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charts/chart7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charts/chart78.xml" ContentType="application/vnd.openxmlformats-officedocument.drawingml.chart+xml"/>
  <Override PartName="/xl/drawings/drawing11.xml" ContentType="application/vnd.openxmlformats-officedocument.drawingml.chartshapes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drawings/drawing13.xml" ContentType="application/vnd.openxmlformats-officedocument.drawing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14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drawings/drawing15.xml" ContentType="application/vnd.openxmlformats-officedocument.drawing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drawings/drawing16.xml" ContentType="application/vnd.openxmlformats-officedocument.drawing+xml"/>
  <Override PartName="/xl/charts/chart137.xml" ContentType="application/vnd.openxmlformats-officedocument.drawingml.chart+xml"/>
  <Override PartName="/xl/drawings/drawing17.xml" ContentType="application/vnd.openxmlformats-officedocument.drawingml.chartshapes+xml"/>
  <Override PartName="/xl/charts/chart138.xml" ContentType="application/vnd.openxmlformats-officedocument.drawingml.chart+xml"/>
  <Override PartName="/xl/drawings/drawing18.xml" ContentType="application/vnd.openxmlformats-officedocument.drawing+xml"/>
  <Override PartName="/xl/charts/chart139.xml" ContentType="application/vnd.openxmlformats-officedocument.drawingml.chart+xml"/>
  <Override PartName="/xl/drawings/drawing19.xml" ContentType="application/vnd.openxmlformats-officedocument.drawingml.chartshapes+xml"/>
  <Override PartName="/xl/charts/chart14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cecaf_pelnord_2025\bootstrap\initial\data\"/>
    </mc:Choice>
  </mc:AlternateContent>
  <xr:revisionPtr revIDLastSave="0" documentId="13_ncr:1_{71728019-36ED-442D-8EB7-07AD1501536C}" xr6:coauthVersionLast="47" xr6:coauthVersionMax="47" xr10:uidLastSave="{00000000-0000-0000-0000-000000000000}"/>
  <bookViews>
    <workbookView xWindow="-108" yWindow="-108" windowWidth="23256" windowHeight="13896" tabRatio="815" firstSheet="8" activeTab="14" xr2:uid="{00000000-000D-0000-FFFF-FFFF00000000}"/>
  </bookViews>
  <sheets>
    <sheet name="FIG&amp;TAB2.2.1a" sheetId="5" r:id="rId1"/>
    <sheet name="TAB.2.2.1b" sheetId="38" r:id="rId2"/>
    <sheet name="FIG2.3.1a,b " sheetId="17" r:id="rId3"/>
    <sheet name="FIG2.3.2surveys" sheetId="40" r:id="rId4"/>
    <sheet name="TAB 2.4.1sampling" sheetId="31" r:id="rId5"/>
    <sheet name="Fig2.5.1a Catch Z.N" sheetId="52" r:id="rId6"/>
    <sheet name="Fig2.5.1b Catch Z.AB" sheetId="18" r:id="rId7"/>
    <sheet name="TAB2.5.1a,b" sheetId="41" r:id="rId8"/>
    <sheet name="Fig2.5.1c Catch Z.C" sheetId="51" r:id="rId9"/>
    <sheet name="Fig2.5.1d Tab251i C.Islands" sheetId="48" r:id="rId10"/>
    <sheet name="Input LCA" sheetId="49" r:id="rId11"/>
    <sheet name="TAB2.5.1c,d" sheetId="36" r:id="rId12"/>
    <sheet name="TAB2.5.1e,f" sheetId="37" r:id="rId13"/>
    <sheet name="TAB2.5.1g" sheetId="35" r:id="rId14"/>
    <sheet name="FIG2.5.1e,f surveys" sheetId="2" r:id="rId15"/>
    <sheet name="TAB2.5.1a,bALK" sheetId="32" state="hidden" r:id="rId16"/>
    <sheet name="FIG&amp;TAB2.6.1" sheetId="53" r:id="rId17"/>
    <sheet name="Fig&amp;TAB2.6.2" sheetId="54" r:id="rId18"/>
    <sheet name="FIG 2.6.1a" sheetId="43" r:id="rId19"/>
    <sheet name="FIG 2.6.1b" sheetId="19" r:id="rId20"/>
    <sheet name="FIG 2.7.1a" sheetId="44" r:id="rId21"/>
    <sheet name="FIG 2.7.1b" sheetId="24" r:id="rId22"/>
  </sheets>
  <externalReferences>
    <externalReference r:id="rId23"/>
  </externalReferences>
  <definedNames>
    <definedName name="Biomass">'FIG 2.7.1b'!$E$25:$E$125</definedName>
    <definedName name="DataSet">'[1]2.7.2 c'!$C$23:$C$126</definedName>
    <definedName name="EDEE3">'FIG 2.7.1b'!$C$25:$C$125</definedName>
    <definedName name="Index">'[1]2.7.2 c'!$D$23:$D$126</definedName>
    <definedName name="K_Use">'FIG 2.7.1b'!$B$16</definedName>
    <definedName name="MSY">'[1]2.7.2 c'!$C$15</definedName>
    <definedName name="n" localSheetId="18">'FIG 2.6.1a'!$A$46:$A$95</definedName>
    <definedName name="n" localSheetId="19">'FIG 2.6.1b'!#REF!</definedName>
    <definedName name="PredAbIndex">'FIG 2.7.1b'!$I$25:$I$125</definedName>
    <definedName name="_xlnm.Print_Area" localSheetId="19">'FIG 2.6.1b'!$A$5:$F$63</definedName>
    <definedName name="_xlnm.Print_Area" localSheetId="17">'Fig&amp;TAB2.6.2'!#REF!</definedName>
    <definedName name="_xlnm.Print_Area" localSheetId="14">'FIG2.5.1e,f surveys'!#REF!</definedName>
    <definedName name="r_Use" localSheetId="21">'FIG 2.7.1b'!$B$15</definedName>
    <definedName name="SetObs">'[1]2.7.2 c'!$C$4</definedName>
    <definedName name="Time" localSheetId="18">'FIG 2.6.1a'!$C$41:$C$90</definedName>
    <definedName name="U0.1">'FIG 2.7.1b'!$B$18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40" l="1"/>
  <c r="G36" i="40"/>
  <c r="F36" i="40"/>
  <c r="F35" i="40"/>
  <c r="B57" i="40"/>
  <c r="C57" i="40"/>
  <c r="J76" i="54" l="1"/>
  <c r="I76" i="54"/>
  <c r="H76" i="54"/>
  <c r="G76" i="54"/>
  <c r="F76" i="54"/>
  <c r="E76" i="54"/>
  <c r="D76" i="54"/>
  <c r="J75" i="54"/>
  <c r="I75" i="54"/>
  <c r="H75" i="54"/>
  <c r="G75" i="54"/>
  <c r="F75" i="54"/>
  <c r="E75" i="54"/>
  <c r="D75" i="54"/>
  <c r="J74" i="54"/>
  <c r="I74" i="54"/>
  <c r="H74" i="54"/>
  <c r="G74" i="54"/>
  <c r="F74" i="54"/>
  <c r="E74" i="54"/>
  <c r="D74" i="54"/>
  <c r="F75" i="53"/>
  <c r="D75" i="53"/>
  <c r="J72" i="53"/>
  <c r="I72" i="53"/>
  <c r="H72" i="53"/>
  <c r="F72" i="53"/>
  <c r="E72" i="53"/>
  <c r="D74" i="53"/>
  <c r="E74" i="53"/>
  <c r="F74" i="53"/>
  <c r="G74" i="53"/>
  <c r="H74" i="53"/>
  <c r="I74" i="53"/>
  <c r="J74" i="53"/>
  <c r="G72" i="53"/>
  <c r="D72" i="53"/>
  <c r="D73" i="53"/>
  <c r="U5" i="49"/>
  <c r="AQ6" i="49"/>
  <c r="AQ7" i="49"/>
  <c r="AQ8" i="49"/>
  <c r="AQ9" i="49"/>
  <c r="AQ10" i="49"/>
  <c r="AQ11" i="49"/>
  <c r="AQ12" i="49"/>
  <c r="AQ13" i="49"/>
  <c r="AQ14" i="49"/>
  <c r="AQ15" i="49"/>
  <c r="AQ16" i="49"/>
  <c r="AQ17" i="49"/>
  <c r="AQ18" i="49"/>
  <c r="AQ19" i="49"/>
  <c r="AQ20" i="49"/>
  <c r="AQ21" i="49"/>
  <c r="AQ22" i="49"/>
  <c r="AQ23" i="49"/>
  <c r="AQ24" i="49"/>
  <c r="AQ25" i="49"/>
  <c r="AQ26" i="49"/>
  <c r="AQ27" i="49"/>
  <c r="AQ28" i="49"/>
  <c r="AQ29" i="49"/>
  <c r="AQ30" i="49"/>
  <c r="AQ31" i="49"/>
  <c r="AQ32" i="49"/>
  <c r="AQ33" i="49"/>
  <c r="AQ34" i="49"/>
  <c r="AQ35" i="49"/>
  <c r="AQ36" i="49"/>
  <c r="AQ37" i="49"/>
  <c r="AQ38" i="49"/>
  <c r="AQ39" i="49"/>
  <c r="AQ40" i="49"/>
  <c r="AQ41" i="49"/>
  <c r="AQ42" i="49"/>
  <c r="AQ43" i="49"/>
  <c r="AQ44" i="49"/>
  <c r="AQ45" i="49"/>
  <c r="AQ46" i="49"/>
  <c r="AQ47" i="49"/>
  <c r="AQ48" i="49"/>
  <c r="AQ49" i="49"/>
  <c r="AQ50" i="49"/>
  <c r="AQ51" i="49"/>
  <c r="AQ52" i="49"/>
  <c r="AQ5" i="49"/>
  <c r="IX66" i="41" l="1"/>
  <c r="G6" i="17" l="1"/>
  <c r="IX61" i="41" l="1"/>
  <c r="IY61" i="41"/>
  <c r="IZ61" i="41"/>
  <c r="JA61" i="41"/>
  <c r="JB61" i="41"/>
  <c r="JC61" i="41"/>
  <c r="JD61" i="41"/>
  <c r="IX62" i="41"/>
  <c r="IY62" i="41"/>
  <c r="IZ62" i="41"/>
  <c r="JA62" i="41"/>
  <c r="JB62" i="41"/>
  <c r="JC62" i="41"/>
  <c r="JD62" i="41"/>
  <c r="IX63" i="41"/>
  <c r="IY63" i="41"/>
  <c r="IZ63" i="41"/>
  <c r="JA63" i="41"/>
  <c r="JB63" i="41"/>
  <c r="JC63" i="41"/>
  <c r="JD63" i="41"/>
  <c r="IX64" i="41"/>
  <c r="IY64" i="41"/>
  <c r="IZ64" i="41"/>
  <c r="JA64" i="41"/>
  <c r="JB64" i="41"/>
  <c r="JC64" i="41"/>
  <c r="JD64" i="41"/>
  <c r="IX65" i="41"/>
  <c r="IY65" i="41"/>
  <c r="IZ65" i="41"/>
  <c r="JA65" i="41"/>
  <c r="JB65" i="41"/>
  <c r="JC65" i="41"/>
  <c r="JD65" i="41"/>
  <c r="IY66" i="41"/>
  <c r="IZ66" i="41"/>
  <c r="JA66" i="41"/>
  <c r="JB66" i="41"/>
  <c r="JC66" i="41"/>
  <c r="JD66" i="41"/>
  <c r="IX67" i="41"/>
  <c r="IY67" i="41"/>
  <c r="IZ67" i="41"/>
  <c r="JA67" i="41"/>
  <c r="JB67" i="41"/>
  <c r="JC67" i="41"/>
  <c r="JD67" i="41"/>
  <c r="IX68" i="41"/>
  <c r="IY68" i="41"/>
  <c r="IZ68" i="41"/>
  <c r="JA68" i="41"/>
  <c r="JB68" i="41"/>
  <c r="JC68" i="41"/>
  <c r="JD68" i="41"/>
  <c r="IX69" i="41"/>
  <c r="IY69" i="41"/>
  <c r="IZ69" i="41"/>
  <c r="JA69" i="41"/>
  <c r="JB69" i="41"/>
  <c r="JC69" i="41"/>
  <c r="JD69" i="41"/>
  <c r="IX70" i="41"/>
  <c r="IY70" i="41"/>
  <c r="IZ70" i="41"/>
  <c r="JA70" i="41"/>
  <c r="JB70" i="41"/>
  <c r="JC70" i="41"/>
  <c r="JD70" i="41"/>
  <c r="IX71" i="41"/>
  <c r="IY71" i="41"/>
  <c r="IZ71" i="41"/>
  <c r="JA71" i="41"/>
  <c r="JB71" i="41"/>
  <c r="JC71" i="41"/>
  <c r="JD71" i="41"/>
  <c r="IX72" i="41"/>
  <c r="IY72" i="41"/>
  <c r="IZ72" i="41"/>
  <c r="JA72" i="41"/>
  <c r="JB72" i="41"/>
  <c r="JC72" i="41"/>
  <c r="JD72" i="41"/>
  <c r="IX73" i="41"/>
  <c r="IY73" i="41"/>
  <c r="IZ73" i="41"/>
  <c r="JA73" i="41"/>
  <c r="JB73" i="41"/>
  <c r="JC73" i="41"/>
  <c r="JD73" i="41"/>
  <c r="IX74" i="41"/>
  <c r="IY74" i="41"/>
  <c r="IZ74" i="41"/>
  <c r="JA74" i="41"/>
  <c r="JB74" i="41"/>
  <c r="JC74" i="41"/>
  <c r="JD74" i="41"/>
  <c r="IX75" i="41"/>
  <c r="IY75" i="41"/>
  <c r="IZ75" i="41"/>
  <c r="JA75" i="41"/>
  <c r="JB75" i="41"/>
  <c r="JC75" i="41"/>
  <c r="JD75" i="41"/>
  <c r="IX76" i="41"/>
  <c r="IY76" i="41"/>
  <c r="IZ76" i="41"/>
  <c r="JA76" i="41"/>
  <c r="JB76" i="41"/>
  <c r="JC76" i="41"/>
  <c r="JD76" i="41"/>
  <c r="IX77" i="41"/>
  <c r="IY77" i="41"/>
  <c r="IZ77" i="41"/>
  <c r="JA77" i="41"/>
  <c r="JB77" i="41"/>
  <c r="JC77" i="41"/>
  <c r="JD77" i="41"/>
  <c r="IX78" i="41"/>
  <c r="IY78" i="41"/>
  <c r="IZ78" i="41"/>
  <c r="JA78" i="41"/>
  <c r="JB78" i="41"/>
  <c r="JC78" i="41"/>
  <c r="JD78" i="41"/>
  <c r="IX79" i="41"/>
  <c r="IY79" i="41"/>
  <c r="IZ79" i="41"/>
  <c r="JA79" i="41"/>
  <c r="JB79" i="41"/>
  <c r="JC79" i="41"/>
  <c r="JD79" i="41"/>
  <c r="IX80" i="41"/>
  <c r="IY80" i="41"/>
  <c r="IZ80" i="41"/>
  <c r="JA80" i="41"/>
  <c r="JB80" i="41"/>
  <c r="JC80" i="41"/>
  <c r="JD80" i="41"/>
  <c r="IX81" i="41"/>
  <c r="IY81" i="41"/>
  <c r="IZ81" i="41"/>
  <c r="JA81" i="41"/>
  <c r="JB81" i="41"/>
  <c r="JC81" i="41"/>
  <c r="JD81" i="41"/>
  <c r="IX82" i="41"/>
  <c r="IY82" i="41"/>
  <c r="IZ82" i="41"/>
  <c r="JA82" i="41"/>
  <c r="JB82" i="41"/>
  <c r="JC82" i="41"/>
  <c r="JD82" i="41"/>
  <c r="IX83" i="41"/>
  <c r="IY83" i="41"/>
  <c r="IZ83" i="41"/>
  <c r="JA83" i="41"/>
  <c r="JB83" i="41"/>
  <c r="JC83" i="41"/>
  <c r="JD83" i="41"/>
  <c r="IX84" i="41"/>
  <c r="IY84" i="41"/>
  <c r="IZ84" i="41"/>
  <c r="JA84" i="41"/>
  <c r="JB84" i="41"/>
  <c r="JC84" i="41"/>
  <c r="JD84" i="41"/>
  <c r="IX85" i="41"/>
  <c r="IY85" i="41"/>
  <c r="IZ85" i="41"/>
  <c r="JA85" i="41"/>
  <c r="JB85" i="41"/>
  <c r="JC85" i="41"/>
  <c r="JD85" i="41"/>
  <c r="IX86" i="41"/>
  <c r="IY86" i="41"/>
  <c r="IZ86" i="41"/>
  <c r="JA86" i="41"/>
  <c r="JB86" i="41"/>
  <c r="JC86" i="41"/>
  <c r="JD86" i="41"/>
  <c r="IX87" i="41"/>
  <c r="IY87" i="41"/>
  <c r="IZ87" i="41"/>
  <c r="JA87" i="41"/>
  <c r="JB87" i="41"/>
  <c r="JC87" i="41"/>
  <c r="JD87" i="41"/>
  <c r="IX88" i="41"/>
  <c r="IY88" i="41"/>
  <c r="IZ88" i="41"/>
  <c r="JA88" i="41"/>
  <c r="JB88" i="41"/>
  <c r="JC88" i="41"/>
  <c r="JD88" i="41"/>
  <c r="IX89" i="41"/>
  <c r="IY89" i="41"/>
  <c r="IZ89" i="41"/>
  <c r="JA89" i="41"/>
  <c r="JB89" i="41"/>
  <c r="JC89" i="41"/>
  <c r="JD89" i="41"/>
  <c r="IX90" i="41"/>
  <c r="IY90" i="41"/>
  <c r="IZ90" i="41"/>
  <c r="JA90" i="41"/>
  <c r="JB90" i="41"/>
  <c r="JC90" i="41"/>
  <c r="JD90" i="41"/>
  <c r="IX91" i="41"/>
  <c r="IY91" i="41"/>
  <c r="IZ91" i="41"/>
  <c r="JA91" i="41"/>
  <c r="JB91" i="41"/>
  <c r="JC91" i="41"/>
  <c r="JD91" i="41"/>
  <c r="IX92" i="41"/>
  <c r="IY92" i="41"/>
  <c r="IZ92" i="41"/>
  <c r="JA92" i="41"/>
  <c r="JB92" i="41"/>
  <c r="JC92" i="41"/>
  <c r="JD92" i="41"/>
  <c r="IX93" i="41"/>
  <c r="IY93" i="41"/>
  <c r="IZ93" i="41"/>
  <c r="JA93" i="41"/>
  <c r="JB93" i="41"/>
  <c r="JC93" i="41"/>
  <c r="JD93" i="41"/>
  <c r="IX94" i="41"/>
  <c r="IY94" i="41"/>
  <c r="IZ94" i="41"/>
  <c r="JA94" i="41"/>
  <c r="JB94" i="41"/>
  <c r="JC94" i="41"/>
  <c r="JD94" i="41"/>
  <c r="IX95" i="41"/>
  <c r="IY95" i="41"/>
  <c r="IZ95" i="41"/>
  <c r="JA95" i="41"/>
  <c r="JB95" i="41"/>
  <c r="JC95" i="41"/>
  <c r="JD95" i="41"/>
  <c r="IX96" i="41"/>
  <c r="IY96" i="41"/>
  <c r="IZ96" i="41"/>
  <c r="JA96" i="41"/>
  <c r="JB96" i="41"/>
  <c r="JC96" i="41"/>
  <c r="JD96" i="41"/>
  <c r="IX97" i="41"/>
  <c r="IY97" i="41"/>
  <c r="IZ97" i="41"/>
  <c r="JA97" i="41"/>
  <c r="JB97" i="41"/>
  <c r="JC97" i="41"/>
  <c r="JD97" i="41"/>
  <c r="IX98" i="41"/>
  <c r="IY98" i="41"/>
  <c r="IZ98" i="41"/>
  <c r="JA98" i="41"/>
  <c r="JB98" i="41"/>
  <c r="JC98" i="41"/>
  <c r="JD98" i="41"/>
  <c r="IX99" i="41"/>
  <c r="IY99" i="41"/>
  <c r="IZ99" i="41"/>
  <c r="JA99" i="41"/>
  <c r="JB99" i="41"/>
  <c r="JC99" i="41"/>
  <c r="JD99" i="41"/>
  <c r="IX100" i="41"/>
  <c r="IY100" i="41"/>
  <c r="IZ100" i="41"/>
  <c r="JA100" i="41"/>
  <c r="JB100" i="41"/>
  <c r="JC100" i="41"/>
  <c r="JD100" i="41"/>
  <c r="IX101" i="41"/>
  <c r="IY101" i="41"/>
  <c r="IZ101" i="41"/>
  <c r="JA101" i="41"/>
  <c r="JB101" i="41"/>
  <c r="JC101" i="41"/>
  <c r="JD101" i="41"/>
  <c r="IX102" i="41"/>
  <c r="IY102" i="41"/>
  <c r="IZ102" i="41"/>
  <c r="JA102" i="41"/>
  <c r="JB102" i="41"/>
  <c r="JC102" i="41"/>
  <c r="JD102" i="41"/>
  <c r="IY60" i="41"/>
  <c r="IZ60" i="41"/>
  <c r="JA60" i="41"/>
  <c r="JB60" i="41"/>
  <c r="JC60" i="41"/>
  <c r="JD60" i="41"/>
  <c r="IX60" i="41"/>
  <c r="IX103" i="41" s="1"/>
  <c r="IV102" i="41"/>
  <c r="IV101" i="41"/>
  <c r="IV100" i="41"/>
  <c r="IV99" i="41"/>
  <c r="IV98" i="41"/>
  <c r="IV97" i="41"/>
  <c r="IV96" i="41"/>
  <c r="IV95" i="41"/>
  <c r="IV94" i="41"/>
  <c r="IV93" i="41"/>
  <c r="IV92" i="41"/>
  <c r="IV91" i="41"/>
  <c r="IV90" i="41"/>
  <c r="IV89" i="41"/>
  <c r="IV88" i="41"/>
  <c r="IV87" i="41"/>
  <c r="IV86" i="41"/>
  <c r="IV85" i="41"/>
  <c r="IV84" i="41"/>
  <c r="IV83" i="41"/>
  <c r="IV82" i="41"/>
  <c r="IV81" i="41"/>
  <c r="IV80" i="41"/>
  <c r="IV79" i="41"/>
  <c r="IV78" i="41"/>
  <c r="IV77" i="41"/>
  <c r="IV76" i="41"/>
  <c r="IV75" i="41"/>
  <c r="IV74" i="41"/>
  <c r="IV73" i="41"/>
  <c r="IV72" i="41"/>
  <c r="IV71" i="41"/>
  <c r="IV70" i="41"/>
  <c r="IV69" i="41"/>
  <c r="IV68" i="41"/>
  <c r="IV67" i="41"/>
  <c r="IV66" i="41"/>
  <c r="IV65" i="41"/>
  <c r="IV64" i="41"/>
  <c r="IV63" i="41"/>
  <c r="IV62" i="41"/>
  <c r="IV61" i="41"/>
  <c r="IV60" i="41"/>
  <c r="JE78" i="41" l="1"/>
  <c r="JE87" i="41"/>
  <c r="JE77" i="41"/>
  <c r="JE89" i="41"/>
  <c r="JE99" i="41"/>
  <c r="JE101" i="41"/>
  <c r="JE65" i="41"/>
  <c r="JE63" i="41"/>
  <c r="JE75" i="41"/>
  <c r="JE102" i="41"/>
  <c r="JE90" i="41"/>
  <c r="JE66" i="41"/>
  <c r="JE64" i="41"/>
  <c r="JE76" i="41"/>
  <c r="JE88" i="41"/>
  <c r="JE100" i="41"/>
  <c r="JE97" i="41"/>
  <c r="JE73" i="41"/>
  <c r="JE84" i="41"/>
  <c r="JE62" i="41"/>
  <c r="JE74" i="41"/>
  <c r="JE86" i="41"/>
  <c r="JC103" i="41"/>
  <c r="JE81" i="41"/>
  <c r="JD103" i="41"/>
  <c r="JE68" i="41"/>
  <c r="JE80" i="41"/>
  <c r="JE92" i="41"/>
  <c r="JE61" i="41"/>
  <c r="JE85" i="41"/>
  <c r="JE96" i="41"/>
  <c r="JB103" i="41"/>
  <c r="JE71" i="41"/>
  <c r="JE83" i="41"/>
  <c r="JE98" i="41"/>
  <c r="IZ103" i="41"/>
  <c r="JE72" i="41"/>
  <c r="JE95" i="41"/>
  <c r="JE69" i="41"/>
  <c r="JE93" i="41"/>
  <c r="JE67" i="41"/>
  <c r="JE70" i="41"/>
  <c r="JE79" i="41"/>
  <c r="JE82" i="41"/>
  <c r="JE91" i="41"/>
  <c r="JE94" i="41"/>
  <c r="IY103" i="41"/>
  <c r="JA103" i="41"/>
  <c r="JE60" i="41"/>
  <c r="EK57" i="51"/>
  <c r="EK60" i="51" s="1"/>
  <c r="EI57" i="51"/>
  <c r="EH56" i="51"/>
  <c r="EH58" i="51" s="1"/>
  <c r="JE103" i="41" l="1"/>
  <c r="ED57" i="51"/>
  <c r="Z112" i="17" l="1"/>
  <c r="H440" i="31" l="1"/>
  <c r="H441" i="31"/>
  <c r="H442" i="31"/>
  <c r="H439" i="31"/>
  <c r="I439" i="31" l="1"/>
  <c r="AN9" i="5"/>
  <c r="AK34" i="5"/>
  <c r="EI60" i="51"/>
  <c r="EI9" i="51"/>
  <c r="EI10" i="51"/>
  <c r="EI11" i="51"/>
  <c r="EI12" i="51"/>
  <c r="EI13" i="51"/>
  <c r="EI14" i="51"/>
  <c r="EI15" i="51"/>
  <c r="EI16" i="51"/>
  <c r="EI17" i="51"/>
  <c r="EI18" i="51"/>
  <c r="EI19" i="51"/>
  <c r="EI20" i="51"/>
  <c r="EI21" i="51"/>
  <c r="EI22" i="51"/>
  <c r="EI23" i="51"/>
  <c r="EI24" i="51"/>
  <c r="EI25" i="51"/>
  <c r="EI26" i="51"/>
  <c r="EI27" i="51"/>
  <c r="EI28" i="51"/>
  <c r="EI29" i="51"/>
  <c r="EI30" i="51"/>
  <c r="EI31" i="51"/>
  <c r="EI32" i="51"/>
  <c r="EI33" i="51"/>
  <c r="EI34" i="51"/>
  <c r="EI35" i="51"/>
  <c r="EI36" i="51"/>
  <c r="EI37" i="51"/>
  <c r="EI38" i="51"/>
  <c r="EI39" i="51"/>
  <c r="EI40" i="51"/>
  <c r="EI41" i="51"/>
  <c r="EI42" i="51"/>
  <c r="EI43" i="51"/>
  <c r="EI44" i="51"/>
  <c r="EI45" i="51"/>
  <c r="EI46" i="51"/>
  <c r="EI47" i="51"/>
  <c r="EI48" i="51"/>
  <c r="EI49" i="51"/>
  <c r="EI50" i="51"/>
  <c r="EI51" i="51"/>
  <c r="EI52" i="51"/>
  <c r="EI53" i="51"/>
  <c r="EI54" i="51"/>
  <c r="EI55" i="51"/>
  <c r="EI8" i="51"/>
  <c r="EJ10" i="51" l="1"/>
  <c r="EJ43" i="51"/>
  <c r="EJ11" i="51"/>
  <c r="EJ12" i="51"/>
  <c r="EJ13" i="51"/>
  <c r="EJ14" i="51"/>
  <c r="EJ15" i="51"/>
  <c r="EJ16" i="51"/>
  <c r="EJ18" i="51"/>
  <c r="EJ19" i="51"/>
  <c r="EJ30" i="51"/>
  <c r="EJ31" i="51"/>
  <c r="EJ42" i="51"/>
  <c r="EJ53" i="51"/>
  <c r="EJ41" i="51"/>
  <c r="EJ29" i="51"/>
  <c r="EJ17" i="51"/>
  <c r="EJ52" i="51"/>
  <c r="EJ40" i="51"/>
  <c r="EJ28" i="51"/>
  <c r="EJ51" i="51"/>
  <c r="EJ39" i="51"/>
  <c r="EJ27" i="51"/>
  <c r="EJ50" i="51"/>
  <c r="EJ38" i="51"/>
  <c r="EJ26" i="51"/>
  <c r="EJ49" i="51"/>
  <c r="EJ37" i="51"/>
  <c r="EJ25" i="51"/>
  <c r="EJ48" i="51"/>
  <c r="EJ36" i="51"/>
  <c r="EJ24" i="51"/>
  <c r="EJ47" i="51"/>
  <c r="EJ35" i="51"/>
  <c r="EJ23" i="51"/>
  <c r="EJ46" i="51"/>
  <c r="EJ34" i="51"/>
  <c r="EJ22" i="51"/>
  <c r="EJ45" i="51"/>
  <c r="EJ33" i="51"/>
  <c r="EJ21" i="51"/>
  <c r="EJ9" i="51"/>
  <c r="EJ8" i="51"/>
  <c r="EJ44" i="51"/>
  <c r="EJ32" i="51"/>
  <c r="EJ20" i="51"/>
  <c r="EJ55" i="51"/>
  <c r="EJ54" i="51"/>
  <c r="EB56" i="51"/>
  <c r="EE60" i="51"/>
  <c r="IY7" i="41" l="1"/>
  <c r="IZ7" i="41"/>
  <c r="JA7" i="41"/>
  <c r="JB7" i="41"/>
  <c r="JC7" i="41"/>
  <c r="JD7" i="41"/>
  <c r="JE7" i="41"/>
  <c r="IY8" i="41"/>
  <c r="IZ8" i="41"/>
  <c r="JA8" i="41"/>
  <c r="JB8" i="41"/>
  <c r="JC8" i="41"/>
  <c r="JD8" i="41"/>
  <c r="JE8" i="41"/>
  <c r="IY9" i="41"/>
  <c r="IZ9" i="41"/>
  <c r="JA9" i="41"/>
  <c r="JB9" i="41"/>
  <c r="JC9" i="41"/>
  <c r="JD9" i="41"/>
  <c r="JE9" i="41"/>
  <c r="IY10" i="41"/>
  <c r="IZ10" i="41"/>
  <c r="JA10" i="41"/>
  <c r="JB10" i="41"/>
  <c r="JC10" i="41"/>
  <c r="JD10" i="41"/>
  <c r="JE10" i="41"/>
  <c r="IY11" i="41"/>
  <c r="IZ11" i="41"/>
  <c r="JA11" i="41"/>
  <c r="JB11" i="41"/>
  <c r="JC11" i="41"/>
  <c r="JD11" i="41"/>
  <c r="JE11" i="41"/>
  <c r="IY12" i="41"/>
  <c r="JF12" i="41" s="1"/>
  <c r="IZ12" i="41"/>
  <c r="JA12" i="41"/>
  <c r="JB12" i="41"/>
  <c r="JC12" i="41"/>
  <c r="JD12" i="41"/>
  <c r="JE12" i="41"/>
  <c r="IY13" i="41"/>
  <c r="IZ13" i="41"/>
  <c r="JA13" i="41"/>
  <c r="JB13" i="41"/>
  <c r="JC13" i="41"/>
  <c r="JD13" i="41"/>
  <c r="JE13" i="41"/>
  <c r="IY14" i="41"/>
  <c r="IZ14" i="41"/>
  <c r="JA14" i="41"/>
  <c r="JB14" i="41"/>
  <c r="JC14" i="41"/>
  <c r="JD14" i="41"/>
  <c r="JE14" i="41"/>
  <c r="IY15" i="41"/>
  <c r="IZ15" i="41"/>
  <c r="JA15" i="41"/>
  <c r="JB15" i="41"/>
  <c r="JC15" i="41"/>
  <c r="JD15" i="41"/>
  <c r="JE15" i="41"/>
  <c r="IY16" i="41"/>
  <c r="IZ16" i="41"/>
  <c r="JA16" i="41"/>
  <c r="JB16" i="41"/>
  <c r="JC16" i="41"/>
  <c r="JD16" i="41"/>
  <c r="JE16" i="41"/>
  <c r="IY17" i="41"/>
  <c r="IZ17" i="41"/>
  <c r="JA17" i="41"/>
  <c r="JB17" i="41"/>
  <c r="JC17" i="41"/>
  <c r="JD17" i="41"/>
  <c r="JE17" i="41"/>
  <c r="IY18" i="41"/>
  <c r="IZ18" i="41"/>
  <c r="JA18" i="41"/>
  <c r="JB18" i="41"/>
  <c r="JC18" i="41"/>
  <c r="JD18" i="41"/>
  <c r="JE18" i="41"/>
  <c r="IY19" i="41"/>
  <c r="IZ19" i="41"/>
  <c r="JA19" i="41"/>
  <c r="JB19" i="41"/>
  <c r="JC19" i="41"/>
  <c r="JD19" i="41"/>
  <c r="JE19" i="41"/>
  <c r="IY20" i="41"/>
  <c r="IZ20" i="41"/>
  <c r="JA20" i="41"/>
  <c r="JB20" i="41"/>
  <c r="JC20" i="41"/>
  <c r="JF20" i="41" s="1"/>
  <c r="JD20" i="41"/>
  <c r="JE20" i="41"/>
  <c r="IY21" i="41"/>
  <c r="IZ21" i="41"/>
  <c r="JA21" i="41"/>
  <c r="JB21" i="41"/>
  <c r="JC21" i="41"/>
  <c r="JD21" i="41"/>
  <c r="JE21" i="41"/>
  <c r="IY22" i="41"/>
  <c r="IZ22" i="41"/>
  <c r="JA22" i="41"/>
  <c r="JB22" i="41"/>
  <c r="JC22" i="41"/>
  <c r="JD22" i="41"/>
  <c r="JE22" i="41"/>
  <c r="IY23" i="41"/>
  <c r="IZ23" i="41"/>
  <c r="JA23" i="41"/>
  <c r="JB23" i="41"/>
  <c r="JC23" i="41"/>
  <c r="JD23" i="41"/>
  <c r="JE23" i="41"/>
  <c r="IY24" i="41"/>
  <c r="JF24" i="41" s="1"/>
  <c r="IZ24" i="41"/>
  <c r="JA24" i="41"/>
  <c r="JB24" i="41"/>
  <c r="JC24" i="41"/>
  <c r="JD24" i="41"/>
  <c r="JE24" i="41"/>
  <c r="IY25" i="41"/>
  <c r="IZ25" i="41"/>
  <c r="JA25" i="41"/>
  <c r="JB25" i="41"/>
  <c r="JC25" i="41"/>
  <c r="JD25" i="41"/>
  <c r="JE25" i="41"/>
  <c r="IY26" i="41"/>
  <c r="JF26" i="41" s="1"/>
  <c r="IZ26" i="41"/>
  <c r="JA26" i="41"/>
  <c r="JB26" i="41"/>
  <c r="JC26" i="41"/>
  <c r="JD26" i="41"/>
  <c r="JE26" i="41"/>
  <c r="IY27" i="41"/>
  <c r="IZ27" i="41"/>
  <c r="JA27" i="41"/>
  <c r="JB27" i="41"/>
  <c r="JC27" i="41"/>
  <c r="JD27" i="41"/>
  <c r="JE27" i="41"/>
  <c r="IY28" i="41"/>
  <c r="IZ28" i="41"/>
  <c r="JA28" i="41"/>
  <c r="JB28" i="41"/>
  <c r="JC28" i="41"/>
  <c r="JD28" i="41"/>
  <c r="JE28" i="41"/>
  <c r="IY29" i="41"/>
  <c r="IZ29" i="41"/>
  <c r="JA29" i="41"/>
  <c r="JB29" i="41"/>
  <c r="JC29" i="41"/>
  <c r="JD29" i="41"/>
  <c r="JE29" i="41"/>
  <c r="IY30" i="41"/>
  <c r="IZ30" i="41"/>
  <c r="JA30" i="41"/>
  <c r="JB30" i="41"/>
  <c r="JC30" i="41"/>
  <c r="JD30" i="41"/>
  <c r="JE30" i="41"/>
  <c r="IY31" i="41"/>
  <c r="IZ31" i="41"/>
  <c r="JA31" i="41"/>
  <c r="JB31" i="41"/>
  <c r="JC31" i="41"/>
  <c r="JD31" i="41"/>
  <c r="JE31" i="41"/>
  <c r="IY32" i="41"/>
  <c r="IZ32" i="41"/>
  <c r="JA32" i="41"/>
  <c r="JB32" i="41"/>
  <c r="JC32" i="41"/>
  <c r="JD32" i="41"/>
  <c r="JE32" i="41"/>
  <c r="IY33" i="41"/>
  <c r="IZ33" i="41"/>
  <c r="JA33" i="41"/>
  <c r="JB33" i="41"/>
  <c r="JC33" i="41"/>
  <c r="JD33" i="41"/>
  <c r="JE33" i="41"/>
  <c r="IY34" i="41"/>
  <c r="IZ34" i="41"/>
  <c r="JA34" i="41"/>
  <c r="JB34" i="41"/>
  <c r="JC34" i="41"/>
  <c r="JD34" i="41"/>
  <c r="JE34" i="41"/>
  <c r="IY35" i="41"/>
  <c r="IZ35" i="41"/>
  <c r="JA35" i="41"/>
  <c r="JB35" i="41"/>
  <c r="JC35" i="41"/>
  <c r="JD35" i="41"/>
  <c r="JE35" i="41"/>
  <c r="IY36" i="41"/>
  <c r="JF36" i="41" s="1"/>
  <c r="IZ36" i="41"/>
  <c r="JA36" i="41"/>
  <c r="JB36" i="41"/>
  <c r="JC36" i="41"/>
  <c r="JD36" i="41"/>
  <c r="JE36" i="41"/>
  <c r="IY37" i="41"/>
  <c r="IZ37" i="41"/>
  <c r="JA37" i="41"/>
  <c r="JB37" i="41"/>
  <c r="JC37" i="41"/>
  <c r="JD37" i="41"/>
  <c r="JE37" i="41"/>
  <c r="IY38" i="41"/>
  <c r="JF38" i="41" s="1"/>
  <c r="IZ38" i="41"/>
  <c r="JA38" i="41"/>
  <c r="JB38" i="41"/>
  <c r="JC38" i="41"/>
  <c r="JD38" i="41"/>
  <c r="JE38" i="41"/>
  <c r="IY39" i="41"/>
  <c r="IZ39" i="41"/>
  <c r="JA39" i="41"/>
  <c r="JB39" i="41"/>
  <c r="JC39" i="41"/>
  <c r="JD39" i="41"/>
  <c r="JE39" i="41"/>
  <c r="IY40" i="41"/>
  <c r="IZ40" i="41"/>
  <c r="JA40" i="41"/>
  <c r="JB40" i="41"/>
  <c r="JC40" i="41"/>
  <c r="JD40" i="41"/>
  <c r="JE40" i="41"/>
  <c r="IY41" i="41"/>
  <c r="IZ41" i="41"/>
  <c r="JA41" i="41"/>
  <c r="JB41" i="41"/>
  <c r="JC41" i="41"/>
  <c r="JD41" i="41"/>
  <c r="JE41" i="41"/>
  <c r="IY42" i="41"/>
  <c r="IZ42" i="41"/>
  <c r="JA42" i="41"/>
  <c r="JB42" i="41"/>
  <c r="JC42" i="41"/>
  <c r="JD42" i="41"/>
  <c r="JE42" i="41"/>
  <c r="IY43" i="41"/>
  <c r="IZ43" i="41"/>
  <c r="JA43" i="41"/>
  <c r="JB43" i="41"/>
  <c r="JC43" i="41"/>
  <c r="JD43" i="41"/>
  <c r="JE43" i="41"/>
  <c r="IY44" i="41"/>
  <c r="IZ44" i="41"/>
  <c r="JA44" i="41"/>
  <c r="JB44" i="41"/>
  <c r="JC44" i="41"/>
  <c r="JD44" i="41"/>
  <c r="JE44" i="41"/>
  <c r="IZ6" i="41"/>
  <c r="JA6" i="41"/>
  <c r="JB6" i="41"/>
  <c r="JC6" i="41"/>
  <c r="JD6" i="41"/>
  <c r="JE6" i="41"/>
  <c r="IY6" i="41"/>
  <c r="IW44" i="41"/>
  <c r="IW43" i="41"/>
  <c r="IW42" i="41"/>
  <c r="IW41" i="41"/>
  <c r="IW40" i="41"/>
  <c r="IW39" i="41"/>
  <c r="IW38" i="41"/>
  <c r="IW37" i="41"/>
  <c r="IW36" i="41"/>
  <c r="IW35" i="41"/>
  <c r="IW34" i="41"/>
  <c r="JF33" i="41"/>
  <c r="IW33" i="41"/>
  <c r="JF32" i="41"/>
  <c r="IW32" i="41"/>
  <c r="IW31" i="41"/>
  <c r="IW30" i="41"/>
  <c r="IW29" i="41"/>
  <c r="IW28" i="41"/>
  <c r="IW27" i="41"/>
  <c r="IW26" i="41"/>
  <c r="IW25" i="41"/>
  <c r="IW24" i="41"/>
  <c r="IW23" i="41"/>
  <c r="IW22" i="41"/>
  <c r="JF21" i="41"/>
  <c r="IW21" i="41"/>
  <c r="IW20" i="41"/>
  <c r="IW19" i="41"/>
  <c r="IW18" i="41"/>
  <c r="IW17" i="41"/>
  <c r="IW16" i="41"/>
  <c r="IW15" i="41"/>
  <c r="JF14" i="41"/>
  <c r="IW14" i="41"/>
  <c r="IW13" i="41"/>
  <c r="IW12" i="41"/>
  <c r="IW11" i="41"/>
  <c r="IW10" i="41"/>
  <c r="IW9" i="41"/>
  <c r="IW8" i="41"/>
  <c r="IW7" i="41"/>
  <c r="IW6" i="41"/>
  <c r="JF44" i="41" l="1"/>
  <c r="JF39" i="41"/>
  <c r="JF27" i="41"/>
  <c r="JF17" i="41"/>
  <c r="JF10" i="41"/>
  <c r="JF40" i="41"/>
  <c r="JF28" i="41"/>
  <c r="JF37" i="41"/>
  <c r="JF35" i="41"/>
  <c r="JF25" i="41"/>
  <c r="JF23" i="41"/>
  <c r="JF19" i="41"/>
  <c r="JF13" i="41"/>
  <c r="JF11" i="41"/>
  <c r="JF41" i="41"/>
  <c r="JF18" i="41"/>
  <c r="JF7" i="41"/>
  <c r="JD45" i="41"/>
  <c r="JF29" i="41"/>
  <c r="JF34" i="41"/>
  <c r="JF22" i="41"/>
  <c r="JE45" i="41"/>
  <c r="JF42" i="41"/>
  <c r="JF30" i="41"/>
  <c r="JF43" i="41"/>
  <c r="JF31" i="41"/>
  <c r="JF15" i="41"/>
  <c r="JF16" i="41"/>
  <c r="JF8" i="41"/>
  <c r="IZ45" i="41"/>
  <c r="IY45" i="41"/>
  <c r="JB45" i="41"/>
  <c r="JA45" i="41"/>
  <c r="JC45" i="41"/>
  <c r="JF9" i="41"/>
  <c r="JF6" i="41"/>
  <c r="JF45" i="41" s="1"/>
  <c r="U7" i="49" l="1"/>
  <c r="HY21" i="41" l="1"/>
  <c r="HX21" i="41"/>
  <c r="HV14" i="41"/>
  <c r="CC52" i="52"/>
  <c r="CC51" i="52"/>
  <c r="CC50" i="52"/>
  <c r="CC49" i="52"/>
  <c r="CC48" i="52"/>
  <c r="CC47" i="52"/>
  <c r="CC46" i="52"/>
  <c r="CC45" i="52"/>
  <c r="CC44" i="52"/>
  <c r="CC43" i="52"/>
  <c r="CC42" i="52"/>
  <c r="CC41" i="52"/>
  <c r="CC40" i="52"/>
  <c r="CC39" i="52"/>
  <c r="CC38" i="52"/>
  <c r="CC37" i="52"/>
  <c r="CC36" i="52"/>
  <c r="CC35" i="52"/>
  <c r="CC34" i="52"/>
  <c r="CC33" i="52"/>
  <c r="CC32" i="52"/>
  <c r="CC31" i="52"/>
  <c r="CC30" i="52"/>
  <c r="CC29" i="52"/>
  <c r="CC28" i="52"/>
  <c r="CC27" i="52"/>
  <c r="CC26" i="52"/>
  <c r="CC25" i="52"/>
  <c r="CC24" i="52"/>
  <c r="CC23" i="52"/>
  <c r="CC22" i="52"/>
  <c r="CC21" i="52"/>
  <c r="CC20" i="52"/>
  <c r="CC19" i="52"/>
  <c r="CC18" i="52"/>
  <c r="CC17" i="52"/>
  <c r="CC16" i="52"/>
  <c r="CC15" i="52"/>
  <c r="CC14" i="52"/>
  <c r="CC13" i="52"/>
  <c r="CC12" i="52"/>
  <c r="CC11" i="52"/>
  <c r="CC10" i="52"/>
  <c r="CC9" i="52"/>
  <c r="CC8" i="52"/>
  <c r="CC53" i="52" s="1"/>
  <c r="BW57" i="52"/>
  <c r="H407" i="31"/>
  <c r="W47" i="17"/>
  <c r="F47" i="17" l="1"/>
  <c r="G47" i="17"/>
  <c r="G46" i="17"/>
  <c r="AD24" i="38"/>
  <c r="AM4" i="5"/>
  <c r="H47" i="17" l="1"/>
  <c r="I47" i="17"/>
  <c r="H456" i="31"/>
  <c r="I456" i="31" s="1"/>
  <c r="W46" i="17"/>
  <c r="AN31" i="5"/>
  <c r="AM31" i="5"/>
  <c r="S63" i="2" l="1"/>
  <c r="S31" i="2"/>
  <c r="AK13" i="37"/>
  <c r="AH12" i="36"/>
  <c r="AI12" i="36"/>
  <c r="AJ12" i="36"/>
  <c r="AK12" i="36"/>
  <c r="AP53" i="49"/>
  <c r="AP55" i="49" s="1"/>
  <c r="U6" i="49"/>
  <c r="U8" i="49"/>
  <c r="U9" i="49"/>
  <c r="U10" i="49"/>
  <c r="U11" i="49"/>
  <c r="U12" i="49"/>
  <c r="U13" i="49"/>
  <c r="U14" i="49"/>
  <c r="U15" i="49"/>
  <c r="U16" i="49"/>
  <c r="U17" i="49"/>
  <c r="U18" i="49"/>
  <c r="U19" i="49"/>
  <c r="U20" i="49"/>
  <c r="U21" i="49"/>
  <c r="U22" i="49"/>
  <c r="U23" i="49"/>
  <c r="U24" i="49"/>
  <c r="U25" i="49"/>
  <c r="U26" i="49"/>
  <c r="U27" i="49"/>
  <c r="U28" i="49"/>
  <c r="U29" i="49"/>
  <c r="U30" i="49"/>
  <c r="U31" i="49"/>
  <c r="U32" i="49"/>
  <c r="U33" i="49"/>
  <c r="U34" i="49"/>
  <c r="U35" i="49"/>
  <c r="U36" i="49"/>
  <c r="U37" i="49"/>
  <c r="U38" i="49"/>
  <c r="U39" i="49"/>
  <c r="U40" i="49"/>
  <c r="U41" i="49"/>
  <c r="U42" i="49"/>
  <c r="U43" i="49"/>
  <c r="U44" i="49"/>
  <c r="U45" i="49"/>
  <c r="U46" i="49"/>
  <c r="U47" i="49"/>
  <c r="U48" i="49"/>
  <c r="U49" i="49"/>
  <c r="T50" i="49"/>
  <c r="EI56" i="51"/>
  <c r="EF56" i="51"/>
  <c r="EF58" i="51" s="1"/>
  <c r="EC56" i="51"/>
  <c r="EC58" i="51" s="1"/>
  <c r="ED55" i="51"/>
  <c r="ED54" i="51"/>
  <c r="EE54" i="51" s="1"/>
  <c r="ED53" i="51"/>
  <c r="EE53" i="51" s="1"/>
  <c r="ED52" i="51"/>
  <c r="ED51" i="51"/>
  <c r="EE51" i="51" s="1"/>
  <c r="ED50" i="51"/>
  <c r="ED49" i="51"/>
  <c r="EE49" i="51" s="1"/>
  <c r="ED48" i="51"/>
  <c r="EE48" i="51" s="1"/>
  <c r="ED47" i="51"/>
  <c r="ED46" i="51"/>
  <c r="EE46" i="51" s="1"/>
  <c r="ED45" i="51"/>
  <c r="EE45" i="51" s="1"/>
  <c r="ED44" i="51"/>
  <c r="ED43" i="51"/>
  <c r="ED42" i="51"/>
  <c r="EE42" i="51" s="1"/>
  <c r="ED41" i="51"/>
  <c r="EE41" i="51" s="1"/>
  <c r="ED40" i="51"/>
  <c r="ED39" i="51"/>
  <c r="ED38" i="51"/>
  <c r="EE38" i="51" s="1"/>
  <c r="ED37" i="51"/>
  <c r="EE37" i="51" s="1"/>
  <c r="ED36" i="51"/>
  <c r="EE36" i="51" s="1"/>
  <c r="ED35" i="51"/>
  <c r="ED34" i="51"/>
  <c r="ED33" i="51"/>
  <c r="ED32" i="51"/>
  <c r="ED31" i="51"/>
  <c r="EE31" i="51" s="1"/>
  <c r="ED30" i="51"/>
  <c r="EE30" i="51" s="1"/>
  <c r="ED29" i="51"/>
  <c r="EE29" i="51" s="1"/>
  <c r="ED28" i="51"/>
  <c r="ED27" i="51"/>
  <c r="EE27" i="51" s="1"/>
  <c r="ED26" i="51"/>
  <c r="EE26" i="51" s="1"/>
  <c r="ED25" i="51"/>
  <c r="EE25" i="51" s="1"/>
  <c r="ED24" i="51"/>
  <c r="EE24" i="51" s="1"/>
  <c r="ED23" i="51"/>
  <c r="ED22" i="51"/>
  <c r="EE22" i="51" s="1"/>
  <c r="ED21" i="51"/>
  <c r="ED20" i="51"/>
  <c r="ED19" i="51"/>
  <c r="ED18" i="51"/>
  <c r="EE18" i="51" s="1"/>
  <c r="ED17" i="51"/>
  <c r="EE17" i="51" s="1"/>
  <c r="ED16" i="51"/>
  <c r="EE16" i="51" s="1"/>
  <c r="ED15" i="51"/>
  <c r="EE15" i="51" s="1"/>
  <c r="ED14" i="51"/>
  <c r="EE14" i="51" s="1"/>
  <c r="ED13" i="51"/>
  <c r="ED12" i="51"/>
  <c r="EE12" i="51" s="1"/>
  <c r="ED11" i="51"/>
  <c r="ED10" i="51"/>
  <c r="EE10" i="51" s="1"/>
  <c r="ED9" i="51"/>
  <c r="ED8" i="51"/>
  <c r="EE8" i="51" s="1"/>
  <c r="EK8" i="51" s="1"/>
  <c r="EL8" i="51" s="1"/>
  <c r="U56" i="51"/>
  <c r="U58" i="51" s="1"/>
  <c r="T53" i="18"/>
  <c r="T55" i="18" s="1"/>
  <c r="CA53" i="52"/>
  <c r="CA55" i="52" s="1"/>
  <c r="M53" i="52"/>
  <c r="M55" i="52" s="1"/>
  <c r="H424" i="31"/>
  <c r="H425" i="31"/>
  <c r="H426" i="31"/>
  <c r="H423" i="31"/>
  <c r="H433" i="31"/>
  <c r="H432" i="31"/>
  <c r="H431" i="31"/>
  <c r="H421" i="31"/>
  <c r="H420" i="31"/>
  <c r="H419" i="31"/>
  <c r="H417" i="31"/>
  <c r="H416" i="31"/>
  <c r="H415" i="31"/>
  <c r="H414" i="31"/>
  <c r="H413" i="31"/>
  <c r="H412" i="31"/>
  <c r="H411" i="31"/>
  <c r="H410" i="31"/>
  <c r="H409" i="31"/>
  <c r="H408" i="31"/>
  <c r="I404" i="31"/>
  <c r="B56" i="40"/>
  <c r="Y112" i="17"/>
  <c r="Z113" i="17"/>
  <c r="Z114" i="17"/>
  <c r="AD25" i="38"/>
  <c r="AD26" i="38"/>
  <c r="AD27" i="38"/>
  <c r="AD30" i="38"/>
  <c r="AD31" i="38"/>
  <c r="AD34" i="38"/>
  <c r="AD35" i="38"/>
  <c r="AD37" i="38"/>
  <c r="AD39" i="38"/>
  <c r="AD40" i="38"/>
  <c r="AD41" i="38"/>
  <c r="AD42" i="38"/>
  <c r="AD46" i="38"/>
  <c r="AB29" i="38"/>
  <c r="BB5" i="5"/>
  <c r="BB8" i="5"/>
  <c r="AS5" i="5"/>
  <c r="AT5" i="5"/>
  <c r="AU5" i="5"/>
  <c r="AV5" i="5"/>
  <c r="AW5" i="5"/>
  <c r="AX5" i="5"/>
  <c r="AY5" i="5"/>
  <c r="AZ5" i="5"/>
  <c r="BA5" i="5"/>
  <c r="AS8" i="5"/>
  <c r="AT8" i="5"/>
  <c r="AU8" i="5"/>
  <c r="AV8" i="5"/>
  <c r="AW8" i="5"/>
  <c r="AX8" i="5"/>
  <c r="AY8" i="5"/>
  <c r="AZ8" i="5"/>
  <c r="BA8" i="5"/>
  <c r="AR8" i="5"/>
  <c r="AR5" i="5"/>
  <c r="AN25" i="5"/>
  <c r="AN24" i="5"/>
  <c r="AN23" i="5"/>
  <c r="AN21" i="5"/>
  <c r="AN20" i="5"/>
  <c r="AN19" i="5"/>
  <c r="AN18" i="5"/>
  <c r="AN16" i="5"/>
  <c r="AN13" i="5"/>
  <c r="AN7" i="5"/>
  <c r="AN5" i="5"/>
  <c r="AN4" i="5"/>
  <c r="AM25" i="5"/>
  <c r="AM24" i="5"/>
  <c r="AM23" i="5"/>
  <c r="AM21" i="5"/>
  <c r="AM20" i="5"/>
  <c r="AM19" i="5"/>
  <c r="AM18" i="5"/>
  <c r="AM16" i="5"/>
  <c r="AM13" i="5"/>
  <c r="AM5" i="5"/>
  <c r="AM7" i="5"/>
  <c r="AM9" i="5"/>
  <c r="AJ36" i="5"/>
  <c r="AJ34" i="5"/>
  <c r="AN34" i="5" s="1"/>
  <c r="AK35" i="5"/>
  <c r="AK36" i="5"/>
  <c r="AN36" i="5" s="1"/>
  <c r="AK37" i="5"/>
  <c r="AJ11" i="5"/>
  <c r="BA7" i="5" s="1"/>
  <c r="AK11" i="5"/>
  <c r="AN11" i="5" s="1"/>
  <c r="AK28" i="5"/>
  <c r="AK8" i="5"/>
  <c r="BB6" i="5" s="1"/>
  <c r="AK6" i="5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30" i="17"/>
  <c r="BC8" i="5" l="1"/>
  <c r="EE55" i="51"/>
  <c r="EK55" i="51" s="1"/>
  <c r="EL55" i="51" s="1"/>
  <c r="EE47" i="51"/>
  <c r="EK47" i="51" s="1"/>
  <c r="EL47" i="51" s="1"/>
  <c r="EE52" i="51"/>
  <c r="EK52" i="51" s="1"/>
  <c r="EL52" i="51" s="1"/>
  <c r="EE50" i="51"/>
  <c r="EK50" i="51" s="1"/>
  <c r="EL50" i="51" s="1"/>
  <c r="EE9" i="51"/>
  <c r="EK9" i="51" s="1"/>
  <c r="EL9" i="51" s="1"/>
  <c r="EE11" i="51"/>
  <c r="EK11" i="51" s="1"/>
  <c r="EL11" i="51" s="1"/>
  <c r="EE13" i="51"/>
  <c r="EK13" i="51" s="1"/>
  <c r="EL13" i="51" s="1"/>
  <c r="EE28" i="51"/>
  <c r="EK28" i="51" s="1"/>
  <c r="EL28" i="51" s="1"/>
  <c r="EE40" i="51"/>
  <c r="EK40" i="51" s="1"/>
  <c r="EL40" i="51" s="1"/>
  <c r="EE19" i="51"/>
  <c r="EK19" i="51" s="1"/>
  <c r="EL19" i="51" s="1"/>
  <c r="EE43" i="51"/>
  <c r="EK43" i="51" s="1"/>
  <c r="EL43" i="51" s="1"/>
  <c r="EE20" i="51"/>
  <c r="EK20" i="51" s="1"/>
  <c r="EL20" i="51" s="1"/>
  <c r="EE32" i="51"/>
  <c r="EK32" i="51" s="1"/>
  <c r="EL32" i="51" s="1"/>
  <c r="EE44" i="51"/>
  <c r="EK44" i="51" s="1"/>
  <c r="EL44" i="51" s="1"/>
  <c r="EE21" i="51"/>
  <c r="EK21" i="51" s="1"/>
  <c r="EL21" i="51" s="1"/>
  <c r="EE33" i="51"/>
  <c r="EK33" i="51" s="1"/>
  <c r="EL33" i="51" s="1"/>
  <c r="EE34" i="51"/>
  <c r="EK34" i="51" s="1"/>
  <c r="EL34" i="51" s="1"/>
  <c r="EE23" i="51"/>
  <c r="EK23" i="51" s="1"/>
  <c r="EL23" i="51" s="1"/>
  <c r="EE35" i="51"/>
  <c r="EK35" i="51" s="1"/>
  <c r="EL35" i="51" s="1"/>
  <c r="EE39" i="51"/>
  <c r="EK39" i="51" s="1"/>
  <c r="EL39" i="51" s="1"/>
  <c r="I424" i="31"/>
  <c r="AK12" i="5"/>
  <c r="AK33" i="5"/>
  <c r="BB7" i="5"/>
  <c r="BC7" i="5" s="1"/>
  <c r="EK17" i="51"/>
  <c r="EL17" i="51" s="1"/>
  <c r="EK29" i="51"/>
  <c r="EL29" i="51" s="1"/>
  <c r="EK24" i="51"/>
  <c r="EL24" i="51" s="1"/>
  <c r="EK36" i="51"/>
  <c r="EL36" i="51" s="1"/>
  <c r="EK48" i="51"/>
  <c r="EL48" i="51" s="1"/>
  <c r="EK54" i="51"/>
  <c r="EL54" i="51" s="1"/>
  <c r="I432" i="31"/>
  <c r="I412" i="31"/>
  <c r="BB9" i="5"/>
  <c r="AK29" i="5"/>
  <c r="BC5" i="5"/>
  <c r="EK10" i="51"/>
  <c r="EL10" i="51" s="1"/>
  <c r="EK25" i="51"/>
  <c r="EL25" i="51" s="1"/>
  <c r="EK51" i="51"/>
  <c r="EL51" i="51" s="1"/>
  <c r="EJ56" i="51"/>
  <c r="EJ58" i="51" s="1"/>
  <c r="EK14" i="51"/>
  <c r="EL14" i="51" s="1"/>
  <c r="EK18" i="51"/>
  <c r="EL18" i="51" s="1"/>
  <c r="EI58" i="51"/>
  <c r="EK22" i="51"/>
  <c r="EL22" i="51" s="1"/>
  <c r="EK26" i="51"/>
  <c r="EL26" i="51" s="1"/>
  <c r="EK15" i="51"/>
  <c r="EL15" i="51" s="1"/>
  <c r="EK30" i="51"/>
  <c r="EL30" i="51" s="1"/>
  <c r="EK37" i="51"/>
  <c r="EL37" i="51" s="1"/>
  <c r="EK41" i="51"/>
  <c r="EL41" i="51" s="1"/>
  <c r="EK45" i="51"/>
  <c r="EL45" i="51" s="1"/>
  <c r="EK49" i="51"/>
  <c r="EL49" i="51" s="1"/>
  <c r="EK27" i="51"/>
  <c r="EL27" i="51" s="1"/>
  <c r="EK53" i="51"/>
  <c r="EL53" i="51" s="1"/>
  <c r="EK12" i="51"/>
  <c r="EL12" i="51" s="1"/>
  <c r="EK16" i="51"/>
  <c r="EL16" i="51" s="1"/>
  <c r="EK31" i="51"/>
  <c r="EL31" i="51" s="1"/>
  <c r="EK38" i="51"/>
  <c r="EL38" i="51" s="1"/>
  <c r="EK42" i="51"/>
  <c r="EL42" i="51" s="1"/>
  <c r="EK46" i="51"/>
  <c r="EL46" i="51" s="1"/>
  <c r="ED56" i="51"/>
  <c r="ED58" i="51" s="1"/>
  <c r="EB58" i="51"/>
  <c r="CC55" i="52"/>
  <c r="I416" i="31"/>
  <c r="I420" i="31"/>
  <c r="I408" i="31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N37" i="5" s="1"/>
  <c r="AO4" i="5" l="1"/>
  <c r="AO9" i="5"/>
  <c r="AM37" i="5"/>
  <c r="AK38" i="5"/>
  <c r="AO35" i="5" s="1"/>
  <c r="BD6" i="5"/>
  <c r="BD7" i="5"/>
  <c r="BD8" i="5"/>
  <c r="BD9" i="5"/>
  <c r="BD5" i="5"/>
  <c r="AO29" i="5"/>
  <c r="AO11" i="5"/>
  <c r="AO28" i="5"/>
  <c r="AO25" i="5"/>
  <c r="AO5" i="5"/>
  <c r="AO24" i="5"/>
  <c r="AO23" i="5"/>
  <c r="AO7" i="5"/>
  <c r="AO21" i="5"/>
  <c r="AO8" i="5"/>
  <c r="AO20" i="5"/>
  <c r="AO19" i="5"/>
  <c r="AO18" i="5"/>
  <c r="AO16" i="5"/>
  <c r="AO13" i="5"/>
  <c r="AO12" i="5"/>
  <c r="AO6" i="5"/>
  <c r="AO38" i="5"/>
  <c r="AO34" i="5"/>
  <c r="AO36" i="5"/>
  <c r="AO33" i="5"/>
  <c r="AO37" i="5"/>
  <c r="EE56" i="51"/>
  <c r="EE58" i="51" s="1"/>
  <c r="D52" i="48"/>
  <c r="C52" i="48"/>
  <c r="L50" i="48"/>
  <c r="J50" i="48"/>
  <c r="I50" i="48"/>
  <c r="H50" i="48"/>
  <c r="G50" i="48"/>
  <c r="F50" i="48"/>
  <c r="E50" i="48"/>
  <c r="D50" i="48"/>
  <c r="C50" i="48"/>
  <c r="Q61" i="31"/>
  <c r="Q60" i="31"/>
  <c r="R60" i="31" s="1"/>
  <c r="Q59" i="31"/>
  <c r="E52" i="48" l="1"/>
  <c r="F52" i="48"/>
  <c r="EK56" i="51"/>
  <c r="EK58" i="51" s="1"/>
  <c r="IA102" i="41"/>
  <c r="HZ102" i="41"/>
  <c r="HY102" i="41"/>
  <c r="HX102" i="41"/>
  <c r="HW102" i="41"/>
  <c r="HV102" i="41"/>
  <c r="HU102" i="41"/>
  <c r="HS102" i="41"/>
  <c r="IA101" i="41"/>
  <c r="HZ101" i="41"/>
  <c r="HY101" i="41"/>
  <c r="HX101" i="41"/>
  <c r="HW101" i="41"/>
  <c r="HV101" i="41"/>
  <c r="HU101" i="41"/>
  <c r="HS101" i="41"/>
  <c r="IA100" i="41"/>
  <c r="HZ100" i="41"/>
  <c r="HY100" i="41"/>
  <c r="HX100" i="41"/>
  <c r="HW100" i="41"/>
  <c r="HV100" i="41"/>
  <c r="HU100" i="41"/>
  <c r="HS100" i="41"/>
  <c r="IA99" i="41"/>
  <c r="HZ99" i="41"/>
  <c r="HY99" i="41"/>
  <c r="HX99" i="41"/>
  <c r="HW99" i="41"/>
  <c r="HV99" i="41"/>
  <c r="HU99" i="41"/>
  <c r="IB99" i="41" s="1"/>
  <c r="HS99" i="41"/>
  <c r="IA98" i="41"/>
  <c r="HZ98" i="41"/>
  <c r="HY98" i="41"/>
  <c r="HX98" i="41"/>
  <c r="HW98" i="41"/>
  <c r="HV98" i="41"/>
  <c r="HU98" i="41"/>
  <c r="HS98" i="41"/>
  <c r="IA97" i="41"/>
  <c r="HZ97" i="41"/>
  <c r="HY97" i="41"/>
  <c r="HX97" i="41"/>
  <c r="HW97" i="41"/>
  <c r="HV97" i="41"/>
  <c r="IB97" i="41" s="1"/>
  <c r="HU97" i="41"/>
  <c r="HS97" i="41"/>
  <c r="IA96" i="41"/>
  <c r="HZ96" i="41"/>
  <c r="HY96" i="41"/>
  <c r="HX96" i="41"/>
  <c r="HW96" i="41"/>
  <c r="HV96" i="41"/>
  <c r="HU96" i="41"/>
  <c r="HS96" i="41"/>
  <c r="IA95" i="41"/>
  <c r="IB95" i="41" s="1"/>
  <c r="HZ95" i="41"/>
  <c r="HY95" i="41"/>
  <c r="HX95" i="41"/>
  <c r="HW95" i="41"/>
  <c r="HV95" i="41"/>
  <c r="HU95" i="41"/>
  <c r="HS95" i="41"/>
  <c r="IA94" i="41"/>
  <c r="HZ94" i="41"/>
  <c r="HY94" i="41"/>
  <c r="HX94" i="41"/>
  <c r="HW94" i="41"/>
  <c r="HV94" i="41"/>
  <c r="HU94" i="41"/>
  <c r="HS94" i="41"/>
  <c r="IA93" i="41"/>
  <c r="HZ93" i="41"/>
  <c r="HY93" i="41"/>
  <c r="HX93" i="41"/>
  <c r="HW93" i="41"/>
  <c r="HV93" i="41"/>
  <c r="HU93" i="41"/>
  <c r="HS93" i="41"/>
  <c r="IA92" i="41"/>
  <c r="HZ92" i="41"/>
  <c r="HY92" i="41"/>
  <c r="HX92" i="41"/>
  <c r="HW92" i="41"/>
  <c r="HV92" i="41"/>
  <c r="HU92" i="41"/>
  <c r="HS92" i="41"/>
  <c r="IA91" i="41"/>
  <c r="HZ91" i="41"/>
  <c r="HY91" i="41"/>
  <c r="HX91" i="41"/>
  <c r="HW91" i="41"/>
  <c r="HV91" i="41"/>
  <c r="IB91" i="41" s="1"/>
  <c r="HU91" i="41"/>
  <c r="HS91" i="41"/>
  <c r="IA90" i="41"/>
  <c r="HZ90" i="41"/>
  <c r="HY90" i="41"/>
  <c r="HX90" i="41"/>
  <c r="HW90" i="41"/>
  <c r="HV90" i="41"/>
  <c r="HU90" i="41"/>
  <c r="IB90" i="41" s="1"/>
  <c r="HS90" i="41"/>
  <c r="IA89" i="41"/>
  <c r="HZ89" i="41"/>
  <c r="HY89" i="41"/>
  <c r="HX89" i="41"/>
  <c r="HW89" i="41"/>
  <c r="HV89" i="41"/>
  <c r="HU89" i="41"/>
  <c r="HS89" i="41"/>
  <c r="IA88" i="41"/>
  <c r="HZ88" i="41"/>
  <c r="HY88" i="41"/>
  <c r="HX88" i="41"/>
  <c r="HW88" i="41"/>
  <c r="HV88" i="41"/>
  <c r="HU88" i="41"/>
  <c r="HS88" i="41"/>
  <c r="IA87" i="41"/>
  <c r="HZ87" i="41"/>
  <c r="HY87" i="41"/>
  <c r="HX87" i="41"/>
  <c r="HW87" i="41"/>
  <c r="HV87" i="41"/>
  <c r="HU87" i="41"/>
  <c r="IB87" i="41" s="1"/>
  <c r="HS87" i="41"/>
  <c r="IA86" i="41"/>
  <c r="HZ86" i="41"/>
  <c r="HY86" i="41"/>
  <c r="HX86" i="41"/>
  <c r="HW86" i="41"/>
  <c r="HV86" i="41"/>
  <c r="HU86" i="41"/>
  <c r="HS86" i="41"/>
  <c r="IA85" i="41"/>
  <c r="HZ85" i="41"/>
  <c r="HY85" i="41"/>
  <c r="HX85" i="41"/>
  <c r="HW85" i="41"/>
  <c r="HV85" i="41"/>
  <c r="HU85" i="41"/>
  <c r="HS85" i="41"/>
  <c r="IA84" i="41"/>
  <c r="HZ84" i="41"/>
  <c r="HY84" i="41"/>
  <c r="HX84" i="41"/>
  <c r="HW84" i="41"/>
  <c r="HV84" i="41"/>
  <c r="HU84" i="41"/>
  <c r="HS84" i="41"/>
  <c r="IA83" i="41"/>
  <c r="HZ83" i="41"/>
  <c r="HY83" i="41"/>
  <c r="HX83" i="41"/>
  <c r="HW83" i="41"/>
  <c r="HV83" i="41"/>
  <c r="HU83" i="41"/>
  <c r="IB83" i="41" s="1"/>
  <c r="HS83" i="41"/>
  <c r="IA82" i="41"/>
  <c r="HZ82" i="41"/>
  <c r="HY82" i="41"/>
  <c r="HX82" i="41"/>
  <c r="HW82" i="41"/>
  <c r="HV82" i="41"/>
  <c r="HU82" i="41"/>
  <c r="HS82" i="41"/>
  <c r="IA81" i="41"/>
  <c r="HZ81" i="41"/>
  <c r="HY81" i="41"/>
  <c r="HX81" i="41"/>
  <c r="HW81" i="41"/>
  <c r="HV81" i="41"/>
  <c r="IB81" i="41" s="1"/>
  <c r="HU81" i="41"/>
  <c r="HS81" i="41"/>
  <c r="IA80" i="41"/>
  <c r="HZ80" i="41"/>
  <c r="HY80" i="41"/>
  <c r="HX80" i="41"/>
  <c r="HW80" i="41"/>
  <c r="HV80" i="41"/>
  <c r="HU80" i="41"/>
  <c r="HS80" i="41"/>
  <c r="IA79" i="41"/>
  <c r="IB79" i="41" s="1"/>
  <c r="HZ79" i="41"/>
  <c r="HY79" i="41"/>
  <c r="HX79" i="41"/>
  <c r="HW79" i="41"/>
  <c r="HV79" i="41"/>
  <c r="HU79" i="41"/>
  <c r="HS79" i="41"/>
  <c r="IA78" i="41"/>
  <c r="HZ78" i="41"/>
  <c r="HY78" i="41"/>
  <c r="HX78" i="41"/>
  <c r="HW78" i="41"/>
  <c r="HV78" i="41"/>
  <c r="HU78" i="41"/>
  <c r="HS78" i="41"/>
  <c r="IA77" i="41"/>
  <c r="HZ77" i="41"/>
  <c r="HY77" i="41"/>
  <c r="HX77" i="41"/>
  <c r="HW77" i="41"/>
  <c r="HV77" i="41"/>
  <c r="HU77" i="41"/>
  <c r="HS77" i="41"/>
  <c r="IA76" i="41"/>
  <c r="HZ76" i="41"/>
  <c r="HY76" i="41"/>
  <c r="HX76" i="41"/>
  <c r="HW76" i="41"/>
  <c r="HV76" i="41"/>
  <c r="HU76" i="41"/>
  <c r="HS76" i="41"/>
  <c r="IA75" i="41"/>
  <c r="HZ75" i="41"/>
  <c r="HY75" i="41"/>
  <c r="HX75" i="41"/>
  <c r="HW75" i="41"/>
  <c r="HV75" i="41"/>
  <c r="IB75" i="41" s="1"/>
  <c r="HU75" i="41"/>
  <c r="HS75" i="41"/>
  <c r="IA74" i="41"/>
  <c r="HZ74" i="41"/>
  <c r="HY74" i="41"/>
  <c r="HX74" i="41"/>
  <c r="HW74" i="41"/>
  <c r="HV74" i="41"/>
  <c r="HU74" i="41"/>
  <c r="IB74" i="41" s="1"/>
  <c r="HS74" i="41"/>
  <c r="IA73" i="41"/>
  <c r="HZ73" i="41"/>
  <c r="HY73" i="41"/>
  <c r="HX73" i="41"/>
  <c r="HW73" i="41"/>
  <c r="HV73" i="41"/>
  <c r="HU73" i="41"/>
  <c r="HS73" i="41"/>
  <c r="IA72" i="41"/>
  <c r="HZ72" i="41"/>
  <c r="HY72" i="41"/>
  <c r="HX72" i="41"/>
  <c r="HW72" i="41"/>
  <c r="HV72" i="41"/>
  <c r="HU72" i="41"/>
  <c r="HS72" i="41"/>
  <c r="IA71" i="41"/>
  <c r="HZ71" i="41"/>
  <c r="HY71" i="41"/>
  <c r="HX71" i="41"/>
  <c r="HW71" i="41"/>
  <c r="HV71" i="41"/>
  <c r="HU71" i="41"/>
  <c r="IB71" i="41" s="1"/>
  <c r="HS71" i="41"/>
  <c r="IA70" i="41"/>
  <c r="HZ70" i="41"/>
  <c r="HY70" i="41"/>
  <c r="HX70" i="41"/>
  <c r="HW70" i="41"/>
  <c r="HV70" i="41"/>
  <c r="HU70" i="41"/>
  <c r="HS70" i="41"/>
  <c r="IA69" i="41"/>
  <c r="HZ69" i="41"/>
  <c r="HY69" i="41"/>
  <c r="HX69" i="41"/>
  <c r="HW69" i="41"/>
  <c r="HV69" i="41"/>
  <c r="HU69" i="41"/>
  <c r="HS69" i="41"/>
  <c r="IA68" i="41"/>
  <c r="HZ68" i="41"/>
  <c r="HY68" i="41"/>
  <c r="HX68" i="41"/>
  <c r="HW68" i="41"/>
  <c r="HV68" i="41"/>
  <c r="HU68" i="41"/>
  <c r="HS68" i="41"/>
  <c r="IA67" i="41"/>
  <c r="HZ67" i="41"/>
  <c r="HY67" i="41"/>
  <c r="HX67" i="41"/>
  <c r="HW67" i="41"/>
  <c r="HV67" i="41"/>
  <c r="HU67" i="41"/>
  <c r="IB67" i="41" s="1"/>
  <c r="HS67" i="41"/>
  <c r="IA66" i="41"/>
  <c r="HZ66" i="41"/>
  <c r="HY66" i="41"/>
  <c r="HX66" i="41"/>
  <c r="HW66" i="41"/>
  <c r="HV66" i="41"/>
  <c r="HU66" i="41"/>
  <c r="HS66" i="41"/>
  <c r="IA65" i="41"/>
  <c r="HZ65" i="41"/>
  <c r="HY65" i="41"/>
  <c r="HX65" i="41"/>
  <c r="HW65" i="41"/>
  <c r="HV65" i="41"/>
  <c r="IB65" i="41" s="1"/>
  <c r="HU65" i="41"/>
  <c r="HS65" i="41"/>
  <c r="IA64" i="41"/>
  <c r="HZ64" i="41"/>
  <c r="HY64" i="41"/>
  <c r="HX64" i="41"/>
  <c r="HW64" i="41"/>
  <c r="HV64" i="41"/>
  <c r="HU64" i="41"/>
  <c r="HS64" i="41"/>
  <c r="IA63" i="41"/>
  <c r="IB63" i="41" s="1"/>
  <c r="HZ63" i="41"/>
  <c r="HY63" i="41"/>
  <c r="HX63" i="41"/>
  <c r="HW63" i="41"/>
  <c r="HV63" i="41"/>
  <c r="HU63" i="41"/>
  <c r="HS63" i="41"/>
  <c r="IA62" i="41"/>
  <c r="HZ62" i="41"/>
  <c r="HY62" i="41"/>
  <c r="HX62" i="41"/>
  <c r="HW62" i="41"/>
  <c r="HV62" i="41"/>
  <c r="HU62" i="41"/>
  <c r="HS62" i="41"/>
  <c r="IA61" i="41"/>
  <c r="HZ61" i="41"/>
  <c r="HY61" i="41"/>
  <c r="HX61" i="41"/>
  <c r="HW61" i="41"/>
  <c r="HV61" i="41"/>
  <c r="HU61" i="41"/>
  <c r="HS61" i="41"/>
  <c r="IA60" i="41"/>
  <c r="IA103" i="41" s="1"/>
  <c r="HZ60" i="41"/>
  <c r="HY60" i="41"/>
  <c r="HX60" i="41"/>
  <c r="HW60" i="41"/>
  <c r="HV60" i="41"/>
  <c r="HU60" i="41"/>
  <c r="HU103" i="41" s="1"/>
  <c r="HU104" i="41" s="1"/>
  <c r="HU105" i="41" s="1"/>
  <c r="HS60" i="41"/>
  <c r="IB44" i="41"/>
  <c r="IC44" i="41" s="1"/>
  <c r="IA44" i="41"/>
  <c r="HZ44" i="41"/>
  <c r="HY44" i="41"/>
  <c r="HX44" i="41"/>
  <c r="HW44" i="41"/>
  <c r="HV44" i="41"/>
  <c r="HT44" i="41"/>
  <c r="IB43" i="41"/>
  <c r="IA43" i="41"/>
  <c r="HZ43" i="41"/>
  <c r="HY43" i="41"/>
  <c r="HX43" i="41"/>
  <c r="HW43" i="41"/>
  <c r="HV43" i="41"/>
  <c r="HT43" i="41"/>
  <c r="IB42" i="41"/>
  <c r="IA42" i="41"/>
  <c r="HZ42" i="41"/>
  <c r="HY42" i="41"/>
  <c r="HX42" i="41"/>
  <c r="HW42" i="41"/>
  <c r="HV42" i="41"/>
  <c r="HT42" i="41"/>
  <c r="IB41" i="41"/>
  <c r="IA41" i="41"/>
  <c r="HZ41" i="41"/>
  <c r="HY41" i="41"/>
  <c r="HX41" i="41"/>
  <c r="HW41" i="41"/>
  <c r="HV41" i="41"/>
  <c r="HT41" i="41"/>
  <c r="IB40" i="41"/>
  <c r="IA40" i="41"/>
  <c r="HZ40" i="41"/>
  <c r="HY40" i="41"/>
  <c r="HX40" i="41"/>
  <c r="HW40" i="41"/>
  <c r="IC40" i="41" s="1"/>
  <c r="HV40" i="41"/>
  <c r="HT40" i="41"/>
  <c r="IB39" i="41"/>
  <c r="IA39" i="41"/>
  <c r="HZ39" i="41"/>
  <c r="HY39" i="41"/>
  <c r="HX39" i="41"/>
  <c r="HW39" i="41"/>
  <c r="HV39" i="41"/>
  <c r="HT39" i="41"/>
  <c r="IB38" i="41"/>
  <c r="IA38" i="41"/>
  <c r="HZ38" i="41"/>
  <c r="HY38" i="41"/>
  <c r="HX38" i="41"/>
  <c r="HW38" i="41"/>
  <c r="HV38" i="41"/>
  <c r="HT38" i="41"/>
  <c r="IB37" i="41"/>
  <c r="IA37" i="41"/>
  <c r="HZ37" i="41"/>
  <c r="HY37" i="41"/>
  <c r="HX37" i="41"/>
  <c r="HW37" i="41"/>
  <c r="HV37" i="41"/>
  <c r="HT37" i="41"/>
  <c r="IB36" i="41"/>
  <c r="IA36" i="41"/>
  <c r="HZ36" i="41"/>
  <c r="HY36" i="41"/>
  <c r="HX36" i="41"/>
  <c r="HW36" i="41"/>
  <c r="HV36" i="41"/>
  <c r="IC36" i="41" s="1"/>
  <c r="HT36" i="41"/>
  <c r="IB35" i="41"/>
  <c r="IA35" i="41"/>
  <c r="HZ35" i="41"/>
  <c r="HY35" i="41"/>
  <c r="HX35" i="41"/>
  <c r="HW35" i="41"/>
  <c r="HV35" i="41"/>
  <c r="HT35" i="41"/>
  <c r="IB34" i="41"/>
  <c r="IA34" i="41"/>
  <c r="HZ34" i="41"/>
  <c r="HY34" i="41"/>
  <c r="HX34" i="41"/>
  <c r="HW34" i="41"/>
  <c r="HV34" i="41"/>
  <c r="HT34" i="41"/>
  <c r="IB33" i="41"/>
  <c r="IA33" i="41"/>
  <c r="HZ33" i="41"/>
  <c r="HY33" i="41"/>
  <c r="HX33" i="41"/>
  <c r="HW33" i="41"/>
  <c r="HV33" i="41"/>
  <c r="IC33" i="41" s="1"/>
  <c r="HT33" i="41"/>
  <c r="IB32" i="41"/>
  <c r="IA32" i="41"/>
  <c r="HZ32" i="41"/>
  <c r="HY32" i="41"/>
  <c r="HX32" i="41"/>
  <c r="HW32" i="41"/>
  <c r="HV32" i="41"/>
  <c r="IC32" i="41" s="1"/>
  <c r="HT32" i="41"/>
  <c r="IB31" i="41"/>
  <c r="IA31" i="41"/>
  <c r="HZ31" i="41"/>
  <c r="HY31" i="41"/>
  <c r="HX31" i="41"/>
  <c r="HW31" i="41"/>
  <c r="HV31" i="41"/>
  <c r="HT31" i="41"/>
  <c r="IB30" i="41"/>
  <c r="IA30" i="41"/>
  <c r="HZ30" i="41"/>
  <c r="HY30" i="41"/>
  <c r="HX30" i="41"/>
  <c r="HW30" i="41"/>
  <c r="IC30" i="41" s="1"/>
  <c r="HV30" i="41"/>
  <c r="HT30" i="41"/>
  <c r="IB29" i="41"/>
  <c r="IA29" i="41"/>
  <c r="HZ29" i="41"/>
  <c r="HY29" i="41"/>
  <c r="HX29" i="41"/>
  <c r="HW29" i="41"/>
  <c r="HV29" i="41"/>
  <c r="IC29" i="41" s="1"/>
  <c r="HT29" i="41"/>
  <c r="IB28" i="41"/>
  <c r="IC28" i="41" s="1"/>
  <c r="IA28" i="41"/>
  <c r="HZ28" i="41"/>
  <c r="HY28" i="41"/>
  <c r="HX28" i="41"/>
  <c r="HW28" i="41"/>
  <c r="HV28" i="41"/>
  <c r="HT28" i="41"/>
  <c r="IB27" i="41"/>
  <c r="IA27" i="41"/>
  <c r="HZ27" i="41"/>
  <c r="HY27" i="41"/>
  <c r="HX27" i="41"/>
  <c r="HW27" i="41"/>
  <c r="HV27" i="41"/>
  <c r="HT27" i="41"/>
  <c r="IB26" i="41"/>
  <c r="IA26" i="41"/>
  <c r="HZ26" i="41"/>
  <c r="HY26" i="41"/>
  <c r="HX26" i="41"/>
  <c r="HW26" i="41"/>
  <c r="HV26" i="41"/>
  <c r="HT26" i="41"/>
  <c r="IB25" i="41"/>
  <c r="IA25" i="41"/>
  <c r="HZ25" i="41"/>
  <c r="HY25" i="41"/>
  <c r="HX25" i="41"/>
  <c r="HW25" i="41"/>
  <c r="HV25" i="41"/>
  <c r="HT25" i="41"/>
  <c r="IB24" i="41"/>
  <c r="IA24" i="41"/>
  <c r="HZ24" i="41"/>
  <c r="HY24" i="41"/>
  <c r="HX24" i="41"/>
  <c r="HW24" i="41"/>
  <c r="IC24" i="41" s="1"/>
  <c r="HV24" i="41"/>
  <c r="HT24" i="41"/>
  <c r="IB23" i="41"/>
  <c r="IA23" i="41"/>
  <c r="HZ23" i="41"/>
  <c r="HY23" i="41"/>
  <c r="HX23" i="41"/>
  <c r="HW23" i="41"/>
  <c r="HV23" i="41"/>
  <c r="HT23" i="41"/>
  <c r="IB22" i="41"/>
  <c r="IA22" i="41"/>
  <c r="HZ22" i="41"/>
  <c r="HY22" i="41"/>
  <c r="HX22" i="41"/>
  <c r="HW22" i="41"/>
  <c r="HV22" i="41"/>
  <c r="HT22" i="41"/>
  <c r="IB21" i="41"/>
  <c r="IA21" i="41"/>
  <c r="HZ21" i="41"/>
  <c r="HW21" i="41"/>
  <c r="HV21" i="41"/>
  <c r="HT21" i="41"/>
  <c r="IB20" i="41"/>
  <c r="IA20" i="41"/>
  <c r="HZ20" i="41"/>
  <c r="HY20" i="41"/>
  <c r="HX20" i="41"/>
  <c r="HW20" i="41"/>
  <c r="HV20" i="41"/>
  <c r="IC20" i="41" s="1"/>
  <c r="HT20" i="41"/>
  <c r="IB19" i="41"/>
  <c r="IA19" i="41"/>
  <c r="HZ19" i="41"/>
  <c r="HY19" i="41"/>
  <c r="HX19" i="41"/>
  <c r="HW19" i="41"/>
  <c r="HV19" i="41"/>
  <c r="HT19" i="41"/>
  <c r="IB18" i="41"/>
  <c r="IA18" i="41"/>
  <c r="HZ18" i="41"/>
  <c r="HY18" i="41"/>
  <c r="HX18" i="41"/>
  <c r="HW18" i="41"/>
  <c r="HV18" i="41"/>
  <c r="HT18" i="41"/>
  <c r="IB17" i="41"/>
  <c r="IA17" i="41"/>
  <c r="HZ17" i="41"/>
  <c r="HY17" i="41"/>
  <c r="HX17" i="41"/>
  <c r="HW17" i="41"/>
  <c r="HV17" i="41"/>
  <c r="IC17" i="41" s="1"/>
  <c r="HT17" i="41"/>
  <c r="IC16" i="41"/>
  <c r="IB16" i="41"/>
  <c r="IA16" i="41"/>
  <c r="HZ16" i="41"/>
  <c r="HY16" i="41"/>
  <c r="HX16" i="41"/>
  <c r="HW16" i="41"/>
  <c r="HV16" i="41"/>
  <c r="HT16" i="41"/>
  <c r="IB15" i="41"/>
  <c r="IA15" i="41"/>
  <c r="HZ15" i="41"/>
  <c r="HY15" i="41"/>
  <c r="HX15" i="41"/>
  <c r="HW15" i="41"/>
  <c r="HV15" i="41"/>
  <c r="HT15" i="41"/>
  <c r="IB14" i="41"/>
  <c r="IA14" i="41"/>
  <c r="HZ14" i="41"/>
  <c r="HY14" i="41"/>
  <c r="HX14" i="41"/>
  <c r="HW14" i="41"/>
  <c r="IC14" i="41" s="1"/>
  <c r="HT14" i="41"/>
  <c r="IB13" i="41"/>
  <c r="IA13" i="41"/>
  <c r="HZ13" i="41"/>
  <c r="HY13" i="41"/>
  <c r="HX13" i="41"/>
  <c r="HW13" i="41"/>
  <c r="HV13" i="41"/>
  <c r="HT13" i="41"/>
  <c r="IB12" i="41"/>
  <c r="IA12" i="41"/>
  <c r="HZ12" i="41"/>
  <c r="HY12" i="41"/>
  <c r="HX12" i="41"/>
  <c r="HW12" i="41"/>
  <c r="IC12" i="41" s="1"/>
  <c r="HV12" i="41"/>
  <c r="HT12" i="41"/>
  <c r="IB11" i="41"/>
  <c r="IA11" i="41"/>
  <c r="HZ11" i="41"/>
  <c r="HY11" i="41"/>
  <c r="HX11" i="41"/>
  <c r="HW11" i="41"/>
  <c r="HV11" i="41"/>
  <c r="HT11" i="41"/>
  <c r="IB10" i="41"/>
  <c r="IA10" i="41"/>
  <c r="HZ10" i="41"/>
  <c r="HY10" i="41"/>
  <c r="HX10" i="41"/>
  <c r="HW10" i="41"/>
  <c r="HV10" i="41"/>
  <c r="HT10" i="41"/>
  <c r="IB9" i="41"/>
  <c r="IA9" i="41"/>
  <c r="HZ9" i="41"/>
  <c r="HY9" i="41"/>
  <c r="HX9" i="41"/>
  <c r="HW9" i="41"/>
  <c r="HV9" i="41"/>
  <c r="HT9" i="41"/>
  <c r="IB8" i="41"/>
  <c r="IA8" i="41"/>
  <c r="HZ8" i="41"/>
  <c r="HY8" i="41"/>
  <c r="HY45" i="41" s="1"/>
  <c r="HX8" i="41"/>
  <c r="HW8" i="41"/>
  <c r="HV8" i="41"/>
  <c r="IC8" i="41" s="1"/>
  <c r="HT8" i="41"/>
  <c r="IB7" i="41"/>
  <c r="IA7" i="41"/>
  <c r="HZ7" i="41"/>
  <c r="HY7" i="41"/>
  <c r="HX7" i="41"/>
  <c r="HW7" i="41"/>
  <c r="HV7" i="41"/>
  <c r="HT7" i="41"/>
  <c r="IB6" i="41"/>
  <c r="IA6" i="41"/>
  <c r="HZ6" i="41"/>
  <c r="HZ45" i="41" s="1"/>
  <c r="HY6" i="41"/>
  <c r="HX6" i="41"/>
  <c r="HW6" i="41"/>
  <c r="HV6" i="41"/>
  <c r="HT6" i="41"/>
  <c r="IC15" i="41" l="1"/>
  <c r="IB68" i="41"/>
  <c r="IB84" i="41"/>
  <c r="IB93" i="41"/>
  <c r="IX104" i="41"/>
  <c r="IX105" i="41" s="1"/>
  <c r="IB64" i="41"/>
  <c r="IB80" i="41"/>
  <c r="IB96" i="41"/>
  <c r="IA45" i="41"/>
  <c r="IC27" i="41"/>
  <c r="IC42" i="41"/>
  <c r="IB70" i="41"/>
  <c r="IB86" i="41"/>
  <c r="IC39" i="41"/>
  <c r="IC13" i="41"/>
  <c r="IC22" i="41"/>
  <c r="IC25" i="41"/>
  <c r="IC38" i="41"/>
  <c r="IC41" i="41"/>
  <c r="IB73" i="41"/>
  <c r="IB89" i="41"/>
  <c r="IC43" i="41"/>
  <c r="IB100" i="41"/>
  <c r="IB61" i="41"/>
  <c r="IB66" i="41"/>
  <c r="IB82" i="41"/>
  <c r="IB98" i="41"/>
  <c r="IB77" i="41"/>
  <c r="IB102" i="41"/>
  <c r="IC11" i="41"/>
  <c r="IC7" i="41"/>
  <c r="IC35" i="41"/>
  <c r="IB60" i="41"/>
  <c r="IB103" i="41" s="1"/>
  <c r="IB76" i="41"/>
  <c r="IB92" i="41"/>
  <c r="IC26" i="41"/>
  <c r="IC23" i="41"/>
  <c r="IC10" i="41"/>
  <c r="HV45" i="41"/>
  <c r="HW45" i="41"/>
  <c r="IC9" i="41"/>
  <c r="IC34" i="41"/>
  <c r="IC37" i="41"/>
  <c r="HX103" i="41"/>
  <c r="IB69" i="41"/>
  <c r="IB85" i="41"/>
  <c r="IB101" i="41"/>
  <c r="HX45" i="41"/>
  <c r="HY103" i="41"/>
  <c r="IB94" i="41"/>
  <c r="IB45" i="41"/>
  <c r="IC19" i="41"/>
  <c r="IB62" i="41"/>
  <c r="IB78" i="41"/>
  <c r="IC18" i="41"/>
  <c r="IC21" i="41"/>
  <c r="IC31" i="41"/>
  <c r="HZ103" i="41"/>
  <c r="IB72" i="41"/>
  <c r="IB88" i="41"/>
  <c r="EL56" i="51"/>
  <c r="EL58" i="51" s="1"/>
  <c r="HV103" i="41"/>
  <c r="IC6" i="41"/>
  <c r="HW103" i="41"/>
  <c r="IC45" i="41" l="1"/>
  <c r="J75" i="53" l="1"/>
  <c r="I75" i="53"/>
  <c r="H75" i="53"/>
  <c r="G75" i="53"/>
  <c r="E75" i="53"/>
  <c r="J73" i="53"/>
  <c r="I73" i="53"/>
  <c r="H73" i="53"/>
  <c r="G73" i="53"/>
  <c r="F73" i="53"/>
  <c r="E73" i="53"/>
  <c r="AJ13" i="37"/>
  <c r="AO53" i="49" l="1"/>
  <c r="AO55" i="49" s="1"/>
  <c r="S50" i="49"/>
  <c r="T56" i="51" l="1"/>
  <c r="T58" i="51" s="1"/>
  <c r="DW57" i="51"/>
  <c r="DP57" i="51"/>
  <c r="DU56" i="51"/>
  <c r="DU58" i="51" s="1"/>
  <c r="DR56" i="51"/>
  <c r="DR58" i="51" s="1"/>
  <c r="DO56" i="51"/>
  <c r="DO58" i="51" s="1"/>
  <c r="DN56" i="51"/>
  <c r="DN58" i="51" s="1"/>
  <c r="DP55" i="51"/>
  <c r="DP54" i="51"/>
  <c r="DP53" i="51"/>
  <c r="DP52" i="51"/>
  <c r="DP51" i="51"/>
  <c r="DP50" i="51"/>
  <c r="DP49" i="51"/>
  <c r="DP48" i="51"/>
  <c r="DP47" i="51"/>
  <c r="DP46" i="51"/>
  <c r="DP45" i="51"/>
  <c r="DP44" i="51"/>
  <c r="DP43" i="51"/>
  <c r="DP42" i="51"/>
  <c r="DP41" i="51"/>
  <c r="DP40" i="51"/>
  <c r="DP39" i="51"/>
  <c r="DP38" i="51"/>
  <c r="DP37" i="51"/>
  <c r="DP36" i="51"/>
  <c r="DP35" i="51"/>
  <c r="DP34" i="51"/>
  <c r="DP33" i="51"/>
  <c r="DP32" i="51"/>
  <c r="DP31" i="51"/>
  <c r="DP30" i="51"/>
  <c r="DP29" i="51"/>
  <c r="DP28" i="51"/>
  <c r="DP27" i="51"/>
  <c r="DP26" i="51"/>
  <c r="DP25" i="51"/>
  <c r="DP24" i="51"/>
  <c r="DP23" i="51"/>
  <c r="DP22" i="51"/>
  <c r="DP21" i="51"/>
  <c r="DP20" i="51"/>
  <c r="DP19" i="51"/>
  <c r="DP18" i="51"/>
  <c r="DP17" i="51"/>
  <c r="DP16" i="51"/>
  <c r="DP15" i="51"/>
  <c r="DP14" i="51"/>
  <c r="DP13" i="51"/>
  <c r="DP12" i="51"/>
  <c r="DP11" i="51"/>
  <c r="DP10" i="51"/>
  <c r="DP9" i="51"/>
  <c r="DP8" i="51"/>
  <c r="S53" i="18"/>
  <c r="S55" i="18" s="1"/>
  <c r="L53" i="52"/>
  <c r="L55" i="52" s="1"/>
  <c r="BU53" i="52"/>
  <c r="BU55" i="52" s="1"/>
  <c r="BW52" i="52"/>
  <c r="BX52" i="52" s="1"/>
  <c r="BW51" i="52"/>
  <c r="BX51" i="52" s="1"/>
  <c r="BW50" i="52"/>
  <c r="BX50" i="52" s="1"/>
  <c r="BW49" i="52"/>
  <c r="BX49" i="52" s="1"/>
  <c r="BW48" i="52"/>
  <c r="BX48" i="52" s="1"/>
  <c r="BW47" i="52"/>
  <c r="BX47" i="52" s="1"/>
  <c r="BW46" i="52"/>
  <c r="BX46" i="52" s="1"/>
  <c r="BW45" i="52"/>
  <c r="BX45" i="52" s="1"/>
  <c r="BW44" i="52"/>
  <c r="BX44" i="52" s="1"/>
  <c r="BW43" i="52"/>
  <c r="BX43" i="52" s="1"/>
  <c r="BW42" i="52"/>
  <c r="BX42" i="52" s="1"/>
  <c r="BW41" i="52"/>
  <c r="BX41" i="52" s="1"/>
  <c r="BW40" i="52"/>
  <c r="BX40" i="52" s="1"/>
  <c r="BW39" i="52"/>
  <c r="BX39" i="52" s="1"/>
  <c r="BW38" i="52"/>
  <c r="BX38" i="52" s="1"/>
  <c r="BW37" i="52"/>
  <c r="BX37" i="52" s="1"/>
  <c r="BW36" i="52"/>
  <c r="BX36" i="52" s="1"/>
  <c r="BW35" i="52"/>
  <c r="BX35" i="52" s="1"/>
  <c r="BW34" i="52"/>
  <c r="BX34" i="52" s="1"/>
  <c r="BW33" i="52"/>
  <c r="BX33" i="52" s="1"/>
  <c r="BW32" i="52"/>
  <c r="BX32" i="52" s="1"/>
  <c r="BW31" i="52"/>
  <c r="BX31" i="52" s="1"/>
  <c r="BW30" i="52"/>
  <c r="BX30" i="52" s="1"/>
  <c r="BW29" i="52"/>
  <c r="BX29" i="52" s="1"/>
  <c r="BW28" i="52"/>
  <c r="BX28" i="52" s="1"/>
  <c r="BW27" i="52"/>
  <c r="BX27" i="52" s="1"/>
  <c r="BW26" i="52"/>
  <c r="BX26" i="52" s="1"/>
  <c r="BW25" i="52"/>
  <c r="BX25" i="52" s="1"/>
  <c r="BW24" i="52"/>
  <c r="BX24" i="52" s="1"/>
  <c r="BW23" i="52"/>
  <c r="BX23" i="52" s="1"/>
  <c r="BW22" i="52"/>
  <c r="BX22" i="52" s="1"/>
  <c r="BW21" i="52"/>
  <c r="BX21" i="52" s="1"/>
  <c r="BW20" i="52"/>
  <c r="BX20" i="52" s="1"/>
  <c r="BW19" i="52"/>
  <c r="BX19" i="52" s="1"/>
  <c r="BW18" i="52"/>
  <c r="BX18" i="52" s="1"/>
  <c r="BW17" i="52"/>
  <c r="BX17" i="52" s="1"/>
  <c r="BW16" i="52"/>
  <c r="BX16" i="52" s="1"/>
  <c r="BW15" i="52"/>
  <c r="BX15" i="52" s="1"/>
  <c r="BW14" i="52"/>
  <c r="BX14" i="52" s="1"/>
  <c r="BW13" i="52"/>
  <c r="BX13" i="52" s="1"/>
  <c r="BW12" i="52"/>
  <c r="BX12" i="52" s="1"/>
  <c r="BW11" i="52"/>
  <c r="BX11" i="52" s="1"/>
  <c r="BW10" i="52"/>
  <c r="BX10" i="52" s="1"/>
  <c r="BW9" i="52"/>
  <c r="BX9" i="52" s="1"/>
  <c r="BW8" i="52"/>
  <c r="DP56" i="51" l="1"/>
  <c r="BW53" i="52"/>
  <c r="BW55" i="52" s="1"/>
  <c r="BX8" i="52"/>
  <c r="BX53" i="52" s="1"/>
  <c r="DP58" i="51"/>
  <c r="DQ60" i="51"/>
  <c r="GV6" i="41"/>
  <c r="BX55" i="52" l="1"/>
  <c r="R63" i="2"/>
  <c r="R31" i="2"/>
  <c r="Q366" i="31" l="1"/>
  <c r="Q367" i="31"/>
  <c r="Q365" i="31"/>
  <c r="Q390" i="31" l="1"/>
  <c r="Q344" i="31" l="1"/>
  <c r="Q345" i="31"/>
  <c r="Q346" i="31"/>
  <c r="Q347" i="31"/>
  <c r="Q348" i="31"/>
  <c r="Q349" i="31"/>
  <c r="Q350" i="31"/>
  <c r="Q351" i="31"/>
  <c r="Q353" i="31"/>
  <c r="Q354" i="31"/>
  <c r="Q355" i="31"/>
  <c r="Q342" i="31"/>
  <c r="Q343" i="31"/>
  <c r="Q341" i="31"/>
  <c r="C56" i="40" l="1"/>
  <c r="G35" i="40"/>
  <c r="DU60" i="51" l="1"/>
  <c r="DW60" i="51"/>
  <c r="R390" i="31"/>
  <c r="R373" i="31"/>
  <c r="R366" i="31"/>
  <c r="R358" i="31"/>
  <c r="R354" i="31"/>
  <c r="R350" i="31"/>
  <c r="R346" i="31"/>
  <c r="R342" i="31"/>
  <c r="R338" i="31"/>
  <c r="Y113" i="17"/>
  <c r="Y114" i="17"/>
  <c r="F46" i="17"/>
  <c r="H46" i="17" s="1"/>
  <c r="I46" i="17" s="1"/>
  <c r="AA29" i="38"/>
  <c r="AD29" i="38" s="1"/>
  <c r="AG11" i="5"/>
  <c r="AH11" i="5"/>
  <c r="AY7" i="5" s="1"/>
  <c r="AI11" i="5"/>
  <c r="AZ7" i="5" s="1"/>
  <c r="AJ6" i="5"/>
  <c r="AJ8" i="5"/>
  <c r="AJ28" i="5"/>
  <c r="AN28" i="5" s="1"/>
  <c r="AJ35" i="5"/>
  <c r="AN35" i="5" s="1"/>
  <c r="AJ12" i="5" l="1"/>
  <c r="AN12" i="5" s="1"/>
  <c r="BA6" i="5"/>
  <c r="AN8" i="5"/>
  <c r="AJ33" i="5"/>
  <c r="AN33" i="5" s="1"/>
  <c r="AJ29" i="5"/>
  <c r="AN29" i="5" s="1"/>
  <c r="AN6" i="5"/>
  <c r="AX7" i="5"/>
  <c r="AM11" i="5"/>
  <c r="DQ8" i="51"/>
  <c r="DQ51" i="51"/>
  <c r="DQ39" i="51"/>
  <c r="DW39" i="51" s="1"/>
  <c r="DX39" i="51" s="1"/>
  <c r="DQ55" i="51"/>
  <c r="DQ27" i="51"/>
  <c r="DQ43" i="51"/>
  <c r="DQ15" i="51"/>
  <c r="DQ31" i="51"/>
  <c r="DQ19" i="51"/>
  <c r="DQ29" i="51"/>
  <c r="DQ42" i="51"/>
  <c r="DQ12" i="51"/>
  <c r="DQ47" i="51"/>
  <c r="DQ40" i="51"/>
  <c r="DQ53" i="51"/>
  <c r="DQ23" i="51"/>
  <c r="DQ20" i="51"/>
  <c r="DQ13" i="51"/>
  <c r="DQ9" i="51"/>
  <c r="DQ54" i="51"/>
  <c r="DQ24" i="51"/>
  <c r="DQ26" i="51"/>
  <c r="DQ45" i="51"/>
  <c r="DQ35" i="51"/>
  <c r="DQ21" i="51"/>
  <c r="DQ48" i="51"/>
  <c r="DQ30" i="51"/>
  <c r="DQ38" i="51"/>
  <c r="DQ41" i="51"/>
  <c r="DQ49" i="51"/>
  <c r="DQ52" i="51"/>
  <c r="DQ34" i="51"/>
  <c r="DQ10" i="51"/>
  <c r="DW10" i="51" s="1"/>
  <c r="DX10" i="51" s="1"/>
  <c r="DQ37" i="51"/>
  <c r="DQ46" i="51"/>
  <c r="DW46" i="51" s="1"/>
  <c r="DX46" i="51" s="1"/>
  <c r="DQ32" i="51"/>
  <c r="DW32" i="51" s="1"/>
  <c r="DX32" i="51" s="1"/>
  <c r="DQ16" i="51"/>
  <c r="DQ44" i="51"/>
  <c r="DQ11" i="51"/>
  <c r="DQ17" i="51"/>
  <c r="DQ14" i="51"/>
  <c r="DQ22" i="51"/>
  <c r="DQ28" i="51"/>
  <c r="DQ25" i="51"/>
  <c r="DQ33" i="51"/>
  <c r="DQ18" i="51"/>
  <c r="DQ36" i="51"/>
  <c r="DW36" i="51" s="1"/>
  <c r="DX36" i="51" s="1"/>
  <c r="DQ50" i="51"/>
  <c r="DW50" i="51" s="1"/>
  <c r="DX50" i="51" s="1"/>
  <c r="DV39" i="51"/>
  <c r="DV28" i="51"/>
  <c r="DV17" i="51"/>
  <c r="DV43" i="51"/>
  <c r="DV32" i="51"/>
  <c r="DV21" i="51"/>
  <c r="DV10" i="51"/>
  <c r="DV15" i="51"/>
  <c r="DV48" i="51"/>
  <c r="DV37" i="51"/>
  <c r="DV26" i="51"/>
  <c r="DV9" i="51"/>
  <c r="DV19" i="51"/>
  <c r="DV14" i="51"/>
  <c r="DV52" i="51"/>
  <c r="DV46" i="51"/>
  <c r="DV35" i="51"/>
  <c r="DV24" i="51"/>
  <c r="DV13" i="51"/>
  <c r="DV51" i="51"/>
  <c r="DV40" i="51"/>
  <c r="DV29" i="51"/>
  <c r="DV18" i="51"/>
  <c r="DV45" i="51"/>
  <c r="DV34" i="51"/>
  <c r="DV23" i="51"/>
  <c r="DV12" i="51"/>
  <c r="DV55" i="51"/>
  <c r="DV50" i="51"/>
  <c r="DV44" i="51"/>
  <c r="DV33" i="51"/>
  <c r="DV22" i="51"/>
  <c r="DV11" i="51"/>
  <c r="DV27" i="51"/>
  <c r="DV16" i="51"/>
  <c r="DV49" i="51"/>
  <c r="DV38" i="51"/>
  <c r="DV54" i="51"/>
  <c r="DV31" i="51"/>
  <c r="DV20" i="51"/>
  <c r="DV53" i="51"/>
  <c r="DV42" i="51"/>
  <c r="DV47" i="51"/>
  <c r="DV36" i="51"/>
  <c r="DV25" i="51"/>
  <c r="DV8" i="51"/>
  <c r="DV41" i="51"/>
  <c r="DV30" i="51"/>
  <c r="DW19" i="51" l="1"/>
  <c r="DX19" i="51" s="1"/>
  <c r="DW28" i="51"/>
  <c r="DX28" i="51" s="1"/>
  <c r="BC6" i="5"/>
  <c r="BA9" i="5"/>
  <c r="BC9" i="5" s="1"/>
  <c r="DW34" i="51"/>
  <c r="DX34" i="51" s="1"/>
  <c r="DW23" i="51"/>
  <c r="DX23" i="51" s="1"/>
  <c r="DW33" i="51"/>
  <c r="DX33" i="51" s="1"/>
  <c r="DW24" i="51"/>
  <c r="DX24" i="51" s="1"/>
  <c r="DW42" i="51"/>
  <c r="DX42" i="51" s="1"/>
  <c r="DW17" i="51"/>
  <c r="DX17" i="51" s="1"/>
  <c r="DW35" i="51"/>
  <c r="DX35" i="51" s="1"/>
  <c r="DW38" i="51"/>
  <c r="DX38" i="51" s="1"/>
  <c r="DW54" i="51"/>
  <c r="DX54" i="51" s="1"/>
  <c r="DW12" i="51"/>
  <c r="DX12" i="51" s="1"/>
  <c r="DW31" i="51"/>
  <c r="DX31" i="51" s="1"/>
  <c r="DW52" i="51"/>
  <c r="DX52" i="51" s="1"/>
  <c r="DW43" i="51"/>
  <c r="DX43" i="51" s="1"/>
  <c r="DW14" i="51"/>
  <c r="DX14" i="51" s="1"/>
  <c r="DW20" i="51"/>
  <c r="DX20" i="51" s="1"/>
  <c r="DV56" i="51"/>
  <c r="DV58" i="51" s="1"/>
  <c r="DQ56" i="51"/>
  <c r="DQ58" i="51" s="1"/>
  <c r="DW37" i="51"/>
  <c r="DX37" i="51" s="1"/>
  <c r="DW29" i="51"/>
  <c r="DX29" i="51" s="1"/>
  <c r="DW25" i="51"/>
  <c r="DX25" i="51" s="1"/>
  <c r="DW15" i="51"/>
  <c r="DX15" i="51" s="1"/>
  <c r="DW49" i="51"/>
  <c r="DX49" i="51" s="1"/>
  <c r="DW13" i="51"/>
  <c r="DX13" i="51" s="1"/>
  <c r="DW11" i="51"/>
  <c r="DX11" i="51" s="1"/>
  <c r="DW30" i="51"/>
  <c r="DX30" i="51" s="1"/>
  <c r="DW53" i="51"/>
  <c r="DX53" i="51" s="1"/>
  <c r="DW44" i="51"/>
  <c r="DX44" i="51" s="1"/>
  <c r="DW48" i="51"/>
  <c r="DX48" i="51" s="1"/>
  <c r="DW40" i="51"/>
  <c r="DX40" i="51" s="1"/>
  <c r="DW51" i="51"/>
  <c r="DX51" i="51" s="1"/>
  <c r="DW45" i="51"/>
  <c r="DX45" i="51" s="1"/>
  <c r="DW18" i="51"/>
  <c r="DX18" i="51" s="1"/>
  <c r="DW26" i="51"/>
  <c r="DX26" i="51" s="1"/>
  <c r="DW9" i="51"/>
  <c r="DX9" i="51" s="1"/>
  <c r="DW22" i="51"/>
  <c r="DX22" i="51" s="1"/>
  <c r="DW41" i="51"/>
  <c r="DX41" i="51" s="1"/>
  <c r="DW27" i="51"/>
  <c r="DX27" i="51" s="1"/>
  <c r="DW55" i="51"/>
  <c r="DX55" i="51" s="1"/>
  <c r="DW16" i="51"/>
  <c r="DX16" i="51" s="1"/>
  <c r="DW21" i="51"/>
  <c r="DX21" i="51" s="1"/>
  <c r="DW47" i="51"/>
  <c r="DX47" i="51" s="1"/>
  <c r="DW8" i="51"/>
  <c r="AJ38" i="5"/>
  <c r="AN38" i="5" s="1"/>
  <c r="AE45" i="17"/>
  <c r="DX8" i="51" l="1"/>
  <c r="DW56" i="51"/>
  <c r="DW58" i="51" s="1"/>
  <c r="GV61" i="41"/>
  <c r="GW61" i="41"/>
  <c r="GX61" i="41"/>
  <c r="GY61" i="41"/>
  <c r="GZ61" i="41"/>
  <c r="HC61" i="41" s="1"/>
  <c r="HA61" i="41"/>
  <c r="HB61" i="41"/>
  <c r="GV62" i="41"/>
  <c r="HC62" i="41" s="1"/>
  <c r="GW62" i="41"/>
  <c r="GX62" i="41"/>
  <c r="GY62" i="41"/>
  <c r="GZ62" i="41"/>
  <c r="HA62" i="41"/>
  <c r="HB62" i="41"/>
  <c r="GV63" i="41"/>
  <c r="GW63" i="41"/>
  <c r="GX63" i="41"/>
  <c r="GY63" i="41"/>
  <c r="GZ63" i="41"/>
  <c r="HA63" i="41"/>
  <c r="HB63" i="41"/>
  <c r="GV64" i="41"/>
  <c r="HC64" i="41" s="1"/>
  <c r="GW64" i="41"/>
  <c r="GX64" i="41"/>
  <c r="GY64" i="41"/>
  <c r="GZ64" i="41"/>
  <c r="HA64" i="41"/>
  <c r="HB64" i="41"/>
  <c r="GV65" i="41"/>
  <c r="GW65" i="41"/>
  <c r="GX65" i="41"/>
  <c r="GY65" i="41"/>
  <c r="GZ65" i="41"/>
  <c r="HA65" i="41"/>
  <c r="HB65" i="41"/>
  <c r="GV66" i="41"/>
  <c r="GW66" i="41"/>
  <c r="GX66" i="41"/>
  <c r="GY66" i="41"/>
  <c r="GZ66" i="41"/>
  <c r="HA66" i="41"/>
  <c r="HB66" i="41"/>
  <c r="GV67" i="41"/>
  <c r="GW67" i="41"/>
  <c r="GX67" i="41"/>
  <c r="GY67" i="41"/>
  <c r="GZ67" i="41"/>
  <c r="HA67" i="41"/>
  <c r="HB67" i="41"/>
  <c r="GV68" i="41"/>
  <c r="GW68" i="41"/>
  <c r="GX68" i="41"/>
  <c r="GY68" i="41"/>
  <c r="GZ68" i="41"/>
  <c r="HA68" i="41"/>
  <c r="HB68" i="41"/>
  <c r="GV69" i="41"/>
  <c r="GW69" i="41"/>
  <c r="GX69" i="41"/>
  <c r="GY69" i="41"/>
  <c r="GZ69" i="41"/>
  <c r="HA69" i="41"/>
  <c r="HB69" i="41"/>
  <c r="GV70" i="41"/>
  <c r="GW70" i="41"/>
  <c r="GX70" i="41"/>
  <c r="GY70" i="41"/>
  <c r="GZ70" i="41"/>
  <c r="HA70" i="41"/>
  <c r="HB70" i="41"/>
  <c r="GV71" i="41"/>
  <c r="GW71" i="41"/>
  <c r="GX71" i="41"/>
  <c r="GY71" i="41"/>
  <c r="GZ71" i="41"/>
  <c r="HA71" i="41"/>
  <c r="HB71" i="41"/>
  <c r="GV72" i="41"/>
  <c r="GW72" i="41"/>
  <c r="GX72" i="41"/>
  <c r="GY72" i="41"/>
  <c r="GZ72" i="41"/>
  <c r="HA72" i="41"/>
  <c r="HB72" i="41"/>
  <c r="GV73" i="41"/>
  <c r="GW73" i="41"/>
  <c r="GX73" i="41"/>
  <c r="GY73" i="41"/>
  <c r="GZ73" i="41"/>
  <c r="HA73" i="41"/>
  <c r="HB73" i="41"/>
  <c r="GV74" i="41"/>
  <c r="GW74" i="41"/>
  <c r="GX74" i="41"/>
  <c r="GY74" i="41"/>
  <c r="GZ74" i="41"/>
  <c r="HA74" i="41"/>
  <c r="HB74" i="41"/>
  <c r="GV75" i="41"/>
  <c r="GW75" i="41"/>
  <c r="GX75" i="41"/>
  <c r="GY75" i="41"/>
  <c r="GZ75" i="41"/>
  <c r="HA75" i="41"/>
  <c r="HB75" i="41"/>
  <c r="GV76" i="41"/>
  <c r="HC76" i="41" s="1"/>
  <c r="GW76" i="41"/>
  <c r="GX76" i="41"/>
  <c r="GY76" i="41"/>
  <c r="GZ76" i="41"/>
  <c r="HA76" i="41"/>
  <c r="HB76" i="41"/>
  <c r="GV77" i="41"/>
  <c r="GW77" i="41"/>
  <c r="GX77" i="41"/>
  <c r="GY77" i="41"/>
  <c r="GZ77" i="41"/>
  <c r="HA77" i="41"/>
  <c r="HB77" i="41"/>
  <c r="GV78" i="41"/>
  <c r="GW78" i="41"/>
  <c r="GX78" i="41"/>
  <c r="GY78" i="41"/>
  <c r="GZ78" i="41"/>
  <c r="HA78" i="41"/>
  <c r="HB78" i="41"/>
  <c r="GV79" i="41"/>
  <c r="GW79" i="41"/>
  <c r="GX79" i="41"/>
  <c r="GY79" i="41"/>
  <c r="GZ79" i="41"/>
  <c r="HA79" i="41"/>
  <c r="HB79" i="41"/>
  <c r="GV80" i="41"/>
  <c r="GW80" i="41"/>
  <c r="GX80" i="41"/>
  <c r="GY80" i="41"/>
  <c r="GZ80" i="41"/>
  <c r="HA80" i="41"/>
  <c r="HB80" i="41"/>
  <c r="GV81" i="41"/>
  <c r="GW81" i="41"/>
  <c r="GX81" i="41"/>
  <c r="GY81" i="41"/>
  <c r="GZ81" i="41"/>
  <c r="HA81" i="41"/>
  <c r="HB81" i="41"/>
  <c r="GV82" i="41"/>
  <c r="GW82" i="41"/>
  <c r="GX82" i="41"/>
  <c r="GY82" i="41"/>
  <c r="GZ82" i="41"/>
  <c r="HA82" i="41"/>
  <c r="HB82" i="41"/>
  <c r="GV83" i="41"/>
  <c r="GW83" i="41"/>
  <c r="GX83" i="41"/>
  <c r="GY83" i="41"/>
  <c r="GZ83" i="41"/>
  <c r="HA83" i="41"/>
  <c r="HB83" i="41"/>
  <c r="GV84" i="41"/>
  <c r="GW84" i="41"/>
  <c r="GX84" i="41"/>
  <c r="GY84" i="41"/>
  <c r="GZ84" i="41"/>
  <c r="HA84" i="41"/>
  <c r="HB84" i="41"/>
  <c r="GV85" i="41"/>
  <c r="GW85" i="41"/>
  <c r="GX85" i="41"/>
  <c r="GY85" i="41"/>
  <c r="GZ85" i="41"/>
  <c r="HA85" i="41"/>
  <c r="HB85" i="41"/>
  <c r="GV86" i="41"/>
  <c r="GW86" i="41"/>
  <c r="GX86" i="41"/>
  <c r="GY86" i="41"/>
  <c r="GZ86" i="41"/>
  <c r="HA86" i="41"/>
  <c r="HB86" i="41"/>
  <c r="GV87" i="41"/>
  <c r="GW87" i="41"/>
  <c r="GX87" i="41"/>
  <c r="GY87" i="41"/>
  <c r="GZ87" i="41"/>
  <c r="HA87" i="41"/>
  <c r="HB87" i="41"/>
  <c r="GV88" i="41"/>
  <c r="HC88" i="41" s="1"/>
  <c r="GW88" i="41"/>
  <c r="GX88" i="41"/>
  <c r="GY88" i="41"/>
  <c r="GZ88" i="41"/>
  <c r="HA88" i="41"/>
  <c r="HB88" i="41"/>
  <c r="GV89" i="41"/>
  <c r="GW89" i="41"/>
  <c r="GX89" i="41"/>
  <c r="GY89" i="41"/>
  <c r="GZ89" i="41"/>
  <c r="HA89" i="41"/>
  <c r="HB89" i="41"/>
  <c r="GV90" i="41"/>
  <c r="GW90" i="41"/>
  <c r="GX90" i="41"/>
  <c r="GY90" i="41"/>
  <c r="GZ90" i="41"/>
  <c r="HA90" i="41"/>
  <c r="HB90" i="41"/>
  <c r="GV91" i="41"/>
  <c r="GW91" i="41"/>
  <c r="GX91" i="41"/>
  <c r="GY91" i="41"/>
  <c r="GZ91" i="41"/>
  <c r="HA91" i="41"/>
  <c r="HB91" i="41"/>
  <c r="GV92" i="41"/>
  <c r="GW92" i="41"/>
  <c r="GX92" i="41"/>
  <c r="GY92" i="41"/>
  <c r="GZ92" i="41"/>
  <c r="HA92" i="41"/>
  <c r="HB92" i="41"/>
  <c r="GV93" i="41"/>
  <c r="GW93" i="41"/>
  <c r="GX93" i="41"/>
  <c r="GY93" i="41"/>
  <c r="GZ93" i="41"/>
  <c r="HA93" i="41"/>
  <c r="HB93" i="41"/>
  <c r="GV94" i="41"/>
  <c r="GW94" i="41"/>
  <c r="GX94" i="41"/>
  <c r="GY94" i="41"/>
  <c r="GZ94" i="41"/>
  <c r="HA94" i="41"/>
  <c r="HB94" i="41"/>
  <c r="GV95" i="41"/>
  <c r="GW95" i="41"/>
  <c r="GX95" i="41"/>
  <c r="GY95" i="41"/>
  <c r="GZ95" i="41"/>
  <c r="HA95" i="41"/>
  <c r="HB95" i="41"/>
  <c r="GV96" i="41"/>
  <c r="GW96" i="41"/>
  <c r="GX96" i="41"/>
  <c r="GY96" i="41"/>
  <c r="GZ96" i="41"/>
  <c r="HA96" i="41"/>
  <c r="HB96" i="41"/>
  <c r="GV97" i="41"/>
  <c r="GW97" i="41"/>
  <c r="GX97" i="41"/>
  <c r="GY97" i="41"/>
  <c r="GZ97" i="41"/>
  <c r="HA97" i="41"/>
  <c r="HB97" i="41"/>
  <c r="GV98" i="41"/>
  <c r="GW98" i="41"/>
  <c r="GX98" i="41"/>
  <c r="GY98" i="41"/>
  <c r="GZ98" i="41"/>
  <c r="HA98" i="41"/>
  <c r="HB98" i="41"/>
  <c r="GV99" i="41"/>
  <c r="GW99" i="41"/>
  <c r="GX99" i="41"/>
  <c r="GY99" i="41"/>
  <c r="GZ99" i="41"/>
  <c r="HA99" i="41"/>
  <c r="HB99" i="41"/>
  <c r="GV100" i="41"/>
  <c r="HC100" i="41" s="1"/>
  <c r="GW100" i="41"/>
  <c r="GX100" i="41"/>
  <c r="GY100" i="41"/>
  <c r="GZ100" i="41"/>
  <c r="HA100" i="41"/>
  <c r="HB100" i="41"/>
  <c r="GV101" i="41"/>
  <c r="GW101" i="41"/>
  <c r="GX101" i="41"/>
  <c r="GY101" i="41"/>
  <c r="GZ101" i="41"/>
  <c r="HA101" i="41"/>
  <c r="HB101" i="41"/>
  <c r="GV102" i="41"/>
  <c r="GW102" i="41"/>
  <c r="GX102" i="41"/>
  <c r="GY102" i="41"/>
  <c r="GZ102" i="41"/>
  <c r="HA102" i="41"/>
  <c r="HB102" i="41"/>
  <c r="GW60" i="41"/>
  <c r="GX60" i="41"/>
  <c r="GY60" i="41"/>
  <c r="GZ60" i="41"/>
  <c r="HA60" i="41"/>
  <c r="HB60" i="41"/>
  <c r="HB103" i="41" s="1"/>
  <c r="GV60" i="41"/>
  <c r="GT60" i="41"/>
  <c r="GT61" i="41"/>
  <c r="GT62" i="41"/>
  <c r="GT63" i="41"/>
  <c r="GT66" i="41"/>
  <c r="GT64" i="41"/>
  <c r="GT65" i="41"/>
  <c r="GT67" i="41"/>
  <c r="GT68" i="41"/>
  <c r="GT69" i="41"/>
  <c r="GT70" i="41"/>
  <c r="GT71" i="41"/>
  <c r="GT72" i="41"/>
  <c r="GT73" i="41"/>
  <c r="GT74" i="41"/>
  <c r="GT75" i="41"/>
  <c r="GT76" i="41"/>
  <c r="GT77" i="41"/>
  <c r="GT78" i="41"/>
  <c r="GT79" i="41"/>
  <c r="GT80" i="41"/>
  <c r="GT81" i="41"/>
  <c r="GT82" i="41"/>
  <c r="GT83" i="41"/>
  <c r="GT84" i="41"/>
  <c r="GT85" i="41"/>
  <c r="GT86" i="41"/>
  <c r="GT87" i="41"/>
  <c r="GT88" i="41"/>
  <c r="GT89" i="41"/>
  <c r="GT90" i="41"/>
  <c r="GT91" i="41"/>
  <c r="GT92" i="41"/>
  <c r="GT93" i="41"/>
  <c r="GT94" i="41"/>
  <c r="GT95" i="41"/>
  <c r="GT96" i="41"/>
  <c r="GT97" i="41"/>
  <c r="GT98" i="41"/>
  <c r="GT99" i="41"/>
  <c r="GT100" i="41"/>
  <c r="GT101" i="41"/>
  <c r="GT102" i="41"/>
  <c r="HC79" i="41" l="1"/>
  <c r="HC96" i="41"/>
  <c r="HC101" i="41"/>
  <c r="HC89" i="41"/>
  <c r="HC77" i="41"/>
  <c r="HC70" i="41"/>
  <c r="HC65" i="41"/>
  <c r="HC94" i="41"/>
  <c r="HC82" i="41"/>
  <c r="HC91" i="41"/>
  <c r="HC87" i="41"/>
  <c r="HC75" i="41"/>
  <c r="HC63" i="41"/>
  <c r="HC86" i="41"/>
  <c r="HC80" i="41"/>
  <c r="HC74" i="41"/>
  <c r="HC68" i="41"/>
  <c r="JE104" i="41"/>
  <c r="JE105" i="41" s="1"/>
  <c r="JC104" i="41"/>
  <c r="JC105" i="41" s="1"/>
  <c r="IY104" i="41"/>
  <c r="IY105" i="41" s="1"/>
  <c r="JB104" i="41"/>
  <c r="JB105" i="41" s="1"/>
  <c r="JD104" i="41"/>
  <c r="JD105" i="41" s="1"/>
  <c r="JA104" i="41"/>
  <c r="JA105" i="41" s="1"/>
  <c r="IZ104" i="41"/>
  <c r="IZ105" i="41" s="1"/>
  <c r="IA104" i="41"/>
  <c r="IA105" i="41" s="1"/>
  <c r="IB104" i="41"/>
  <c r="IB105" i="41" s="1"/>
  <c r="HV104" i="41"/>
  <c r="HV105" i="41" s="1"/>
  <c r="HX104" i="41"/>
  <c r="HX105" i="41" s="1"/>
  <c r="HY104" i="41"/>
  <c r="HY105" i="41" s="1"/>
  <c r="HZ104" i="41"/>
  <c r="HZ105" i="41" s="1"/>
  <c r="HW104" i="41"/>
  <c r="HW105" i="41" s="1"/>
  <c r="HC99" i="41"/>
  <c r="HC98" i="41"/>
  <c r="HC92" i="41"/>
  <c r="HC60" i="41"/>
  <c r="HC103" i="41" s="1"/>
  <c r="HC104" i="41" s="1"/>
  <c r="HC105" i="41" s="1"/>
  <c r="HC97" i="41"/>
  <c r="HC85" i="41"/>
  <c r="HC73" i="41"/>
  <c r="HC66" i="41"/>
  <c r="HC84" i="41"/>
  <c r="HC102" i="41"/>
  <c r="HC90" i="41"/>
  <c r="HC78" i="41"/>
  <c r="HC67" i="41"/>
  <c r="HC72" i="41"/>
  <c r="HC95" i="41"/>
  <c r="HC83" i="41"/>
  <c r="HC71" i="41"/>
  <c r="HC93" i="41"/>
  <c r="HC81" i="41"/>
  <c r="HC69" i="41"/>
  <c r="DX56" i="51"/>
  <c r="DX58" i="51" s="1"/>
  <c r="GY103" i="41"/>
  <c r="GY104" i="41" s="1"/>
  <c r="GX103" i="41"/>
  <c r="GX104" i="41" s="1"/>
  <c r="HB104" i="41"/>
  <c r="GW103" i="41"/>
  <c r="GW104" i="41" s="1"/>
  <c r="GZ103" i="41"/>
  <c r="GZ104" i="41" s="1"/>
  <c r="HA103" i="41"/>
  <c r="HA104" i="41" s="1"/>
  <c r="GV103" i="41"/>
  <c r="GV104" i="41" s="1"/>
  <c r="AI13" i="37" l="1"/>
  <c r="GV7" i="41"/>
  <c r="GW7" i="41"/>
  <c r="GX7" i="41"/>
  <c r="GY7" i="41"/>
  <c r="GZ7" i="41"/>
  <c r="HA7" i="41"/>
  <c r="HB7" i="41"/>
  <c r="GV8" i="41"/>
  <c r="GW8" i="41"/>
  <c r="GX8" i="41"/>
  <c r="GY8" i="41"/>
  <c r="GZ8" i="41"/>
  <c r="HA8" i="41"/>
  <c r="HB8" i="41"/>
  <c r="GV9" i="41"/>
  <c r="GW9" i="41"/>
  <c r="GX9" i="41"/>
  <c r="GY9" i="41"/>
  <c r="GZ9" i="41"/>
  <c r="HA9" i="41"/>
  <c r="HB9" i="41"/>
  <c r="GV10" i="41"/>
  <c r="GW10" i="41"/>
  <c r="GX10" i="41"/>
  <c r="GY10" i="41"/>
  <c r="GZ10" i="41"/>
  <c r="HA10" i="41"/>
  <c r="HB10" i="41"/>
  <c r="GV11" i="41"/>
  <c r="GW11" i="41"/>
  <c r="GX11" i="41"/>
  <c r="GY11" i="41"/>
  <c r="GZ11" i="41"/>
  <c r="HA11" i="41"/>
  <c r="HB11" i="41"/>
  <c r="GV12" i="41"/>
  <c r="GW12" i="41"/>
  <c r="GX12" i="41"/>
  <c r="GY12" i="41"/>
  <c r="GZ12" i="41"/>
  <c r="HA12" i="41"/>
  <c r="HB12" i="41"/>
  <c r="GV13" i="41"/>
  <c r="GW13" i="41"/>
  <c r="GX13" i="41"/>
  <c r="GY13" i="41"/>
  <c r="GZ13" i="41"/>
  <c r="HA13" i="41"/>
  <c r="HB13" i="41"/>
  <c r="GV14" i="41"/>
  <c r="GW14" i="41"/>
  <c r="GX14" i="41"/>
  <c r="GY14" i="41"/>
  <c r="GZ14" i="41"/>
  <c r="HA14" i="41"/>
  <c r="HB14" i="41"/>
  <c r="GV15" i="41"/>
  <c r="GW15" i="41"/>
  <c r="GX15" i="41"/>
  <c r="GY15" i="41"/>
  <c r="GZ15" i="41"/>
  <c r="HA15" i="41"/>
  <c r="HB15" i="41"/>
  <c r="GV16" i="41"/>
  <c r="GW16" i="41"/>
  <c r="GX16" i="41"/>
  <c r="GY16" i="41"/>
  <c r="GZ16" i="41"/>
  <c r="HA16" i="41"/>
  <c r="HB16" i="41"/>
  <c r="GV17" i="41"/>
  <c r="GW17" i="41"/>
  <c r="GX17" i="41"/>
  <c r="GY17" i="41"/>
  <c r="GZ17" i="41"/>
  <c r="HA17" i="41"/>
  <c r="HB17" i="41"/>
  <c r="GV18" i="41"/>
  <c r="GW18" i="41"/>
  <c r="GX18" i="41"/>
  <c r="GY18" i="41"/>
  <c r="GZ18" i="41"/>
  <c r="HA18" i="41"/>
  <c r="HB18" i="41"/>
  <c r="GV19" i="41"/>
  <c r="GW19" i="41"/>
  <c r="GX19" i="41"/>
  <c r="GY19" i="41"/>
  <c r="GZ19" i="41"/>
  <c r="HA19" i="41"/>
  <c r="HB19" i="41"/>
  <c r="GV20" i="41"/>
  <c r="GW20" i="41"/>
  <c r="GX20" i="41"/>
  <c r="GY20" i="41"/>
  <c r="GZ20" i="41"/>
  <c r="HA20" i="41"/>
  <c r="HB20" i="41"/>
  <c r="GV21" i="41"/>
  <c r="GW21" i="41"/>
  <c r="GX21" i="41"/>
  <c r="GY21" i="41"/>
  <c r="GZ21" i="41"/>
  <c r="HA21" i="41"/>
  <c r="HB21" i="41"/>
  <c r="GV22" i="41"/>
  <c r="GW22" i="41"/>
  <c r="GX22" i="41"/>
  <c r="GY22" i="41"/>
  <c r="GZ22" i="41"/>
  <c r="HA22" i="41"/>
  <c r="HB22" i="41"/>
  <c r="GV23" i="41"/>
  <c r="GW23" i="41"/>
  <c r="GX23" i="41"/>
  <c r="GY23" i="41"/>
  <c r="GZ23" i="41"/>
  <c r="HA23" i="41"/>
  <c r="HB23" i="41"/>
  <c r="GV24" i="41"/>
  <c r="GW24" i="41"/>
  <c r="GX24" i="41"/>
  <c r="GY24" i="41"/>
  <c r="GZ24" i="41"/>
  <c r="HA24" i="41"/>
  <c r="HB24" i="41"/>
  <c r="GV25" i="41"/>
  <c r="GW25" i="41"/>
  <c r="GX25" i="41"/>
  <c r="GY25" i="41"/>
  <c r="GZ25" i="41"/>
  <c r="HA25" i="41"/>
  <c r="HB25" i="41"/>
  <c r="GV26" i="41"/>
  <c r="GW26" i="41"/>
  <c r="GX26" i="41"/>
  <c r="GY26" i="41"/>
  <c r="GZ26" i="41"/>
  <c r="HA26" i="41"/>
  <c r="HB26" i="41"/>
  <c r="GV27" i="41"/>
  <c r="GW27" i="41"/>
  <c r="GX27" i="41"/>
  <c r="GY27" i="41"/>
  <c r="GZ27" i="41"/>
  <c r="HA27" i="41"/>
  <c r="HB27" i="41"/>
  <c r="GV28" i="41"/>
  <c r="GW28" i="41"/>
  <c r="GX28" i="41"/>
  <c r="GY28" i="41"/>
  <c r="GZ28" i="41"/>
  <c r="HA28" i="41"/>
  <c r="HB28" i="41"/>
  <c r="GV29" i="41"/>
  <c r="GW29" i="41"/>
  <c r="GX29" i="41"/>
  <c r="GY29" i="41"/>
  <c r="GZ29" i="41"/>
  <c r="HA29" i="41"/>
  <c r="HB29" i="41"/>
  <c r="GV30" i="41"/>
  <c r="GW30" i="41"/>
  <c r="GX30" i="41"/>
  <c r="GY30" i="41"/>
  <c r="GZ30" i="41"/>
  <c r="HA30" i="41"/>
  <c r="HB30" i="41"/>
  <c r="GV31" i="41"/>
  <c r="GW31" i="41"/>
  <c r="GX31" i="41"/>
  <c r="GY31" i="41"/>
  <c r="GZ31" i="41"/>
  <c r="HA31" i="41"/>
  <c r="HB31" i="41"/>
  <c r="GV32" i="41"/>
  <c r="GW32" i="41"/>
  <c r="GX32" i="41"/>
  <c r="GY32" i="41"/>
  <c r="GZ32" i="41"/>
  <c r="HA32" i="41"/>
  <c r="HB32" i="41"/>
  <c r="GV33" i="41"/>
  <c r="GW33" i="41"/>
  <c r="GX33" i="41"/>
  <c r="GY33" i="41"/>
  <c r="GZ33" i="41"/>
  <c r="HA33" i="41"/>
  <c r="HB33" i="41"/>
  <c r="GV34" i="41"/>
  <c r="GW34" i="41"/>
  <c r="GX34" i="41"/>
  <c r="GY34" i="41"/>
  <c r="GZ34" i="41"/>
  <c r="HA34" i="41"/>
  <c r="HB34" i="41"/>
  <c r="GV35" i="41"/>
  <c r="GW35" i="41"/>
  <c r="GX35" i="41"/>
  <c r="GY35" i="41"/>
  <c r="GZ35" i="41"/>
  <c r="HA35" i="41"/>
  <c r="HB35" i="41"/>
  <c r="GV36" i="41"/>
  <c r="GW36" i="41"/>
  <c r="GX36" i="41"/>
  <c r="GY36" i="41"/>
  <c r="GZ36" i="41"/>
  <c r="HA36" i="41"/>
  <c r="HB36" i="41"/>
  <c r="GV37" i="41"/>
  <c r="GW37" i="41"/>
  <c r="GX37" i="41"/>
  <c r="GY37" i="41"/>
  <c r="GZ37" i="41"/>
  <c r="HA37" i="41"/>
  <c r="HB37" i="41"/>
  <c r="GV38" i="41"/>
  <c r="GW38" i="41"/>
  <c r="GX38" i="41"/>
  <c r="GY38" i="41"/>
  <c r="GZ38" i="41"/>
  <c r="HA38" i="41"/>
  <c r="HB38" i="41"/>
  <c r="GV39" i="41"/>
  <c r="GW39" i="41"/>
  <c r="GX39" i="41"/>
  <c r="GY39" i="41"/>
  <c r="GZ39" i="41"/>
  <c r="HA39" i="41"/>
  <c r="HB39" i="41"/>
  <c r="GV40" i="41"/>
  <c r="GW40" i="41"/>
  <c r="GX40" i="41"/>
  <c r="GY40" i="41"/>
  <c r="GZ40" i="41"/>
  <c r="HA40" i="41"/>
  <c r="HB40" i="41"/>
  <c r="GV41" i="41"/>
  <c r="GW41" i="41"/>
  <c r="GX41" i="41"/>
  <c r="GY41" i="41"/>
  <c r="GZ41" i="41"/>
  <c r="HA41" i="41"/>
  <c r="HB41" i="41"/>
  <c r="GV42" i="41"/>
  <c r="GW42" i="41"/>
  <c r="GX42" i="41"/>
  <c r="GY42" i="41"/>
  <c r="GZ42" i="41"/>
  <c r="HA42" i="41"/>
  <c r="HB42" i="41"/>
  <c r="GV43" i="41"/>
  <c r="GW43" i="41"/>
  <c r="GX43" i="41"/>
  <c r="GY43" i="41"/>
  <c r="GZ43" i="41"/>
  <c r="HA43" i="41"/>
  <c r="HB43" i="41"/>
  <c r="GV44" i="41"/>
  <c r="GW44" i="41"/>
  <c r="GX44" i="41"/>
  <c r="GY44" i="41"/>
  <c r="GZ44" i="41"/>
  <c r="HA44" i="41"/>
  <c r="HB44" i="41"/>
  <c r="GW6" i="41"/>
  <c r="GX6" i="41"/>
  <c r="GY6" i="41"/>
  <c r="GZ6" i="41"/>
  <c r="HA6" i="41"/>
  <c r="HB6" i="41"/>
  <c r="GT44" i="41"/>
  <c r="GT43" i="41"/>
  <c r="GT42" i="41"/>
  <c r="GT41" i="41"/>
  <c r="GT40" i="41"/>
  <c r="GT39" i="41"/>
  <c r="GT38" i="41"/>
  <c r="GT37" i="41"/>
  <c r="GT36" i="41"/>
  <c r="GT35" i="41"/>
  <c r="GT34" i="41"/>
  <c r="GT33" i="41"/>
  <c r="GT32" i="41"/>
  <c r="GT31" i="41"/>
  <c r="GT30" i="41"/>
  <c r="GT29" i="41"/>
  <c r="GT28" i="41"/>
  <c r="GT27" i="41"/>
  <c r="GT26" i="41"/>
  <c r="GT25" i="41"/>
  <c r="GT24" i="41"/>
  <c r="GT23" i="41"/>
  <c r="GT22" i="41"/>
  <c r="GT21" i="41"/>
  <c r="GT20" i="41"/>
  <c r="GT19" i="41"/>
  <c r="GT18" i="41"/>
  <c r="GT17" i="41"/>
  <c r="GT16" i="41"/>
  <c r="GT15" i="41"/>
  <c r="GT14" i="41"/>
  <c r="GT13" i="41"/>
  <c r="GT12" i="41"/>
  <c r="GT11" i="41"/>
  <c r="GT10" i="41"/>
  <c r="GT9" i="41"/>
  <c r="GT8" i="41"/>
  <c r="GT7" i="41"/>
  <c r="GT6" i="41"/>
  <c r="IY46" i="41" l="1"/>
  <c r="IY47" i="41" s="1"/>
  <c r="JE46" i="41"/>
  <c r="JE47" i="41" s="1"/>
  <c r="JC46" i="41"/>
  <c r="JC47" i="41" s="1"/>
  <c r="IZ46" i="41"/>
  <c r="IZ47" i="41" s="1"/>
  <c r="JA46" i="41"/>
  <c r="JA47" i="41" s="1"/>
  <c r="JB46" i="41"/>
  <c r="JB47" i="41" s="1"/>
  <c r="JF46" i="41"/>
  <c r="JF47" i="41" s="1"/>
  <c r="JD46" i="41"/>
  <c r="JD47" i="41" s="1"/>
  <c r="HY46" i="41"/>
  <c r="HY47" i="41" s="1"/>
  <c r="HV46" i="41"/>
  <c r="HV47" i="41" s="1"/>
  <c r="HZ46" i="41"/>
  <c r="HZ47" i="41" s="1"/>
  <c r="HW46" i="41"/>
  <c r="HW47" i="41" s="1"/>
  <c r="HX46" i="41"/>
  <c r="HX47" i="41" s="1"/>
  <c r="IA46" i="41"/>
  <c r="IA47" i="41" s="1"/>
  <c r="IB46" i="41"/>
  <c r="IB47" i="41" s="1"/>
  <c r="IC46" i="41"/>
  <c r="IC47" i="41" s="1"/>
  <c r="HC6" i="41"/>
  <c r="HC38" i="41"/>
  <c r="HC42" i="41"/>
  <c r="HC41" i="41"/>
  <c r="GY45" i="41"/>
  <c r="GY46" i="41" s="1"/>
  <c r="HC40" i="41"/>
  <c r="HC44" i="41"/>
  <c r="HA45" i="41"/>
  <c r="HA46" i="41" s="1"/>
  <c r="HC37" i="41"/>
  <c r="HC8" i="41"/>
  <c r="HC9" i="41"/>
  <c r="HC10" i="41"/>
  <c r="HC12" i="41"/>
  <c r="HC13" i="41"/>
  <c r="HC16" i="41"/>
  <c r="HC17" i="41"/>
  <c r="HC18" i="41"/>
  <c r="HC20" i="41"/>
  <c r="HC21" i="41"/>
  <c r="HC22" i="41"/>
  <c r="HC24" i="41"/>
  <c r="HC25" i="41"/>
  <c r="HC26" i="41"/>
  <c r="HC28" i="41"/>
  <c r="HC29" i="41"/>
  <c r="HC30" i="41"/>
  <c r="HC32" i="41"/>
  <c r="HC33" i="41"/>
  <c r="HC34" i="41"/>
  <c r="HC36" i="41"/>
  <c r="HC7" i="41"/>
  <c r="HC11" i="41"/>
  <c r="HC15" i="41"/>
  <c r="HC19" i="41"/>
  <c r="HC23" i="41"/>
  <c r="HC27" i="41"/>
  <c r="HC31" i="41"/>
  <c r="HC35" i="41"/>
  <c r="HC39" i="41"/>
  <c r="HC43" i="41"/>
  <c r="HC14" i="41"/>
  <c r="GV45" i="41"/>
  <c r="GV46" i="41" s="1"/>
  <c r="GZ45" i="41"/>
  <c r="GZ46" i="41" s="1"/>
  <c r="GW45" i="41"/>
  <c r="GW46" i="41" s="1"/>
  <c r="GX45" i="41"/>
  <c r="GX46" i="41" s="1"/>
  <c r="HB45" i="41"/>
  <c r="HB46" i="41" s="1"/>
  <c r="Q63" i="2"/>
  <c r="Q31" i="2"/>
  <c r="HC45" i="41" l="1"/>
  <c r="HC46" i="41" s="1"/>
  <c r="G34" i="40"/>
  <c r="F34" i="40"/>
  <c r="W113" i="17" l="1"/>
  <c r="X113" i="17"/>
  <c r="W114" i="17"/>
  <c r="X114" i="17"/>
  <c r="X112" i="17"/>
  <c r="S58" i="51" l="1"/>
  <c r="DG9" i="51"/>
  <c r="DG10" i="51"/>
  <c r="DG11" i="51"/>
  <c r="DG12" i="51"/>
  <c r="DG13" i="51"/>
  <c r="DG14" i="51"/>
  <c r="DG15" i="51"/>
  <c r="DG16" i="51"/>
  <c r="DG17" i="51"/>
  <c r="DG18" i="51"/>
  <c r="DG19" i="51"/>
  <c r="DG20" i="51"/>
  <c r="DG21" i="51"/>
  <c r="DG22" i="51"/>
  <c r="DG23" i="51"/>
  <c r="DG24" i="51"/>
  <c r="DG25" i="51"/>
  <c r="DG26" i="51"/>
  <c r="DG27" i="51"/>
  <c r="DG28" i="51"/>
  <c r="DG29" i="51"/>
  <c r="DG30" i="51"/>
  <c r="DG31" i="51"/>
  <c r="DG32" i="51"/>
  <c r="DG33" i="51"/>
  <c r="DG34" i="51"/>
  <c r="DG35" i="51"/>
  <c r="DG36" i="51"/>
  <c r="DG37" i="51"/>
  <c r="DG38" i="51"/>
  <c r="DG39" i="51"/>
  <c r="DG40" i="51"/>
  <c r="DG41" i="51"/>
  <c r="DG42" i="51"/>
  <c r="DG43" i="51"/>
  <c r="DG44" i="51"/>
  <c r="DG45" i="51"/>
  <c r="DG46" i="51"/>
  <c r="DG47" i="51"/>
  <c r="DG48" i="51"/>
  <c r="DG49" i="51"/>
  <c r="DG50" i="51"/>
  <c r="DG51" i="51"/>
  <c r="DG52" i="51"/>
  <c r="DG53" i="51"/>
  <c r="DG54" i="51"/>
  <c r="DG55" i="51"/>
  <c r="DG8" i="51"/>
  <c r="DB9" i="51"/>
  <c r="DB10" i="51"/>
  <c r="DB11" i="51"/>
  <c r="DB12" i="51"/>
  <c r="DB13" i="51"/>
  <c r="DB14" i="51"/>
  <c r="DB15" i="51"/>
  <c r="DB16" i="51"/>
  <c r="DB17" i="51"/>
  <c r="DB18" i="51"/>
  <c r="DB19" i="51"/>
  <c r="DB20" i="51"/>
  <c r="DB21" i="51"/>
  <c r="DB22" i="51"/>
  <c r="DB23" i="51"/>
  <c r="DB24" i="51"/>
  <c r="DB25" i="51"/>
  <c r="DB26" i="51"/>
  <c r="DB27" i="51"/>
  <c r="DB28" i="51"/>
  <c r="DB29" i="51"/>
  <c r="DB30" i="51"/>
  <c r="DB31" i="51"/>
  <c r="DB32" i="51"/>
  <c r="DB33" i="51"/>
  <c r="DB34" i="51"/>
  <c r="DB35" i="51"/>
  <c r="DB36" i="51"/>
  <c r="DB37" i="51"/>
  <c r="DB38" i="51"/>
  <c r="DB39" i="51"/>
  <c r="DB40" i="51"/>
  <c r="DB41" i="51"/>
  <c r="DB42" i="51"/>
  <c r="DB43" i="51"/>
  <c r="DB44" i="51"/>
  <c r="DB45" i="51"/>
  <c r="DB46" i="51"/>
  <c r="DB47" i="51"/>
  <c r="DB48" i="51"/>
  <c r="DB49" i="51"/>
  <c r="DB50" i="51"/>
  <c r="DB51" i="51"/>
  <c r="DB52" i="51"/>
  <c r="DB53" i="51"/>
  <c r="DB54" i="51"/>
  <c r="DB55" i="51"/>
  <c r="DB8" i="51"/>
  <c r="DG60" i="51" l="1"/>
  <c r="DI57" i="51"/>
  <c r="DI60" i="51" s="1"/>
  <c r="DB57" i="51"/>
  <c r="DC60" i="51" s="1"/>
  <c r="DC47" i="51" s="1"/>
  <c r="DI47" i="51" s="1"/>
  <c r="DJ47" i="51" s="1"/>
  <c r="DD56" i="51"/>
  <c r="DD58" i="51" s="1"/>
  <c r="DA56" i="51"/>
  <c r="CZ56" i="51"/>
  <c r="CZ58" i="51" s="1"/>
  <c r="C55" i="40"/>
  <c r="B55" i="40"/>
  <c r="DC18" i="51" l="1"/>
  <c r="DI18" i="51" s="1"/>
  <c r="DJ18" i="51" s="1"/>
  <c r="DC26" i="51"/>
  <c r="DI26" i="51" s="1"/>
  <c r="DJ26" i="51" s="1"/>
  <c r="DC42" i="51"/>
  <c r="DI42" i="51" s="1"/>
  <c r="DJ42" i="51" s="1"/>
  <c r="DC9" i="51"/>
  <c r="DI9" i="51" s="1"/>
  <c r="DJ9" i="51" s="1"/>
  <c r="DC34" i="51"/>
  <c r="DI34" i="51" s="1"/>
  <c r="DJ34" i="51" s="1"/>
  <c r="DC25" i="51"/>
  <c r="DI25" i="51" s="1"/>
  <c r="DJ25" i="51" s="1"/>
  <c r="DC49" i="51"/>
  <c r="DI49" i="51" s="1"/>
  <c r="DJ49" i="51" s="1"/>
  <c r="DC48" i="51"/>
  <c r="DI48" i="51" s="1"/>
  <c r="DJ48" i="51" s="1"/>
  <c r="DC41" i="51"/>
  <c r="DI41" i="51" s="1"/>
  <c r="DJ41" i="51" s="1"/>
  <c r="DC12" i="51"/>
  <c r="DI12" i="51" s="1"/>
  <c r="DJ12" i="51" s="1"/>
  <c r="DC50" i="51"/>
  <c r="DI50" i="51" s="1"/>
  <c r="DJ50" i="51" s="1"/>
  <c r="DC44" i="51"/>
  <c r="DI44" i="51" s="1"/>
  <c r="DJ44" i="51" s="1"/>
  <c r="DC20" i="51"/>
  <c r="DI20" i="51" s="1"/>
  <c r="DJ20" i="51" s="1"/>
  <c r="DC29" i="51"/>
  <c r="DI29" i="51" s="1"/>
  <c r="DJ29" i="51" s="1"/>
  <c r="DC36" i="51"/>
  <c r="DI36" i="51" s="1"/>
  <c r="DJ36" i="51" s="1"/>
  <c r="DC45" i="51"/>
  <c r="DI45" i="51" s="1"/>
  <c r="DJ45" i="51" s="1"/>
  <c r="DC16" i="51"/>
  <c r="DI16" i="51" s="1"/>
  <c r="DJ16" i="51" s="1"/>
  <c r="DC52" i="51"/>
  <c r="DI52" i="51" s="1"/>
  <c r="DJ52" i="51" s="1"/>
  <c r="DC10" i="51"/>
  <c r="DI10" i="51" s="1"/>
  <c r="DJ10" i="51" s="1"/>
  <c r="DC24" i="51"/>
  <c r="DI24" i="51" s="1"/>
  <c r="DJ24" i="51" s="1"/>
  <c r="DC13" i="51"/>
  <c r="DI13" i="51" s="1"/>
  <c r="DJ13" i="51" s="1"/>
  <c r="DC28" i="51"/>
  <c r="DI28" i="51" s="1"/>
  <c r="DJ28" i="51" s="1"/>
  <c r="DC32" i="51"/>
  <c r="DI32" i="51" s="1"/>
  <c r="DJ32" i="51" s="1"/>
  <c r="DC37" i="51"/>
  <c r="DI37" i="51" s="1"/>
  <c r="DJ37" i="51" s="1"/>
  <c r="DC21" i="51"/>
  <c r="DI21" i="51" s="1"/>
  <c r="DJ21" i="51" s="1"/>
  <c r="DC40" i="51"/>
  <c r="DI40" i="51" s="1"/>
  <c r="DJ40" i="51" s="1"/>
  <c r="DC39" i="51"/>
  <c r="DI39" i="51" s="1"/>
  <c r="DJ39" i="51" s="1"/>
  <c r="DC53" i="51"/>
  <c r="DI53" i="51" s="1"/>
  <c r="DJ53" i="51" s="1"/>
  <c r="DC14" i="51"/>
  <c r="DI14" i="51" s="1"/>
  <c r="DJ14" i="51" s="1"/>
  <c r="DC38" i="51"/>
  <c r="DI38" i="51" s="1"/>
  <c r="DJ38" i="51" s="1"/>
  <c r="DC46" i="51"/>
  <c r="DI46" i="51" s="1"/>
  <c r="DJ46" i="51" s="1"/>
  <c r="DC22" i="51"/>
  <c r="DI22" i="51" s="1"/>
  <c r="DJ22" i="51" s="1"/>
  <c r="DC30" i="51"/>
  <c r="DI30" i="51" s="1"/>
  <c r="DJ30" i="51" s="1"/>
  <c r="DC8" i="51"/>
  <c r="DI8" i="51" s="1"/>
  <c r="DJ8" i="51" s="1"/>
  <c r="DC11" i="51"/>
  <c r="DI11" i="51" s="1"/>
  <c r="DJ11" i="51" s="1"/>
  <c r="DC17" i="51"/>
  <c r="DI17" i="51" s="1"/>
  <c r="DJ17" i="51" s="1"/>
  <c r="DC35" i="51"/>
  <c r="DI35" i="51" s="1"/>
  <c r="DJ35" i="51" s="1"/>
  <c r="DC54" i="51"/>
  <c r="DI54" i="51" s="1"/>
  <c r="DJ54" i="51" s="1"/>
  <c r="DC27" i="51"/>
  <c r="DI27" i="51" s="1"/>
  <c r="DJ27" i="51" s="1"/>
  <c r="DC23" i="51"/>
  <c r="DI23" i="51" s="1"/>
  <c r="DJ23" i="51" s="1"/>
  <c r="DC31" i="51"/>
  <c r="DI31" i="51" s="1"/>
  <c r="DJ31" i="51" s="1"/>
  <c r="DC19" i="51"/>
  <c r="DI19" i="51" s="1"/>
  <c r="DJ19" i="51" s="1"/>
  <c r="DC33" i="51"/>
  <c r="DI33" i="51" s="1"/>
  <c r="DJ33" i="51" s="1"/>
  <c r="DC51" i="51"/>
  <c r="DI51" i="51" s="1"/>
  <c r="DJ51" i="51" s="1"/>
  <c r="DC15" i="51"/>
  <c r="DI15" i="51" s="1"/>
  <c r="DJ15" i="51" s="1"/>
  <c r="DC43" i="51"/>
  <c r="DI43" i="51" s="1"/>
  <c r="DJ43" i="51" s="1"/>
  <c r="DC55" i="51"/>
  <c r="DI55" i="51" s="1"/>
  <c r="DJ55" i="51" s="1"/>
  <c r="DH56" i="51"/>
  <c r="DH58" i="51" s="1"/>
  <c r="DA58" i="51"/>
  <c r="DG56" i="51"/>
  <c r="DG58" i="51" s="1"/>
  <c r="DB56" i="51"/>
  <c r="DB58" i="51" l="1"/>
  <c r="DI56" i="51"/>
  <c r="DI58" i="51" s="1"/>
  <c r="DC56" i="51"/>
  <c r="DC58" i="51" s="1"/>
  <c r="DJ56" i="51" l="1"/>
  <c r="DJ58" i="51" s="1"/>
  <c r="R53" i="18" l="1"/>
  <c r="BQ54" i="52"/>
  <c r="BQ57" i="52" s="1"/>
  <c r="R55" i="18" l="1"/>
  <c r="BP53" i="52" l="1"/>
  <c r="BP55" i="52" s="1"/>
  <c r="BO53" i="52"/>
  <c r="BQ52" i="52"/>
  <c r="BR52" i="52" s="1"/>
  <c r="BQ51" i="52"/>
  <c r="BR51" i="52" s="1"/>
  <c r="BQ50" i="52"/>
  <c r="BR50" i="52" s="1"/>
  <c r="BQ49" i="52"/>
  <c r="BR49" i="52" s="1"/>
  <c r="BQ48" i="52"/>
  <c r="BR48" i="52" s="1"/>
  <c r="BQ47" i="52"/>
  <c r="BR47" i="52" s="1"/>
  <c r="BQ46" i="52"/>
  <c r="BR46" i="52" s="1"/>
  <c r="BQ45" i="52"/>
  <c r="BR45" i="52" s="1"/>
  <c r="BQ44" i="52"/>
  <c r="BR44" i="52" s="1"/>
  <c r="BQ43" i="52"/>
  <c r="BR43" i="52" s="1"/>
  <c r="BQ42" i="52"/>
  <c r="BR42" i="52" s="1"/>
  <c r="BQ41" i="52"/>
  <c r="BR41" i="52" s="1"/>
  <c r="BQ40" i="52"/>
  <c r="BR40" i="52" s="1"/>
  <c r="BQ39" i="52"/>
  <c r="BR39" i="52" s="1"/>
  <c r="BQ38" i="52"/>
  <c r="BR38" i="52" s="1"/>
  <c r="BQ37" i="52"/>
  <c r="BR37" i="52" s="1"/>
  <c r="BQ36" i="52"/>
  <c r="BR36" i="52" s="1"/>
  <c r="BQ35" i="52"/>
  <c r="BR35" i="52" s="1"/>
  <c r="BQ34" i="52"/>
  <c r="BR34" i="52" s="1"/>
  <c r="BQ33" i="52"/>
  <c r="BR33" i="52" s="1"/>
  <c r="BQ32" i="52"/>
  <c r="BR32" i="52" s="1"/>
  <c r="BQ31" i="52"/>
  <c r="BR31" i="52" s="1"/>
  <c r="BQ30" i="52"/>
  <c r="BR30" i="52" s="1"/>
  <c r="BQ29" i="52"/>
  <c r="BR29" i="52" s="1"/>
  <c r="BQ28" i="52"/>
  <c r="BR28" i="52" s="1"/>
  <c r="BQ27" i="52"/>
  <c r="BR27" i="52" s="1"/>
  <c r="BQ26" i="52"/>
  <c r="BR26" i="52" s="1"/>
  <c r="BQ25" i="52"/>
  <c r="BR25" i="52" s="1"/>
  <c r="BQ24" i="52"/>
  <c r="BR24" i="52" s="1"/>
  <c r="BQ23" i="52"/>
  <c r="BR23" i="52" s="1"/>
  <c r="BQ22" i="52"/>
  <c r="BR22" i="52" s="1"/>
  <c r="BQ21" i="52"/>
  <c r="BR21" i="52" s="1"/>
  <c r="BQ20" i="52"/>
  <c r="BR20" i="52" s="1"/>
  <c r="BQ19" i="52"/>
  <c r="BR19" i="52" s="1"/>
  <c r="BQ18" i="52"/>
  <c r="BR18" i="52" s="1"/>
  <c r="BQ17" i="52"/>
  <c r="BR17" i="52" s="1"/>
  <c r="BQ16" i="52"/>
  <c r="BR16" i="52" s="1"/>
  <c r="BQ15" i="52"/>
  <c r="BR15" i="52" s="1"/>
  <c r="BQ14" i="52"/>
  <c r="BR14" i="52" s="1"/>
  <c r="BQ13" i="52"/>
  <c r="BR13" i="52" s="1"/>
  <c r="BQ12" i="52"/>
  <c r="BR12" i="52" s="1"/>
  <c r="BQ11" i="52"/>
  <c r="BR11" i="52" s="1"/>
  <c r="BQ10" i="52"/>
  <c r="BR10" i="52" s="1"/>
  <c r="BQ9" i="52"/>
  <c r="BR9" i="52" s="1"/>
  <c r="BQ8" i="52"/>
  <c r="BR8" i="52" s="1"/>
  <c r="K53" i="52"/>
  <c r="K55" i="52" s="1"/>
  <c r="BR53" i="52" l="1"/>
  <c r="BR55" i="52" s="1"/>
  <c r="BQ53" i="52"/>
  <c r="BO55" i="52"/>
  <c r="BQ55" i="52" l="1"/>
  <c r="H366" i="31" l="1"/>
  <c r="H367" i="31"/>
  <c r="H365" i="31"/>
  <c r="C108" i="17"/>
  <c r="D108" i="17"/>
  <c r="E108" i="17"/>
  <c r="F108" i="17"/>
  <c r="G108" i="17"/>
  <c r="H108" i="17"/>
  <c r="I108" i="17"/>
  <c r="J108" i="17"/>
  <c r="K108" i="17"/>
  <c r="L108" i="17"/>
  <c r="M108" i="17"/>
  <c r="N108" i="17"/>
  <c r="O108" i="17"/>
  <c r="R108" i="17"/>
  <c r="S108" i="17"/>
  <c r="T108" i="17"/>
  <c r="U108" i="17"/>
  <c r="V108" i="17"/>
  <c r="W108" i="17"/>
  <c r="B108" i="17"/>
  <c r="C100" i="17" l="1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R100" i="17"/>
  <c r="S100" i="17"/>
  <c r="T100" i="17"/>
  <c r="U100" i="17"/>
  <c r="V100" i="17"/>
  <c r="W100" i="17"/>
  <c r="B100" i="17"/>
  <c r="G45" i="17" l="1"/>
  <c r="F45" i="17"/>
  <c r="H45" i="17" s="1"/>
  <c r="I45" i="17" s="1"/>
  <c r="I48" i="17" s="1"/>
  <c r="H354" i="31"/>
  <c r="H355" i="31"/>
  <c r="H353" i="31"/>
  <c r="H350" i="31"/>
  <c r="H351" i="31"/>
  <c r="H349" i="31"/>
  <c r="I350" i="31" s="1"/>
  <c r="H347" i="31"/>
  <c r="H346" i="31"/>
  <c r="H345" i="31"/>
  <c r="I390" i="31"/>
  <c r="I373" i="31"/>
  <c r="I366" i="31"/>
  <c r="I358" i="31"/>
  <c r="I342" i="31"/>
  <c r="I338" i="31"/>
  <c r="I354" i="31" l="1"/>
  <c r="I346" i="31"/>
  <c r="Z29" i="38"/>
  <c r="AI36" i="5"/>
  <c r="AI35" i="5"/>
  <c r="AI34" i="5"/>
  <c r="AI28" i="5"/>
  <c r="AI8" i="5"/>
  <c r="AZ6" i="5" s="1"/>
  <c r="AZ9" i="5" s="1"/>
  <c r="AI6" i="5"/>
  <c r="AI12" i="5" l="1"/>
  <c r="AI33" i="5"/>
  <c r="AI29" i="5"/>
  <c r="AI38" i="5" l="1"/>
  <c r="GC7" i="41" l="1"/>
  <c r="GC8" i="41"/>
  <c r="GC9" i="41"/>
  <c r="GC10" i="41"/>
  <c r="GC11" i="41"/>
  <c r="GC12" i="41"/>
  <c r="GC13" i="41"/>
  <c r="GC14" i="41"/>
  <c r="GC15" i="41"/>
  <c r="GC16" i="41"/>
  <c r="GC17" i="41"/>
  <c r="GC18" i="41"/>
  <c r="GC19" i="41"/>
  <c r="GC20" i="41"/>
  <c r="GC21" i="41"/>
  <c r="GC22" i="41"/>
  <c r="GC23" i="41"/>
  <c r="GC24" i="41"/>
  <c r="GC25" i="41"/>
  <c r="GC26" i="41"/>
  <c r="GC27" i="41"/>
  <c r="GC28" i="41"/>
  <c r="GC29" i="41"/>
  <c r="GC30" i="41"/>
  <c r="GC31" i="41"/>
  <c r="GC32" i="41"/>
  <c r="GC33" i="41"/>
  <c r="GC34" i="41"/>
  <c r="GC35" i="41"/>
  <c r="GC36" i="41"/>
  <c r="GC37" i="41"/>
  <c r="GC38" i="41"/>
  <c r="GC39" i="41"/>
  <c r="GC40" i="41"/>
  <c r="GC41" i="41"/>
  <c r="GC42" i="41"/>
  <c r="GC43" i="41"/>
  <c r="GC44" i="41"/>
  <c r="GC45" i="41"/>
  <c r="GC46" i="41"/>
  <c r="GC47" i="41"/>
  <c r="GC6" i="41"/>
  <c r="GC48" i="41" l="1"/>
  <c r="AH13" i="37"/>
  <c r="FW61" i="41"/>
  <c r="FX61" i="41"/>
  <c r="FY61" i="41"/>
  <c r="FZ61" i="41"/>
  <c r="GA61" i="41"/>
  <c r="GB61" i="41"/>
  <c r="GC61" i="41"/>
  <c r="FW62" i="41"/>
  <c r="FX62" i="41"/>
  <c r="FY62" i="41"/>
  <c r="FZ62" i="41"/>
  <c r="GA62" i="41"/>
  <c r="GB62" i="41"/>
  <c r="GC62" i="41"/>
  <c r="FW63" i="41"/>
  <c r="FX63" i="41"/>
  <c r="FY63" i="41"/>
  <c r="FZ63" i="41"/>
  <c r="GA63" i="41"/>
  <c r="GB63" i="41"/>
  <c r="GC63" i="41"/>
  <c r="FW64" i="41"/>
  <c r="FX64" i="41"/>
  <c r="FY64" i="41"/>
  <c r="FZ64" i="41"/>
  <c r="GA64" i="41"/>
  <c r="GB64" i="41"/>
  <c r="GC64" i="41"/>
  <c r="FW65" i="41"/>
  <c r="FX65" i="41"/>
  <c r="FY65" i="41"/>
  <c r="FZ65" i="41"/>
  <c r="GA65" i="41"/>
  <c r="GB65" i="41"/>
  <c r="GC65" i="41"/>
  <c r="FW66" i="41"/>
  <c r="FX66" i="41"/>
  <c r="FY66" i="41"/>
  <c r="FZ66" i="41"/>
  <c r="GA66" i="41"/>
  <c r="GB66" i="41"/>
  <c r="GC66" i="41"/>
  <c r="FW67" i="41"/>
  <c r="FX67" i="41"/>
  <c r="FY67" i="41"/>
  <c r="FZ67" i="41"/>
  <c r="GA67" i="41"/>
  <c r="GB67" i="41"/>
  <c r="GC67" i="41"/>
  <c r="FW68" i="41"/>
  <c r="FX68" i="41"/>
  <c r="FY68" i="41"/>
  <c r="FZ68" i="41"/>
  <c r="GA68" i="41"/>
  <c r="GB68" i="41"/>
  <c r="GC68" i="41"/>
  <c r="FW69" i="41"/>
  <c r="FX69" i="41"/>
  <c r="FY69" i="41"/>
  <c r="FZ69" i="41"/>
  <c r="GA69" i="41"/>
  <c r="GB69" i="41"/>
  <c r="GC69" i="41"/>
  <c r="FW70" i="41"/>
  <c r="FX70" i="41"/>
  <c r="FY70" i="41"/>
  <c r="FZ70" i="41"/>
  <c r="GA70" i="41"/>
  <c r="GB70" i="41"/>
  <c r="GC70" i="41"/>
  <c r="FW71" i="41"/>
  <c r="FX71" i="41"/>
  <c r="FY71" i="41"/>
  <c r="FZ71" i="41"/>
  <c r="GA71" i="41"/>
  <c r="GB71" i="41"/>
  <c r="GC71" i="41"/>
  <c r="FW72" i="41"/>
  <c r="FX72" i="41"/>
  <c r="FY72" i="41"/>
  <c r="FZ72" i="41"/>
  <c r="GA72" i="41"/>
  <c r="GB72" i="41"/>
  <c r="GC72" i="41"/>
  <c r="FW73" i="41"/>
  <c r="FX73" i="41"/>
  <c r="FY73" i="41"/>
  <c r="FZ73" i="41"/>
  <c r="GA73" i="41"/>
  <c r="GB73" i="41"/>
  <c r="GC73" i="41"/>
  <c r="FW74" i="41"/>
  <c r="FX74" i="41"/>
  <c r="FY74" i="41"/>
  <c r="FZ74" i="41"/>
  <c r="GA74" i="41"/>
  <c r="GB74" i="41"/>
  <c r="GC74" i="41"/>
  <c r="FW75" i="41"/>
  <c r="FX75" i="41"/>
  <c r="FY75" i="41"/>
  <c r="FZ75" i="41"/>
  <c r="GA75" i="41"/>
  <c r="GB75" i="41"/>
  <c r="GC75" i="41"/>
  <c r="FW76" i="41"/>
  <c r="FX76" i="41"/>
  <c r="FY76" i="41"/>
  <c r="FZ76" i="41"/>
  <c r="GA76" i="41"/>
  <c r="GB76" i="41"/>
  <c r="GC76" i="41"/>
  <c r="FW77" i="41"/>
  <c r="FX77" i="41"/>
  <c r="FY77" i="41"/>
  <c r="FZ77" i="41"/>
  <c r="GA77" i="41"/>
  <c r="GB77" i="41"/>
  <c r="GC77" i="41"/>
  <c r="FW78" i="41"/>
  <c r="FX78" i="41"/>
  <c r="FY78" i="41"/>
  <c r="FZ78" i="41"/>
  <c r="GA78" i="41"/>
  <c r="GB78" i="41"/>
  <c r="GC78" i="41"/>
  <c r="FW79" i="41"/>
  <c r="FX79" i="41"/>
  <c r="FY79" i="41"/>
  <c r="FZ79" i="41"/>
  <c r="GA79" i="41"/>
  <c r="GB79" i="41"/>
  <c r="GC79" i="41"/>
  <c r="FW80" i="41"/>
  <c r="FX80" i="41"/>
  <c r="FY80" i="41"/>
  <c r="FZ80" i="41"/>
  <c r="GA80" i="41"/>
  <c r="GB80" i="41"/>
  <c r="GC80" i="41"/>
  <c r="FW81" i="41"/>
  <c r="FX81" i="41"/>
  <c r="FY81" i="41"/>
  <c r="FZ81" i="41"/>
  <c r="GA81" i="41"/>
  <c r="GB81" i="41"/>
  <c r="GC81" i="41"/>
  <c r="FW82" i="41"/>
  <c r="FX82" i="41"/>
  <c r="FY82" i="41"/>
  <c r="FZ82" i="41"/>
  <c r="GA82" i="41"/>
  <c r="GB82" i="41"/>
  <c r="GC82" i="41"/>
  <c r="FW83" i="41"/>
  <c r="FX83" i="41"/>
  <c r="FY83" i="41"/>
  <c r="FZ83" i="41"/>
  <c r="GA83" i="41"/>
  <c r="GB83" i="41"/>
  <c r="GC83" i="41"/>
  <c r="FW84" i="41"/>
  <c r="FX84" i="41"/>
  <c r="FY84" i="41"/>
  <c r="FZ84" i="41"/>
  <c r="GA84" i="41"/>
  <c r="GB84" i="41"/>
  <c r="GC84" i="41"/>
  <c r="FW85" i="41"/>
  <c r="FX85" i="41"/>
  <c r="FY85" i="41"/>
  <c r="FZ85" i="41"/>
  <c r="GA85" i="41"/>
  <c r="GB85" i="41"/>
  <c r="GC85" i="41"/>
  <c r="FW86" i="41"/>
  <c r="FX86" i="41"/>
  <c r="FY86" i="41"/>
  <c r="FZ86" i="41"/>
  <c r="GA86" i="41"/>
  <c r="GB86" i="41"/>
  <c r="GC86" i="41"/>
  <c r="FW87" i="41"/>
  <c r="FX87" i="41"/>
  <c r="FY87" i="41"/>
  <c r="FZ87" i="41"/>
  <c r="GA87" i="41"/>
  <c r="GB87" i="41"/>
  <c r="GC87" i="41"/>
  <c r="FW88" i="41"/>
  <c r="FX88" i="41"/>
  <c r="FY88" i="41"/>
  <c r="FZ88" i="41"/>
  <c r="GA88" i="41"/>
  <c r="GB88" i="41"/>
  <c r="GC88" i="41"/>
  <c r="FW89" i="41"/>
  <c r="FX89" i="41"/>
  <c r="FY89" i="41"/>
  <c r="FZ89" i="41"/>
  <c r="GA89" i="41"/>
  <c r="GB89" i="41"/>
  <c r="GC89" i="41"/>
  <c r="FW90" i="41"/>
  <c r="FX90" i="41"/>
  <c r="FY90" i="41"/>
  <c r="FZ90" i="41"/>
  <c r="GA90" i="41"/>
  <c r="GB90" i="41"/>
  <c r="GC90" i="41"/>
  <c r="FW91" i="41"/>
  <c r="FX91" i="41"/>
  <c r="FY91" i="41"/>
  <c r="FZ91" i="41"/>
  <c r="GA91" i="41"/>
  <c r="GB91" i="41"/>
  <c r="GC91" i="41"/>
  <c r="FW92" i="41"/>
  <c r="FX92" i="41"/>
  <c r="FY92" i="41"/>
  <c r="FZ92" i="41"/>
  <c r="GA92" i="41"/>
  <c r="GB92" i="41"/>
  <c r="GC92" i="41"/>
  <c r="FW93" i="41"/>
  <c r="FX93" i="41"/>
  <c r="FY93" i="41"/>
  <c r="FZ93" i="41"/>
  <c r="GA93" i="41"/>
  <c r="GB93" i="41"/>
  <c r="GC93" i="41"/>
  <c r="FW94" i="41"/>
  <c r="FX94" i="41"/>
  <c r="FY94" i="41"/>
  <c r="FZ94" i="41"/>
  <c r="GA94" i="41"/>
  <c r="GB94" i="41"/>
  <c r="GC94" i="41"/>
  <c r="FW95" i="41"/>
  <c r="FX95" i="41"/>
  <c r="FY95" i="41"/>
  <c r="FZ95" i="41"/>
  <c r="GA95" i="41"/>
  <c r="GB95" i="41"/>
  <c r="GC95" i="41"/>
  <c r="FW96" i="41"/>
  <c r="FX96" i="41"/>
  <c r="FY96" i="41"/>
  <c r="FZ96" i="41"/>
  <c r="GA96" i="41"/>
  <c r="GB96" i="41"/>
  <c r="GC96" i="41"/>
  <c r="FW97" i="41"/>
  <c r="FX97" i="41"/>
  <c r="FY97" i="41"/>
  <c r="FZ97" i="41"/>
  <c r="GA97" i="41"/>
  <c r="GB97" i="41"/>
  <c r="GC97" i="41"/>
  <c r="FW98" i="41"/>
  <c r="FX98" i="41"/>
  <c r="FY98" i="41"/>
  <c r="FZ98" i="41"/>
  <c r="GA98" i="41"/>
  <c r="GB98" i="41"/>
  <c r="GC98" i="41"/>
  <c r="FX60" i="41"/>
  <c r="FY60" i="41"/>
  <c r="FZ60" i="41"/>
  <c r="GA60" i="41"/>
  <c r="GB60" i="41"/>
  <c r="GC60" i="41"/>
  <c r="FW60" i="41"/>
  <c r="FW7" i="41"/>
  <c r="FX7" i="41"/>
  <c r="FY7" i="41"/>
  <c r="FZ7" i="41"/>
  <c r="GA7" i="41"/>
  <c r="GB7" i="41"/>
  <c r="FW8" i="41"/>
  <c r="FX8" i="41"/>
  <c r="FY8" i="41"/>
  <c r="FZ8" i="41"/>
  <c r="GA8" i="41"/>
  <c r="GB8" i="41"/>
  <c r="FW9" i="41"/>
  <c r="FX9" i="41"/>
  <c r="FY9" i="41"/>
  <c r="FZ9" i="41"/>
  <c r="GA9" i="41"/>
  <c r="GB9" i="41"/>
  <c r="FW10" i="41"/>
  <c r="FX10" i="41"/>
  <c r="FY10" i="41"/>
  <c r="FZ10" i="41"/>
  <c r="GA10" i="41"/>
  <c r="GB10" i="41"/>
  <c r="FW11" i="41"/>
  <c r="FX11" i="41"/>
  <c r="FY11" i="41"/>
  <c r="FZ11" i="41"/>
  <c r="GA11" i="41"/>
  <c r="GB11" i="41"/>
  <c r="FW12" i="41"/>
  <c r="FX12" i="41"/>
  <c r="FY12" i="41"/>
  <c r="FZ12" i="41"/>
  <c r="GA12" i="41"/>
  <c r="GB12" i="41"/>
  <c r="FW13" i="41"/>
  <c r="FX13" i="41"/>
  <c r="FY13" i="41"/>
  <c r="FZ13" i="41"/>
  <c r="GA13" i="41"/>
  <c r="GB13" i="41"/>
  <c r="FW14" i="41"/>
  <c r="FX14" i="41"/>
  <c r="FY14" i="41"/>
  <c r="FZ14" i="41"/>
  <c r="GA14" i="41"/>
  <c r="GB14" i="41"/>
  <c r="FW15" i="41"/>
  <c r="FX15" i="41"/>
  <c r="FY15" i="41"/>
  <c r="FZ15" i="41"/>
  <c r="GA15" i="41"/>
  <c r="GB15" i="41"/>
  <c r="FW16" i="41"/>
  <c r="FX16" i="41"/>
  <c r="FY16" i="41"/>
  <c r="FZ16" i="41"/>
  <c r="GA16" i="41"/>
  <c r="GB16" i="41"/>
  <c r="FW17" i="41"/>
  <c r="FX17" i="41"/>
  <c r="FY17" i="41"/>
  <c r="FZ17" i="41"/>
  <c r="GA17" i="41"/>
  <c r="GB17" i="41"/>
  <c r="FW18" i="41"/>
  <c r="FX18" i="41"/>
  <c r="FY18" i="41"/>
  <c r="FZ18" i="41"/>
  <c r="GA18" i="41"/>
  <c r="GB18" i="41"/>
  <c r="FW19" i="41"/>
  <c r="FX19" i="41"/>
  <c r="FY19" i="41"/>
  <c r="FZ19" i="41"/>
  <c r="GA19" i="41"/>
  <c r="GB19" i="41"/>
  <c r="FW20" i="41"/>
  <c r="FX20" i="41"/>
  <c r="FY20" i="41"/>
  <c r="FZ20" i="41"/>
  <c r="GA20" i="41"/>
  <c r="GB20" i="41"/>
  <c r="FW21" i="41"/>
  <c r="FX21" i="41"/>
  <c r="FY21" i="41"/>
  <c r="FZ21" i="41"/>
  <c r="GA21" i="41"/>
  <c r="GB21" i="41"/>
  <c r="FW22" i="41"/>
  <c r="FX22" i="41"/>
  <c r="FY22" i="41"/>
  <c r="FZ22" i="41"/>
  <c r="GA22" i="41"/>
  <c r="GB22" i="41"/>
  <c r="FW23" i="41"/>
  <c r="FX23" i="41"/>
  <c r="FY23" i="41"/>
  <c r="FZ23" i="41"/>
  <c r="GA23" i="41"/>
  <c r="GB23" i="41"/>
  <c r="FW24" i="41"/>
  <c r="FX24" i="41"/>
  <c r="FY24" i="41"/>
  <c r="FZ24" i="41"/>
  <c r="GA24" i="41"/>
  <c r="GB24" i="41"/>
  <c r="FW25" i="41"/>
  <c r="FX25" i="41"/>
  <c r="FY25" i="41"/>
  <c r="FZ25" i="41"/>
  <c r="GA25" i="41"/>
  <c r="GB25" i="41"/>
  <c r="FW26" i="41"/>
  <c r="FX26" i="41"/>
  <c r="FY26" i="41"/>
  <c r="FZ26" i="41"/>
  <c r="GA26" i="41"/>
  <c r="GB26" i="41"/>
  <c r="FW27" i="41"/>
  <c r="FX27" i="41"/>
  <c r="FY27" i="41"/>
  <c r="FZ27" i="41"/>
  <c r="GA27" i="41"/>
  <c r="GB27" i="41"/>
  <c r="FW28" i="41"/>
  <c r="FX28" i="41"/>
  <c r="FY28" i="41"/>
  <c r="FZ28" i="41"/>
  <c r="GA28" i="41"/>
  <c r="GB28" i="41"/>
  <c r="FW29" i="41"/>
  <c r="FX29" i="41"/>
  <c r="FY29" i="41"/>
  <c r="FZ29" i="41"/>
  <c r="GA29" i="41"/>
  <c r="GB29" i="41"/>
  <c r="FW30" i="41"/>
  <c r="FX30" i="41"/>
  <c r="FY30" i="41"/>
  <c r="FZ30" i="41"/>
  <c r="GA30" i="41"/>
  <c r="GB30" i="41"/>
  <c r="FW31" i="41"/>
  <c r="FX31" i="41"/>
  <c r="FY31" i="41"/>
  <c r="FZ31" i="41"/>
  <c r="GA31" i="41"/>
  <c r="GB31" i="41"/>
  <c r="FW32" i="41"/>
  <c r="FX32" i="41"/>
  <c r="FY32" i="41"/>
  <c r="FZ32" i="41"/>
  <c r="GA32" i="41"/>
  <c r="GB32" i="41"/>
  <c r="FW33" i="41"/>
  <c r="FX33" i="41"/>
  <c r="FY33" i="41"/>
  <c r="FZ33" i="41"/>
  <c r="GA33" i="41"/>
  <c r="GB33" i="41"/>
  <c r="FW34" i="41"/>
  <c r="FX34" i="41"/>
  <c r="FY34" i="41"/>
  <c r="FZ34" i="41"/>
  <c r="GA34" i="41"/>
  <c r="GB34" i="41"/>
  <c r="FW35" i="41"/>
  <c r="FX35" i="41"/>
  <c r="FY35" i="41"/>
  <c r="FZ35" i="41"/>
  <c r="GA35" i="41"/>
  <c r="GB35" i="41"/>
  <c r="FW36" i="41"/>
  <c r="FX36" i="41"/>
  <c r="FY36" i="41"/>
  <c r="FZ36" i="41"/>
  <c r="GA36" i="41"/>
  <c r="GB36" i="41"/>
  <c r="FW37" i="41"/>
  <c r="FX37" i="41"/>
  <c r="FY37" i="41"/>
  <c r="FZ37" i="41"/>
  <c r="GA37" i="41"/>
  <c r="GB37" i="41"/>
  <c r="FW38" i="41"/>
  <c r="FX38" i="41"/>
  <c r="FY38" i="41"/>
  <c r="FZ38" i="41"/>
  <c r="GA38" i="41"/>
  <c r="GB38" i="41"/>
  <c r="FW39" i="41"/>
  <c r="FX39" i="41"/>
  <c r="FY39" i="41"/>
  <c r="FZ39" i="41"/>
  <c r="GA39" i="41"/>
  <c r="GB39" i="41"/>
  <c r="FW40" i="41"/>
  <c r="FX40" i="41"/>
  <c r="FY40" i="41"/>
  <c r="FZ40" i="41"/>
  <c r="GA40" i="41"/>
  <c r="GB40" i="41"/>
  <c r="FW41" i="41"/>
  <c r="FX41" i="41"/>
  <c r="FY41" i="41"/>
  <c r="FZ41" i="41"/>
  <c r="GA41" i="41"/>
  <c r="GB41" i="41"/>
  <c r="FW42" i="41"/>
  <c r="FX42" i="41"/>
  <c r="FY42" i="41"/>
  <c r="FZ42" i="41"/>
  <c r="GA42" i="41"/>
  <c r="GB42" i="41"/>
  <c r="FW43" i="41"/>
  <c r="FX43" i="41"/>
  <c r="FY43" i="41"/>
  <c r="FZ43" i="41"/>
  <c r="GA43" i="41"/>
  <c r="GB43" i="41"/>
  <c r="FW44" i="41"/>
  <c r="FX44" i="41"/>
  <c r="FY44" i="41"/>
  <c r="FZ44" i="41"/>
  <c r="GA44" i="41"/>
  <c r="GB44" i="41"/>
  <c r="FW45" i="41"/>
  <c r="FX45" i="41"/>
  <c r="FY45" i="41"/>
  <c r="FZ45" i="41"/>
  <c r="GA45" i="41"/>
  <c r="GB45" i="41"/>
  <c r="FW46" i="41"/>
  <c r="FX46" i="41"/>
  <c r="FY46" i="41"/>
  <c r="FZ46" i="41"/>
  <c r="GA46" i="41"/>
  <c r="GB46" i="41"/>
  <c r="FW47" i="41"/>
  <c r="FX47" i="41"/>
  <c r="FY47" i="41"/>
  <c r="FZ47" i="41"/>
  <c r="GA47" i="41"/>
  <c r="GB47" i="41"/>
  <c r="FX6" i="41"/>
  <c r="FY6" i="41"/>
  <c r="FZ6" i="41"/>
  <c r="GA6" i="41"/>
  <c r="GB6" i="41"/>
  <c r="FW6" i="41"/>
  <c r="FU46" i="41"/>
  <c r="FU47" i="41"/>
  <c r="GB99" i="41" l="1"/>
  <c r="FX99" i="41"/>
  <c r="GD45" i="41"/>
  <c r="GD41" i="41"/>
  <c r="GD39" i="41"/>
  <c r="GD33" i="41"/>
  <c r="GD23" i="41"/>
  <c r="GD21" i="41"/>
  <c r="GD19" i="41"/>
  <c r="GD15" i="41"/>
  <c r="GD7" i="41"/>
  <c r="GD6" i="41"/>
  <c r="FW99" i="41"/>
  <c r="FZ99" i="41"/>
  <c r="GC99" i="41"/>
  <c r="GD47" i="41"/>
  <c r="GD43" i="41"/>
  <c r="GD37" i="41"/>
  <c r="GD35" i="41"/>
  <c r="GD31" i="41"/>
  <c r="GD29" i="41"/>
  <c r="GD27" i="41"/>
  <c r="GD25" i="41"/>
  <c r="GD17" i="41"/>
  <c r="GD13" i="41"/>
  <c r="GD11" i="41"/>
  <c r="GD9" i="41"/>
  <c r="GA99" i="41"/>
  <c r="GD46" i="41"/>
  <c r="GD44" i="41"/>
  <c r="GD42" i="41"/>
  <c r="GD40" i="41"/>
  <c r="GD38" i="41"/>
  <c r="GD36" i="41"/>
  <c r="GD34" i="41"/>
  <c r="GD32" i="41"/>
  <c r="GD30" i="41"/>
  <c r="GD28" i="41"/>
  <c r="GD26" i="41"/>
  <c r="GD24" i="41"/>
  <c r="GD22" i="41"/>
  <c r="GD20" i="41"/>
  <c r="GD18" i="41"/>
  <c r="GD16" i="41"/>
  <c r="GD14" i="41"/>
  <c r="GD12" i="41"/>
  <c r="GD10" i="41"/>
  <c r="GD8" i="41"/>
  <c r="FY99" i="41"/>
  <c r="FX48" i="41"/>
  <c r="G33" i="40"/>
  <c r="F33" i="40"/>
  <c r="FU98" i="41" l="1"/>
  <c r="FU97" i="41"/>
  <c r="FU96" i="41"/>
  <c r="FU95" i="41"/>
  <c r="FU94" i="41"/>
  <c r="FU93" i="41"/>
  <c r="FU92" i="41"/>
  <c r="FU91" i="41"/>
  <c r="FU90" i="41"/>
  <c r="FU89" i="41"/>
  <c r="FU88" i="41"/>
  <c r="FU87" i="41"/>
  <c r="FU86" i="41"/>
  <c r="FU85" i="41"/>
  <c r="FU84" i="41"/>
  <c r="FU83" i="41"/>
  <c r="FU82" i="41"/>
  <c r="FU81" i="41"/>
  <c r="FU80" i="41"/>
  <c r="FU79" i="41"/>
  <c r="FU78" i="41"/>
  <c r="FU77" i="41"/>
  <c r="FU76" i="41"/>
  <c r="FU75" i="41"/>
  <c r="FU74" i="41"/>
  <c r="FU73" i="41"/>
  <c r="FU72" i="41"/>
  <c r="FU71" i="41"/>
  <c r="FU70" i="41"/>
  <c r="FU69" i="41"/>
  <c r="FU68" i="41"/>
  <c r="FU67" i="41"/>
  <c r="FU66" i="41"/>
  <c r="FU65" i="41"/>
  <c r="FU64" i="41"/>
  <c r="FU63" i="41"/>
  <c r="FU62" i="41"/>
  <c r="FU61" i="41"/>
  <c r="FU60" i="41"/>
  <c r="FU45" i="41"/>
  <c r="FU44" i="41"/>
  <c r="FU43" i="41"/>
  <c r="FU42" i="41"/>
  <c r="FU41" i="41"/>
  <c r="FU40" i="41"/>
  <c r="FU39" i="41"/>
  <c r="FU38" i="41"/>
  <c r="FU37" i="41"/>
  <c r="FU36" i="41"/>
  <c r="FU35" i="41"/>
  <c r="FU34" i="41"/>
  <c r="FU33" i="41"/>
  <c r="FU32" i="41"/>
  <c r="FU31" i="41"/>
  <c r="FU30" i="41"/>
  <c r="FU29" i="41"/>
  <c r="FU28" i="41"/>
  <c r="FU27" i="41"/>
  <c r="FU26" i="41"/>
  <c r="FU25" i="41"/>
  <c r="FU24" i="41"/>
  <c r="FU23" i="41"/>
  <c r="FU22" i="41"/>
  <c r="FU21" i="41"/>
  <c r="FU20" i="41"/>
  <c r="FU19" i="41"/>
  <c r="FU18" i="41"/>
  <c r="FU17" i="41"/>
  <c r="FU16" i="41"/>
  <c r="FU15" i="41"/>
  <c r="FU14" i="41"/>
  <c r="FU13" i="41"/>
  <c r="FU12" i="41"/>
  <c r="FU11" i="41"/>
  <c r="FU10" i="41"/>
  <c r="GB48" i="41"/>
  <c r="FU9" i="41"/>
  <c r="FU8" i="41"/>
  <c r="FU7" i="41"/>
  <c r="FY48" i="41"/>
  <c r="FU6" i="41"/>
  <c r="P63" i="2"/>
  <c r="P31" i="2"/>
  <c r="GY47" i="41" l="1"/>
  <c r="GX47" i="41"/>
  <c r="GV47" i="41"/>
  <c r="GZ47" i="41"/>
  <c r="HB47" i="41"/>
  <c r="GW47" i="41"/>
  <c r="HA47" i="41"/>
  <c r="HC47" i="41"/>
  <c r="GC49" i="41"/>
  <c r="GC50" i="41" s="1"/>
  <c r="FX49" i="41"/>
  <c r="GB49" i="41"/>
  <c r="FY49" i="41"/>
  <c r="FZ48" i="41"/>
  <c r="FZ49" i="41" s="1"/>
  <c r="FW48" i="41"/>
  <c r="FW49" i="41" s="1"/>
  <c r="GA48" i="41"/>
  <c r="GA49" i="41" s="1"/>
  <c r="Q50" i="49"/>
  <c r="GD48" i="41" l="1"/>
  <c r="GD49" i="41" s="1"/>
  <c r="CU57" i="51" l="1"/>
  <c r="CU60" i="51" s="1"/>
  <c r="CS60" i="51"/>
  <c r="CS18" i="51"/>
  <c r="CS19" i="51"/>
  <c r="CS20" i="51"/>
  <c r="CT20" i="51" s="1"/>
  <c r="CS21" i="51"/>
  <c r="CS22" i="51"/>
  <c r="CS23" i="51"/>
  <c r="CS24" i="51"/>
  <c r="CS25" i="51"/>
  <c r="CS26" i="51"/>
  <c r="CS27" i="51"/>
  <c r="CS28" i="51"/>
  <c r="CT28" i="51" s="1"/>
  <c r="CS29" i="51"/>
  <c r="CT29" i="51" s="1"/>
  <c r="CS30" i="51"/>
  <c r="CS31" i="51"/>
  <c r="CS32" i="51"/>
  <c r="CS33" i="51"/>
  <c r="CS34" i="51"/>
  <c r="CS35" i="51"/>
  <c r="CS36" i="51"/>
  <c r="CS37" i="51"/>
  <c r="CS38" i="51"/>
  <c r="CS39" i="51"/>
  <c r="CS40" i="51"/>
  <c r="CT40" i="51" s="1"/>
  <c r="CS41" i="51"/>
  <c r="CT41" i="51" s="1"/>
  <c r="CS42" i="51"/>
  <c r="CS43" i="51"/>
  <c r="CS44" i="51"/>
  <c r="CT44" i="51" s="1"/>
  <c r="CS45" i="51"/>
  <c r="CS46" i="51"/>
  <c r="CS47" i="51"/>
  <c r="CS48" i="51"/>
  <c r="CS49" i="51"/>
  <c r="CS9" i="51"/>
  <c r="CS10" i="51"/>
  <c r="CS11" i="51"/>
  <c r="CT11" i="51" s="1"/>
  <c r="CS12" i="51"/>
  <c r="CT12" i="51" s="1"/>
  <c r="CS13" i="51"/>
  <c r="CS14" i="51"/>
  <c r="CS15" i="51"/>
  <c r="CT15" i="51" s="1"/>
  <c r="CS16" i="51"/>
  <c r="CS17" i="51"/>
  <c r="CS50" i="51"/>
  <c r="CS51" i="51"/>
  <c r="CS52" i="51"/>
  <c r="CS53" i="51"/>
  <c r="CS54" i="51"/>
  <c r="CT54" i="51" s="1"/>
  <c r="CS55" i="51"/>
  <c r="CT55" i="51" s="1"/>
  <c r="CS8" i="51"/>
  <c r="CT8" i="51" s="1"/>
  <c r="CT27" i="51" l="1"/>
  <c r="CT53" i="51"/>
  <c r="CT49" i="51"/>
  <c r="CT25" i="51"/>
  <c r="CT51" i="51"/>
  <c r="CT48" i="51"/>
  <c r="CT36" i="51"/>
  <c r="CT10" i="51"/>
  <c r="CT26" i="51"/>
  <c r="CT23" i="51"/>
  <c r="CT9" i="51"/>
  <c r="CT52" i="51"/>
  <c r="CT50" i="51"/>
  <c r="CT35" i="51"/>
  <c r="CT17" i="51"/>
  <c r="CT46" i="51"/>
  <c r="CT34" i="51"/>
  <c r="CT22" i="51"/>
  <c r="CT39" i="51"/>
  <c r="CT38" i="51"/>
  <c r="CT37" i="51"/>
  <c r="CT47" i="51"/>
  <c r="CT16" i="51"/>
  <c r="CT45" i="51"/>
  <c r="CT33" i="51"/>
  <c r="CT21" i="51"/>
  <c r="CT14" i="51"/>
  <c r="CT43" i="51"/>
  <c r="CT31" i="51"/>
  <c r="CT19" i="51"/>
  <c r="CT13" i="51"/>
  <c r="CT42" i="51"/>
  <c r="CT30" i="51"/>
  <c r="CT18" i="51"/>
  <c r="CT32" i="51"/>
  <c r="CT24" i="51"/>
  <c r="CP56" i="51"/>
  <c r="CL56" i="51"/>
  <c r="CL58" i="51" s="1"/>
  <c r="CN57" i="51" l="1"/>
  <c r="CO60" i="51" s="1"/>
  <c r="CT56" i="51"/>
  <c r="CT58" i="51" s="1"/>
  <c r="CS56" i="51"/>
  <c r="CM56" i="51"/>
  <c r="CN55" i="51"/>
  <c r="CN54" i="51"/>
  <c r="CN53" i="51"/>
  <c r="CN52" i="51"/>
  <c r="CN51" i="51"/>
  <c r="CN50" i="51"/>
  <c r="CN49" i="51"/>
  <c r="CN48" i="51"/>
  <c r="CN47" i="51"/>
  <c r="CO47" i="51" s="1"/>
  <c r="CU47" i="51" s="1"/>
  <c r="CV47" i="51" s="1"/>
  <c r="CN46" i="51"/>
  <c r="CO46" i="51" s="1"/>
  <c r="CU46" i="51" s="1"/>
  <c r="CV46" i="51" s="1"/>
  <c r="CN45" i="51"/>
  <c r="CO45" i="51" s="1"/>
  <c r="CU45" i="51" s="1"/>
  <c r="CV45" i="51" s="1"/>
  <c r="CN44" i="51"/>
  <c r="CO44" i="51" s="1"/>
  <c r="CU44" i="51" s="1"/>
  <c r="CV44" i="51" s="1"/>
  <c r="CN43" i="51"/>
  <c r="CN42" i="51"/>
  <c r="CN41" i="51"/>
  <c r="CN40" i="51"/>
  <c r="CN39" i="51"/>
  <c r="CN38" i="51"/>
  <c r="CN37" i="51"/>
  <c r="CN36" i="51"/>
  <c r="CN35" i="51"/>
  <c r="CO35" i="51" s="1"/>
  <c r="CU35" i="51" s="1"/>
  <c r="CV35" i="51" s="1"/>
  <c r="CN34" i="51"/>
  <c r="CO34" i="51" s="1"/>
  <c r="CU34" i="51" s="1"/>
  <c r="CV34" i="51" s="1"/>
  <c r="CN33" i="51"/>
  <c r="CO33" i="51" s="1"/>
  <c r="CU33" i="51" s="1"/>
  <c r="CV33" i="51" s="1"/>
  <c r="CN32" i="51"/>
  <c r="CO32" i="51" s="1"/>
  <c r="CU32" i="51" s="1"/>
  <c r="CV32" i="51" s="1"/>
  <c r="CN31" i="51"/>
  <c r="CN30" i="51"/>
  <c r="CN29" i="51"/>
  <c r="CN28" i="51"/>
  <c r="CN27" i="51"/>
  <c r="CN26" i="51"/>
  <c r="CN25" i="51"/>
  <c r="CN24" i="51"/>
  <c r="CN23" i="51"/>
  <c r="CO23" i="51" s="1"/>
  <c r="CU23" i="51" s="1"/>
  <c r="CV23" i="51" s="1"/>
  <c r="CN22" i="51"/>
  <c r="CO22" i="51" s="1"/>
  <c r="CU22" i="51" s="1"/>
  <c r="CV22" i="51" s="1"/>
  <c r="CN21" i="51"/>
  <c r="CO21" i="51" s="1"/>
  <c r="CU21" i="51" s="1"/>
  <c r="CV21" i="51" s="1"/>
  <c r="CN20" i="51"/>
  <c r="CO20" i="51" s="1"/>
  <c r="CU20" i="51" s="1"/>
  <c r="CV20" i="51" s="1"/>
  <c r="CN19" i="51"/>
  <c r="CN18" i="51"/>
  <c r="CN17" i="51"/>
  <c r="CN16" i="51"/>
  <c r="CN15" i="51"/>
  <c r="CN14" i="51"/>
  <c r="CN13" i="51"/>
  <c r="CN12" i="51"/>
  <c r="CO12" i="51" s="1"/>
  <c r="CU12" i="51" s="1"/>
  <c r="CV12" i="51" s="1"/>
  <c r="CN11" i="51"/>
  <c r="CO11" i="51" s="1"/>
  <c r="CU11" i="51" s="1"/>
  <c r="CV11" i="51" s="1"/>
  <c r="CN10" i="51"/>
  <c r="CO10" i="51" s="1"/>
  <c r="CU10" i="51" s="1"/>
  <c r="CV10" i="51" s="1"/>
  <c r="CN9" i="51"/>
  <c r="CO9" i="51" s="1"/>
  <c r="CU9" i="51" s="1"/>
  <c r="CV9" i="51" s="1"/>
  <c r="CN8" i="51"/>
  <c r="CO8" i="51" s="1"/>
  <c r="Q53" i="18"/>
  <c r="Q55" i="18" s="1"/>
  <c r="CO24" i="51" l="1"/>
  <c r="CU24" i="51" s="1"/>
  <c r="CV24" i="51" s="1"/>
  <c r="CO36" i="51"/>
  <c r="CU36" i="51" s="1"/>
  <c r="CV36" i="51" s="1"/>
  <c r="CO25" i="51"/>
  <c r="CU25" i="51" s="1"/>
  <c r="CV25" i="51" s="1"/>
  <c r="CO14" i="51"/>
  <c r="CU14" i="51" s="1"/>
  <c r="CV14" i="51" s="1"/>
  <c r="CO50" i="51"/>
  <c r="CU50" i="51" s="1"/>
  <c r="CV50" i="51" s="1"/>
  <c r="CO27" i="51"/>
  <c r="CU27" i="51" s="1"/>
  <c r="CV27" i="51" s="1"/>
  <c r="CO28" i="51"/>
  <c r="CU28" i="51" s="1"/>
  <c r="CV28" i="51" s="1"/>
  <c r="CO40" i="51"/>
  <c r="CU40" i="51" s="1"/>
  <c r="CV40" i="51" s="1"/>
  <c r="CO52" i="51"/>
  <c r="CU52" i="51" s="1"/>
  <c r="CV52" i="51" s="1"/>
  <c r="CO17" i="51"/>
  <c r="CU17" i="51" s="1"/>
  <c r="CV17" i="51" s="1"/>
  <c r="CO29" i="51"/>
  <c r="CU29" i="51" s="1"/>
  <c r="CV29" i="51" s="1"/>
  <c r="CO41" i="51"/>
  <c r="CU41" i="51" s="1"/>
  <c r="CV41" i="51" s="1"/>
  <c r="CO53" i="51"/>
  <c r="CU53" i="51" s="1"/>
  <c r="CV53" i="51" s="1"/>
  <c r="CO13" i="51"/>
  <c r="CU13" i="51" s="1"/>
  <c r="CV13" i="51" s="1"/>
  <c r="CO49" i="51"/>
  <c r="CU49" i="51" s="1"/>
  <c r="CV49" i="51" s="1"/>
  <c r="CO38" i="51"/>
  <c r="CU38" i="51" s="1"/>
  <c r="CV38" i="51" s="1"/>
  <c r="CO51" i="51"/>
  <c r="CU51" i="51" s="1"/>
  <c r="CV51" i="51" s="1"/>
  <c r="CO30" i="51"/>
  <c r="CU30" i="51" s="1"/>
  <c r="CV30" i="51" s="1"/>
  <c r="CO42" i="51"/>
  <c r="CU42" i="51" s="1"/>
  <c r="CV42" i="51" s="1"/>
  <c r="CO54" i="51"/>
  <c r="CU54" i="51" s="1"/>
  <c r="CV54" i="51" s="1"/>
  <c r="CO48" i="51"/>
  <c r="CU48" i="51" s="1"/>
  <c r="CV48" i="51" s="1"/>
  <c r="CO37" i="51"/>
  <c r="CU37" i="51" s="1"/>
  <c r="CV37" i="51" s="1"/>
  <c r="CO26" i="51"/>
  <c r="CU26" i="51" s="1"/>
  <c r="CV26" i="51" s="1"/>
  <c r="CO15" i="51"/>
  <c r="CU15" i="51" s="1"/>
  <c r="CV15" i="51" s="1"/>
  <c r="CO39" i="51"/>
  <c r="CU39" i="51" s="1"/>
  <c r="CV39" i="51" s="1"/>
  <c r="CO16" i="51"/>
  <c r="CU16" i="51" s="1"/>
  <c r="CV16" i="51" s="1"/>
  <c r="CO18" i="51"/>
  <c r="CU18" i="51" s="1"/>
  <c r="CV18" i="51" s="1"/>
  <c r="CO19" i="51"/>
  <c r="CU19" i="51" s="1"/>
  <c r="CV19" i="51" s="1"/>
  <c r="CO31" i="51"/>
  <c r="CU31" i="51" s="1"/>
  <c r="CV31" i="51" s="1"/>
  <c r="CO43" i="51"/>
  <c r="CU43" i="51" s="1"/>
  <c r="CV43" i="51" s="1"/>
  <c r="CO55" i="51"/>
  <c r="CU55" i="51" s="1"/>
  <c r="CV55" i="51" s="1"/>
  <c r="CU8" i="51"/>
  <c r="CV8" i="51" s="1"/>
  <c r="CN56" i="51"/>
  <c r="CP58" i="51"/>
  <c r="CM58" i="51"/>
  <c r="CS58" i="51"/>
  <c r="BK9" i="52"/>
  <c r="BK10" i="52"/>
  <c r="BK11" i="52"/>
  <c r="BK12" i="52"/>
  <c r="BK13" i="52"/>
  <c r="BK14" i="52"/>
  <c r="BK15" i="52"/>
  <c r="BK16" i="52"/>
  <c r="BK17" i="52"/>
  <c r="BK18" i="52"/>
  <c r="BK19" i="52"/>
  <c r="BK20" i="52"/>
  <c r="BK21" i="52"/>
  <c r="BK22" i="52"/>
  <c r="BK23" i="52"/>
  <c r="BK24" i="52"/>
  <c r="BK25" i="52"/>
  <c r="BK26" i="52"/>
  <c r="BK27" i="52"/>
  <c r="BK28" i="52"/>
  <c r="BK29" i="52"/>
  <c r="BK30" i="52"/>
  <c r="BK31" i="52"/>
  <c r="BK32" i="52"/>
  <c r="BK33" i="52"/>
  <c r="BK34" i="52"/>
  <c r="BK35" i="52"/>
  <c r="BK36" i="52"/>
  <c r="BK37" i="52"/>
  <c r="BK38" i="52"/>
  <c r="BK39" i="52"/>
  <c r="BK40" i="52"/>
  <c r="BK41" i="52"/>
  <c r="BK42" i="52"/>
  <c r="BK43" i="52"/>
  <c r="BK44" i="52"/>
  <c r="BK45" i="52"/>
  <c r="BK46" i="52"/>
  <c r="BK47" i="52"/>
  <c r="BK48" i="52"/>
  <c r="BK49" i="52"/>
  <c r="BK50" i="52"/>
  <c r="BK51" i="52"/>
  <c r="BK52" i="52"/>
  <c r="BK8" i="52"/>
  <c r="BJ53" i="52"/>
  <c r="BJ55" i="52" s="1"/>
  <c r="BI53" i="52"/>
  <c r="CV56" i="51" l="1"/>
  <c r="CV58" i="51" s="1"/>
  <c r="CO56" i="51"/>
  <c r="CO58" i="51" s="1"/>
  <c r="CU56" i="51"/>
  <c r="CU58" i="51" s="1"/>
  <c r="CN58" i="51"/>
  <c r="BI55" i="52"/>
  <c r="BK54" i="52"/>
  <c r="BK53" i="52"/>
  <c r="BK55" i="52" l="1"/>
  <c r="W112" i="17" l="1"/>
  <c r="AH36" i="5"/>
  <c r="AH35" i="5"/>
  <c r="AH34" i="5"/>
  <c r="AH28" i="5"/>
  <c r="J53" i="52" l="1"/>
  <c r="J55" i="52" s="1"/>
  <c r="W8" i="52"/>
  <c r="AE44" i="17"/>
  <c r="F44" i="17"/>
  <c r="G44" i="17"/>
  <c r="H44" i="17" l="1"/>
  <c r="I44" i="17" s="1"/>
  <c r="Q278" i="31" l="1"/>
  <c r="Q269" i="31"/>
  <c r="Q270" i="31"/>
  <c r="Q271" i="31"/>
  <c r="Q272" i="31"/>
  <c r="Q273" i="31"/>
  <c r="Q274" i="31"/>
  <c r="Q275" i="31"/>
  <c r="Q277" i="31"/>
  <c r="Q279" i="31"/>
  <c r="Q281" i="31"/>
  <c r="Q282" i="31"/>
  <c r="Q283" i="31"/>
  <c r="Q285" i="31"/>
  <c r="Q286" i="31"/>
  <c r="R286" i="31" s="1"/>
  <c r="Q287" i="31"/>
  <c r="R274" i="31" l="1"/>
  <c r="Q299" i="31"/>
  <c r="Q298" i="31"/>
  <c r="R282" i="31"/>
  <c r="R270" i="31"/>
  <c r="R278" i="31" l="1"/>
  <c r="R322" i="31"/>
  <c r="R290" i="31"/>
  <c r="R298" i="31"/>
  <c r="R305" i="31"/>
  <c r="Y29" i="38" l="1"/>
  <c r="X29" i="38"/>
  <c r="AH8" i="5"/>
  <c r="AH6" i="5"/>
  <c r="AG6" i="5"/>
  <c r="AM6" i="5" s="1"/>
  <c r="AH12" i="5" l="1"/>
  <c r="AY6" i="5"/>
  <c r="AY9" i="5" s="1"/>
  <c r="AH33" i="5"/>
  <c r="AH29" i="5"/>
  <c r="AH38" i="5" l="1"/>
  <c r="AG12" i="36"/>
  <c r="V112" i="17" l="1"/>
  <c r="EV98" i="41" l="1"/>
  <c r="EV97" i="41"/>
  <c r="EV96" i="41"/>
  <c r="EV95" i="41"/>
  <c r="EV94" i="41"/>
  <c r="EV93" i="41"/>
  <c r="EV92" i="41"/>
  <c r="EV91" i="41"/>
  <c r="EV90" i="41"/>
  <c r="EV89" i="41"/>
  <c r="EV88" i="41"/>
  <c r="EV87" i="41"/>
  <c r="EV86" i="41"/>
  <c r="EV85" i="41"/>
  <c r="EV84" i="41"/>
  <c r="EV83" i="41"/>
  <c r="EV82" i="41"/>
  <c r="EV81" i="41"/>
  <c r="EV80" i="41"/>
  <c r="EV79" i="41"/>
  <c r="EV78" i="41"/>
  <c r="EV77" i="41"/>
  <c r="EV76" i="41"/>
  <c r="EV75" i="41"/>
  <c r="EV74" i="41"/>
  <c r="EV73" i="41"/>
  <c r="EV72" i="41"/>
  <c r="EV71" i="41"/>
  <c r="EV70" i="41"/>
  <c r="EV69" i="41"/>
  <c r="EV68" i="41"/>
  <c r="EV67" i="41"/>
  <c r="EV66" i="41"/>
  <c r="EV65" i="41"/>
  <c r="EV64" i="41"/>
  <c r="EV63" i="41"/>
  <c r="EV62" i="41"/>
  <c r="EV61" i="41"/>
  <c r="EV60" i="41"/>
  <c r="EX7" i="41"/>
  <c r="EY7" i="41"/>
  <c r="EZ7" i="41"/>
  <c r="FA7" i="41"/>
  <c r="FB7" i="41"/>
  <c r="FC7" i="41"/>
  <c r="EX8" i="41"/>
  <c r="EY8" i="41"/>
  <c r="EZ8" i="41"/>
  <c r="FA8" i="41"/>
  <c r="FB8" i="41"/>
  <c r="FC8" i="41"/>
  <c r="EX9" i="41"/>
  <c r="EY9" i="41"/>
  <c r="EZ9" i="41"/>
  <c r="FA9" i="41"/>
  <c r="FB9" i="41"/>
  <c r="FC9" i="41"/>
  <c r="EX10" i="41"/>
  <c r="EY10" i="41"/>
  <c r="EZ10" i="41"/>
  <c r="FA10" i="41"/>
  <c r="FB10" i="41"/>
  <c r="FC10" i="41"/>
  <c r="EX11" i="41"/>
  <c r="EY11" i="41"/>
  <c r="EZ11" i="41"/>
  <c r="FA11" i="41"/>
  <c r="FB11" i="41"/>
  <c r="FC11" i="41"/>
  <c r="EX12" i="41"/>
  <c r="EY12" i="41"/>
  <c r="EZ12" i="41"/>
  <c r="FA12" i="41"/>
  <c r="FB12" i="41"/>
  <c r="FC12" i="41"/>
  <c r="EX13" i="41"/>
  <c r="EY13" i="41"/>
  <c r="EZ13" i="41"/>
  <c r="FA13" i="41"/>
  <c r="FB13" i="41"/>
  <c r="FC13" i="41"/>
  <c r="EX14" i="41"/>
  <c r="EY14" i="41"/>
  <c r="EZ14" i="41"/>
  <c r="FA14" i="41"/>
  <c r="FB14" i="41"/>
  <c r="FC14" i="41"/>
  <c r="EX15" i="41"/>
  <c r="EY15" i="41"/>
  <c r="EZ15" i="41"/>
  <c r="FA15" i="41"/>
  <c r="FB15" i="41"/>
  <c r="FC15" i="41"/>
  <c r="EX16" i="41"/>
  <c r="EY16" i="41"/>
  <c r="EZ16" i="41"/>
  <c r="FA16" i="41"/>
  <c r="FB16" i="41"/>
  <c r="FC16" i="41"/>
  <c r="EX17" i="41"/>
  <c r="EY17" i="41"/>
  <c r="EZ17" i="41"/>
  <c r="FA17" i="41"/>
  <c r="FB17" i="41"/>
  <c r="FC17" i="41"/>
  <c r="EX18" i="41"/>
  <c r="EY18" i="41"/>
  <c r="EZ18" i="41"/>
  <c r="FA18" i="41"/>
  <c r="FB18" i="41"/>
  <c r="FC18" i="41"/>
  <c r="EX19" i="41"/>
  <c r="EY19" i="41"/>
  <c r="EZ19" i="41"/>
  <c r="FA19" i="41"/>
  <c r="FB19" i="41"/>
  <c r="FC19" i="41"/>
  <c r="EX20" i="41"/>
  <c r="EY20" i="41"/>
  <c r="EZ20" i="41"/>
  <c r="FA20" i="41"/>
  <c r="FB20" i="41"/>
  <c r="FC20" i="41"/>
  <c r="EX21" i="41"/>
  <c r="EY21" i="41"/>
  <c r="EZ21" i="41"/>
  <c r="FA21" i="41"/>
  <c r="FB21" i="41"/>
  <c r="FC21" i="41"/>
  <c r="EX22" i="41"/>
  <c r="EY22" i="41"/>
  <c r="EZ22" i="41"/>
  <c r="FA22" i="41"/>
  <c r="FB22" i="41"/>
  <c r="FC22" i="41"/>
  <c r="EX23" i="41"/>
  <c r="EY23" i="41"/>
  <c r="EZ23" i="41"/>
  <c r="FA23" i="41"/>
  <c r="FB23" i="41"/>
  <c r="FC23" i="41"/>
  <c r="EX24" i="41"/>
  <c r="EY24" i="41"/>
  <c r="EZ24" i="41"/>
  <c r="FA24" i="41"/>
  <c r="FB24" i="41"/>
  <c r="FC24" i="41"/>
  <c r="EX25" i="41"/>
  <c r="EY25" i="41"/>
  <c r="EZ25" i="41"/>
  <c r="FA25" i="41"/>
  <c r="FB25" i="41"/>
  <c r="FC25" i="41"/>
  <c r="EX26" i="41"/>
  <c r="EY26" i="41"/>
  <c r="EZ26" i="41"/>
  <c r="FA26" i="41"/>
  <c r="FB26" i="41"/>
  <c r="FC26" i="41"/>
  <c r="EX27" i="41"/>
  <c r="EY27" i="41"/>
  <c r="EZ27" i="41"/>
  <c r="FA27" i="41"/>
  <c r="FB27" i="41"/>
  <c r="FC27" i="41"/>
  <c r="EX28" i="41"/>
  <c r="EY28" i="41"/>
  <c r="EZ28" i="41"/>
  <c r="FA28" i="41"/>
  <c r="FB28" i="41"/>
  <c r="FC28" i="41"/>
  <c r="EX29" i="41"/>
  <c r="EY29" i="41"/>
  <c r="EZ29" i="41"/>
  <c r="FA29" i="41"/>
  <c r="FB29" i="41"/>
  <c r="FC29" i="41"/>
  <c r="EX30" i="41"/>
  <c r="EY30" i="41"/>
  <c r="EZ30" i="41"/>
  <c r="FA30" i="41"/>
  <c r="FB30" i="41"/>
  <c r="FC30" i="41"/>
  <c r="EX31" i="41"/>
  <c r="EY31" i="41"/>
  <c r="EZ31" i="41"/>
  <c r="FA31" i="41"/>
  <c r="FB31" i="41"/>
  <c r="FC31" i="41"/>
  <c r="EX32" i="41"/>
  <c r="EY32" i="41"/>
  <c r="EZ32" i="41"/>
  <c r="FA32" i="41"/>
  <c r="FB32" i="41"/>
  <c r="FC32" i="41"/>
  <c r="EX33" i="41"/>
  <c r="EY33" i="41"/>
  <c r="EZ33" i="41"/>
  <c r="FA33" i="41"/>
  <c r="FB33" i="41"/>
  <c r="FC33" i="41"/>
  <c r="EX34" i="41"/>
  <c r="EY34" i="41"/>
  <c r="EZ34" i="41"/>
  <c r="FA34" i="41"/>
  <c r="FB34" i="41"/>
  <c r="FC34" i="41"/>
  <c r="EX35" i="41"/>
  <c r="EY35" i="41"/>
  <c r="EZ35" i="41"/>
  <c r="FA35" i="41"/>
  <c r="FB35" i="41"/>
  <c r="FC35" i="41"/>
  <c r="EX36" i="41"/>
  <c r="EY36" i="41"/>
  <c r="EZ36" i="41"/>
  <c r="FA36" i="41"/>
  <c r="FB36" i="41"/>
  <c r="FC36" i="41"/>
  <c r="EX37" i="41"/>
  <c r="EY37" i="41"/>
  <c r="EZ37" i="41"/>
  <c r="FA37" i="41"/>
  <c r="FB37" i="41"/>
  <c r="FC37" i="41"/>
  <c r="EX38" i="41"/>
  <c r="EY38" i="41"/>
  <c r="EZ38" i="41"/>
  <c r="FA38" i="41"/>
  <c r="FB38" i="41"/>
  <c r="FC38" i="41"/>
  <c r="EX39" i="41"/>
  <c r="EY39" i="41"/>
  <c r="EZ39" i="41"/>
  <c r="FA39" i="41"/>
  <c r="FB39" i="41"/>
  <c r="FC39" i="41"/>
  <c r="EX40" i="41"/>
  <c r="EY40" i="41"/>
  <c r="EZ40" i="41"/>
  <c r="FA40" i="41"/>
  <c r="FB40" i="41"/>
  <c r="FC40" i="41"/>
  <c r="EX41" i="41"/>
  <c r="EY41" i="41"/>
  <c r="EZ41" i="41"/>
  <c r="FA41" i="41"/>
  <c r="FB41" i="41"/>
  <c r="FC41" i="41"/>
  <c r="EX42" i="41"/>
  <c r="EY42" i="41"/>
  <c r="EZ42" i="41"/>
  <c r="FA42" i="41"/>
  <c r="FB42" i="41"/>
  <c r="FC42" i="41"/>
  <c r="EX43" i="41"/>
  <c r="EY43" i="41"/>
  <c r="EZ43" i="41"/>
  <c r="FA43" i="41"/>
  <c r="FB43" i="41"/>
  <c r="FC43" i="41"/>
  <c r="EX44" i="41"/>
  <c r="EY44" i="41"/>
  <c r="EZ44" i="41"/>
  <c r="FA44" i="41"/>
  <c r="FB44" i="41"/>
  <c r="FC44" i="41"/>
  <c r="EX45" i="41"/>
  <c r="EY45" i="41"/>
  <c r="EZ45" i="41"/>
  <c r="FA45" i="41"/>
  <c r="FB45" i="41"/>
  <c r="FC45" i="41"/>
  <c r="EX46" i="41"/>
  <c r="EY46" i="41"/>
  <c r="EZ46" i="41"/>
  <c r="FA46" i="41"/>
  <c r="FB46" i="41"/>
  <c r="FC46" i="41"/>
  <c r="EY6" i="41"/>
  <c r="EZ6" i="41"/>
  <c r="FA6" i="41"/>
  <c r="FB6" i="41"/>
  <c r="FC6" i="41"/>
  <c r="EX6" i="41"/>
  <c r="H275" i="31"/>
  <c r="H274" i="31"/>
  <c r="H299" i="31"/>
  <c r="H298" i="31"/>
  <c r="H297" i="31"/>
  <c r="EX47" i="41" l="1"/>
  <c r="FD44" i="41"/>
  <c r="FD27" i="41"/>
  <c r="FD19" i="41"/>
  <c r="FD16" i="41"/>
  <c r="FD12" i="41"/>
  <c r="FD11" i="41"/>
  <c r="FD8" i="41"/>
  <c r="FD36" i="41"/>
  <c r="FD28" i="41"/>
  <c r="FD20" i="41"/>
  <c r="EZ47" i="41"/>
  <c r="FA47" i="41"/>
  <c r="FD46" i="41"/>
  <c r="FD42" i="41"/>
  <c r="FD40" i="41"/>
  <c r="FD38" i="41"/>
  <c r="FD35" i="41"/>
  <c r="FD34" i="41"/>
  <c r="FD32" i="41"/>
  <c r="FD30" i="41"/>
  <c r="FD26" i="41"/>
  <c r="FD24" i="41"/>
  <c r="FD22" i="41"/>
  <c r="FD18" i="41"/>
  <c r="FD14" i="41"/>
  <c r="FD10" i="41"/>
  <c r="FC47" i="41"/>
  <c r="EY47" i="41"/>
  <c r="FD45" i="41"/>
  <c r="FD43" i="41"/>
  <c r="FD41" i="41"/>
  <c r="FD39" i="41"/>
  <c r="FD37" i="41"/>
  <c r="FD33" i="41"/>
  <c r="FD31" i="41"/>
  <c r="FD29" i="41"/>
  <c r="FD25" i="41"/>
  <c r="FD23" i="41"/>
  <c r="FD21" i="41"/>
  <c r="FD17" i="41"/>
  <c r="FD15" i="41"/>
  <c r="FD13" i="41"/>
  <c r="FD9" i="41"/>
  <c r="FB47" i="41"/>
  <c r="FD7" i="41"/>
  <c r="FD6" i="41"/>
  <c r="AE42" i="17"/>
  <c r="EV46" i="41"/>
  <c r="EV45" i="41"/>
  <c r="EV44" i="41"/>
  <c r="EV43" i="41"/>
  <c r="EV42" i="41"/>
  <c r="EV41" i="41"/>
  <c r="EV40" i="41"/>
  <c r="EV39" i="41"/>
  <c r="EV38" i="41"/>
  <c r="EV37" i="41"/>
  <c r="EV36" i="41"/>
  <c r="EV35" i="41"/>
  <c r="EV34" i="41"/>
  <c r="EV33" i="41"/>
  <c r="EV32" i="41"/>
  <c r="EV31" i="41"/>
  <c r="EV30" i="41"/>
  <c r="EV29" i="41"/>
  <c r="EV28" i="41"/>
  <c r="EV27" i="41"/>
  <c r="EV26" i="41"/>
  <c r="EV25" i="41"/>
  <c r="EV24" i="41"/>
  <c r="EV23" i="41"/>
  <c r="EV22" i="41"/>
  <c r="EV21" i="41"/>
  <c r="EV20" i="41"/>
  <c r="EV19" i="41"/>
  <c r="EV18" i="41"/>
  <c r="EV17" i="41"/>
  <c r="EV16" i="41"/>
  <c r="EV15" i="41"/>
  <c r="EV14" i="41"/>
  <c r="EV13" i="41"/>
  <c r="EV12" i="41"/>
  <c r="EV11" i="41"/>
  <c r="EV10" i="41"/>
  <c r="EV9" i="41"/>
  <c r="EV8" i="41"/>
  <c r="EV7" i="41"/>
  <c r="EV6" i="41"/>
  <c r="FD47" i="41" l="1"/>
  <c r="P50" i="49"/>
  <c r="O50" i="49"/>
  <c r="H306" i="31"/>
  <c r="H307" i="31"/>
  <c r="H308" i="31"/>
  <c r="H305" i="31"/>
  <c r="CB57" i="51" l="1"/>
  <c r="CC60" i="51" s="1"/>
  <c r="CD56" i="51"/>
  <c r="CA56" i="51"/>
  <c r="CA58" i="51" s="1"/>
  <c r="BZ56" i="51"/>
  <c r="CB55" i="51"/>
  <c r="CB54" i="51"/>
  <c r="CC54" i="51" s="1"/>
  <c r="CB53" i="51"/>
  <c r="CB52" i="51"/>
  <c r="CC52" i="51" s="1"/>
  <c r="CB51" i="51"/>
  <c r="CC51" i="51" s="1"/>
  <c r="CB50" i="51"/>
  <c r="CC50" i="51" s="1"/>
  <c r="CB49" i="51"/>
  <c r="CC49" i="51" s="1"/>
  <c r="CB48" i="51"/>
  <c r="CC48" i="51" s="1"/>
  <c r="CB47" i="51"/>
  <c r="CC47" i="51" s="1"/>
  <c r="CB46" i="51"/>
  <c r="CB45" i="51"/>
  <c r="CB44" i="51"/>
  <c r="CB43" i="51"/>
  <c r="CB42" i="51"/>
  <c r="CC42" i="51" s="1"/>
  <c r="CB41" i="51"/>
  <c r="CB40" i="51"/>
  <c r="CC40" i="51" s="1"/>
  <c r="CB39" i="51"/>
  <c r="CC39" i="51" s="1"/>
  <c r="CB38" i="51"/>
  <c r="CC38" i="51" s="1"/>
  <c r="CB37" i="51"/>
  <c r="CC37" i="51" s="1"/>
  <c r="CB36" i="51"/>
  <c r="CC36" i="51" s="1"/>
  <c r="CB35" i="51"/>
  <c r="CC35" i="51" s="1"/>
  <c r="CB34" i="51"/>
  <c r="CB33" i="51"/>
  <c r="CB32" i="51"/>
  <c r="CB31" i="51"/>
  <c r="CB30" i="51"/>
  <c r="CC30" i="51" s="1"/>
  <c r="CB29" i="51"/>
  <c r="CB28" i="51"/>
  <c r="CC28" i="51" s="1"/>
  <c r="CB27" i="51"/>
  <c r="CC27" i="51" s="1"/>
  <c r="CB26" i="51"/>
  <c r="CC26" i="51" s="1"/>
  <c r="CB25" i="51"/>
  <c r="CC25" i="51" s="1"/>
  <c r="CB24" i="51"/>
  <c r="CC24" i="51" s="1"/>
  <c r="CB23" i="51"/>
  <c r="CC23" i="51" s="1"/>
  <c r="CB22" i="51"/>
  <c r="CB21" i="51"/>
  <c r="CB20" i="51"/>
  <c r="CB19" i="51"/>
  <c r="CB18" i="51"/>
  <c r="CB17" i="51"/>
  <c r="CB16" i="51"/>
  <c r="CB15" i="51"/>
  <c r="CB14" i="51"/>
  <c r="CB13" i="51"/>
  <c r="CB12" i="51"/>
  <c r="CB11" i="51"/>
  <c r="CB10" i="51"/>
  <c r="CB9" i="51"/>
  <c r="CB8" i="51"/>
  <c r="P53" i="18"/>
  <c r="P55" i="18" s="1"/>
  <c r="BD53" i="52"/>
  <c r="BE54" i="52"/>
  <c r="BC53" i="52"/>
  <c r="BE52" i="52"/>
  <c r="BE51" i="52"/>
  <c r="BE50" i="52"/>
  <c r="BE49" i="52"/>
  <c r="BE48" i="52"/>
  <c r="BE47" i="52"/>
  <c r="BE46" i="52"/>
  <c r="BE45" i="52"/>
  <c r="BE44" i="52"/>
  <c r="BE43" i="52"/>
  <c r="BE42" i="52"/>
  <c r="BE41" i="52"/>
  <c r="BE40" i="52"/>
  <c r="BE39" i="52"/>
  <c r="BE38" i="52"/>
  <c r="BE37" i="52"/>
  <c r="BE36" i="52"/>
  <c r="BE35" i="52"/>
  <c r="BE34" i="52"/>
  <c r="BE33" i="52"/>
  <c r="BE32" i="52"/>
  <c r="BE31" i="52"/>
  <c r="BE30" i="52"/>
  <c r="BE29" i="52"/>
  <c r="BE28" i="52"/>
  <c r="BE27" i="52"/>
  <c r="BE26" i="52"/>
  <c r="BE25" i="52"/>
  <c r="BE24" i="52"/>
  <c r="BE23" i="52"/>
  <c r="BE22" i="52"/>
  <c r="BE21" i="52"/>
  <c r="BE20" i="52"/>
  <c r="BE19" i="52"/>
  <c r="BE18" i="52"/>
  <c r="BE17" i="52"/>
  <c r="BE16" i="52"/>
  <c r="BE15" i="52"/>
  <c r="BE14" i="52"/>
  <c r="BE13" i="52"/>
  <c r="BE12" i="52"/>
  <c r="BE11" i="52"/>
  <c r="BE10" i="52"/>
  <c r="BE9" i="52"/>
  <c r="BE8" i="52"/>
  <c r="I53" i="52"/>
  <c r="I55" i="52" s="1"/>
  <c r="H286" i="31"/>
  <c r="H285" i="31"/>
  <c r="H282" i="31"/>
  <c r="H283" i="31"/>
  <c r="H281" i="31"/>
  <c r="H279" i="31"/>
  <c r="H278" i="31"/>
  <c r="H277" i="31"/>
  <c r="H289" i="31"/>
  <c r="H290" i="31"/>
  <c r="H291" i="31"/>
  <c r="H292" i="31"/>
  <c r="H270" i="31"/>
  <c r="H271" i="31"/>
  <c r="H272" i="31"/>
  <c r="I305" i="31"/>
  <c r="H287" i="31"/>
  <c r="H273" i="31"/>
  <c r="H269" i="31"/>
  <c r="V113" i="17"/>
  <c r="AE43" i="17"/>
  <c r="G43" i="17"/>
  <c r="F43" i="17"/>
  <c r="AG35" i="5"/>
  <c r="AM35" i="5" s="1"/>
  <c r="AG36" i="5"/>
  <c r="AM36" i="5" s="1"/>
  <c r="AG34" i="5"/>
  <c r="AM34" i="5" s="1"/>
  <c r="AG28" i="5"/>
  <c r="AM28" i="5" s="1"/>
  <c r="CC29" i="51" l="1"/>
  <c r="CC41" i="51"/>
  <c r="CC53" i="51"/>
  <c r="CC31" i="51"/>
  <c r="CC43" i="51"/>
  <c r="CC55" i="51"/>
  <c r="CC20" i="51"/>
  <c r="CC32" i="51"/>
  <c r="CC44" i="51"/>
  <c r="CC21" i="51"/>
  <c r="CC33" i="51"/>
  <c r="CC45" i="51"/>
  <c r="CC22" i="51"/>
  <c r="CC34" i="51"/>
  <c r="CC46" i="51"/>
  <c r="I290" i="31"/>
  <c r="H43" i="17"/>
  <c r="BE57" i="52"/>
  <c r="BF29" i="52" s="1"/>
  <c r="I43" i="17"/>
  <c r="I270" i="31"/>
  <c r="BF47" i="52"/>
  <c r="BF32" i="52"/>
  <c r="BF17" i="52"/>
  <c r="BF43" i="52"/>
  <c r="CF56" i="51"/>
  <c r="CB56" i="51"/>
  <c r="CB58" i="51" s="1"/>
  <c r="BZ58" i="51"/>
  <c r="CD58" i="51"/>
  <c r="BD55" i="52"/>
  <c r="BE53" i="52"/>
  <c r="BE55" i="52" s="1"/>
  <c r="BC55" i="52"/>
  <c r="I322" i="31"/>
  <c r="I286" i="31"/>
  <c r="I282" i="31"/>
  <c r="I278" i="31"/>
  <c r="I274" i="31"/>
  <c r="I298" i="31"/>
  <c r="BF11" i="52" l="1"/>
  <c r="BF34" i="52"/>
  <c r="BF30" i="52"/>
  <c r="BF44" i="52"/>
  <c r="BF15" i="52"/>
  <c r="BF13" i="52"/>
  <c r="BF20" i="52"/>
  <c r="BF35" i="52"/>
  <c r="BF26" i="52"/>
  <c r="BF9" i="52"/>
  <c r="BF24" i="52"/>
  <c r="BF39" i="52"/>
  <c r="BF22" i="52"/>
  <c r="BF12" i="52"/>
  <c r="BF28" i="52"/>
  <c r="BF14" i="52"/>
  <c r="BF27" i="52"/>
  <c r="BF50" i="52"/>
  <c r="BF18" i="52"/>
  <c r="BF33" i="52"/>
  <c r="BF48" i="52"/>
  <c r="BF16" i="52"/>
  <c r="BF31" i="52"/>
  <c r="BF45" i="52"/>
  <c r="BF38" i="52"/>
  <c r="BF52" i="52"/>
  <c r="BF46" i="52"/>
  <c r="BF41" i="52"/>
  <c r="BF36" i="52"/>
  <c r="BF51" i="52"/>
  <c r="BF19" i="52"/>
  <c r="BF42" i="52"/>
  <c r="BF10" i="52"/>
  <c r="BF25" i="52"/>
  <c r="BF40" i="52"/>
  <c r="BF8" i="52"/>
  <c r="BF23" i="52"/>
  <c r="BF37" i="52"/>
  <c r="BF21" i="52"/>
  <c r="BF49" i="52"/>
  <c r="CF58" i="51"/>
  <c r="CG56" i="51"/>
  <c r="CG58" i="51" s="1"/>
  <c r="BF53" i="52" l="1"/>
  <c r="BF55" i="52" s="1"/>
  <c r="CH56" i="51"/>
  <c r="CH58" i="51" s="1"/>
  <c r="CI56" i="51" l="1"/>
  <c r="CI58" i="51" s="1"/>
  <c r="AG8" i="5" l="1"/>
  <c r="AG12" i="5" l="1"/>
  <c r="AM12" i="5" s="1"/>
  <c r="AX6" i="5"/>
  <c r="AX9" i="5" s="1"/>
  <c r="AM8" i="5"/>
  <c r="AG33" i="5"/>
  <c r="AM33" i="5" s="1"/>
  <c r="AG29" i="5"/>
  <c r="AM29" i="5" s="1"/>
  <c r="AF13" i="37"/>
  <c r="AF12" i="36"/>
  <c r="DZ61" i="41"/>
  <c r="EA61" i="41"/>
  <c r="EB61" i="41"/>
  <c r="EC61" i="41"/>
  <c r="ED61" i="41"/>
  <c r="EE61" i="41"/>
  <c r="EF61" i="41"/>
  <c r="DZ62" i="41"/>
  <c r="EA62" i="41"/>
  <c r="EB62" i="41"/>
  <c r="EC62" i="41"/>
  <c r="ED62" i="41"/>
  <c r="EE62" i="41"/>
  <c r="EF62" i="41"/>
  <c r="DZ63" i="41"/>
  <c r="EA63" i="41"/>
  <c r="EB63" i="41"/>
  <c r="EC63" i="41"/>
  <c r="ED63" i="41"/>
  <c r="EE63" i="41"/>
  <c r="EF63" i="41"/>
  <c r="DZ64" i="41"/>
  <c r="EA64" i="41"/>
  <c r="EB64" i="41"/>
  <c r="EC64" i="41"/>
  <c r="ED64" i="41"/>
  <c r="EE64" i="41"/>
  <c r="EF64" i="41"/>
  <c r="DZ65" i="41"/>
  <c r="EA65" i="41"/>
  <c r="EB65" i="41"/>
  <c r="EC65" i="41"/>
  <c r="ED65" i="41"/>
  <c r="EE65" i="41"/>
  <c r="EF65" i="41"/>
  <c r="DZ66" i="41"/>
  <c r="EA66" i="41"/>
  <c r="EB66" i="41"/>
  <c r="EC66" i="41"/>
  <c r="ED66" i="41"/>
  <c r="EE66" i="41"/>
  <c r="EF66" i="41"/>
  <c r="DZ67" i="41"/>
  <c r="EA67" i="41"/>
  <c r="EB67" i="41"/>
  <c r="EC67" i="41"/>
  <c r="ED67" i="41"/>
  <c r="EE67" i="41"/>
  <c r="EF67" i="41"/>
  <c r="DZ68" i="41"/>
  <c r="EA68" i="41"/>
  <c r="EB68" i="41"/>
  <c r="EC68" i="41"/>
  <c r="ED68" i="41"/>
  <c r="EE68" i="41"/>
  <c r="EF68" i="41"/>
  <c r="DZ69" i="41"/>
  <c r="EA69" i="41"/>
  <c r="EB69" i="41"/>
  <c r="EC69" i="41"/>
  <c r="ED69" i="41"/>
  <c r="EE69" i="41"/>
  <c r="EF69" i="41"/>
  <c r="DZ70" i="41"/>
  <c r="EA70" i="41"/>
  <c r="EB70" i="41"/>
  <c r="EC70" i="41"/>
  <c r="ED70" i="41"/>
  <c r="EE70" i="41"/>
  <c r="EF70" i="41"/>
  <c r="DZ71" i="41"/>
  <c r="EA71" i="41"/>
  <c r="EB71" i="41"/>
  <c r="EC71" i="41"/>
  <c r="ED71" i="41"/>
  <c r="EE71" i="41"/>
  <c r="EF71" i="41"/>
  <c r="DZ72" i="41"/>
  <c r="EA72" i="41"/>
  <c r="EB72" i="41"/>
  <c r="EC72" i="41"/>
  <c r="ED72" i="41"/>
  <c r="EE72" i="41"/>
  <c r="EF72" i="41"/>
  <c r="DZ73" i="41"/>
  <c r="EA73" i="41"/>
  <c r="EB73" i="41"/>
  <c r="EC73" i="41"/>
  <c r="ED73" i="41"/>
  <c r="EE73" i="41"/>
  <c r="EF73" i="41"/>
  <c r="DZ74" i="41"/>
  <c r="EA74" i="41"/>
  <c r="EB74" i="41"/>
  <c r="EC74" i="41"/>
  <c r="ED74" i="41"/>
  <c r="EE74" i="41"/>
  <c r="EF74" i="41"/>
  <c r="DZ75" i="41"/>
  <c r="EA75" i="41"/>
  <c r="EB75" i="41"/>
  <c r="EC75" i="41"/>
  <c r="ED75" i="41"/>
  <c r="EE75" i="41"/>
  <c r="EF75" i="41"/>
  <c r="DZ76" i="41"/>
  <c r="EA76" i="41"/>
  <c r="EB76" i="41"/>
  <c r="EC76" i="41"/>
  <c r="ED76" i="41"/>
  <c r="EE76" i="41"/>
  <c r="EF76" i="41"/>
  <c r="DZ77" i="41"/>
  <c r="EA77" i="41"/>
  <c r="EB77" i="41"/>
  <c r="EC77" i="41"/>
  <c r="ED77" i="41"/>
  <c r="EE77" i="41"/>
  <c r="EF77" i="41"/>
  <c r="DZ78" i="41"/>
  <c r="EA78" i="41"/>
  <c r="EB78" i="41"/>
  <c r="EC78" i="41"/>
  <c r="ED78" i="41"/>
  <c r="EE78" i="41"/>
  <c r="EF78" i="41"/>
  <c r="DZ79" i="41"/>
  <c r="EA79" i="41"/>
  <c r="EB79" i="41"/>
  <c r="EC79" i="41"/>
  <c r="ED79" i="41"/>
  <c r="EE79" i="41"/>
  <c r="EF79" i="41"/>
  <c r="DZ80" i="41"/>
  <c r="EA80" i="41"/>
  <c r="EB80" i="41"/>
  <c r="EC80" i="41"/>
  <c r="ED80" i="41"/>
  <c r="EE80" i="41"/>
  <c r="EF80" i="41"/>
  <c r="DZ81" i="41"/>
  <c r="EA81" i="41"/>
  <c r="EB81" i="41"/>
  <c r="EC81" i="41"/>
  <c r="ED81" i="41"/>
  <c r="EE81" i="41"/>
  <c r="EF81" i="41"/>
  <c r="DZ82" i="41"/>
  <c r="EA82" i="41"/>
  <c r="EB82" i="41"/>
  <c r="EC82" i="41"/>
  <c r="ED82" i="41"/>
  <c r="EE82" i="41"/>
  <c r="EF82" i="41"/>
  <c r="DZ83" i="41"/>
  <c r="EA83" i="41"/>
  <c r="EB83" i="41"/>
  <c r="EC83" i="41"/>
  <c r="ED83" i="41"/>
  <c r="EE83" i="41"/>
  <c r="EF83" i="41"/>
  <c r="DZ84" i="41"/>
  <c r="EA84" i="41"/>
  <c r="EB84" i="41"/>
  <c r="EC84" i="41"/>
  <c r="ED84" i="41"/>
  <c r="EE84" i="41"/>
  <c r="EF84" i="41"/>
  <c r="DZ85" i="41"/>
  <c r="EA85" i="41"/>
  <c r="EB85" i="41"/>
  <c r="EC85" i="41"/>
  <c r="ED85" i="41"/>
  <c r="EE85" i="41"/>
  <c r="EF85" i="41"/>
  <c r="DZ86" i="41"/>
  <c r="EA86" i="41"/>
  <c r="EB86" i="41"/>
  <c r="EC86" i="41"/>
  <c r="ED86" i="41"/>
  <c r="EE86" i="41"/>
  <c r="EF86" i="41"/>
  <c r="DZ87" i="41"/>
  <c r="EA87" i="41"/>
  <c r="EB87" i="41"/>
  <c r="EC87" i="41"/>
  <c r="ED87" i="41"/>
  <c r="EE87" i="41"/>
  <c r="EF87" i="41"/>
  <c r="DZ88" i="41"/>
  <c r="EA88" i="41"/>
  <c r="EB88" i="41"/>
  <c r="EC88" i="41"/>
  <c r="ED88" i="41"/>
  <c r="EE88" i="41"/>
  <c r="EF88" i="41"/>
  <c r="DZ89" i="41"/>
  <c r="EA89" i="41"/>
  <c r="EB89" i="41"/>
  <c r="EC89" i="41"/>
  <c r="ED89" i="41"/>
  <c r="EE89" i="41"/>
  <c r="EF89" i="41"/>
  <c r="DZ90" i="41"/>
  <c r="EA90" i="41"/>
  <c r="EB90" i="41"/>
  <c r="EC90" i="41"/>
  <c r="ED90" i="41"/>
  <c r="EE90" i="41"/>
  <c r="EF90" i="41"/>
  <c r="DZ91" i="41"/>
  <c r="EA91" i="41"/>
  <c r="EB91" i="41"/>
  <c r="EC91" i="41"/>
  <c r="ED91" i="41"/>
  <c r="EE91" i="41"/>
  <c r="EF91" i="41"/>
  <c r="DZ92" i="41"/>
  <c r="EA92" i="41"/>
  <c r="EB92" i="41"/>
  <c r="EC92" i="41"/>
  <c r="ED92" i="41"/>
  <c r="EE92" i="41"/>
  <c r="EF92" i="41"/>
  <c r="DZ93" i="41"/>
  <c r="EA93" i="41"/>
  <c r="EB93" i="41"/>
  <c r="EC93" i="41"/>
  <c r="ED93" i="41"/>
  <c r="EE93" i="41"/>
  <c r="EF93" i="41"/>
  <c r="DZ94" i="41"/>
  <c r="EA94" i="41"/>
  <c r="EB94" i="41"/>
  <c r="EC94" i="41"/>
  <c r="ED94" i="41"/>
  <c r="EE94" i="41"/>
  <c r="EF94" i="41"/>
  <c r="DZ95" i="41"/>
  <c r="EA95" i="41"/>
  <c r="EB95" i="41"/>
  <c r="EC95" i="41"/>
  <c r="ED95" i="41"/>
  <c r="EE95" i="41"/>
  <c r="EF95" i="41"/>
  <c r="DZ96" i="41"/>
  <c r="EA96" i="41"/>
  <c r="EB96" i="41"/>
  <c r="EC96" i="41"/>
  <c r="ED96" i="41"/>
  <c r="EE96" i="41"/>
  <c r="EF96" i="41"/>
  <c r="DZ97" i="41"/>
  <c r="EA97" i="41"/>
  <c r="EB97" i="41"/>
  <c r="EC97" i="41"/>
  <c r="ED97" i="41"/>
  <c r="EE97" i="41"/>
  <c r="EF97" i="41"/>
  <c r="DZ98" i="41"/>
  <c r="EA98" i="41"/>
  <c r="EB98" i="41"/>
  <c r="EC98" i="41"/>
  <c r="ED98" i="41"/>
  <c r="EE98" i="41"/>
  <c r="EF98" i="41"/>
  <c r="EA60" i="41"/>
  <c r="EB60" i="41"/>
  <c r="EC60" i="41"/>
  <c r="ED60" i="41"/>
  <c r="EE60" i="41"/>
  <c r="EF60" i="41"/>
  <c r="DZ60" i="41"/>
  <c r="EA99" i="41" l="1"/>
  <c r="EF99" i="41"/>
  <c r="ED99" i="41"/>
  <c r="EE99" i="41"/>
  <c r="EC99" i="41"/>
  <c r="EB99" i="41"/>
  <c r="AG38" i="5"/>
  <c r="AM38" i="5" s="1"/>
  <c r="EE7" i="41"/>
  <c r="EE8" i="41"/>
  <c r="EE9" i="41"/>
  <c r="EE10" i="41"/>
  <c r="EE11" i="41"/>
  <c r="EE12" i="41"/>
  <c r="EE13" i="41"/>
  <c r="EE14" i="41"/>
  <c r="EE15" i="41"/>
  <c r="EE16" i="41"/>
  <c r="EE17" i="41"/>
  <c r="EE18" i="41"/>
  <c r="EE19" i="41"/>
  <c r="EE20" i="41"/>
  <c r="EE21" i="41"/>
  <c r="EE22" i="41"/>
  <c r="EE23" i="41"/>
  <c r="EE24" i="41"/>
  <c r="EE25" i="41"/>
  <c r="EE26" i="41"/>
  <c r="EE27" i="41"/>
  <c r="EE28" i="41"/>
  <c r="EE29" i="41"/>
  <c r="EE30" i="41"/>
  <c r="EE31" i="41"/>
  <c r="EE32" i="41"/>
  <c r="EE33" i="41"/>
  <c r="EE34" i="41"/>
  <c r="EE35" i="41"/>
  <c r="EE36" i="41"/>
  <c r="EE37" i="41"/>
  <c r="EE38" i="41"/>
  <c r="EE39" i="41"/>
  <c r="EE40" i="41"/>
  <c r="EE41" i="41"/>
  <c r="EE42" i="41"/>
  <c r="EE43" i="41"/>
  <c r="EE44" i="41"/>
  <c r="EE45" i="41"/>
  <c r="EE46" i="41"/>
  <c r="EE6" i="41"/>
  <c r="DZ7" i="41"/>
  <c r="EA7" i="41"/>
  <c r="EB7" i="41"/>
  <c r="EC7" i="41"/>
  <c r="ED7" i="41"/>
  <c r="DZ8" i="41"/>
  <c r="EA8" i="41"/>
  <c r="EB8" i="41"/>
  <c r="EC8" i="41"/>
  <c r="ED8" i="41"/>
  <c r="DZ9" i="41"/>
  <c r="EA9" i="41"/>
  <c r="EB9" i="41"/>
  <c r="EC9" i="41"/>
  <c r="ED9" i="41"/>
  <c r="DZ10" i="41"/>
  <c r="EA10" i="41"/>
  <c r="EB10" i="41"/>
  <c r="EC10" i="41"/>
  <c r="ED10" i="41"/>
  <c r="DZ11" i="41"/>
  <c r="EA11" i="41"/>
  <c r="EB11" i="41"/>
  <c r="EC11" i="41"/>
  <c r="ED11" i="41"/>
  <c r="DZ12" i="41"/>
  <c r="EA12" i="41"/>
  <c r="EB12" i="41"/>
  <c r="EC12" i="41"/>
  <c r="ED12" i="41"/>
  <c r="DZ13" i="41"/>
  <c r="EA13" i="41"/>
  <c r="EB13" i="41"/>
  <c r="EC13" i="41"/>
  <c r="ED13" i="41"/>
  <c r="DZ14" i="41"/>
  <c r="EA14" i="41"/>
  <c r="EB14" i="41"/>
  <c r="EC14" i="41"/>
  <c r="ED14" i="41"/>
  <c r="DZ15" i="41"/>
  <c r="EA15" i="41"/>
  <c r="EB15" i="41"/>
  <c r="EC15" i="41"/>
  <c r="ED15" i="41"/>
  <c r="DZ16" i="41"/>
  <c r="EA16" i="41"/>
  <c r="EB16" i="41"/>
  <c r="EC16" i="41"/>
  <c r="ED16" i="41"/>
  <c r="DZ17" i="41"/>
  <c r="EA17" i="41"/>
  <c r="EB17" i="41"/>
  <c r="EC17" i="41"/>
  <c r="ED17" i="41"/>
  <c r="DZ18" i="41"/>
  <c r="EA18" i="41"/>
  <c r="EB18" i="41"/>
  <c r="EC18" i="41"/>
  <c r="ED18" i="41"/>
  <c r="DZ19" i="41"/>
  <c r="EA19" i="41"/>
  <c r="EB19" i="41"/>
  <c r="EC19" i="41"/>
  <c r="ED19" i="41"/>
  <c r="DZ20" i="41"/>
  <c r="EA20" i="41"/>
  <c r="EB20" i="41"/>
  <c r="EC20" i="41"/>
  <c r="ED20" i="41"/>
  <c r="DZ21" i="41"/>
  <c r="EA21" i="41"/>
  <c r="EB21" i="41"/>
  <c r="EC21" i="41"/>
  <c r="ED21" i="41"/>
  <c r="DZ22" i="41"/>
  <c r="EA22" i="41"/>
  <c r="EB22" i="41"/>
  <c r="EC22" i="41"/>
  <c r="ED22" i="41"/>
  <c r="DZ23" i="41"/>
  <c r="EA23" i="41"/>
  <c r="EB23" i="41"/>
  <c r="EC23" i="41"/>
  <c r="ED23" i="41"/>
  <c r="DZ24" i="41"/>
  <c r="EA24" i="41"/>
  <c r="EB24" i="41"/>
  <c r="EC24" i="41"/>
  <c r="ED24" i="41"/>
  <c r="DZ25" i="41"/>
  <c r="EA25" i="41"/>
  <c r="EB25" i="41"/>
  <c r="EC25" i="41"/>
  <c r="ED25" i="41"/>
  <c r="DZ26" i="41"/>
  <c r="EA26" i="41"/>
  <c r="EB26" i="41"/>
  <c r="EC26" i="41"/>
  <c r="ED26" i="41"/>
  <c r="DZ27" i="41"/>
  <c r="EA27" i="41"/>
  <c r="EB27" i="41"/>
  <c r="EC27" i="41"/>
  <c r="ED27" i="41"/>
  <c r="DZ28" i="41"/>
  <c r="EA28" i="41"/>
  <c r="EB28" i="41"/>
  <c r="EC28" i="41"/>
  <c r="ED28" i="41"/>
  <c r="DZ29" i="41"/>
  <c r="EA29" i="41"/>
  <c r="EB29" i="41"/>
  <c r="EC29" i="41"/>
  <c r="ED29" i="41"/>
  <c r="DZ30" i="41"/>
  <c r="EA30" i="41"/>
  <c r="EB30" i="41"/>
  <c r="EC30" i="41"/>
  <c r="ED30" i="41"/>
  <c r="DZ31" i="41"/>
  <c r="EA31" i="41"/>
  <c r="EB31" i="41"/>
  <c r="EC31" i="41"/>
  <c r="ED31" i="41"/>
  <c r="DZ32" i="41"/>
  <c r="EA32" i="41"/>
  <c r="EB32" i="41"/>
  <c r="EC32" i="41"/>
  <c r="ED32" i="41"/>
  <c r="DZ33" i="41"/>
  <c r="EA33" i="41"/>
  <c r="EB33" i="41"/>
  <c r="EC33" i="41"/>
  <c r="ED33" i="41"/>
  <c r="DZ34" i="41"/>
  <c r="EA34" i="41"/>
  <c r="EB34" i="41"/>
  <c r="EC34" i="41"/>
  <c r="ED34" i="41"/>
  <c r="DZ35" i="41"/>
  <c r="EA35" i="41"/>
  <c r="EB35" i="41"/>
  <c r="EC35" i="41"/>
  <c r="ED35" i="41"/>
  <c r="DZ36" i="41"/>
  <c r="EA36" i="41"/>
  <c r="EB36" i="41"/>
  <c r="EC36" i="41"/>
  <c r="ED36" i="41"/>
  <c r="DZ37" i="41"/>
  <c r="EA37" i="41"/>
  <c r="EB37" i="41"/>
  <c r="EC37" i="41"/>
  <c r="ED37" i="41"/>
  <c r="DZ38" i="41"/>
  <c r="EA38" i="41"/>
  <c r="EB38" i="41"/>
  <c r="EC38" i="41"/>
  <c r="ED38" i="41"/>
  <c r="DZ39" i="41"/>
  <c r="EA39" i="41"/>
  <c r="EB39" i="41"/>
  <c r="EC39" i="41"/>
  <c r="ED39" i="41"/>
  <c r="DZ40" i="41"/>
  <c r="EA40" i="41"/>
  <c r="EB40" i="41"/>
  <c r="EC40" i="41"/>
  <c r="ED40" i="41"/>
  <c r="DZ41" i="41"/>
  <c r="EA41" i="41"/>
  <c r="EB41" i="41"/>
  <c r="EC41" i="41"/>
  <c r="ED41" i="41"/>
  <c r="DZ42" i="41"/>
  <c r="EA42" i="41"/>
  <c r="EB42" i="41"/>
  <c r="EC42" i="41"/>
  <c r="ED42" i="41"/>
  <c r="DZ43" i="41"/>
  <c r="EA43" i="41"/>
  <c r="EB43" i="41"/>
  <c r="EC43" i="41"/>
  <c r="ED43" i="41"/>
  <c r="DZ44" i="41"/>
  <c r="EA44" i="41"/>
  <c r="EB44" i="41"/>
  <c r="EC44" i="41"/>
  <c r="ED44" i="41"/>
  <c r="DZ45" i="41"/>
  <c r="EA45" i="41"/>
  <c r="EB45" i="41"/>
  <c r="EC45" i="41"/>
  <c r="ED45" i="41"/>
  <c r="DZ46" i="41"/>
  <c r="EA46" i="41"/>
  <c r="EB46" i="41"/>
  <c r="EC46" i="41"/>
  <c r="ED46" i="41"/>
  <c r="EA6" i="41"/>
  <c r="EB6" i="41"/>
  <c r="EC6" i="41"/>
  <c r="ED6" i="41"/>
  <c r="DZ6" i="41"/>
  <c r="EF37" i="41" l="1"/>
  <c r="EF32" i="41"/>
  <c r="EF29" i="41"/>
  <c r="EF24" i="41"/>
  <c r="EF21" i="41"/>
  <c r="EF16" i="41"/>
  <c r="EF13" i="41"/>
  <c r="EF8" i="41"/>
  <c r="EF44" i="41"/>
  <c r="EF36" i="41"/>
  <c r="EF28" i="41"/>
  <c r="EF20" i="41"/>
  <c r="EF12" i="41"/>
  <c r="EF33" i="41"/>
  <c r="EF25" i="41"/>
  <c r="EF6" i="41"/>
  <c r="EF43" i="41"/>
  <c r="EF39" i="41"/>
  <c r="EF35" i="41"/>
  <c r="EF31" i="41"/>
  <c r="EF27" i="41"/>
  <c r="EF23" i="41"/>
  <c r="EF19" i="41"/>
  <c r="EF15" i="41"/>
  <c r="EF14" i="41"/>
  <c r="EF11" i="41"/>
  <c r="EF7" i="41"/>
  <c r="EF45" i="41"/>
  <c r="EF42" i="41"/>
  <c r="EF40" i="41"/>
  <c r="EF34" i="41"/>
  <c r="EF26" i="41"/>
  <c r="EF18" i="41"/>
  <c r="EF10" i="41"/>
  <c r="EF41" i="41"/>
  <c r="EF17" i="41"/>
  <c r="EF9" i="41"/>
  <c r="EF46" i="41"/>
  <c r="EF38" i="41"/>
  <c r="EF30" i="41"/>
  <c r="EF22" i="41"/>
  <c r="EE47" i="41"/>
  <c r="DX98" i="41"/>
  <c r="DX97" i="41"/>
  <c r="DX96" i="41"/>
  <c r="DX95" i="41"/>
  <c r="DX94" i="41"/>
  <c r="DX93" i="41"/>
  <c r="DX92" i="41"/>
  <c r="DX91" i="41"/>
  <c r="DX90" i="41"/>
  <c r="DX89" i="41"/>
  <c r="DX88" i="41"/>
  <c r="DX87" i="41"/>
  <c r="DX86" i="41"/>
  <c r="DX85" i="41"/>
  <c r="DX84" i="41"/>
  <c r="DX83" i="41"/>
  <c r="DX82" i="41"/>
  <c r="DX81" i="41"/>
  <c r="DX80" i="41"/>
  <c r="DX79" i="41"/>
  <c r="DX78" i="41"/>
  <c r="DX77" i="41"/>
  <c r="DX76" i="41"/>
  <c r="DX75" i="41"/>
  <c r="DX74" i="41"/>
  <c r="DX73" i="41"/>
  <c r="DX72" i="41"/>
  <c r="DX71" i="41"/>
  <c r="DX70" i="41"/>
  <c r="DX69" i="41"/>
  <c r="DX68" i="41"/>
  <c r="DX67" i="41"/>
  <c r="DX66" i="41"/>
  <c r="DX65" i="41"/>
  <c r="DX64" i="41"/>
  <c r="DX63" i="41"/>
  <c r="DX62" i="41"/>
  <c r="DX61" i="41"/>
  <c r="DX60" i="41"/>
  <c r="DX46" i="41"/>
  <c r="DX45" i="41"/>
  <c r="DX44" i="41"/>
  <c r="DX43" i="41"/>
  <c r="DX42" i="41"/>
  <c r="DX41" i="41"/>
  <c r="DX40" i="41"/>
  <c r="DX39" i="41"/>
  <c r="DX38" i="41"/>
  <c r="DX37" i="41"/>
  <c r="DX36" i="41"/>
  <c r="DX35" i="41"/>
  <c r="DX34" i="41"/>
  <c r="DX33" i="41"/>
  <c r="DX32" i="41"/>
  <c r="DX31" i="41"/>
  <c r="DX30" i="41"/>
  <c r="DX29" i="41"/>
  <c r="DX28" i="41"/>
  <c r="DX27" i="41"/>
  <c r="DX26" i="41"/>
  <c r="DX25" i="41"/>
  <c r="DX24" i="41"/>
  <c r="DX23" i="41"/>
  <c r="DX22" i="41"/>
  <c r="DX21" i="41"/>
  <c r="DX20" i="41"/>
  <c r="DX19" i="41"/>
  <c r="DX18" i="41"/>
  <c r="DX17" i="41"/>
  <c r="DX16" i="41"/>
  <c r="DX15" i="41"/>
  <c r="DX14" i="41"/>
  <c r="DX13" i="41"/>
  <c r="DX12" i="41"/>
  <c r="DX11" i="41"/>
  <c r="DX10" i="41"/>
  <c r="DX9" i="41"/>
  <c r="DX8" i="41"/>
  <c r="DX7" i="41"/>
  <c r="ED47" i="41"/>
  <c r="DX6" i="41"/>
  <c r="AE34" i="5"/>
  <c r="GV105" i="41" l="1"/>
  <c r="FW100" i="41"/>
  <c r="FW101" i="41" s="1"/>
  <c r="FW50" i="41"/>
  <c r="GD50" i="41"/>
  <c r="EF47" i="41"/>
  <c r="EX100" i="41"/>
  <c r="EX101" i="41" s="1"/>
  <c r="EX48" i="41"/>
  <c r="EX49" i="41" s="1"/>
  <c r="FD48" i="41"/>
  <c r="FD49" i="41" s="1"/>
  <c r="EG62" i="41"/>
  <c r="EG66" i="41"/>
  <c r="EG70" i="41"/>
  <c r="EG74" i="41"/>
  <c r="EG78" i="41"/>
  <c r="EG82" i="41"/>
  <c r="EG86" i="41"/>
  <c r="EG90" i="41"/>
  <c r="EG94" i="41"/>
  <c r="EG98" i="41"/>
  <c r="EG61" i="41"/>
  <c r="EG65" i="41"/>
  <c r="EG69" i="41"/>
  <c r="EG73" i="41"/>
  <c r="EG77" i="41"/>
  <c r="EG81" i="41"/>
  <c r="EG85" i="41"/>
  <c r="EG89" i="41"/>
  <c r="EG93" i="41"/>
  <c r="EG97" i="41"/>
  <c r="EG60" i="41"/>
  <c r="EG63" i="41"/>
  <c r="EG64" i="41"/>
  <c r="EG67" i="41"/>
  <c r="EG68" i="41"/>
  <c r="EG71" i="41"/>
  <c r="EG72" i="41"/>
  <c r="EG75" i="41"/>
  <c r="EG76" i="41"/>
  <c r="EG79" i="41"/>
  <c r="EG80" i="41"/>
  <c r="EG83" i="41"/>
  <c r="EG84" i="41"/>
  <c r="EG87" i="41"/>
  <c r="EG88" i="41"/>
  <c r="EG91" i="41"/>
  <c r="EG92" i="41"/>
  <c r="EG95" i="41"/>
  <c r="EG96" i="41"/>
  <c r="DZ47" i="41"/>
  <c r="DZ48" i="41" s="1"/>
  <c r="EB47" i="41"/>
  <c r="EC47" i="41"/>
  <c r="DZ99" i="41"/>
  <c r="DZ100" i="41" s="1"/>
  <c r="DZ101" i="41" s="1"/>
  <c r="EA47" i="41"/>
  <c r="F30" i="40"/>
  <c r="P56" i="51"/>
  <c r="P58" i="51" s="1"/>
  <c r="EG99" i="41" l="1"/>
  <c r="EF48" i="41"/>
  <c r="DZ49" i="41"/>
  <c r="BT9" i="51"/>
  <c r="BT10" i="51"/>
  <c r="BT11" i="51"/>
  <c r="BT12" i="51"/>
  <c r="BT13" i="51"/>
  <c r="BT14" i="51"/>
  <c r="BT15" i="51"/>
  <c r="BT16" i="51"/>
  <c r="BT17" i="51"/>
  <c r="BT18" i="51"/>
  <c r="BT19" i="51"/>
  <c r="BT20" i="51"/>
  <c r="BT21" i="51"/>
  <c r="BT22" i="51"/>
  <c r="BT23" i="51"/>
  <c r="BT24" i="51"/>
  <c r="BT25" i="51"/>
  <c r="BT26" i="51"/>
  <c r="BT27" i="51"/>
  <c r="BT28" i="51"/>
  <c r="BT29" i="51"/>
  <c r="BT30" i="51"/>
  <c r="BT31" i="51"/>
  <c r="BT32" i="51"/>
  <c r="BT33" i="51"/>
  <c r="BT34" i="51"/>
  <c r="BT35" i="51"/>
  <c r="BT36" i="51"/>
  <c r="BT37" i="51"/>
  <c r="BT38" i="51"/>
  <c r="BT39" i="51"/>
  <c r="BT40" i="51"/>
  <c r="BT41" i="51"/>
  <c r="BT42" i="51"/>
  <c r="BT43" i="51"/>
  <c r="BT44" i="51"/>
  <c r="BT45" i="51"/>
  <c r="BT46" i="51"/>
  <c r="BT47" i="51"/>
  <c r="BT48" i="51"/>
  <c r="BT49" i="51"/>
  <c r="BT50" i="51"/>
  <c r="BT51" i="51"/>
  <c r="BT52" i="51"/>
  <c r="BT53" i="51"/>
  <c r="BT54" i="51"/>
  <c r="BT55" i="51"/>
  <c r="BT8" i="51"/>
  <c r="W29" i="38"/>
  <c r="N63" i="2"/>
  <c r="N31" i="2"/>
  <c r="BT57" i="51" l="1"/>
  <c r="BP57" i="51"/>
  <c r="BP60" i="51" s="1"/>
  <c r="BR56" i="51"/>
  <c r="BR58" i="51" s="1"/>
  <c r="BO56" i="51"/>
  <c r="BN56" i="51"/>
  <c r="BN58" i="51" s="1"/>
  <c r="BP55" i="51"/>
  <c r="BP54" i="51"/>
  <c r="BP53" i="51"/>
  <c r="BP52" i="51"/>
  <c r="BP51" i="51"/>
  <c r="BQ51" i="51" s="1"/>
  <c r="BP50" i="51"/>
  <c r="BQ50" i="51" s="1"/>
  <c r="BP49" i="51"/>
  <c r="BQ49" i="51" s="1"/>
  <c r="BP48" i="51"/>
  <c r="BP47" i="51"/>
  <c r="BQ47" i="51" s="1"/>
  <c r="BP46" i="51"/>
  <c r="BQ46" i="51" s="1"/>
  <c r="BP45" i="51"/>
  <c r="BP44" i="51"/>
  <c r="BP43" i="51"/>
  <c r="BP42" i="51"/>
  <c r="BP41" i="51"/>
  <c r="BP40" i="51"/>
  <c r="BP39" i="51"/>
  <c r="BQ39" i="51" s="1"/>
  <c r="BP38" i="51"/>
  <c r="BQ38" i="51" s="1"/>
  <c r="BP37" i="51"/>
  <c r="BQ37" i="51" s="1"/>
  <c r="BP36" i="51"/>
  <c r="BP35" i="51"/>
  <c r="BQ35" i="51" s="1"/>
  <c r="BP34" i="51"/>
  <c r="BQ34" i="51" s="1"/>
  <c r="BP33" i="51"/>
  <c r="BP32" i="51"/>
  <c r="BP31" i="51"/>
  <c r="BP30" i="51"/>
  <c r="BP29" i="51"/>
  <c r="BP28" i="51"/>
  <c r="BP27" i="51"/>
  <c r="BQ27" i="51" s="1"/>
  <c r="BP26" i="51"/>
  <c r="BQ26" i="51" s="1"/>
  <c r="BP25" i="51"/>
  <c r="BQ25" i="51" s="1"/>
  <c r="BP24" i="51"/>
  <c r="BP23" i="51"/>
  <c r="BQ23" i="51" s="1"/>
  <c r="BP22" i="51"/>
  <c r="BQ22" i="51" s="1"/>
  <c r="BP21" i="51"/>
  <c r="BP20" i="51"/>
  <c r="BP19" i="51"/>
  <c r="BP18" i="51"/>
  <c r="BP17" i="51"/>
  <c r="BP16" i="51"/>
  <c r="BQ16" i="51" s="1"/>
  <c r="BP15" i="51"/>
  <c r="BQ15" i="51" s="1"/>
  <c r="BP14" i="51"/>
  <c r="BQ14" i="51" s="1"/>
  <c r="BP13" i="51"/>
  <c r="BQ13" i="51" s="1"/>
  <c r="BP12" i="51"/>
  <c r="BP11" i="51"/>
  <c r="BQ11" i="51" s="1"/>
  <c r="BP10" i="51"/>
  <c r="BQ10" i="51" s="1"/>
  <c r="BP9" i="51"/>
  <c r="BP8" i="51"/>
  <c r="O53" i="18"/>
  <c r="O55" i="18" s="1"/>
  <c r="BQ40" i="51" l="1"/>
  <c r="BQ17" i="51"/>
  <c r="BQ29" i="51"/>
  <c r="BQ41" i="51"/>
  <c r="BQ18" i="51"/>
  <c r="BQ30" i="51"/>
  <c r="BQ42" i="51"/>
  <c r="BQ54" i="51"/>
  <c r="BQ53" i="51"/>
  <c r="BQ19" i="51"/>
  <c r="BQ31" i="51"/>
  <c r="BQ43" i="51"/>
  <c r="BQ55" i="51"/>
  <c r="BQ8" i="51"/>
  <c r="BQ32" i="51"/>
  <c r="BQ9" i="51"/>
  <c r="BQ21" i="51"/>
  <c r="BQ33" i="51"/>
  <c r="BQ45" i="51"/>
  <c r="BQ24" i="51"/>
  <c r="BQ48" i="51"/>
  <c r="BQ12" i="51"/>
  <c r="CC16" i="51"/>
  <c r="CC12" i="51"/>
  <c r="CC10" i="51"/>
  <c r="CC18" i="51"/>
  <c r="CC17" i="51"/>
  <c r="CC13" i="51"/>
  <c r="CC14" i="51"/>
  <c r="CC11" i="51"/>
  <c r="CC15" i="51"/>
  <c r="CC19" i="51"/>
  <c r="CC8" i="51"/>
  <c r="CC9" i="51"/>
  <c r="BQ20" i="51"/>
  <c r="BQ28" i="51"/>
  <c r="BQ36" i="51"/>
  <c r="BQ44" i="51"/>
  <c r="BQ52" i="51"/>
  <c r="BO58" i="51"/>
  <c r="BT56" i="51"/>
  <c r="BT58" i="51" s="1"/>
  <c r="BP56" i="51"/>
  <c r="BT60" i="51"/>
  <c r="BV57" i="51"/>
  <c r="H53" i="52"/>
  <c r="H55" i="52" s="1"/>
  <c r="BQ56" i="51" l="1"/>
  <c r="CC56" i="51"/>
  <c r="CC58" i="51" s="1"/>
  <c r="BU9" i="51"/>
  <c r="BV9" i="51" s="1"/>
  <c r="BU13" i="51"/>
  <c r="BV13" i="51" s="1"/>
  <c r="BU17" i="51"/>
  <c r="BV17" i="51" s="1"/>
  <c r="BU21" i="51"/>
  <c r="BV21" i="51" s="1"/>
  <c r="BU25" i="51"/>
  <c r="BV25" i="51" s="1"/>
  <c r="BU29" i="51"/>
  <c r="BV29" i="51" s="1"/>
  <c r="BU33" i="51"/>
  <c r="BV33" i="51" s="1"/>
  <c r="BU37" i="51"/>
  <c r="BV37" i="51" s="1"/>
  <c r="BU41" i="51"/>
  <c r="BV41" i="51" s="1"/>
  <c r="BU45" i="51"/>
  <c r="BV45" i="51" s="1"/>
  <c r="BU49" i="51"/>
  <c r="BV49" i="51" s="1"/>
  <c r="BU53" i="51"/>
  <c r="BV53" i="51" s="1"/>
  <c r="BU50" i="51"/>
  <c r="BV50" i="51" s="1"/>
  <c r="BU24" i="51"/>
  <c r="BV24" i="51" s="1"/>
  <c r="BU32" i="51"/>
  <c r="BV32" i="51" s="1"/>
  <c r="BU40" i="51"/>
  <c r="BV40" i="51" s="1"/>
  <c r="BU52" i="51"/>
  <c r="BV52" i="51" s="1"/>
  <c r="BU10" i="51"/>
  <c r="BV10" i="51" s="1"/>
  <c r="BU14" i="51"/>
  <c r="BV14" i="51" s="1"/>
  <c r="BU18" i="51"/>
  <c r="BV18" i="51" s="1"/>
  <c r="BU22" i="51"/>
  <c r="BV22" i="51" s="1"/>
  <c r="BU26" i="51"/>
  <c r="BV26" i="51" s="1"/>
  <c r="BU30" i="51"/>
  <c r="BV30" i="51" s="1"/>
  <c r="BU34" i="51"/>
  <c r="BV34" i="51" s="1"/>
  <c r="BU38" i="51"/>
  <c r="BV38" i="51" s="1"/>
  <c r="BU42" i="51"/>
  <c r="BV42" i="51" s="1"/>
  <c r="BU46" i="51"/>
  <c r="BV46" i="51" s="1"/>
  <c r="BU54" i="51"/>
  <c r="BV54" i="51" s="1"/>
  <c r="BU48" i="51"/>
  <c r="BV48" i="51" s="1"/>
  <c r="BU11" i="51"/>
  <c r="BV11" i="51" s="1"/>
  <c r="BU15" i="51"/>
  <c r="BV15" i="51" s="1"/>
  <c r="BU19" i="51"/>
  <c r="BV19" i="51" s="1"/>
  <c r="BU23" i="51"/>
  <c r="BV23" i="51" s="1"/>
  <c r="BU27" i="51"/>
  <c r="BV27" i="51" s="1"/>
  <c r="BU31" i="51"/>
  <c r="BV31" i="51" s="1"/>
  <c r="BU35" i="51"/>
  <c r="BV35" i="51" s="1"/>
  <c r="BU39" i="51"/>
  <c r="BV39" i="51" s="1"/>
  <c r="BU43" i="51"/>
  <c r="BV43" i="51" s="1"/>
  <c r="BU47" i="51"/>
  <c r="BV47" i="51" s="1"/>
  <c r="BU51" i="51"/>
  <c r="BV51" i="51" s="1"/>
  <c r="BU55" i="51"/>
  <c r="BV55" i="51" s="1"/>
  <c r="BU12" i="51"/>
  <c r="BV12" i="51" s="1"/>
  <c r="BU16" i="51"/>
  <c r="BV16" i="51" s="1"/>
  <c r="BU20" i="51"/>
  <c r="BV20" i="51" s="1"/>
  <c r="BU28" i="51"/>
  <c r="BV28" i="51" s="1"/>
  <c r="BU36" i="51"/>
  <c r="BV36" i="51" s="1"/>
  <c r="BU44" i="51"/>
  <c r="BV44" i="51" s="1"/>
  <c r="BU8" i="51"/>
  <c r="BP58" i="51"/>
  <c r="BV60" i="51"/>
  <c r="BQ58" i="51"/>
  <c r="AY54" i="52"/>
  <c r="AY57" i="52" s="1"/>
  <c r="AX53" i="52"/>
  <c r="AW53" i="52"/>
  <c r="AY52" i="52"/>
  <c r="AY51" i="52"/>
  <c r="AY50" i="52"/>
  <c r="AY49" i="52"/>
  <c r="AY48" i="52"/>
  <c r="AY47" i="52"/>
  <c r="AY46" i="52"/>
  <c r="AY45" i="52"/>
  <c r="AY44" i="52"/>
  <c r="AY43" i="52"/>
  <c r="AY42" i="52"/>
  <c r="AY41" i="52"/>
  <c r="AY40" i="52"/>
  <c r="AY39" i="52"/>
  <c r="AY38" i="52"/>
  <c r="AY37" i="52"/>
  <c r="AY36" i="52"/>
  <c r="AY35" i="52"/>
  <c r="AY34" i="52"/>
  <c r="AY33" i="52"/>
  <c r="AY32" i="52"/>
  <c r="AY31" i="52"/>
  <c r="AZ31" i="52" s="1"/>
  <c r="AY30" i="52"/>
  <c r="AY29" i="52"/>
  <c r="AY28" i="52"/>
  <c r="AY27" i="52"/>
  <c r="AY26" i="52"/>
  <c r="AY25" i="52"/>
  <c r="AY24" i="52"/>
  <c r="AY23" i="52"/>
  <c r="AY22" i="52"/>
  <c r="AY21" i="52"/>
  <c r="AY20" i="52"/>
  <c r="AY19" i="52"/>
  <c r="AY18" i="52"/>
  <c r="AY17" i="52"/>
  <c r="AY16" i="52"/>
  <c r="AY15" i="52"/>
  <c r="AY14" i="52"/>
  <c r="AY13" i="52"/>
  <c r="AY12" i="52"/>
  <c r="AY11" i="52"/>
  <c r="AY10" i="52"/>
  <c r="AY9" i="52"/>
  <c r="AY8" i="52"/>
  <c r="AZ23" i="52" l="1"/>
  <c r="BW44" i="51"/>
  <c r="BW16" i="51"/>
  <c r="BW47" i="51"/>
  <c r="BW31" i="51"/>
  <c r="BW15" i="51"/>
  <c r="BW30" i="51"/>
  <c r="BW32" i="51"/>
  <c r="BW33" i="51"/>
  <c r="BW46" i="51"/>
  <c r="BW14" i="51"/>
  <c r="BW49" i="51"/>
  <c r="BW17" i="51"/>
  <c r="AZ19" i="52"/>
  <c r="AZ27" i="52"/>
  <c r="AZ35" i="52"/>
  <c r="BW36" i="51"/>
  <c r="BW12" i="51"/>
  <c r="BW43" i="51"/>
  <c r="BW27" i="51"/>
  <c r="BW11" i="51"/>
  <c r="BW42" i="51"/>
  <c r="BW26" i="51"/>
  <c r="BW10" i="51"/>
  <c r="BW24" i="51"/>
  <c r="BW45" i="51"/>
  <c r="BW29" i="51"/>
  <c r="BW13" i="51"/>
  <c r="BW28" i="51"/>
  <c r="BW55" i="51"/>
  <c r="BW39" i="51"/>
  <c r="BW23" i="51"/>
  <c r="BW48" i="51"/>
  <c r="BW38" i="51"/>
  <c r="BW22" i="51"/>
  <c r="BW52" i="51"/>
  <c r="BW50" i="51"/>
  <c r="BW41" i="51"/>
  <c r="BW25" i="51"/>
  <c r="BW9" i="51"/>
  <c r="BW20" i="51"/>
  <c r="BW51" i="51"/>
  <c r="BW35" i="51"/>
  <c r="BW19" i="51"/>
  <c r="BW54" i="51"/>
  <c r="BW34" i="51"/>
  <c r="BW18" i="51"/>
  <c r="BW40" i="51"/>
  <c r="BW53" i="51"/>
  <c r="BW37" i="51"/>
  <c r="BW21" i="51"/>
  <c r="AZ20" i="52"/>
  <c r="AZ24" i="52"/>
  <c r="AZ28" i="52"/>
  <c r="AZ32" i="52"/>
  <c r="AZ36" i="52"/>
  <c r="AZ40" i="52"/>
  <c r="AZ39" i="52"/>
  <c r="AZ21" i="52"/>
  <c r="AZ25" i="52"/>
  <c r="AZ29" i="52"/>
  <c r="AZ33" i="52"/>
  <c r="AZ37" i="52"/>
  <c r="AZ41" i="52"/>
  <c r="AZ22" i="52"/>
  <c r="AZ26" i="52"/>
  <c r="AZ30" i="52"/>
  <c r="AZ34" i="52"/>
  <c r="AZ38" i="52"/>
  <c r="BU56" i="51"/>
  <c r="BU58" i="51" s="1"/>
  <c r="BV8" i="51"/>
  <c r="BW8" i="51" s="1"/>
  <c r="AX55" i="52"/>
  <c r="AY53" i="52"/>
  <c r="AY55" i="52" s="1"/>
  <c r="AW55" i="52"/>
  <c r="BV56" i="51" l="1"/>
  <c r="BV58" i="51" s="1"/>
  <c r="BW56" i="51"/>
  <c r="BW58" i="51" s="1"/>
  <c r="R204" i="31" l="1"/>
  <c r="R256" i="31"/>
  <c r="R239" i="31"/>
  <c r="R232" i="31"/>
  <c r="R224" i="31"/>
  <c r="Q221" i="31"/>
  <c r="Q220" i="31"/>
  <c r="Q219" i="31"/>
  <c r="Q217" i="31"/>
  <c r="Q216" i="31"/>
  <c r="Q215" i="31"/>
  <c r="Q213" i="31"/>
  <c r="Q212" i="31"/>
  <c r="Q211" i="31"/>
  <c r="Q209" i="31"/>
  <c r="Q208" i="31"/>
  <c r="Q207" i="31"/>
  <c r="E165" i="40"/>
  <c r="F165" i="40"/>
  <c r="E166" i="40"/>
  <c r="F166" i="40"/>
  <c r="E167" i="40"/>
  <c r="F167" i="40"/>
  <c r="C52" i="40"/>
  <c r="B52" i="40"/>
  <c r="G31" i="40"/>
  <c r="R216" i="31" l="1"/>
  <c r="R212" i="31"/>
  <c r="R220" i="31"/>
  <c r="R208" i="31"/>
  <c r="V114" i="17"/>
  <c r="U113" i="17"/>
  <c r="U114" i="17"/>
  <c r="U112" i="17"/>
  <c r="T113" i="17"/>
  <c r="G42" i="17"/>
  <c r="F42" i="17"/>
  <c r="H42" i="17" l="1"/>
  <c r="AF36" i="5"/>
  <c r="AF35" i="5"/>
  <c r="AF34" i="5"/>
  <c r="I42" i="17" l="1"/>
  <c r="AF28" i="5"/>
  <c r="AF11" i="5"/>
  <c r="AW7" i="5" s="1"/>
  <c r="AF8" i="5"/>
  <c r="AW6" i="5" s="1"/>
  <c r="AF6" i="5"/>
  <c r="AW9" i="5" l="1"/>
  <c r="AF12" i="5"/>
  <c r="AF29" i="5"/>
  <c r="AF33" i="5"/>
  <c r="AF38" i="5" l="1"/>
  <c r="AE13" i="37" l="1"/>
  <c r="AE12" i="36"/>
  <c r="H237" i="31" l="1"/>
  <c r="H236" i="31"/>
  <c r="I236" i="31" s="1"/>
  <c r="CA7" i="41"/>
  <c r="CA8" i="41"/>
  <c r="CA9" i="41"/>
  <c r="CA10" i="41"/>
  <c r="CA11" i="41"/>
  <c r="CA12" i="41"/>
  <c r="CA13" i="41"/>
  <c r="CA14" i="41"/>
  <c r="CA15" i="41"/>
  <c r="CA16" i="41"/>
  <c r="CA17" i="41"/>
  <c r="CA18" i="41"/>
  <c r="CA19" i="41"/>
  <c r="CA20" i="41"/>
  <c r="CA21" i="41"/>
  <c r="CA22" i="41"/>
  <c r="CA23" i="41"/>
  <c r="CA24" i="41"/>
  <c r="CA25" i="41"/>
  <c r="CA26" i="41"/>
  <c r="CA27" i="41"/>
  <c r="CA28" i="41"/>
  <c r="CA29" i="41"/>
  <c r="CA30" i="41"/>
  <c r="CA31" i="41"/>
  <c r="CA32" i="41"/>
  <c r="CA33" i="41"/>
  <c r="CA34" i="41"/>
  <c r="CA35" i="41"/>
  <c r="CA36" i="41"/>
  <c r="CA37" i="41"/>
  <c r="CA38" i="41"/>
  <c r="CA39" i="41"/>
  <c r="CA40" i="41"/>
  <c r="CA41" i="41"/>
  <c r="CA42" i="41"/>
  <c r="CA43" i="41"/>
  <c r="CA44" i="41"/>
  <c r="CA6" i="41"/>
  <c r="DD7" i="41"/>
  <c r="DE7" i="41"/>
  <c r="DF7" i="41"/>
  <c r="DG7" i="41"/>
  <c r="DH7" i="41"/>
  <c r="DI7" i="41"/>
  <c r="DD8" i="41"/>
  <c r="DE8" i="41"/>
  <c r="DF8" i="41"/>
  <c r="DG8" i="41"/>
  <c r="DH8" i="41"/>
  <c r="DI8" i="41"/>
  <c r="DD9" i="41"/>
  <c r="DE9" i="41"/>
  <c r="DF9" i="41"/>
  <c r="DG9" i="41"/>
  <c r="DH9" i="41"/>
  <c r="DI9" i="41"/>
  <c r="DD10" i="41"/>
  <c r="DE10" i="41"/>
  <c r="DF10" i="41"/>
  <c r="DG10" i="41"/>
  <c r="DH10" i="41"/>
  <c r="DI10" i="41"/>
  <c r="DD11" i="41"/>
  <c r="DE11" i="41"/>
  <c r="DF11" i="41"/>
  <c r="DG11" i="41"/>
  <c r="DH11" i="41"/>
  <c r="DI11" i="41"/>
  <c r="DD12" i="41"/>
  <c r="DE12" i="41"/>
  <c r="DF12" i="41"/>
  <c r="DG12" i="41"/>
  <c r="DH12" i="41"/>
  <c r="DI12" i="41"/>
  <c r="DD13" i="41"/>
  <c r="DE13" i="41"/>
  <c r="DF13" i="41"/>
  <c r="DG13" i="41"/>
  <c r="DH13" i="41"/>
  <c r="DI13" i="41"/>
  <c r="DD14" i="41"/>
  <c r="DE14" i="41"/>
  <c r="DF14" i="41"/>
  <c r="DG14" i="41"/>
  <c r="DH14" i="41"/>
  <c r="DI14" i="41"/>
  <c r="DD15" i="41"/>
  <c r="DE15" i="41"/>
  <c r="DF15" i="41"/>
  <c r="DG15" i="41"/>
  <c r="DH15" i="41"/>
  <c r="DI15" i="41"/>
  <c r="DD16" i="41"/>
  <c r="DE16" i="41"/>
  <c r="DF16" i="41"/>
  <c r="DG16" i="41"/>
  <c r="DH16" i="41"/>
  <c r="DI16" i="41"/>
  <c r="DD17" i="41"/>
  <c r="DE17" i="41"/>
  <c r="DF17" i="41"/>
  <c r="DG17" i="41"/>
  <c r="DH17" i="41"/>
  <c r="DI17" i="41"/>
  <c r="DD18" i="41"/>
  <c r="DE18" i="41"/>
  <c r="DF18" i="41"/>
  <c r="DG18" i="41"/>
  <c r="DH18" i="41"/>
  <c r="DI18" i="41"/>
  <c r="DD19" i="41"/>
  <c r="DE19" i="41"/>
  <c r="DF19" i="41"/>
  <c r="DG19" i="41"/>
  <c r="DH19" i="41"/>
  <c r="DI19" i="41"/>
  <c r="DD20" i="41"/>
  <c r="DE20" i="41"/>
  <c r="DF20" i="41"/>
  <c r="DG20" i="41"/>
  <c r="DH20" i="41"/>
  <c r="DI20" i="41"/>
  <c r="DD21" i="41"/>
  <c r="DE21" i="41"/>
  <c r="DF21" i="41"/>
  <c r="DG21" i="41"/>
  <c r="DH21" i="41"/>
  <c r="DI21" i="41"/>
  <c r="DD22" i="41"/>
  <c r="DE22" i="41"/>
  <c r="DF22" i="41"/>
  <c r="DG22" i="41"/>
  <c r="DH22" i="41"/>
  <c r="DI22" i="41"/>
  <c r="DD23" i="41"/>
  <c r="DE23" i="41"/>
  <c r="DF23" i="41"/>
  <c r="DG23" i="41"/>
  <c r="DH23" i="41"/>
  <c r="DI23" i="41"/>
  <c r="DD24" i="41"/>
  <c r="DE24" i="41"/>
  <c r="DF24" i="41"/>
  <c r="DG24" i="41"/>
  <c r="DH24" i="41"/>
  <c r="DI24" i="41"/>
  <c r="DD25" i="41"/>
  <c r="DE25" i="41"/>
  <c r="DF25" i="41"/>
  <c r="DG25" i="41"/>
  <c r="DH25" i="41"/>
  <c r="DI25" i="41"/>
  <c r="DD26" i="41"/>
  <c r="DE26" i="41"/>
  <c r="DF26" i="41"/>
  <c r="DG26" i="41"/>
  <c r="DH26" i="41"/>
  <c r="DI26" i="41"/>
  <c r="DD27" i="41"/>
  <c r="DE27" i="41"/>
  <c r="DF27" i="41"/>
  <c r="DG27" i="41"/>
  <c r="DH27" i="41"/>
  <c r="DI27" i="41"/>
  <c r="DD28" i="41"/>
  <c r="DE28" i="41"/>
  <c r="DF28" i="41"/>
  <c r="DG28" i="41"/>
  <c r="DH28" i="41"/>
  <c r="DI28" i="41"/>
  <c r="DD29" i="41"/>
  <c r="DE29" i="41"/>
  <c r="DF29" i="41"/>
  <c r="DG29" i="41"/>
  <c r="DH29" i="41"/>
  <c r="DI29" i="41"/>
  <c r="DD30" i="41"/>
  <c r="DE30" i="41"/>
  <c r="DF30" i="41"/>
  <c r="DG30" i="41"/>
  <c r="DH30" i="41"/>
  <c r="DI30" i="41"/>
  <c r="DD31" i="41"/>
  <c r="DE31" i="41"/>
  <c r="DF31" i="41"/>
  <c r="DG31" i="41"/>
  <c r="DH31" i="41"/>
  <c r="DI31" i="41"/>
  <c r="DD32" i="41"/>
  <c r="DE32" i="41"/>
  <c r="DF32" i="41"/>
  <c r="DG32" i="41"/>
  <c r="DH32" i="41"/>
  <c r="DI32" i="41"/>
  <c r="DD33" i="41"/>
  <c r="DE33" i="41"/>
  <c r="DF33" i="41"/>
  <c r="DG33" i="41"/>
  <c r="DH33" i="41"/>
  <c r="DI33" i="41"/>
  <c r="DD34" i="41"/>
  <c r="DE34" i="41"/>
  <c r="DF34" i="41"/>
  <c r="DG34" i="41"/>
  <c r="DH34" i="41"/>
  <c r="DI34" i="41"/>
  <c r="DD35" i="41"/>
  <c r="DE35" i="41"/>
  <c r="DF35" i="41"/>
  <c r="DG35" i="41"/>
  <c r="DH35" i="41"/>
  <c r="DI35" i="41"/>
  <c r="DD36" i="41"/>
  <c r="DE36" i="41"/>
  <c r="DF36" i="41"/>
  <c r="DG36" i="41"/>
  <c r="DH36" i="41"/>
  <c r="DI36" i="41"/>
  <c r="DD37" i="41"/>
  <c r="DE37" i="41"/>
  <c r="DF37" i="41"/>
  <c r="DG37" i="41"/>
  <c r="DH37" i="41"/>
  <c r="DI37" i="41"/>
  <c r="DD38" i="41"/>
  <c r="DE38" i="41"/>
  <c r="DF38" i="41"/>
  <c r="DG38" i="41"/>
  <c r="DH38" i="41"/>
  <c r="DI38" i="41"/>
  <c r="DD39" i="41"/>
  <c r="DE39" i="41"/>
  <c r="DF39" i="41"/>
  <c r="DG39" i="41"/>
  <c r="DH39" i="41"/>
  <c r="DI39" i="41"/>
  <c r="DD40" i="41"/>
  <c r="DE40" i="41"/>
  <c r="DF40" i="41"/>
  <c r="DG40" i="41"/>
  <c r="DH40" i="41"/>
  <c r="DI40" i="41"/>
  <c r="DD41" i="41"/>
  <c r="DE41" i="41"/>
  <c r="DF41" i="41"/>
  <c r="DG41" i="41"/>
  <c r="DH41" i="41"/>
  <c r="DI41" i="41"/>
  <c r="DD42" i="41"/>
  <c r="DE42" i="41"/>
  <c r="DF42" i="41"/>
  <c r="DG42" i="41"/>
  <c r="DH42" i="41"/>
  <c r="DI42" i="41"/>
  <c r="DD43" i="41"/>
  <c r="DE43" i="41"/>
  <c r="DF43" i="41"/>
  <c r="DG43" i="41"/>
  <c r="DH43" i="41"/>
  <c r="DI43" i="41"/>
  <c r="DD44" i="41"/>
  <c r="DE44" i="41"/>
  <c r="DF44" i="41"/>
  <c r="DG44" i="41"/>
  <c r="DH44" i="41"/>
  <c r="DI44" i="41"/>
  <c r="DD45" i="41"/>
  <c r="DE45" i="41"/>
  <c r="DF45" i="41"/>
  <c r="DG45" i="41"/>
  <c r="DH45" i="41"/>
  <c r="DI45" i="41"/>
  <c r="DD46" i="41"/>
  <c r="DE46" i="41"/>
  <c r="DF46" i="41"/>
  <c r="DG46" i="41"/>
  <c r="DH46" i="41"/>
  <c r="DI46" i="41"/>
  <c r="DE6" i="41"/>
  <c r="DF6" i="41"/>
  <c r="DG6" i="41"/>
  <c r="DH6" i="41"/>
  <c r="DI6" i="41"/>
  <c r="DD6" i="41"/>
  <c r="DB6" i="41"/>
  <c r="DB7" i="41"/>
  <c r="DB46" i="41"/>
  <c r="DB45" i="41"/>
  <c r="DB44" i="41"/>
  <c r="DB43" i="41"/>
  <c r="DB42" i="41"/>
  <c r="DB41" i="41"/>
  <c r="DB40" i="41"/>
  <c r="DB39" i="41"/>
  <c r="DB38" i="41"/>
  <c r="DB37" i="41"/>
  <c r="DB36" i="41"/>
  <c r="DB35" i="41"/>
  <c r="DB34" i="41"/>
  <c r="DB33" i="41"/>
  <c r="DB32" i="41"/>
  <c r="DB31" i="41"/>
  <c r="DB30" i="41"/>
  <c r="DB29" i="41"/>
  <c r="DB28" i="41"/>
  <c r="DB27" i="41"/>
  <c r="DB26" i="41"/>
  <c r="DB25" i="41"/>
  <c r="DB24" i="41"/>
  <c r="DB23" i="41"/>
  <c r="DB22" i="41"/>
  <c r="DB21" i="41"/>
  <c r="DB20" i="41"/>
  <c r="DB19" i="41"/>
  <c r="DB18" i="41"/>
  <c r="DB17" i="41"/>
  <c r="DB16" i="41"/>
  <c r="DB15" i="41"/>
  <c r="DB14" i="41"/>
  <c r="DB13" i="41"/>
  <c r="DB12" i="41"/>
  <c r="DB11" i="41"/>
  <c r="DB10" i="41"/>
  <c r="DB9" i="41"/>
  <c r="DB8" i="41"/>
  <c r="DD61" i="41"/>
  <c r="DE61" i="41"/>
  <c r="DF61" i="41"/>
  <c r="DG61" i="41"/>
  <c r="DH61" i="41"/>
  <c r="DI61" i="41"/>
  <c r="DJ61" i="41"/>
  <c r="DD62" i="41"/>
  <c r="DE62" i="41"/>
  <c r="DF62" i="41"/>
  <c r="DG62" i="41"/>
  <c r="DH62" i="41"/>
  <c r="DI62" i="41"/>
  <c r="DJ62" i="41"/>
  <c r="DD63" i="41"/>
  <c r="DE63" i="41"/>
  <c r="DF63" i="41"/>
  <c r="DG63" i="41"/>
  <c r="DH63" i="41"/>
  <c r="DI63" i="41"/>
  <c r="DJ63" i="41"/>
  <c r="DD64" i="41"/>
  <c r="DE64" i="41"/>
  <c r="DF64" i="41"/>
  <c r="DG64" i="41"/>
  <c r="DH64" i="41"/>
  <c r="DI64" i="41"/>
  <c r="DJ64" i="41"/>
  <c r="DD65" i="41"/>
  <c r="DE65" i="41"/>
  <c r="DF65" i="41"/>
  <c r="DG65" i="41"/>
  <c r="DH65" i="41"/>
  <c r="DI65" i="41"/>
  <c r="DJ65" i="41"/>
  <c r="DD66" i="41"/>
  <c r="DE66" i="41"/>
  <c r="DF66" i="41"/>
  <c r="DG66" i="41"/>
  <c r="DH66" i="41"/>
  <c r="DI66" i="41"/>
  <c r="DJ66" i="41"/>
  <c r="DD67" i="41"/>
  <c r="DE67" i="41"/>
  <c r="DF67" i="41"/>
  <c r="DG67" i="41"/>
  <c r="DH67" i="41"/>
  <c r="DI67" i="41"/>
  <c r="DJ67" i="41"/>
  <c r="DD68" i="41"/>
  <c r="DE68" i="41"/>
  <c r="DF68" i="41"/>
  <c r="DG68" i="41"/>
  <c r="DH68" i="41"/>
  <c r="DI68" i="41"/>
  <c r="DJ68" i="41"/>
  <c r="DD69" i="41"/>
  <c r="DE69" i="41"/>
  <c r="DF69" i="41"/>
  <c r="DG69" i="41"/>
  <c r="DH69" i="41"/>
  <c r="DI69" i="41"/>
  <c r="DJ69" i="41"/>
  <c r="DD70" i="41"/>
  <c r="DE70" i="41"/>
  <c r="DF70" i="41"/>
  <c r="DG70" i="41"/>
  <c r="DH70" i="41"/>
  <c r="DI70" i="41"/>
  <c r="DJ70" i="41"/>
  <c r="DD71" i="41"/>
  <c r="DE71" i="41"/>
  <c r="DF71" i="41"/>
  <c r="DG71" i="41"/>
  <c r="DH71" i="41"/>
  <c r="DI71" i="41"/>
  <c r="DJ71" i="41"/>
  <c r="DD72" i="41"/>
  <c r="DE72" i="41"/>
  <c r="DF72" i="41"/>
  <c r="DG72" i="41"/>
  <c r="DH72" i="41"/>
  <c r="DI72" i="41"/>
  <c r="DJ72" i="41"/>
  <c r="DD73" i="41"/>
  <c r="DE73" i="41"/>
  <c r="DF73" i="41"/>
  <c r="DG73" i="41"/>
  <c r="DH73" i="41"/>
  <c r="DI73" i="41"/>
  <c r="DJ73" i="41"/>
  <c r="DD74" i="41"/>
  <c r="DE74" i="41"/>
  <c r="DF74" i="41"/>
  <c r="DG74" i="41"/>
  <c r="DH74" i="41"/>
  <c r="DI74" i="41"/>
  <c r="DJ74" i="41"/>
  <c r="DD75" i="41"/>
  <c r="DE75" i="41"/>
  <c r="DF75" i="41"/>
  <c r="DG75" i="41"/>
  <c r="DH75" i="41"/>
  <c r="DI75" i="41"/>
  <c r="DJ75" i="41"/>
  <c r="DD76" i="41"/>
  <c r="DE76" i="41"/>
  <c r="DF76" i="41"/>
  <c r="DG76" i="41"/>
  <c r="DH76" i="41"/>
  <c r="DI76" i="41"/>
  <c r="DJ76" i="41"/>
  <c r="DD77" i="41"/>
  <c r="DE77" i="41"/>
  <c r="DF77" i="41"/>
  <c r="DG77" i="41"/>
  <c r="DH77" i="41"/>
  <c r="DI77" i="41"/>
  <c r="DJ77" i="41"/>
  <c r="DD78" i="41"/>
  <c r="DE78" i="41"/>
  <c r="DF78" i="41"/>
  <c r="DG78" i="41"/>
  <c r="DH78" i="41"/>
  <c r="DI78" i="41"/>
  <c r="DJ78" i="41"/>
  <c r="DD79" i="41"/>
  <c r="DE79" i="41"/>
  <c r="DF79" i="41"/>
  <c r="DG79" i="41"/>
  <c r="DH79" i="41"/>
  <c r="DI79" i="41"/>
  <c r="DJ79" i="41"/>
  <c r="DD80" i="41"/>
  <c r="DE80" i="41"/>
  <c r="DF80" i="41"/>
  <c r="DG80" i="41"/>
  <c r="DH80" i="41"/>
  <c r="DI80" i="41"/>
  <c r="DJ80" i="41"/>
  <c r="DD81" i="41"/>
  <c r="DE81" i="41"/>
  <c r="DF81" i="41"/>
  <c r="DG81" i="41"/>
  <c r="DH81" i="41"/>
  <c r="DI81" i="41"/>
  <c r="DJ81" i="41"/>
  <c r="DD82" i="41"/>
  <c r="DE82" i="41"/>
  <c r="DF82" i="41"/>
  <c r="DG82" i="41"/>
  <c r="DH82" i="41"/>
  <c r="DI82" i="41"/>
  <c r="DJ82" i="41"/>
  <c r="DD83" i="41"/>
  <c r="DE83" i="41"/>
  <c r="DF83" i="41"/>
  <c r="DG83" i="41"/>
  <c r="DH83" i="41"/>
  <c r="DI83" i="41"/>
  <c r="DJ83" i="41"/>
  <c r="DD84" i="41"/>
  <c r="DE84" i="41"/>
  <c r="DF84" i="41"/>
  <c r="DG84" i="41"/>
  <c r="DH84" i="41"/>
  <c r="DI84" i="41"/>
  <c r="DJ84" i="41"/>
  <c r="DD85" i="41"/>
  <c r="DE85" i="41"/>
  <c r="DF85" i="41"/>
  <c r="DG85" i="41"/>
  <c r="DH85" i="41"/>
  <c r="DI85" i="41"/>
  <c r="DJ85" i="41"/>
  <c r="DD86" i="41"/>
  <c r="DE86" i="41"/>
  <c r="DF86" i="41"/>
  <c r="DG86" i="41"/>
  <c r="DH86" i="41"/>
  <c r="DI86" i="41"/>
  <c r="DJ86" i="41"/>
  <c r="DD87" i="41"/>
  <c r="DE87" i="41"/>
  <c r="DF87" i="41"/>
  <c r="DG87" i="41"/>
  <c r="DH87" i="41"/>
  <c r="DI87" i="41"/>
  <c r="DJ87" i="41"/>
  <c r="DD88" i="41"/>
  <c r="DE88" i="41"/>
  <c r="DF88" i="41"/>
  <c r="DG88" i="41"/>
  <c r="DH88" i="41"/>
  <c r="DI88" i="41"/>
  <c r="DJ88" i="41"/>
  <c r="DD89" i="41"/>
  <c r="DE89" i="41"/>
  <c r="DF89" i="41"/>
  <c r="DG89" i="41"/>
  <c r="DH89" i="41"/>
  <c r="DI89" i="41"/>
  <c r="DJ89" i="41"/>
  <c r="DD90" i="41"/>
  <c r="DE90" i="41"/>
  <c r="DF90" i="41"/>
  <c r="DG90" i="41"/>
  <c r="DH90" i="41"/>
  <c r="DI90" i="41"/>
  <c r="DJ90" i="41"/>
  <c r="DD91" i="41"/>
  <c r="DE91" i="41"/>
  <c r="DF91" i="41"/>
  <c r="DG91" i="41"/>
  <c r="DH91" i="41"/>
  <c r="DI91" i="41"/>
  <c r="DJ91" i="41"/>
  <c r="DD92" i="41"/>
  <c r="DE92" i="41"/>
  <c r="DF92" i="41"/>
  <c r="DG92" i="41"/>
  <c r="DH92" i="41"/>
  <c r="DI92" i="41"/>
  <c r="DJ92" i="41"/>
  <c r="DD93" i="41"/>
  <c r="DE93" i="41"/>
  <c r="DF93" i="41"/>
  <c r="DG93" i="41"/>
  <c r="DH93" i="41"/>
  <c r="DI93" i="41"/>
  <c r="DJ93" i="41"/>
  <c r="DD94" i="41"/>
  <c r="DE94" i="41"/>
  <c r="DF94" i="41"/>
  <c r="DG94" i="41"/>
  <c r="DH94" i="41"/>
  <c r="DI94" i="41"/>
  <c r="DJ94" i="41"/>
  <c r="DD95" i="41"/>
  <c r="DE95" i="41"/>
  <c r="DF95" i="41"/>
  <c r="DG95" i="41"/>
  <c r="DH95" i="41"/>
  <c r="DI95" i="41"/>
  <c r="DJ95" i="41"/>
  <c r="DD96" i="41"/>
  <c r="DE96" i="41"/>
  <c r="DF96" i="41"/>
  <c r="DG96" i="41"/>
  <c r="DH96" i="41"/>
  <c r="DI96" i="41"/>
  <c r="DJ96" i="41"/>
  <c r="DD97" i="41"/>
  <c r="DE97" i="41"/>
  <c r="DF97" i="41"/>
  <c r="DG97" i="41"/>
  <c r="DH97" i="41"/>
  <c r="DI97" i="41"/>
  <c r="DJ97" i="41"/>
  <c r="DD98" i="41"/>
  <c r="DE98" i="41"/>
  <c r="DF98" i="41"/>
  <c r="DG98" i="41"/>
  <c r="DH98" i="41"/>
  <c r="DI98" i="41"/>
  <c r="DJ98" i="41"/>
  <c r="DE60" i="41"/>
  <c r="DF60" i="41"/>
  <c r="DG60" i="41"/>
  <c r="DH60" i="41"/>
  <c r="DI60" i="41"/>
  <c r="DJ60" i="41"/>
  <c r="DD60" i="41"/>
  <c r="DB98" i="41"/>
  <c r="DB97" i="41"/>
  <c r="DB96" i="41"/>
  <c r="DB95" i="41"/>
  <c r="DB94" i="41"/>
  <c r="DB93" i="41"/>
  <c r="DB92" i="41"/>
  <c r="DB91" i="41"/>
  <c r="DB90" i="41"/>
  <c r="DB89" i="41"/>
  <c r="DB88" i="41"/>
  <c r="DB87" i="41"/>
  <c r="DB86" i="41"/>
  <c r="DB85" i="41"/>
  <c r="DB84" i="41"/>
  <c r="DB83" i="41"/>
  <c r="DB82" i="41"/>
  <c r="DB81" i="41"/>
  <c r="DB80" i="41"/>
  <c r="DB79" i="41"/>
  <c r="DB78" i="41"/>
  <c r="DB77" i="41"/>
  <c r="DB76" i="41"/>
  <c r="DB75" i="41"/>
  <c r="DB74" i="41"/>
  <c r="DB73" i="41"/>
  <c r="DB72" i="41"/>
  <c r="DB71" i="41"/>
  <c r="DB70" i="41"/>
  <c r="DB69" i="41"/>
  <c r="DB68" i="41"/>
  <c r="DB67" i="41"/>
  <c r="DB66" i="41"/>
  <c r="DB65" i="41"/>
  <c r="DB64" i="41"/>
  <c r="DB63" i="41"/>
  <c r="DB62" i="41"/>
  <c r="DB61" i="41"/>
  <c r="DB60" i="41"/>
  <c r="HB105" i="41" l="1"/>
  <c r="GZ105" i="41"/>
  <c r="GY105" i="41"/>
  <c r="GW105" i="41"/>
  <c r="GX105" i="41"/>
  <c r="HA105" i="41"/>
  <c r="FY50" i="41"/>
  <c r="FX50" i="41"/>
  <c r="GA50" i="41"/>
  <c r="GB50" i="41"/>
  <c r="FZ50" i="41"/>
  <c r="FZ100" i="41"/>
  <c r="FZ101" i="41" s="1"/>
  <c r="GC100" i="41"/>
  <c r="GC101" i="41" s="1"/>
  <c r="FY100" i="41"/>
  <c r="FY101" i="41" s="1"/>
  <c r="GA100" i="41"/>
  <c r="GA101" i="41" s="1"/>
  <c r="GB100" i="41"/>
  <c r="GB101" i="41" s="1"/>
  <c r="FX100" i="41"/>
  <c r="FB100" i="41"/>
  <c r="FB101" i="41" s="1"/>
  <c r="FC100" i="41"/>
  <c r="FC101" i="41" s="1"/>
  <c r="EY100" i="41"/>
  <c r="EY101" i="41" s="1"/>
  <c r="EZ100" i="41"/>
  <c r="EZ101" i="41" s="1"/>
  <c r="FA100" i="41"/>
  <c r="FA101" i="41" s="1"/>
  <c r="FD100" i="41"/>
  <c r="FD101" i="41" s="1"/>
  <c r="FE100" i="41"/>
  <c r="FE101" i="41" s="1"/>
  <c r="EE100" i="41"/>
  <c r="EE101" i="41" s="1"/>
  <c r="FA48" i="41"/>
  <c r="FA49" i="41" s="1"/>
  <c r="EZ48" i="41"/>
  <c r="EZ49" i="41" s="1"/>
  <c r="FB48" i="41"/>
  <c r="FB49" i="41" s="1"/>
  <c r="EY48" i="41"/>
  <c r="EY49" i="41" s="1"/>
  <c r="FC48" i="41"/>
  <c r="FC49" i="41" s="1"/>
  <c r="EE48" i="41"/>
  <c r="EE49" i="41" s="1"/>
  <c r="DI47" i="41"/>
  <c r="DI48" i="41" s="1"/>
  <c r="DG47" i="41"/>
  <c r="DG48" i="41" s="1"/>
  <c r="DE47" i="41"/>
  <c r="DE48" i="41" s="1"/>
  <c r="ED48" i="41"/>
  <c r="ED49" i="41" s="1"/>
  <c r="EA48" i="41"/>
  <c r="EA49" i="41" s="1"/>
  <c r="EB48" i="41"/>
  <c r="EB49" i="41" s="1"/>
  <c r="EC48" i="41"/>
  <c r="EC49" i="41" s="1"/>
  <c r="EF49" i="41"/>
  <c r="DD47" i="41"/>
  <c r="DD48" i="41" s="1"/>
  <c r="DD49" i="41" s="1"/>
  <c r="DF47" i="41"/>
  <c r="DF48" i="41" s="1"/>
  <c r="EG100" i="41"/>
  <c r="EG101" i="41" s="1"/>
  <c r="EF100" i="41"/>
  <c r="EF101" i="41" s="1"/>
  <c r="EC100" i="41"/>
  <c r="EC101" i="41" s="1"/>
  <c r="EA100" i="41"/>
  <c r="EA101" i="41" s="1"/>
  <c r="ED100" i="41"/>
  <c r="ED101" i="41" s="1"/>
  <c r="EB100" i="41"/>
  <c r="EB101" i="41" s="1"/>
  <c r="DH47" i="41"/>
  <c r="DH48" i="41" s="1"/>
  <c r="DJ8" i="41"/>
  <c r="DE99" i="41"/>
  <c r="DE100" i="41" s="1"/>
  <c r="DH99" i="41"/>
  <c r="DH100" i="41" s="1"/>
  <c r="DD99" i="41"/>
  <c r="DG99" i="41"/>
  <c r="DI99" i="41"/>
  <c r="DI100" i="41" s="1"/>
  <c r="DJ99" i="41"/>
  <c r="DJ100" i="41" s="1"/>
  <c r="DJ101" i="41" s="1"/>
  <c r="DF99" i="41"/>
  <c r="DF100" i="41" s="1"/>
  <c r="DF101" i="41" s="1"/>
  <c r="DK89" i="41"/>
  <c r="DK85" i="41"/>
  <c r="DK83" i="41"/>
  <c r="DK81" i="41"/>
  <c r="DK77" i="41"/>
  <c r="DK75" i="41"/>
  <c r="DK73" i="41"/>
  <c r="DK69" i="41"/>
  <c r="DK67" i="41"/>
  <c r="DK63" i="41"/>
  <c r="DK95" i="41"/>
  <c r="DK91" i="41"/>
  <c r="DJ7" i="41"/>
  <c r="DJ6" i="41"/>
  <c r="DK62" i="41"/>
  <c r="DK87" i="41"/>
  <c r="DK93" i="41"/>
  <c r="DK64" i="41"/>
  <c r="DK79" i="41"/>
  <c r="DK71" i="41"/>
  <c r="DK97" i="41"/>
  <c r="DK61" i="41"/>
  <c r="DK65" i="41"/>
  <c r="DJ11" i="41"/>
  <c r="DJ43" i="41"/>
  <c r="DK98" i="41"/>
  <c r="DK96" i="41"/>
  <c r="DK94" i="41"/>
  <c r="DK92" i="41"/>
  <c r="DK90" i="41"/>
  <c r="DK88" i="41"/>
  <c r="DK86" i="41"/>
  <c r="DK84" i="41"/>
  <c r="DK82" i="41"/>
  <c r="DK80" i="41"/>
  <c r="DK78" i="41"/>
  <c r="DK76" i="41"/>
  <c r="DK74" i="41"/>
  <c r="DK72" i="41"/>
  <c r="DK70" i="41"/>
  <c r="DK68" i="41"/>
  <c r="DK66" i="41"/>
  <c r="DJ10" i="41"/>
  <c r="DJ42" i="41"/>
  <c r="DJ46" i="41"/>
  <c r="DJ45" i="41"/>
  <c r="DJ44" i="41"/>
  <c r="DJ13" i="41"/>
  <c r="DJ17" i="41"/>
  <c r="DJ21" i="41"/>
  <c r="DJ25" i="41"/>
  <c r="DJ29" i="41"/>
  <c r="DJ33" i="41"/>
  <c r="DJ37" i="41"/>
  <c r="DJ41" i="41"/>
  <c r="DJ12" i="41"/>
  <c r="DJ16" i="41"/>
  <c r="DJ20" i="41"/>
  <c r="DJ24" i="41"/>
  <c r="DJ28" i="41"/>
  <c r="DJ32" i="41"/>
  <c r="DJ36" i="41"/>
  <c r="DJ40" i="41"/>
  <c r="DJ15" i="41"/>
  <c r="DJ19" i="41"/>
  <c r="DJ23" i="41"/>
  <c r="DJ27" i="41"/>
  <c r="DJ31" i="41"/>
  <c r="DJ35" i="41"/>
  <c r="DJ39" i="41"/>
  <c r="DJ14" i="41"/>
  <c r="DJ18" i="41"/>
  <c r="DJ22" i="41"/>
  <c r="DJ26" i="41"/>
  <c r="DJ30" i="41"/>
  <c r="DJ34" i="41"/>
  <c r="DJ38" i="41"/>
  <c r="DJ9" i="41"/>
  <c r="DK60" i="41"/>
  <c r="T114" i="17"/>
  <c r="FX101" i="41" l="1"/>
  <c r="DJ47" i="41"/>
  <c r="DJ48" i="41" s="1"/>
  <c r="DK99" i="41"/>
  <c r="DK100" i="41" s="1"/>
  <c r="DK101" i="41" s="1"/>
  <c r="DE101" i="41"/>
  <c r="DD100" i="41"/>
  <c r="DD101" i="41" s="1"/>
  <c r="DI101" i="41"/>
  <c r="DH101" i="41"/>
  <c r="DG100" i="41"/>
  <c r="DG101" i="41" s="1"/>
  <c r="BH9" i="51" l="1"/>
  <c r="BH10" i="51"/>
  <c r="BH11" i="51"/>
  <c r="BH12" i="51"/>
  <c r="BH13" i="51"/>
  <c r="BH14" i="51"/>
  <c r="BH15" i="51"/>
  <c r="BH16" i="51"/>
  <c r="BH17" i="51"/>
  <c r="BH18" i="51"/>
  <c r="BH19" i="51"/>
  <c r="BH20" i="51"/>
  <c r="BH21" i="51"/>
  <c r="BH22" i="51"/>
  <c r="BH23" i="51"/>
  <c r="BH24" i="51"/>
  <c r="BH25" i="51"/>
  <c r="BH26" i="51"/>
  <c r="BH27" i="51"/>
  <c r="BH28" i="51"/>
  <c r="BH29" i="51"/>
  <c r="BH30" i="51"/>
  <c r="BH31" i="51"/>
  <c r="BH32" i="51"/>
  <c r="BH33" i="51"/>
  <c r="BH34" i="51"/>
  <c r="BH35" i="51"/>
  <c r="BH36" i="51"/>
  <c r="BH37" i="51"/>
  <c r="BH38" i="51"/>
  <c r="BH39" i="51"/>
  <c r="BH40" i="51"/>
  <c r="BH41" i="51"/>
  <c r="BH42" i="51"/>
  <c r="BH43" i="51"/>
  <c r="BH44" i="51"/>
  <c r="BH45" i="51"/>
  <c r="BH46" i="51"/>
  <c r="BH47" i="51"/>
  <c r="BH48" i="51"/>
  <c r="BH49" i="51"/>
  <c r="BH50" i="51"/>
  <c r="BH51" i="51"/>
  <c r="BH52" i="51"/>
  <c r="BH53" i="51"/>
  <c r="BH54" i="51"/>
  <c r="BH55" i="51"/>
  <c r="BH8" i="51"/>
  <c r="BH57" i="51" l="1"/>
  <c r="BI57" i="51" s="1"/>
  <c r="BJ57" i="51" s="1"/>
  <c r="BH60" i="51" l="1"/>
  <c r="G30" i="40"/>
  <c r="H231" i="31"/>
  <c r="H233" i="31"/>
  <c r="H232" i="31"/>
  <c r="G52" i="40" l="1"/>
  <c r="BI17" i="51"/>
  <c r="BI22" i="51"/>
  <c r="BI37" i="51"/>
  <c r="BI46" i="51"/>
  <c r="BI8" i="51"/>
  <c r="BI19" i="51"/>
  <c r="BI14" i="51"/>
  <c r="BI29" i="51"/>
  <c r="BI52" i="51"/>
  <c r="BI16" i="51"/>
  <c r="BI11" i="51"/>
  <c r="BI13" i="51"/>
  <c r="BI42" i="51"/>
  <c r="BI24" i="51"/>
  <c r="BI21" i="51"/>
  <c r="BI31" i="51"/>
  <c r="BI23" i="51"/>
  <c r="BI32" i="51"/>
  <c r="BI15" i="51"/>
  <c r="BI55" i="51"/>
  <c r="BI49" i="51"/>
  <c r="BI28" i="51"/>
  <c r="BI51" i="51"/>
  <c r="BI34" i="51"/>
  <c r="BI41" i="51"/>
  <c r="BI30" i="51"/>
  <c r="BI9" i="51"/>
  <c r="BI20" i="51"/>
  <c r="BI43" i="51"/>
  <c r="BI26" i="51"/>
  <c r="BI40" i="51"/>
  <c r="BI53" i="51"/>
  <c r="BI48" i="51"/>
  <c r="BI12" i="51"/>
  <c r="BI35" i="51"/>
  <c r="BI18" i="51"/>
  <c r="BI54" i="51"/>
  <c r="BI45" i="51"/>
  <c r="BI39" i="51"/>
  <c r="BI33" i="51"/>
  <c r="BI27" i="51"/>
  <c r="BI10" i="51"/>
  <c r="BI25" i="51"/>
  <c r="BI44" i="51"/>
  <c r="BI47" i="51"/>
  <c r="BI50" i="51"/>
  <c r="BI38" i="51"/>
  <c r="BI36" i="51"/>
  <c r="CG6" i="41"/>
  <c r="BI56" i="51" l="1"/>
  <c r="BI58" i="51" s="1"/>
  <c r="M63" i="2"/>
  <c r="M31" i="2"/>
  <c r="M50" i="49" l="1"/>
  <c r="N50" i="49"/>
  <c r="C51" i="40"/>
  <c r="B51" i="40"/>
  <c r="BD8" i="51" l="1"/>
  <c r="BD9" i="51"/>
  <c r="BD10" i="51"/>
  <c r="BD11" i="51"/>
  <c r="BD12" i="51"/>
  <c r="BD13" i="51"/>
  <c r="BD14" i="51"/>
  <c r="BD15" i="51"/>
  <c r="BD16" i="51"/>
  <c r="BD17" i="51"/>
  <c r="BD18" i="51"/>
  <c r="BD19" i="51"/>
  <c r="BD20" i="51"/>
  <c r="BD21" i="51"/>
  <c r="BD22" i="51"/>
  <c r="BD23" i="51"/>
  <c r="BD24" i="51"/>
  <c r="BD25" i="51"/>
  <c r="BD26" i="51"/>
  <c r="BD27" i="51"/>
  <c r="BD28" i="51"/>
  <c r="BD29" i="51"/>
  <c r="BD30" i="51"/>
  <c r="BD31" i="51"/>
  <c r="BD32" i="51"/>
  <c r="BD33" i="51"/>
  <c r="BD34" i="51"/>
  <c r="BD35" i="51"/>
  <c r="BD36" i="51"/>
  <c r="BD37" i="51"/>
  <c r="BD38" i="51"/>
  <c r="BD39" i="51"/>
  <c r="BD40" i="51"/>
  <c r="BD41" i="51"/>
  <c r="BD42" i="51"/>
  <c r="BD43" i="51"/>
  <c r="BD44" i="51"/>
  <c r="BD45" i="51"/>
  <c r="BD46" i="51"/>
  <c r="BD47" i="51"/>
  <c r="BD48" i="51"/>
  <c r="BD49" i="51"/>
  <c r="BD50" i="51"/>
  <c r="BD51" i="51"/>
  <c r="BD52" i="51"/>
  <c r="BD53" i="51"/>
  <c r="BD54" i="51"/>
  <c r="BD55" i="51"/>
  <c r="BD57" i="51"/>
  <c r="BD56" i="51" l="1"/>
  <c r="BJ60" i="51"/>
  <c r="BF56" i="51"/>
  <c r="BC56" i="51"/>
  <c r="BC58" i="51" s="1"/>
  <c r="BB56" i="51"/>
  <c r="N53" i="18"/>
  <c r="N55" i="18" s="1"/>
  <c r="G53" i="52"/>
  <c r="G55" i="52" s="1"/>
  <c r="F53" i="52"/>
  <c r="CG12" i="41"/>
  <c r="AR53" i="52"/>
  <c r="AR55" i="52" s="1"/>
  <c r="AQ53" i="52"/>
  <c r="AS54" i="52"/>
  <c r="AS16" i="52"/>
  <c r="AS8" i="52"/>
  <c r="BF58" i="51" l="1"/>
  <c r="BD60" i="51"/>
  <c r="BH56" i="51"/>
  <c r="BH58" i="51" s="1"/>
  <c r="BD58" i="51"/>
  <c r="BB58" i="51"/>
  <c r="AQ55" i="52"/>
  <c r="O56" i="51" l="1"/>
  <c r="O58" i="51" s="1"/>
  <c r="BE40" i="51"/>
  <c r="BJ40" i="51" s="1"/>
  <c r="BK40" i="51" s="1"/>
  <c r="BE32" i="51"/>
  <c r="BJ32" i="51" s="1"/>
  <c r="BK32" i="51" s="1"/>
  <c r="BE48" i="51"/>
  <c r="BJ48" i="51" s="1"/>
  <c r="BK48" i="51" s="1"/>
  <c r="BE24" i="51"/>
  <c r="BJ24" i="51" s="1"/>
  <c r="BK24" i="51" s="1"/>
  <c r="BE16" i="51"/>
  <c r="BJ16" i="51" s="1"/>
  <c r="BK16" i="51" s="1"/>
  <c r="BE8" i="51"/>
  <c r="BJ8" i="51" s="1"/>
  <c r="BK8" i="51" s="1"/>
  <c r="BE47" i="51"/>
  <c r="BJ47" i="51" s="1"/>
  <c r="BK47" i="51" s="1"/>
  <c r="BE39" i="51"/>
  <c r="BJ39" i="51" s="1"/>
  <c r="BK39" i="51" s="1"/>
  <c r="BE27" i="51"/>
  <c r="BJ27" i="51" s="1"/>
  <c r="BK27" i="51" s="1"/>
  <c r="BE9" i="51"/>
  <c r="BJ9" i="51" s="1"/>
  <c r="BK9" i="51" s="1"/>
  <c r="BE28" i="51"/>
  <c r="BJ28" i="51" s="1"/>
  <c r="BK28" i="51" s="1"/>
  <c r="BE25" i="51"/>
  <c r="BJ25" i="51" s="1"/>
  <c r="BK25" i="51" s="1"/>
  <c r="BE15" i="51"/>
  <c r="BJ15" i="51" s="1"/>
  <c r="BK15" i="51" s="1"/>
  <c r="BE54" i="51"/>
  <c r="BJ54" i="51" s="1"/>
  <c r="BK54" i="51" s="1"/>
  <c r="BE11" i="51"/>
  <c r="BJ11" i="51" s="1"/>
  <c r="BK11" i="51" s="1"/>
  <c r="BE55" i="51"/>
  <c r="BJ55" i="51" s="1"/>
  <c r="BK55" i="51" s="1"/>
  <c r="BE20" i="51"/>
  <c r="BJ20" i="51" s="1"/>
  <c r="BK20" i="51" s="1"/>
  <c r="BE17" i="51"/>
  <c r="BJ17" i="51" s="1"/>
  <c r="BK17" i="51" s="1"/>
  <c r="BE13" i="51"/>
  <c r="BJ13" i="51" s="1"/>
  <c r="BK13" i="51" s="1"/>
  <c r="BE30" i="51"/>
  <c r="BJ30" i="51" s="1"/>
  <c r="BK30" i="51" s="1"/>
  <c r="BE50" i="51"/>
  <c r="BJ50" i="51" s="1"/>
  <c r="BK50" i="51" s="1"/>
  <c r="BE31" i="51"/>
  <c r="BJ31" i="51" s="1"/>
  <c r="BK31" i="51" s="1"/>
  <c r="BE43" i="51"/>
  <c r="BJ43" i="51" s="1"/>
  <c r="BK43" i="51" s="1"/>
  <c r="BE23" i="51"/>
  <c r="BJ23" i="51" s="1"/>
  <c r="BK23" i="51" s="1"/>
  <c r="BE53" i="51"/>
  <c r="BJ53" i="51" s="1"/>
  <c r="BK53" i="51" s="1"/>
  <c r="BE42" i="51"/>
  <c r="BJ42" i="51" s="1"/>
  <c r="BK42" i="51" s="1"/>
  <c r="BE46" i="51"/>
  <c r="BJ46" i="51" s="1"/>
  <c r="BK46" i="51" s="1"/>
  <c r="BE35" i="51"/>
  <c r="BJ35" i="51" s="1"/>
  <c r="BK35" i="51" s="1"/>
  <c r="BE29" i="51"/>
  <c r="BJ29" i="51" s="1"/>
  <c r="BK29" i="51" s="1"/>
  <c r="BE38" i="51"/>
  <c r="BJ38" i="51" s="1"/>
  <c r="BK38" i="51" s="1"/>
  <c r="BE34" i="51"/>
  <c r="BJ34" i="51" s="1"/>
  <c r="BK34" i="51" s="1"/>
  <c r="BE14" i="51"/>
  <c r="BJ14" i="51" s="1"/>
  <c r="BK14" i="51" s="1"/>
  <c r="BE19" i="51"/>
  <c r="BJ19" i="51" s="1"/>
  <c r="BK19" i="51" s="1"/>
  <c r="BE51" i="51"/>
  <c r="BJ51" i="51" s="1"/>
  <c r="BK51" i="51" s="1"/>
  <c r="BE10" i="51"/>
  <c r="BJ10" i="51" s="1"/>
  <c r="BK10" i="51" s="1"/>
  <c r="BE44" i="51"/>
  <c r="BJ44" i="51" s="1"/>
  <c r="BK44" i="51" s="1"/>
  <c r="BE33" i="51"/>
  <c r="BJ33" i="51" s="1"/>
  <c r="BK33" i="51" s="1"/>
  <c r="BE22" i="51"/>
  <c r="BJ22" i="51" s="1"/>
  <c r="BK22" i="51" s="1"/>
  <c r="BE52" i="51"/>
  <c r="BJ52" i="51" s="1"/>
  <c r="BK52" i="51" s="1"/>
  <c r="BE26" i="51"/>
  <c r="BJ26" i="51" s="1"/>
  <c r="BK26" i="51" s="1"/>
  <c r="BE37" i="51"/>
  <c r="BJ37" i="51" s="1"/>
  <c r="BK37" i="51" s="1"/>
  <c r="BE49" i="51"/>
  <c r="BJ49" i="51" s="1"/>
  <c r="BK49" i="51" s="1"/>
  <c r="BE18" i="51"/>
  <c r="BJ18" i="51" s="1"/>
  <c r="BK18" i="51" s="1"/>
  <c r="BE45" i="51"/>
  <c r="BJ45" i="51" s="1"/>
  <c r="BK45" i="51" s="1"/>
  <c r="BE36" i="51"/>
  <c r="BJ36" i="51" s="1"/>
  <c r="BK36" i="51" s="1"/>
  <c r="BE21" i="51"/>
  <c r="BE41" i="51"/>
  <c r="BJ41" i="51" s="1"/>
  <c r="BK41" i="51" s="1"/>
  <c r="BE12" i="51"/>
  <c r="BJ12" i="51" s="1"/>
  <c r="BK12" i="51" s="1"/>
  <c r="BJ21" i="51" l="1"/>
  <c r="BK21" i="51" s="1"/>
  <c r="BE56" i="51"/>
  <c r="BE58" i="51" s="1"/>
  <c r="BJ56" i="51" l="1"/>
  <c r="BJ58" i="51" s="1"/>
  <c r="BK56" i="51"/>
  <c r="BK58" i="51" s="1"/>
  <c r="AS52" i="52" l="1"/>
  <c r="AS51" i="52"/>
  <c r="AS50" i="52"/>
  <c r="AS49" i="52"/>
  <c r="AS48" i="52"/>
  <c r="AS47" i="52"/>
  <c r="AS46" i="52"/>
  <c r="AS45" i="52"/>
  <c r="AS44" i="52"/>
  <c r="AS43" i="52"/>
  <c r="AS42" i="52"/>
  <c r="AS41" i="52"/>
  <c r="AS40" i="52"/>
  <c r="AS39" i="52"/>
  <c r="AS38" i="52"/>
  <c r="AS37" i="52"/>
  <c r="AS36" i="52"/>
  <c r="AS35" i="52"/>
  <c r="AS34" i="52"/>
  <c r="AS33" i="52"/>
  <c r="AS32" i="52"/>
  <c r="AS31" i="52"/>
  <c r="AS30" i="52"/>
  <c r="AS29" i="52"/>
  <c r="AS28" i="52"/>
  <c r="AS27" i="52"/>
  <c r="AS26" i="52"/>
  <c r="AS25" i="52"/>
  <c r="AS24" i="52"/>
  <c r="AS23" i="52"/>
  <c r="AS22" i="52"/>
  <c r="AS21" i="52"/>
  <c r="AS20" i="52"/>
  <c r="AS19" i="52"/>
  <c r="AS18" i="52"/>
  <c r="AS17" i="52"/>
  <c r="AS15" i="52"/>
  <c r="AS14" i="52"/>
  <c r="AS13" i="52"/>
  <c r="AS12" i="52"/>
  <c r="AS11" i="52"/>
  <c r="AS10" i="52"/>
  <c r="AS9" i="52"/>
  <c r="AS53" i="52" l="1"/>
  <c r="AS55" i="52" s="1"/>
  <c r="AE41" i="17"/>
  <c r="T112" i="17"/>
  <c r="G41" i="17"/>
  <c r="F41" i="17"/>
  <c r="H41" i="17" l="1"/>
  <c r="I41" i="17" s="1"/>
  <c r="AE28" i="5"/>
  <c r="H213" i="31" l="1"/>
  <c r="H212" i="31"/>
  <c r="H211" i="31"/>
  <c r="H206" i="31"/>
  <c r="H203" i="31"/>
  <c r="I204" i="31" s="1"/>
  <c r="V29" i="38"/>
  <c r="AE35" i="5"/>
  <c r="AE36" i="5"/>
  <c r="I212" i="31" l="1"/>
  <c r="I239" i="31"/>
  <c r="I232" i="31"/>
  <c r="I224" i="31"/>
  <c r="H221" i="31"/>
  <c r="H220" i="31"/>
  <c r="H219" i="31"/>
  <c r="H217" i="31"/>
  <c r="H216" i="31"/>
  <c r="H215" i="31"/>
  <c r="H209" i="31"/>
  <c r="H208" i="31"/>
  <c r="H207" i="31"/>
  <c r="I216" i="31" l="1"/>
  <c r="I220" i="31"/>
  <c r="I208" i="31"/>
  <c r="I256" i="31"/>
  <c r="AE11" i="5" l="1"/>
  <c r="AV7" i="5" s="1"/>
  <c r="AE8" i="5"/>
  <c r="AV6" i="5" s="1"/>
  <c r="AE6" i="5"/>
  <c r="AV9" i="5" l="1"/>
  <c r="AE12" i="5"/>
  <c r="AE29" i="5"/>
  <c r="AE33" i="5"/>
  <c r="AE38" i="5" l="1"/>
  <c r="U39" i="38"/>
  <c r="CG7" i="41" l="1"/>
  <c r="CH7" i="41"/>
  <c r="CI7" i="41"/>
  <c r="CJ7" i="41"/>
  <c r="CK7" i="41"/>
  <c r="CL7" i="41"/>
  <c r="CG8" i="41"/>
  <c r="CH8" i="41"/>
  <c r="CI8" i="41"/>
  <c r="CJ8" i="41"/>
  <c r="CK8" i="41"/>
  <c r="CL8" i="41"/>
  <c r="CG9" i="41"/>
  <c r="CH9" i="41"/>
  <c r="CI9" i="41"/>
  <c r="CJ9" i="41"/>
  <c r="CK9" i="41"/>
  <c r="CL9" i="41"/>
  <c r="CG10" i="41"/>
  <c r="CH10" i="41"/>
  <c r="CI10" i="41"/>
  <c r="CJ10" i="41"/>
  <c r="CK10" i="41"/>
  <c r="CL10" i="41"/>
  <c r="CG11" i="41"/>
  <c r="CH11" i="41"/>
  <c r="CI11" i="41"/>
  <c r="CJ11" i="41"/>
  <c r="CK11" i="41"/>
  <c r="CL11" i="41"/>
  <c r="CH12" i="41"/>
  <c r="CI12" i="41"/>
  <c r="CJ12" i="41"/>
  <c r="CK12" i="41"/>
  <c r="CL12" i="41"/>
  <c r="CG13" i="41"/>
  <c r="CH13" i="41"/>
  <c r="CI13" i="41"/>
  <c r="CJ13" i="41"/>
  <c r="CK13" i="41"/>
  <c r="CL13" i="41"/>
  <c r="CG14" i="41"/>
  <c r="CH14" i="41"/>
  <c r="CI14" i="41"/>
  <c r="CJ14" i="41"/>
  <c r="CK14" i="41"/>
  <c r="CL14" i="41"/>
  <c r="CG15" i="41"/>
  <c r="CH15" i="41"/>
  <c r="CI15" i="41"/>
  <c r="CJ15" i="41"/>
  <c r="CK15" i="41"/>
  <c r="CL15" i="41"/>
  <c r="CG16" i="41"/>
  <c r="CH16" i="41"/>
  <c r="CI16" i="41"/>
  <c r="CJ16" i="41"/>
  <c r="CK16" i="41"/>
  <c r="CL16" i="41"/>
  <c r="CG17" i="41"/>
  <c r="CH17" i="41"/>
  <c r="CI17" i="41"/>
  <c r="CJ17" i="41"/>
  <c r="CK17" i="41"/>
  <c r="CL17" i="41"/>
  <c r="CG18" i="41"/>
  <c r="CH18" i="41"/>
  <c r="CI18" i="41"/>
  <c r="CJ18" i="41"/>
  <c r="CK18" i="41"/>
  <c r="CL18" i="41"/>
  <c r="CG19" i="41"/>
  <c r="CH19" i="41"/>
  <c r="CI19" i="41"/>
  <c r="CJ19" i="41"/>
  <c r="CK19" i="41"/>
  <c r="CL19" i="41"/>
  <c r="CG20" i="41"/>
  <c r="CH20" i="41"/>
  <c r="CI20" i="41"/>
  <c r="CJ20" i="41"/>
  <c r="CK20" i="41"/>
  <c r="CL20" i="41"/>
  <c r="CG21" i="41"/>
  <c r="CH21" i="41"/>
  <c r="CI21" i="41"/>
  <c r="CJ21" i="41"/>
  <c r="CK21" i="41"/>
  <c r="CL21" i="41"/>
  <c r="CG22" i="41"/>
  <c r="CH22" i="41"/>
  <c r="CI22" i="41"/>
  <c r="CJ22" i="41"/>
  <c r="CK22" i="41"/>
  <c r="CL22" i="41"/>
  <c r="CG23" i="41"/>
  <c r="CH23" i="41"/>
  <c r="CI23" i="41"/>
  <c r="CJ23" i="41"/>
  <c r="CK23" i="41"/>
  <c r="CL23" i="41"/>
  <c r="CG24" i="41"/>
  <c r="CH24" i="41"/>
  <c r="CI24" i="41"/>
  <c r="CJ24" i="41"/>
  <c r="CK24" i="41"/>
  <c r="CL24" i="41"/>
  <c r="CG25" i="41"/>
  <c r="CH25" i="41"/>
  <c r="CI25" i="41"/>
  <c r="CJ25" i="41"/>
  <c r="CK25" i="41"/>
  <c r="CL25" i="41"/>
  <c r="CG26" i="41"/>
  <c r="CH26" i="41"/>
  <c r="CI26" i="41"/>
  <c r="CJ26" i="41"/>
  <c r="CK26" i="41"/>
  <c r="CL26" i="41"/>
  <c r="CG27" i="41"/>
  <c r="CH27" i="41"/>
  <c r="CI27" i="41"/>
  <c r="CJ27" i="41"/>
  <c r="CK27" i="41"/>
  <c r="CL27" i="41"/>
  <c r="CG28" i="41"/>
  <c r="CH28" i="41"/>
  <c r="CI28" i="41"/>
  <c r="CJ28" i="41"/>
  <c r="CK28" i="41"/>
  <c r="CL28" i="41"/>
  <c r="CG29" i="41"/>
  <c r="CH29" i="41"/>
  <c r="CI29" i="41"/>
  <c r="CJ29" i="41"/>
  <c r="CK29" i="41"/>
  <c r="CL29" i="41"/>
  <c r="CG30" i="41"/>
  <c r="CH30" i="41"/>
  <c r="CI30" i="41"/>
  <c r="CJ30" i="41"/>
  <c r="CK30" i="41"/>
  <c r="CL30" i="41"/>
  <c r="CG31" i="41"/>
  <c r="CH31" i="41"/>
  <c r="CI31" i="41"/>
  <c r="CJ31" i="41"/>
  <c r="CK31" i="41"/>
  <c r="CL31" i="41"/>
  <c r="CG32" i="41"/>
  <c r="CH32" i="41"/>
  <c r="CI32" i="41"/>
  <c r="CJ32" i="41"/>
  <c r="CK32" i="41"/>
  <c r="CL32" i="41"/>
  <c r="CG33" i="41"/>
  <c r="CH33" i="41"/>
  <c r="CI33" i="41"/>
  <c r="CJ33" i="41"/>
  <c r="CK33" i="41"/>
  <c r="CL33" i="41"/>
  <c r="CG34" i="41"/>
  <c r="CH34" i="41"/>
  <c r="CI34" i="41"/>
  <c r="CJ34" i="41"/>
  <c r="CK34" i="41"/>
  <c r="CL34" i="41"/>
  <c r="CG35" i="41"/>
  <c r="CH35" i="41"/>
  <c r="CI35" i="41"/>
  <c r="CJ35" i="41"/>
  <c r="CK35" i="41"/>
  <c r="CL35" i="41"/>
  <c r="CG36" i="41"/>
  <c r="CH36" i="41"/>
  <c r="CI36" i="41"/>
  <c r="CJ36" i="41"/>
  <c r="CK36" i="41"/>
  <c r="CL36" i="41"/>
  <c r="CG37" i="41"/>
  <c r="CH37" i="41"/>
  <c r="CI37" i="41"/>
  <c r="CJ37" i="41"/>
  <c r="CK37" i="41"/>
  <c r="CL37" i="41"/>
  <c r="CG38" i="41"/>
  <c r="CH38" i="41"/>
  <c r="CI38" i="41"/>
  <c r="CJ38" i="41"/>
  <c r="CK38" i="41"/>
  <c r="CL38" i="41"/>
  <c r="CG39" i="41"/>
  <c r="CH39" i="41"/>
  <c r="CI39" i="41"/>
  <c r="CJ39" i="41"/>
  <c r="CK39" i="41"/>
  <c r="CL39" i="41"/>
  <c r="CG40" i="41"/>
  <c r="CH40" i="41"/>
  <c r="CI40" i="41"/>
  <c r="CJ40" i="41"/>
  <c r="CK40" i="41"/>
  <c r="CL40" i="41"/>
  <c r="CG41" i="41"/>
  <c r="CH41" i="41"/>
  <c r="CI41" i="41"/>
  <c r="CJ41" i="41"/>
  <c r="CK41" i="41"/>
  <c r="CL41" i="41"/>
  <c r="CG42" i="41"/>
  <c r="CH42" i="41"/>
  <c r="CI42" i="41"/>
  <c r="CJ42" i="41"/>
  <c r="CK42" i="41"/>
  <c r="CL42" i="41"/>
  <c r="CG43" i="41"/>
  <c r="CH43" i="41"/>
  <c r="CI43" i="41"/>
  <c r="CJ43" i="41"/>
  <c r="CK43" i="41"/>
  <c r="CL43" i="41"/>
  <c r="CG44" i="41"/>
  <c r="CH44" i="41"/>
  <c r="CI44" i="41"/>
  <c r="CJ44" i="41"/>
  <c r="CK44" i="41"/>
  <c r="CL44" i="41"/>
  <c r="CH6" i="41"/>
  <c r="CI6" i="41"/>
  <c r="CJ6" i="41"/>
  <c r="CK6" i="41"/>
  <c r="CL6" i="41"/>
  <c r="AC13" i="37"/>
  <c r="AC12" i="36"/>
  <c r="CE6" i="41"/>
  <c r="CI45" i="41" l="1"/>
  <c r="CM32" i="41"/>
  <c r="CK45" i="41"/>
  <c r="CM10" i="41"/>
  <c r="CM8" i="41"/>
  <c r="CM42" i="41"/>
  <c r="CM39" i="41"/>
  <c r="CM37" i="41"/>
  <c r="CM35" i="41"/>
  <c r="CM34" i="41"/>
  <c r="CM33" i="41"/>
  <c r="CM31" i="41"/>
  <c r="CM28" i="41"/>
  <c r="CM27" i="41"/>
  <c r="CM22" i="41"/>
  <c r="CM20" i="41"/>
  <c r="CM19" i="41"/>
  <c r="CM17" i="41"/>
  <c r="CM15" i="41"/>
  <c r="CM13" i="41"/>
  <c r="CM43" i="41"/>
  <c r="CM38" i="41"/>
  <c r="CM29" i="41"/>
  <c r="CM25" i="41"/>
  <c r="CM24" i="41"/>
  <c r="CM14" i="41"/>
  <c r="CM9" i="41"/>
  <c r="CM23" i="41"/>
  <c r="CM44" i="41"/>
  <c r="CM40" i="41"/>
  <c r="CM30" i="41"/>
  <c r="CM18" i="41"/>
  <c r="CM12" i="41"/>
  <c r="CH45" i="41"/>
  <c r="CG45" i="41"/>
  <c r="CM26" i="41"/>
  <c r="CM16" i="41"/>
  <c r="CM36" i="41"/>
  <c r="CM41" i="41"/>
  <c r="CM21" i="41"/>
  <c r="CM11" i="41"/>
  <c r="CM6" i="41"/>
  <c r="CJ45" i="41"/>
  <c r="CL45" i="41"/>
  <c r="CM7" i="41"/>
  <c r="CH58" i="41" l="1"/>
  <c r="CI58" i="41"/>
  <c r="CJ58" i="41"/>
  <c r="CK58" i="41"/>
  <c r="CL58" i="41"/>
  <c r="CM58" i="41"/>
  <c r="CH59" i="41"/>
  <c r="CI59" i="41"/>
  <c r="CJ59" i="41"/>
  <c r="CK59" i="41"/>
  <c r="CL59" i="41"/>
  <c r="CM59" i="41"/>
  <c r="CH60" i="41"/>
  <c r="CI60" i="41"/>
  <c r="CJ60" i="41"/>
  <c r="CK60" i="41"/>
  <c r="CL60" i="41"/>
  <c r="CM60" i="41"/>
  <c r="CH61" i="41"/>
  <c r="CI61" i="41"/>
  <c r="CJ61" i="41"/>
  <c r="CK61" i="41"/>
  <c r="CL61" i="41"/>
  <c r="CM61" i="41"/>
  <c r="CH62" i="41"/>
  <c r="CI62" i="41"/>
  <c r="CJ62" i="41"/>
  <c r="CK62" i="41"/>
  <c r="CL62" i="41"/>
  <c r="CM62" i="41"/>
  <c r="CH63" i="41"/>
  <c r="CI63" i="41"/>
  <c r="CJ63" i="41"/>
  <c r="CK63" i="41"/>
  <c r="CL63" i="41"/>
  <c r="CM63" i="41"/>
  <c r="CH64" i="41"/>
  <c r="CI64" i="41"/>
  <c r="CJ64" i="41"/>
  <c r="CK64" i="41"/>
  <c r="CL64" i="41"/>
  <c r="CM64" i="41"/>
  <c r="CH65" i="41"/>
  <c r="CI65" i="41"/>
  <c r="CJ65" i="41"/>
  <c r="CK65" i="41"/>
  <c r="CL65" i="41"/>
  <c r="CM65" i="41"/>
  <c r="CH66" i="41"/>
  <c r="CI66" i="41"/>
  <c r="CJ66" i="41"/>
  <c r="CK66" i="41"/>
  <c r="CL66" i="41"/>
  <c r="CM66" i="41"/>
  <c r="CH67" i="41"/>
  <c r="CI67" i="41"/>
  <c r="CJ67" i="41"/>
  <c r="CK67" i="41"/>
  <c r="CL67" i="41"/>
  <c r="CM67" i="41"/>
  <c r="CH68" i="41"/>
  <c r="CI68" i="41"/>
  <c r="CJ68" i="41"/>
  <c r="CK68" i="41"/>
  <c r="CL68" i="41"/>
  <c r="CM68" i="41"/>
  <c r="CH69" i="41"/>
  <c r="CI69" i="41"/>
  <c r="CJ69" i="41"/>
  <c r="CK69" i="41"/>
  <c r="CL69" i="41"/>
  <c r="CM69" i="41"/>
  <c r="CH70" i="41"/>
  <c r="CI70" i="41"/>
  <c r="CJ70" i="41"/>
  <c r="CK70" i="41"/>
  <c r="CL70" i="41"/>
  <c r="CM70" i="41"/>
  <c r="CH71" i="41"/>
  <c r="CI71" i="41"/>
  <c r="CJ71" i="41"/>
  <c r="CK71" i="41"/>
  <c r="CL71" i="41"/>
  <c r="CM71" i="41"/>
  <c r="CH72" i="41"/>
  <c r="CI72" i="41"/>
  <c r="CJ72" i="41"/>
  <c r="CK72" i="41"/>
  <c r="CL72" i="41"/>
  <c r="CM72" i="41"/>
  <c r="CH73" i="41"/>
  <c r="CI73" i="41"/>
  <c r="CJ73" i="41"/>
  <c r="CK73" i="41"/>
  <c r="CL73" i="41"/>
  <c r="CM73" i="41"/>
  <c r="CH74" i="41"/>
  <c r="CI74" i="41"/>
  <c r="CJ74" i="41"/>
  <c r="CK74" i="41"/>
  <c r="CL74" i="41"/>
  <c r="CM74" i="41"/>
  <c r="CH75" i="41"/>
  <c r="CI75" i="41"/>
  <c r="CJ75" i="41"/>
  <c r="CK75" i="41"/>
  <c r="CL75" i="41"/>
  <c r="CM75" i="41"/>
  <c r="CH76" i="41"/>
  <c r="CI76" i="41"/>
  <c r="CJ76" i="41"/>
  <c r="CK76" i="41"/>
  <c r="CL76" i="41"/>
  <c r="CM76" i="41"/>
  <c r="CH77" i="41"/>
  <c r="CI77" i="41"/>
  <c r="CJ77" i="41"/>
  <c r="CK77" i="41"/>
  <c r="CL77" i="41"/>
  <c r="CM77" i="41"/>
  <c r="CH78" i="41"/>
  <c r="CI78" i="41"/>
  <c r="CJ78" i="41"/>
  <c r="CK78" i="41"/>
  <c r="CL78" i="41"/>
  <c r="CM78" i="41"/>
  <c r="CH79" i="41"/>
  <c r="CI79" i="41"/>
  <c r="CJ79" i="41"/>
  <c r="CK79" i="41"/>
  <c r="CL79" i="41"/>
  <c r="CM79" i="41"/>
  <c r="CH80" i="41"/>
  <c r="CI80" i="41"/>
  <c r="CJ80" i="41"/>
  <c r="CK80" i="41"/>
  <c r="CL80" i="41"/>
  <c r="CM80" i="41"/>
  <c r="CH81" i="41"/>
  <c r="CI81" i="41"/>
  <c r="CJ81" i="41"/>
  <c r="CK81" i="41"/>
  <c r="CL81" i="41"/>
  <c r="CM81" i="41"/>
  <c r="CH82" i="41"/>
  <c r="CI82" i="41"/>
  <c r="CJ82" i="41"/>
  <c r="CK82" i="41"/>
  <c r="CL82" i="41"/>
  <c r="CM82" i="41"/>
  <c r="CH83" i="41"/>
  <c r="CI83" i="41"/>
  <c r="CJ83" i="41"/>
  <c r="CK83" i="41"/>
  <c r="CL83" i="41"/>
  <c r="CM83" i="41"/>
  <c r="CH84" i="41"/>
  <c r="CI84" i="41"/>
  <c r="CJ84" i="41"/>
  <c r="CK84" i="41"/>
  <c r="CL84" i="41"/>
  <c r="CM84" i="41"/>
  <c r="CH85" i="41"/>
  <c r="CI85" i="41"/>
  <c r="CJ85" i="41"/>
  <c r="CK85" i="41"/>
  <c r="CL85" i="41"/>
  <c r="CM85" i="41"/>
  <c r="CH86" i="41"/>
  <c r="CI86" i="41"/>
  <c r="CJ86" i="41"/>
  <c r="CK86" i="41"/>
  <c r="CL86" i="41"/>
  <c r="CM86" i="41"/>
  <c r="CH87" i="41"/>
  <c r="CI87" i="41"/>
  <c r="CJ87" i="41"/>
  <c r="CK87" i="41"/>
  <c r="CL87" i="41"/>
  <c r="CM87" i="41"/>
  <c r="CH88" i="41"/>
  <c r="CI88" i="41"/>
  <c r="CJ88" i="41"/>
  <c r="CK88" i="41"/>
  <c r="CL88" i="41"/>
  <c r="CM88" i="41"/>
  <c r="CH89" i="41"/>
  <c r="CI89" i="41"/>
  <c r="CJ89" i="41"/>
  <c r="CK89" i="41"/>
  <c r="CL89" i="41"/>
  <c r="CM89" i="41"/>
  <c r="CH90" i="41"/>
  <c r="CI90" i="41"/>
  <c r="CJ90" i="41"/>
  <c r="CK90" i="41"/>
  <c r="CL90" i="41"/>
  <c r="CM90" i="41"/>
  <c r="CH91" i="41"/>
  <c r="CI91" i="41"/>
  <c r="CJ91" i="41"/>
  <c r="CK91" i="41"/>
  <c r="CL91" i="41"/>
  <c r="CM91" i="41"/>
  <c r="CH92" i="41"/>
  <c r="CI92" i="41"/>
  <c r="CJ92" i="41"/>
  <c r="CK92" i="41"/>
  <c r="CL92" i="41"/>
  <c r="CM92" i="41"/>
  <c r="CH93" i="41"/>
  <c r="CI93" i="41"/>
  <c r="CJ93" i="41"/>
  <c r="CK93" i="41"/>
  <c r="CL93" i="41"/>
  <c r="CM93" i="41"/>
  <c r="CH94" i="41"/>
  <c r="CI94" i="41"/>
  <c r="CJ94" i="41"/>
  <c r="CK94" i="41"/>
  <c r="CL94" i="41"/>
  <c r="CM94" i="41"/>
  <c r="CH95" i="41"/>
  <c r="CI95" i="41"/>
  <c r="CJ95" i="41"/>
  <c r="CK95" i="41"/>
  <c r="CL95" i="41"/>
  <c r="CM95" i="41"/>
  <c r="CH96" i="41"/>
  <c r="CI96" i="41"/>
  <c r="CJ96" i="41"/>
  <c r="CK96" i="41"/>
  <c r="CL96" i="41"/>
  <c r="CM96" i="41"/>
  <c r="CG74" i="41"/>
  <c r="CG75" i="41"/>
  <c r="CG76" i="41"/>
  <c r="CG77" i="41"/>
  <c r="CG78" i="41"/>
  <c r="CG79" i="41"/>
  <c r="CG80" i="41"/>
  <c r="CG81" i="41"/>
  <c r="CG82" i="41"/>
  <c r="CG83" i="41"/>
  <c r="CG84" i="41"/>
  <c r="CG85" i="41"/>
  <c r="CG86" i="41"/>
  <c r="CG87" i="41"/>
  <c r="CG88" i="41"/>
  <c r="CG89" i="41"/>
  <c r="CG90" i="41"/>
  <c r="CG91" i="41"/>
  <c r="CG92" i="41"/>
  <c r="CG93" i="41"/>
  <c r="CG94" i="41"/>
  <c r="CG95" i="41"/>
  <c r="CG96" i="41"/>
  <c r="CG59" i="41"/>
  <c r="CG60" i="41"/>
  <c r="CG61" i="41"/>
  <c r="CG62" i="41"/>
  <c r="CG63" i="41"/>
  <c r="CG64" i="41"/>
  <c r="CG65" i="41"/>
  <c r="CG66" i="41"/>
  <c r="CG67" i="41"/>
  <c r="CG68" i="41"/>
  <c r="CG69" i="41"/>
  <c r="CG70" i="41"/>
  <c r="CG71" i="41"/>
  <c r="CG72" i="41"/>
  <c r="CG73" i="41"/>
  <c r="CG58" i="41"/>
  <c r="CE96" i="41"/>
  <c r="CE95" i="41"/>
  <c r="CE94" i="41"/>
  <c r="CE93" i="41"/>
  <c r="CE92" i="41"/>
  <c r="CE91" i="41"/>
  <c r="CE90" i="41"/>
  <c r="CE89" i="41"/>
  <c r="CE88" i="41"/>
  <c r="CE87" i="41"/>
  <c r="CE86" i="41"/>
  <c r="CE85" i="41"/>
  <c r="CE84" i="41"/>
  <c r="CE83" i="41"/>
  <c r="CE82" i="41"/>
  <c r="CE81" i="41"/>
  <c r="CE80" i="41"/>
  <c r="CE79" i="41"/>
  <c r="CE78" i="41"/>
  <c r="CE77" i="41"/>
  <c r="CE76" i="41"/>
  <c r="CE75" i="41"/>
  <c r="CE74" i="41"/>
  <c r="CE73" i="41"/>
  <c r="CE72" i="41"/>
  <c r="CE71" i="41"/>
  <c r="CE70" i="41"/>
  <c r="CE69" i="41"/>
  <c r="CE68" i="41"/>
  <c r="CE67" i="41"/>
  <c r="CE66" i="41"/>
  <c r="CE65" i="41"/>
  <c r="CE64" i="41"/>
  <c r="CE63" i="41"/>
  <c r="CE62" i="41"/>
  <c r="CE61" i="41"/>
  <c r="CE60" i="41"/>
  <c r="CE59" i="41"/>
  <c r="CE58" i="41"/>
  <c r="CE44" i="41"/>
  <c r="CE43" i="41"/>
  <c r="CE42" i="41"/>
  <c r="CE41" i="41"/>
  <c r="CE40" i="41"/>
  <c r="CE39" i="41"/>
  <c r="CE38" i="41"/>
  <c r="CE37" i="41"/>
  <c r="CE36" i="41"/>
  <c r="CE35" i="41"/>
  <c r="CE34" i="41"/>
  <c r="CE33" i="41"/>
  <c r="CE32" i="41"/>
  <c r="CE31" i="41"/>
  <c r="CE30" i="41"/>
  <c r="CE29" i="41"/>
  <c r="CE28" i="41"/>
  <c r="CE27" i="41"/>
  <c r="CE26" i="41"/>
  <c r="CE25" i="41"/>
  <c r="CE24" i="41"/>
  <c r="CE23" i="41"/>
  <c r="CE22" i="41"/>
  <c r="CE21" i="41"/>
  <c r="CE20" i="41"/>
  <c r="CE19" i="41"/>
  <c r="CE18" i="41"/>
  <c r="CE17" i="41"/>
  <c r="CE16" i="41"/>
  <c r="CE15" i="41"/>
  <c r="CE14" i="41"/>
  <c r="CE13" i="41"/>
  <c r="CE12" i="41"/>
  <c r="CE11" i="41"/>
  <c r="CE10" i="41"/>
  <c r="CE9" i="41"/>
  <c r="CE8" i="41"/>
  <c r="CE7" i="41"/>
  <c r="L63" i="2"/>
  <c r="L31" i="2"/>
  <c r="CN96" i="41" l="1"/>
  <c r="CN83" i="41"/>
  <c r="CN94" i="41"/>
  <c r="CN60" i="41"/>
  <c r="CN58" i="41"/>
  <c r="CN61" i="41"/>
  <c r="CK97" i="41"/>
  <c r="CM97" i="41"/>
  <c r="CI97" i="41"/>
  <c r="CN95" i="41"/>
  <c r="CN59" i="41"/>
  <c r="CJ97" i="41"/>
  <c r="CG97" i="41"/>
  <c r="CN68" i="41"/>
  <c r="CL97" i="41"/>
  <c r="CH97" i="41"/>
  <c r="CN67" i="41"/>
  <c r="CN65" i="41"/>
  <c r="CN78" i="41"/>
  <c r="CN63" i="41"/>
  <c r="CN64" i="41"/>
  <c r="CN79" i="41"/>
  <c r="CN80" i="41"/>
  <c r="CN66" i="41"/>
  <c r="CN69" i="41"/>
  <c r="CN82" i="41"/>
  <c r="CN85" i="41"/>
  <c r="CN75" i="41"/>
  <c r="CN76" i="41"/>
  <c r="CN91" i="41"/>
  <c r="CN92" i="41"/>
  <c r="CN70" i="41"/>
  <c r="CN73" i="41"/>
  <c r="CN86" i="41"/>
  <c r="CN89" i="41"/>
  <c r="CN84" i="41"/>
  <c r="CN62" i="41"/>
  <c r="CN81" i="41"/>
  <c r="CN71" i="41"/>
  <c r="CN72" i="41"/>
  <c r="CN87" i="41"/>
  <c r="CN88" i="41"/>
  <c r="CN74" i="41"/>
  <c r="CN77" i="41"/>
  <c r="CN90" i="41"/>
  <c r="CN93" i="41"/>
  <c r="CN97" i="41" l="1"/>
  <c r="CM45" i="41"/>
  <c r="M53" i="18"/>
  <c r="M55" i="18" s="1"/>
  <c r="F55" i="52"/>
  <c r="AM54" i="52"/>
  <c r="AM57" i="52" s="1"/>
  <c r="AL55" i="52"/>
  <c r="AM11" i="52"/>
  <c r="AM15" i="52"/>
  <c r="AM19" i="52"/>
  <c r="AM23" i="52"/>
  <c r="AM27" i="52"/>
  <c r="AM31" i="52"/>
  <c r="AM35" i="52"/>
  <c r="AM39" i="52"/>
  <c r="AM47" i="52"/>
  <c r="AM51" i="52"/>
  <c r="AM8" i="52"/>
  <c r="W17" i="52"/>
  <c r="W18" i="52"/>
  <c r="W19" i="52"/>
  <c r="W20" i="52"/>
  <c r="W21" i="52"/>
  <c r="W22" i="52"/>
  <c r="W23" i="52"/>
  <c r="W24" i="52"/>
  <c r="W25" i="52"/>
  <c r="W26" i="52"/>
  <c r="W27" i="52"/>
  <c r="W28" i="52"/>
  <c r="W29" i="52"/>
  <c r="W30" i="52"/>
  <c r="W31" i="52"/>
  <c r="W32" i="52"/>
  <c r="W33" i="52"/>
  <c r="W34" i="52"/>
  <c r="W35" i="52"/>
  <c r="W36" i="52"/>
  <c r="W37" i="52"/>
  <c r="W38" i="52"/>
  <c r="W39" i="52"/>
  <c r="W40" i="52"/>
  <c r="W41" i="52"/>
  <c r="W42" i="52"/>
  <c r="W43" i="52"/>
  <c r="W44" i="52"/>
  <c r="W45" i="52"/>
  <c r="W46" i="52"/>
  <c r="W47" i="52"/>
  <c r="W48" i="52"/>
  <c r="W49" i="52"/>
  <c r="W50" i="52"/>
  <c r="W51" i="52"/>
  <c r="W52" i="52"/>
  <c r="W9" i="52"/>
  <c r="W10" i="52"/>
  <c r="W11" i="52"/>
  <c r="W12" i="52"/>
  <c r="W13" i="52"/>
  <c r="W14" i="52"/>
  <c r="W15" i="52"/>
  <c r="W16" i="52"/>
  <c r="AK53" i="52"/>
  <c r="AK55" i="52" s="1"/>
  <c r="AM43" i="52"/>
  <c r="B50" i="40"/>
  <c r="C50" i="40"/>
  <c r="F28" i="40"/>
  <c r="G28" i="40"/>
  <c r="G29" i="40"/>
  <c r="G51" i="40" s="1"/>
  <c r="F29" i="40"/>
  <c r="BU56" i="52" l="1"/>
  <c r="CA56" i="52"/>
  <c r="CC56" i="52"/>
  <c r="BX56" i="52"/>
  <c r="BW56" i="52"/>
  <c r="BR56" i="52"/>
  <c r="BP56" i="52"/>
  <c r="BO56" i="52"/>
  <c r="BQ56" i="52"/>
  <c r="BK56" i="52"/>
  <c r="BJ56" i="52"/>
  <c r="BI56" i="52"/>
  <c r="BD56" i="52"/>
  <c r="BC56" i="52"/>
  <c r="BE56" i="52"/>
  <c r="BF56" i="52"/>
  <c r="AX56" i="52"/>
  <c r="AW56" i="52"/>
  <c r="AY56" i="52"/>
  <c r="AL56" i="52"/>
  <c r="AR56" i="52"/>
  <c r="AQ56" i="52"/>
  <c r="AS56" i="52"/>
  <c r="G50" i="40"/>
  <c r="AM50" i="52"/>
  <c r="AM46" i="52"/>
  <c r="AM42" i="52"/>
  <c r="AM38" i="52"/>
  <c r="AM34" i="52"/>
  <c r="AM30" i="52"/>
  <c r="AM26" i="52"/>
  <c r="AM22" i="52"/>
  <c r="AM18" i="52"/>
  <c r="AM14" i="52"/>
  <c r="AM10" i="52"/>
  <c r="AM49" i="52"/>
  <c r="AM45" i="52"/>
  <c r="AM41" i="52"/>
  <c r="AM37" i="52"/>
  <c r="AM33" i="52"/>
  <c r="AM29" i="52"/>
  <c r="AM25" i="52"/>
  <c r="AM21" i="52"/>
  <c r="AM17" i="52"/>
  <c r="AM13" i="52"/>
  <c r="AM9" i="52"/>
  <c r="AM52" i="52"/>
  <c r="AM48" i="52"/>
  <c r="AM44" i="52"/>
  <c r="AM40" i="52"/>
  <c r="AM36" i="52"/>
  <c r="AM32" i="52"/>
  <c r="AM28" i="52"/>
  <c r="AM24" i="52"/>
  <c r="AM20" i="52"/>
  <c r="AM16" i="52"/>
  <c r="AK56" i="52"/>
  <c r="AM12" i="52"/>
  <c r="AM53" i="52" l="1"/>
  <c r="AM55" i="52" s="1"/>
  <c r="AM56" i="52"/>
  <c r="S114" i="17"/>
  <c r="R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B114" i="17"/>
  <c r="S113" i="17"/>
  <c r="R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B113" i="17"/>
  <c r="S112" i="17"/>
  <c r="R112" i="17"/>
  <c r="Q112" i="17"/>
  <c r="P112" i="17"/>
  <c r="O112" i="17"/>
  <c r="M112" i="17"/>
  <c r="L112" i="17"/>
  <c r="K112" i="17"/>
  <c r="J112" i="17"/>
  <c r="I112" i="17"/>
  <c r="H112" i="17"/>
  <c r="G112" i="17"/>
  <c r="F112" i="17"/>
  <c r="K111" i="17"/>
  <c r="J111" i="17"/>
  <c r="I111" i="17"/>
  <c r="G111" i="17"/>
  <c r="F111" i="17"/>
  <c r="C111" i="17"/>
  <c r="B111" i="17"/>
  <c r="K92" i="17"/>
  <c r="J92" i="17"/>
  <c r="I92" i="17"/>
  <c r="H92" i="17"/>
  <c r="K90" i="17"/>
  <c r="J90" i="17"/>
  <c r="I90" i="17"/>
  <c r="H90" i="17"/>
  <c r="G90" i="17"/>
  <c r="F90" i="17"/>
  <c r="E90" i="17"/>
  <c r="K89" i="17"/>
  <c r="J89" i="17"/>
  <c r="I89" i="17"/>
  <c r="H89" i="17"/>
  <c r="K88" i="17"/>
  <c r="J88" i="17"/>
  <c r="I88" i="17"/>
  <c r="H88" i="17"/>
  <c r="G88" i="17"/>
  <c r="F88" i="17"/>
  <c r="E88" i="17"/>
  <c r="D88" i="17"/>
  <c r="C88" i="17"/>
  <c r="B88" i="17"/>
  <c r="AE40" i="17"/>
  <c r="G40" i="17"/>
  <c r="F40" i="17"/>
  <c r="AE39" i="17"/>
  <c r="G39" i="17"/>
  <c r="F39" i="17"/>
  <c r="AE38" i="17"/>
  <c r="G38" i="17"/>
  <c r="F38" i="17"/>
  <c r="AE37" i="17"/>
  <c r="G37" i="17"/>
  <c r="F37" i="17"/>
  <c r="G36" i="17"/>
  <c r="F36" i="17"/>
  <c r="G35" i="17"/>
  <c r="F35" i="17"/>
  <c r="AE34" i="17"/>
  <c r="G34" i="17"/>
  <c r="F34" i="17"/>
  <c r="AE33" i="17"/>
  <c r="G33" i="17"/>
  <c r="F33" i="17"/>
  <c r="AE32" i="17"/>
  <c r="G32" i="17"/>
  <c r="F32" i="17"/>
  <c r="AE31" i="17"/>
  <c r="G31" i="17"/>
  <c r="F31" i="17"/>
  <c r="AE30" i="17"/>
  <c r="G30" i="17"/>
  <c r="F30" i="17"/>
  <c r="G29" i="17"/>
  <c r="F29" i="17"/>
  <c r="G28" i="17"/>
  <c r="F28" i="17"/>
  <c r="I27" i="17"/>
  <c r="G27" i="17"/>
  <c r="F27" i="17"/>
  <c r="G26" i="17"/>
  <c r="F26" i="17"/>
  <c r="G25" i="17"/>
  <c r="F25" i="17"/>
  <c r="G24" i="17"/>
  <c r="F24" i="17"/>
  <c r="G23" i="17"/>
  <c r="F23" i="17"/>
  <c r="G22" i="17"/>
  <c r="F22" i="17"/>
  <c r="G21" i="17"/>
  <c r="F21" i="17"/>
  <c r="G20" i="17"/>
  <c r="F20" i="17"/>
  <c r="P19" i="17"/>
  <c r="G19" i="17"/>
  <c r="F19" i="17"/>
  <c r="P18" i="17"/>
  <c r="G18" i="17"/>
  <c r="F18" i="17"/>
  <c r="P17" i="17"/>
  <c r="G17" i="17"/>
  <c r="F17" i="17"/>
  <c r="P16" i="17"/>
  <c r="G16" i="17"/>
  <c r="F16" i="17"/>
  <c r="P15" i="17"/>
  <c r="G15" i="17"/>
  <c r="F15" i="17"/>
  <c r="P14" i="17"/>
  <c r="G14" i="17"/>
  <c r="F14" i="17"/>
  <c r="P13" i="17"/>
  <c r="G13" i="17"/>
  <c r="F13" i="17"/>
  <c r="P12" i="17"/>
  <c r="G12" i="17"/>
  <c r="F12" i="17"/>
  <c r="P11" i="17"/>
  <c r="G11" i="17"/>
  <c r="F11" i="17"/>
  <c r="P10" i="17"/>
  <c r="G10" i="17"/>
  <c r="F10" i="17"/>
  <c r="P9" i="17"/>
  <c r="G9" i="17"/>
  <c r="F9" i="17"/>
  <c r="P8" i="17"/>
  <c r="G8" i="17"/>
  <c r="F8" i="17"/>
  <c r="P7" i="17"/>
  <c r="G7" i="17"/>
  <c r="F7" i="17"/>
  <c r="P6" i="17"/>
  <c r="F6" i="17"/>
  <c r="H6" i="17" s="1"/>
  <c r="I6" i="17" s="1"/>
  <c r="I34" i="38"/>
  <c r="I33" i="38"/>
  <c r="I31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H29" i="38"/>
  <c r="G29" i="38"/>
  <c r="F29" i="38"/>
  <c r="E29" i="38"/>
  <c r="D29" i="38"/>
  <c r="I27" i="38"/>
  <c r="I29" i="38" s="1"/>
  <c r="M9" i="38"/>
  <c r="L9" i="38"/>
  <c r="K9" i="38"/>
  <c r="J9" i="38"/>
  <c r="I9" i="38"/>
  <c r="H9" i="38"/>
  <c r="G9" i="38"/>
  <c r="F9" i="38"/>
  <c r="E9" i="38"/>
  <c r="D9" i="38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D11" i="5"/>
  <c r="AU7" i="5" s="1"/>
  <c r="AC11" i="5"/>
  <c r="AT7" i="5" s="1"/>
  <c r="AB11" i="5"/>
  <c r="AS7" i="5" s="1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D8" i="5"/>
  <c r="AU6" i="5" s="1"/>
  <c r="AC8" i="5"/>
  <c r="AT6" i="5" s="1"/>
  <c r="AB8" i="5"/>
  <c r="AS6" i="5" s="1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X57" i="51"/>
  <c r="AX60" i="51" s="1"/>
  <c r="AV57" i="51"/>
  <c r="AV60" i="51" s="1"/>
  <c r="AU56" i="51"/>
  <c r="AV9" i="51"/>
  <c r="AV10" i="51"/>
  <c r="AV11" i="51"/>
  <c r="AV12" i="51"/>
  <c r="AV13" i="51"/>
  <c r="AV14" i="51"/>
  <c r="AV15" i="51"/>
  <c r="AV16" i="51"/>
  <c r="AV17" i="51"/>
  <c r="AV18" i="51"/>
  <c r="AV19" i="51"/>
  <c r="AV20" i="51"/>
  <c r="AV21" i="51"/>
  <c r="AV22" i="51"/>
  <c r="AV23" i="51"/>
  <c r="AV24" i="51"/>
  <c r="AV25" i="51"/>
  <c r="AV26" i="51"/>
  <c r="AV27" i="51"/>
  <c r="AV28" i="51"/>
  <c r="AV29" i="51"/>
  <c r="AV30" i="51"/>
  <c r="AV31" i="51"/>
  <c r="AV32" i="51"/>
  <c r="AV33" i="51"/>
  <c r="AV34" i="51"/>
  <c r="AV35" i="51"/>
  <c r="AV36" i="51"/>
  <c r="AV37" i="51"/>
  <c r="AV38" i="51"/>
  <c r="AV39" i="51"/>
  <c r="AV40" i="51"/>
  <c r="AV41" i="51"/>
  <c r="AV42" i="51"/>
  <c r="AV43" i="51"/>
  <c r="AV44" i="51"/>
  <c r="AV45" i="51"/>
  <c r="AV46" i="51"/>
  <c r="AV47" i="51"/>
  <c r="AV48" i="51"/>
  <c r="AV49" i="51"/>
  <c r="AV50" i="51"/>
  <c r="AV51" i="51"/>
  <c r="AV52" i="51"/>
  <c r="AV53" i="51"/>
  <c r="AV54" i="51"/>
  <c r="AV55" i="51"/>
  <c r="AV8" i="51"/>
  <c r="AT56" i="51"/>
  <c r="Q173" i="31"/>
  <c r="Q172" i="31"/>
  <c r="Q171" i="31"/>
  <c r="Q170" i="31"/>
  <c r="AR57" i="51"/>
  <c r="AR60" i="51" s="1"/>
  <c r="AR9" i="51"/>
  <c r="AR10" i="51"/>
  <c r="AR11" i="51"/>
  <c r="AR12" i="51"/>
  <c r="AR13" i="51"/>
  <c r="AR14" i="51"/>
  <c r="AR15" i="51"/>
  <c r="AR16" i="51"/>
  <c r="AR17" i="51"/>
  <c r="AR18" i="51"/>
  <c r="AR19" i="51"/>
  <c r="AR20" i="51"/>
  <c r="AR21" i="51"/>
  <c r="AR22" i="51"/>
  <c r="AR23" i="51"/>
  <c r="AR24" i="51"/>
  <c r="AR25" i="51"/>
  <c r="AR26" i="51"/>
  <c r="AR27" i="51"/>
  <c r="AR28" i="51"/>
  <c r="AR29" i="51"/>
  <c r="AR30" i="51"/>
  <c r="AR31" i="51"/>
  <c r="AR32" i="51"/>
  <c r="AR33" i="51"/>
  <c r="AR34" i="51"/>
  <c r="AR35" i="51"/>
  <c r="AR36" i="51"/>
  <c r="AR37" i="51"/>
  <c r="AR38" i="51"/>
  <c r="AR39" i="51"/>
  <c r="AR40" i="51"/>
  <c r="AR41" i="51"/>
  <c r="AR42" i="51"/>
  <c r="AR43" i="51"/>
  <c r="AR44" i="51"/>
  <c r="AR45" i="51"/>
  <c r="AR46" i="51"/>
  <c r="AR47" i="51"/>
  <c r="AR48" i="51"/>
  <c r="AR49" i="51"/>
  <c r="AR50" i="51"/>
  <c r="AR51" i="51"/>
  <c r="AR52" i="51"/>
  <c r="AR53" i="51"/>
  <c r="AR54" i="51"/>
  <c r="AR55" i="51"/>
  <c r="AR8" i="51"/>
  <c r="AP56" i="51"/>
  <c r="AP58" i="51" s="1"/>
  <c r="AQ56" i="51"/>
  <c r="AQ58" i="51" s="1"/>
  <c r="Q159" i="31"/>
  <c r="Q161" i="31"/>
  <c r="Q158" i="31"/>
  <c r="P160" i="31"/>
  <c r="O160" i="31"/>
  <c r="N160" i="31"/>
  <c r="M160" i="31"/>
  <c r="AT9" i="5" l="1"/>
  <c r="AS9" i="5"/>
  <c r="AU9" i="5"/>
  <c r="R12" i="5"/>
  <c r="E12" i="5"/>
  <c r="Q12" i="5"/>
  <c r="F12" i="5"/>
  <c r="H12" i="5"/>
  <c r="T12" i="5"/>
  <c r="V12" i="5"/>
  <c r="W12" i="5"/>
  <c r="X12" i="5"/>
  <c r="J12" i="5"/>
  <c r="L12" i="5"/>
  <c r="I12" i="5"/>
  <c r="U12" i="5"/>
  <c r="M12" i="5"/>
  <c r="Y12" i="5"/>
  <c r="N12" i="5"/>
  <c r="P12" i="5"/>
  <c r="H33" i="5"/>
  <c r="H38" i="5" s="1"/>
  <c r="P33" i="5"/>
  <c r="P38" i="5" s="1"/>
  <c r="X33" i="5"/>
  <c r="X38" i="5" s="1"/>
  <c r="H33" i="17"/>
  <c r="I33" i="17" s="1"/>
  <c r="G33" i="5"/>
  <c r="G38" i="5" s="1"/>
  <c r="W33" i="5"/>
  <c r="W38" i="5" s="1"/>
  <c r="H11" i="17"/>
  <c r="I11" i="17" s="1"/>
  <c r="H36" i="17"/>
  <c r="I36" i="17" s="1"/>
  <c r="H20" i="17"/>
  <c r="I20" i="17" s="1"/>
  <c r="H28" i="17"/>
  <c r="I28" i="17" s="1"/>
  <c r="H13" i="17"/>
  <c r="I13" i="17" s="1"/>
  <c r="H29" i="17"/>
  <c r="I29" i="17" s="1"/>
  <c r="H12" i="17"/>
  <c r="I12" i="17" s="1"/>
  <c r="H34" i="17"/>
  <c r="I34" i="17" s="1"/>
  <c r="H15" i="17"/>
  <c r="I15" i="17" s="1"/>
  <c r="H18" i="17"/>
  <c r="I18" i="17" s="1"/>
  <c r="H26" i="17"/>
  <c r="I26" i="17" s="1"/>
  <c r="H30" i="17"/>
  <c r="I30" i="17" s="1"/>
  <c r="H8" i="17"/>
  <c r="I8" i="17" s="1"/>
  <c r="H21" i="17"/>
  <c r="I21" i="17" s="1"/>
  <c r="H25" i="17"/>
  <c r="I25" i="17" s="1"/>
  <c r="H24" i="17"/>
  <c r="I24" i="17" s="1"/>
  <c r="C33" i="5"/>
  <c r="C38" i="5" s="1"/>
  <c r="K33" i="5"/>
  <c r="K38" i="5" s="1"/>
  <c r="S33" i="5"/>
  <c r="S38" i="5" s="1"/>
  <c r="AA29" i="5"/>
  <c r="D33" i="5"/>
  <c r="D38" i="5" s="1"/>
  <c r="L33" i="5"/>
  <c r="L38" i="5" s="1"/>
  <c r="T33" i="5"/>
  <c r="T38" i="5" s="1"/>
  <c r="AB33" i="5"/>
  <c r="AB38" i="5" s="1"/>
  <c r="H31" i="17"/>
  <c r="I31" i="17" s="1"/>
  <c r="H35" i="17"/>
  <c r="I35" i="17" s="1"/>
  <c r="H38" i="17"/>
  <c r="I38" i="17" s="1"/>
  <c r="D12" i="5"/>
  <c r="AR7" i="5"/>
  <c r="H7" i="17"/>
  <c r="I7" i="17" s="1"/>
  <c r="Q160" i="31"/>
  <c r="R171" i="31"/>
  <c r="H40" i="17"/>
  <c r="I40" i="17" s="1"/>
  <c r="H23" i="17"/>
  <c r="I23" i="17" s="1"/>
  <c r="H10" i="17"/>
  <c r="I10" i="17" s="1"/>
  <c r="H16" i="17"/>
  <c r="I16" i="17" s="1"/>
  <c r="H19" i="17"/>
  <c r="I19" i="17" s="1"/>
  <c r="H22" i="17"/>
  <c r="I22" i="17" s="1"/>
  <c r="Z12" i="5"/>
  <c r="F33" i="5"/>
  <c r="F38" i="5" s="1"/>
  <c r="J33" i="5"/>
  <c r="J38" i="5" s="1"/>
  <c r="N33" i="5"/>
  <c r="N38" i="5" s="1"/>
  <c r="R33" i="5"/>
  <c r="R38" i="5" s="1"/>
  <c r="V33" i="5"/>
  <c r="V38" i="5" s="1"/>
  <c r="Z33" i="5"/>
  <c r="Z38" i="5" s="1"/>
  <c r="AD12" i="5"/>
  <c r="G12" i="5"/>
  <c r="O12" i="5"/>
  <c r="O29" i="5"/>
  <c r="O33" i="5"/>
  <c r="O38" i="5" s="1"/>
  <c r="C12" i="5"/>
  <c r="K12" i="5"/>
  <c r="S12" i="5"/>
  <c r="E33" i="5"/>
  <c r="E38" i="5" s="1"/>
  <c r="I33" i="5"/>
  <c r="I38" i="5" s="1"/>
  <c r="M33" i="5"/>
  <c r="M38" i="5" s="1"/>
  <c r="Q33" i="5"/>
  <c r="Q38" i="5" s="1"/>
  <c r="U33" i="5"/>
  <c r="U38" i="5" s="1"/>
  <c r="Y33" i="5"/>
  <c r="Y38" i="5" s="1"/>
  <c r="AC33" i="5"/>
  <c r="W29" i="5"/>
  <c r="H9" i="17"/>
  <c r="I9" i="17" s="1"/>
  <c r="H37" i="17"/>
  <c r="I37" i="17" s="1"/>
  <c r="G29" i="5"/>
  <c r="AD33" i="5"/>
  <c r="AD29" i="5"/>
  <c r="C29" i="5"/>
  <c r="S29" i="5"/>
  <c r="AB12" i="5"/>
  <c r="AC12" i="5"/>
  <c r="K29" i="5"/>
  <c r="AA33" i="5"/>
  <c r="H14" i="17"/>
  <c r="I14" i="17" s="1"/>
  <c r="H17" i="17"/>
  <c r="I17" i="17" s="1"/>
  <c r="H32" i="17"/>
  <c r="I32" i="17" s="1"/>
  <c r="H39" i="17"/>
  <c r="I39" i="17" s="1"/>
  <c r="AV56" i="51"/>
  <c r="AV58" i="51" s="1"/>
  <c r="D29" i="5"/>
  <c r="L29" i="5"/>
  <c r="T29" i="5"/>
  <c r="AB29" i="5"/>
  <c r="AR6" i="5"/>
  <c r="AA12" i="5"/>
  <c r="E29" i="5"/>
  <c r="I29" i="5"/>
  <c r="M29" i="5"/>
  <c r="Q29" i="5"/>
  <c r="U29" i="5"/>
  <c r="Y29" i="5"/>
  <c r="AC29" i="5"/>
  <c r="H29" i="5"/>
  <c r="P29" i="5"/>
  <c r="X29" i="5"/>
  <c r="F29" i="5"/>
  <c r="J29" i="5"/>
  <c r="N29" i="5"/>
  <c r="R29" i="5"/>
  <c r="V29" i="5"/>
  <c r="Z29" i="5"/>
  <c r="AS16" i="51"/>
  <c r="AS48" i="51"/>
  <c r="AS20" i="51"/>
  <c r="AS52" i="51"/>
  <c r="AS40" i="51"/>
  <c r="AS53" i="51"/>
  <c r="AS12" i="51"/>
  <c r="AS44" i="51"/>
  <c r="AS54" i="51"/>
  <c r="AS11" i="51"/>
  <c r="AS22" i="51"/>
  <c r="AS24" i="51"/>
  <c r="AS26" i="51"/>
  <c r="AS39" i="51"/>
  <c r="AS41" i="51"/>
  <c r="AS43" i="51"/>
  <c r="AS8" i="51"/>
  <c r="AS13" i="51"/>
  <c r="AS15" i="51"/>
  <c r="AS17" i="51"/>
  <c r="AS19" i="51"/>
  <c r="AS21" i="51"/>
  <c r="AS28" i="51"/>
  <c r="AS30" i="51"/>
  <c r="AS32" i="51"/>
  <c r="AS34" i="51"/>
  <c r="AS36" i="51"/>
  <c r="AS45" i="51"/>
  <c r="AS47" i="51"/>
  <c r="AS49" i="51"/>
  <c r="AS51" i="51"/>
  <c r="AS10" i="51"/>
  <c r="AS23" i="51"/>
  <c r="AS25" i="51"/>
  <c r="AS27" i="51"/>
  <c r="AS38" i="51"/>
  <c r="AS42" i="51"/>
  <c r="AS55" i="51"/>
  <c r="AS9" i="51"/>
  <c r="AS14" i="51"/>
  <c r="AS18" i="51"/>
  <c r="AS29" i="51"/>
  <c r="AS31" i="51"/>
  <c r="AS33" i="51"/>
  <c r="AS35" i="51"/>
  <c r="AS37" i="51"/>
  <c r="AS46" i="51"/>
  <c r="AS50" i="51"/>
  <c r="AR56" i="51"/>
  <c r="AR58" i="51" s="1"/>
  <c r="AC38" i="5" l="1"/>
  <c r="AR9" i="5"/>
  <c r="AA38" i="5"/>
  <c r="AD38" i="5"/>
  <c r="AS56" i="51"/>
  <c r="AS58" i="51" l="1"/>
  <c r="Q157" i="31" l="1"/>
  <c r="Q156" i="31"/>
  <c r="Q155" i="31"/>
  <c r="Q154" i="31"/>
  <c r="Q153" i="31"/>
  <c r="Q152" i="31"/>
  <c r="Q151" i="31"/>
  <c r="Q150" i="31"/>
  <c r="Q149" i="31"/>
  <c r="Q148" i="31"/>
  <c r="Q147" i="31"/>
  <c r="Q146" i="31"/>
  <c r="Q143" i="31"/>
  <c r="Q144" i="31"/>
  <c r="Q145" i="31"/>
  <c r="Q142" i="31"/>
  <c r="W163" i="31"/>
  <c r="W162" i="31"/>
  <c r="W161" i="31"/>
  <c r="W160" i="31"/>
  <c r="R192" i="31"/>
  <c r="R175" i="31"/>
  <c r="R163" i="31"/>
  <c r="R159" i="31"/>
  <c r="R143" i="31" l="1"/>
  <c r="R147" i="31"/>
  <c r="R151" i="31"/>
  <c r="R155" i="31"/>
  <c r="AD13" i="37" l="1"/>
  <c r="AD12" i="36"/>
  <c r="BI58" i="41" l="1"/>
  <c r="BJ58" i="41"/>
  <c r="BK58" i="41"/>
  <c r="BL58" i="41"/>
  <c r="BM58" i="41"/>
  <c r="BN58" i="41"/>
  <c r="BO58" i="41"/>
  <c r="BI59" i="41"/>
  <c r="BJ59" i="41"/>
  <c r="BK59" i="41"/>
  <c r="BL59" i="41"/>
  <c r="BM59" i="41"/>
  <c r="BN59" i="41"/>
  <c r="BO59" i="41"/>
  <c r="BI60" i="41"/>
  <c r="BJ60" i="41"/>
  <c r="BK60" i="41"/>
  <c r="BL60" i="41"/>
  <c r="BM60" i="41"/>
  <c r="BN60" i="41"/>
  <c r="BO60" i="41"/>
  <c r="BI61" i="41"/>
  <c r="BJ61" i="41"/>
  <c r="BK61" i="41"/>
  <c r="BL61" i="41"/>
  <c r="BM61" i="41"/>
  <c r="BN61" i="41"/>
  <c r="BO61" i="41"/>
  <c r="BI62" i="41"/>
  <c r="BJ62" i="41"/>
  <c r="BK62" i="41"/>
  <c r="BL62" i="41"/>
  <c r="BM62" i="41"/>
  <c r="BN62" i="41"/>
  <c r="BO62" i="41"/>
  <c r="BI63" i="41"/>
  <c r="BJ63" i="41"/>
  <c r="BK63" i="41"/>
  <c r="BL63" i="41"/>
  <c r="BM63" i="41"/>
  <c r="BN63" i="41"/>
  <c r="BO63" i="41"/>
  <c r="BI64" i="41"/>
  <c r="BJ64" i="41"/>
  <c r="BK64" i="41"/>
  <c r="BL64" i="41"/>
  <c r="BM64" i="41"/>
  <c r="BN64" i="41"/>
  <c r="BO64" i="41"/>
  <c r="BI65" i="41"/>
  <c r="BJ65" i="41"/>
  <c r="BK65" i="41"/>
  <c r="BL65" i="41"/>
  <c r="BM65" i="41"/>
  <c r="BN65" i="41"/>
  <c r="BO65" i="41"/>
  <c r="BI66" i="41"/>
  <c r="BJ66" i="41"/>
  <c r="BK66" i="41"/>
  <c r="BL66" i="41"/>
  <c r="BM66" i="41"/>
  <c r="BN66" i="41"/>
  <c r="BO66" i="41"/>
  <c r="BI67" i="41"/>
  <c r="BJ67" i="41"/>
  <c r="BK67" i="41"/>
  <c r="BL67" i="41"/>
  <c r="BM67" i="41"/>
  <c r="BN67" i="41"/>
  <c r="BO67" i="41"/>
  <c r="BI68" i="41"/>
  <c r="BJ68" i="41"/>
  <c r="BK68" i="41"/>
  <c r="BL68" i="41"/>
  <c r="BM68" i="41"/>
  <c r="BN68" i="41"/>
  <c r="BO68" i="41"/>
  <c r="BI69" i="41"/>
  <c r="BJ69" i="41"/>
  <c r="BK69" i="41"/>
  <c r="BL69" i="41"/>
  <c r="BM69" i="41"/>
  <c r="BN69" i="41"/>
  <c r="BO69" i="41"/>
  <c r="BI70" i="41"/>
  <c r="BJ70" i="41"/>
  <c r="BK70" i="41"/>
  <c r="BL70" i="41"/>
  <c r="BM70" i="41"/>
  <c r="BN70" i="41"/>
  <c r="BO70" i="41"/>
  <c r="BI71" i="41"/>
  <c r="BJ71" i="41"/>
  <c r="BK71" i="41"/>
  <c r="BL71" i="41"/>
  <c r="BM71" i="41"/>
  <c r="BN71" i="41"/>
  <c r="BO71" i="41"/>
  <c r="BI72" i="41"/>
  <c r="BJ72" i="41"/>
  <c r="BK72" i="41"/>
  <c r="BL72" i="41"/>
  <c r="BM72" i="41"/>
  <c r="BN72" i="41"/>
  <c r="BO72" i="41"/>
  <c r="BI73" i="41"/>
  <c r="BJ73" i="41"/>
  <c r="BK73" i="41"/>
  <c r="BL73" i="41"/>
  <c r="BM73" i="41"/>
  <c r="BN73" i="41"/>
  <c r="BO73" i="41"/>
  <c r="BI74" i="41"/>
  <c r="BJ74" i="41"/>
  <c r="BK74" i="41"/>
  <c r="BL74" i="41"/>
  <c r="BM74" i="41"/>
  <c r="BN74" i="41"/>
  <c r="BO74" i="41"/>
  <c r="BI75" i="41"/>
  <c r="BJ75" i="41"/>
  <c r="BK75" i="41"/>
  <c r="BL75" i="41"/>
  <c r="BM75" i="41"/>
  <c r="BN75" i="41"/>
  <c r="BO75" i="41"/>
  <c r="BI76" i="41"/>
  <c r="BJ76" i="41"/>
  <c r="BK76" i="41"/>
  <c r="BL76" i="41"/>
  <c r="BM76" i="41"/>
  <c r="BN76" i="41"/>
  <c r="BO76" i="41"/>
  <c r="BI77" i="41"/>
  <c r="BJ77" i="41"/>
  <c r="BK77" i="41"/>
  <c r="BL77" i="41"/>
  <c r="BM77" i="41"/>
  <c r="BN77" i="41"/>
  <c r="BO77" i="41"/>
  <c r="BI78" i="41"/>
  <c r="BJ78" i="41"/>
  <c r="BK78" i="41"/>
  <c r="BL78" i="41"/>
  <c r="BM78" i="41"/>
  <c r="BN78" i="41"/>
  <c r="BO78" i="41"/>
  <c r="BI79" i="41"/>
  <c r="BJ79" i="41"/>
  <c r="BK79" i="41"/>
  <c r="BL79" i="41"/>
  <c r="BM79" i="41"/>
  <c r="BN79" i="41"/>
  <c r="BO79" i="41"/>
  <c r="BI80" i="41"/>
  <c r="BJ80" i="41"/>
  <c r="BK80" i="41"/>
  <c r="BL80" i="41"/>
  <c r="BM80" i="41"/>
  <c r="BN80" i="41"/>
  <c r="BO80" i="41"/>
  <c r="BI81" i="41"/>
  <c r="BJ81" i="41"/>
  <c r="BK81" i="41"/>
  <c r="BL81" i="41"/>
  <c r="BM81" i="41"/>
  <c r="BN81" i="41"/>
  <c r="BO81" i="41"/>
  <c r="BI82" i="41"/>
  <c r="BJ82" i="41"/>
  <c r="BK82" i="41"/>
  <c r="BL82" i="41"/>
  <c r="BM82" i="41"/>
  <c r="BN82" i="41"/>
  <c r="BO82" i="41"/>
  <c r="BI83" i="41"/>
  <c r="BJ83" i="41"/>
  <c r="BK83" i="41"/>
  <c r="BL83" i="41"/>
  <c r="BM83" i="41"/>
  <c r="BN83" i="41"/>
  <c r="BO83" i="41"/>
  <c r="BI84" i="41"/>
  <c r="BJ84" i="41"/>
  <c r="BK84" i="41"/>
  <c r="BL84" i="41"/>
  <c r="BM84" i="41"/>
  <c r="BN84" i="41"/>
  <c r="BO84" i="41"/>
  <c r="BI85" i="41"/>
  <c r="BJ85" i="41"/>
  <c r="BK85" i="41"/>
  <c r="BL85" i="41"/>
  <c r="BM85" i="41"/>
  <c r="BN85" i="41"/>
  <c r="BO85" i="41"/>
  <c r="BI86" i="41"/>
  <c r="BJ86" i="41"/>
  <c r="BK86" i="41"/>
  <c r="BL86" i="41"/>
  <c r="BM86" i="41"/>
  <c r="BN86" i="41"/>
  <c r="BO86" i="41"/>
  <c r="BI87" i="41"/>
  <c r="BJ87" i="41"/>
  <c r="BK87" i="41"/>
  <c r="BL87" i="41"/>
  <c r="BM87" i="41"/>
  <c r="BN87" i="41"/>
  <c r="BO87" i="41"/>
  <c r="BI88" i="41"/>
  <c r="BJ88" i="41"/>
  <c r="BK88" i="41"/>
  <c r="BL88" i="41"/>
  <c r="BM88" i="41"/>
  <c r="BN88" i="41"/>
  <c r="BO88" i="41"/>
  <c r="BI89" i="41"/>
  <c r="BJ89" i="41"/>
  <c r="BK89" i="41"/>
  <c r="BL89" i="41"/>
  <c r="BM89" i="41"/>
  <c r="BN89" i="41"/>
  <c r="BO89" i="41"/>
  <c r="BI90" i="41"/>
  <c r="BJ90" i="41"/>
  <c r="BK90" i="41"/>
  <c r="BL90" i="41"/>
  <c r="BM90" i="41"/>
  <c r="BN90" i="41"/>
  <c r="BO90" i="41"/>
  <c r="BI91" i="41"/>
  <c r="BJ91" i="41"/>
  <c r="BK91" i="41"/>
  <c r="BL91" i="41"/>
  <c r="BM91" i="41"/>
  <c r="BN91" i="41"/>
  <c r="BO91" i="41"/>
  <c r="BI92" i="41"/>
  <c r="BJ92" i="41"/>
  <c r="BK92" i="41"/>
  <c r="BL92" i="41"/>
  <c r="BM92" i="41"/>
  <c r="BN92" i="41"/>
  <c r="BO92" i="41"/>
  <c r="BI93" i="41"/>
  <c r="BJ93" i="41"/>
  <c r="BK93" i="41"/>
  <c r="BL93" i="41"/>
  <c r="BM93" i="41"/>
  <c r="BN93" i="41"/>
  <c r="BO93" i="41"/>
  <c r="BI94" i="41"/>
  <c r="BJ94" i="41"/>
  <c r="BK94" i="41"/>
  <c r="BL94" i="41"/>
  <c r="BM94" i="41"/>
  <c r="BN94" i="41"/>
  <c r="BO94" i="41"/>
  <c r="BI95" i="41"/>
  <c r="BJ95" i="41"/>
  <c r="BK95" i="41"/>
  <c r="BL95" i="41"/>
  <c r="BM95" i="41"/>
  <c r="BN95" i="41"/>
  <c r="BO95" i="41"/>
  <c r="BJ57" i="41"/>
  <c r="BK57" i="41"/>
  <c r="BL57" i="41"/>
  <c r="BM57" i="41"/>
  <c r="BN57" i="41"/>
  <c r="BO57" i="41"/>
  <c r="BI57" i="41"/>
  <c r="BG95" i="41"/>
  <c r="BG58" i="41"/>
  <c r="BI7" i="41"/>
  <c r="BJ7" i="41"/>
  <c r="BK7" i="41"/>
  <c r="BL7" i="41"/>
  <c r="BM7" i="41"/>
  <c r="BN7" i="41"/>
  <c r="BO7" i="41"/>
  <c r="BI8" i="41"/>
  <c r="BJ8" i="41"/>
  <c r="BK8" i="41"/>
  <c r="BL8" i="41"/>
  <c r="BM8" i="41"/>
  <c r="BN8" i="41"/>
  <c r="BO8" i="41"/>
  <c r="BI9" i="41"/>
  <c r="BJ9" i="41"/>
  <c r="BK9" i="41"/>
  <c r="BL9" i="41"/>
  <c r="BM9" i="41"/>
  <c r="BN9" i="41"/>
  <c r="BO9" i="41"/>
  <c r="BI10" i="41"/>
  <c r="BJ10" i="41"/>
  <c r="BK10" i="41"/>
  <c r="BL10" i="41"/>
  <c r="BM10" i="41"/>
  <c r="BN10" i="41"/>
  <c r="BO10" i="41"/>
  <c r="BI11" i="41"/>
  <c r="BJ11" i="41"/>
  <c r="BK11" i="41"/>
  <c r="BL11" i="41"/>
  <c r="BM11" i="41"/>
  <c r="BN11" i="41"/>
  <c r="BO11" i="41"/>
  <c r="BI12" i="41"/>
  <c r="BJ12" i="41"/>
  <c r="BK12" i="41"/>
  <c r="BL12" i="41"/>
  <c r="BM12" i="41"/>
  <c r="BN12" i="41"/>
  <c r="BO12" i="41"/>
  <c r="BI13" i="41"/>
  <c r="BJ13" i="41"/>
  <c r="BK13" i="41"/>
  <c r="BL13" i="41"/>
  <c r="BM13" i="41"/>
  <c r="BN13" i="41"/>
  <c r="BO13" i="41"/>
  <c r="BI14" i="41"/>
  <c r="BJ14" i="41"/>
  <c r="BK14" i="41"/>
  <c r="BL14" i="41"/>
  <c r="BM14" i="41"/>
  <c r="BN14" i="41"/>
  <c r="BO14" i="41"/>
  <c r="BI15" i="41"/>
  <c r="BJ15" i="41"/>
  <c r="BK15" i="41"/>
  <c r="BL15" i="41"/>
  <c r="BM15" i="41"/>
  <c r="BN15" i="41"/>
  <c r="BO15" i="41"/>
  <c r="BI16" i="41"/>
  <c r="BJ16" i="41"/>
  <c r="BK16" i="41"/>
  <c r="BL16" i="41"/>
  <c r="BM16" i="41"/>
  <c r="BN16" i="41"/>
  <c r="BO16" i="41"/>
  <c r="BI17" i="41"/>
  <c r="BJ17" i="41"/>
  <c r="BK17" i="41"/>
  <c r="BL17" i="41"/>
  <c r="BM17" i="41"/>
  <c r="BN17" i="41"/>
  <c r="BO17" i="41"/>
  <c r="BI18" i="41"/>
  <c r="BJ18" i="41"/>
  <c r="BK18" i="41"/>
  <c r="BL18" i="41"/>
  <c r="BM18" i="41"/>
  <c r="BN18" i="41"/>
  <c r="BO18" i="41"/>
  <c r="BI19" i="41"/>
  <c r="BJ19" i="41"/>
  <c r="BK19" i="41"/>
  <c r="BL19" i="41"/>
  <c r="BM19" i="41"/>
  <c r="BN19" i="41"/>
  <c r="BO19" i="41"/>
  <c r="BI20" i="41"/>
  <c r="BJ20" i="41"/>
  <c r="BK20" i="41"/>
  <c r="BL20" i="41"/>
  <c r="BM20" i="41"/>
  <c r="BN20" i="41"/>
  <c r="BO20" i="41"/>
  <c r="BI21" i="41"/>
  <c r="BJ21" i="41"/>
  <c r="BK21" i="41"/>
  <c r="BL21" i="41"/>
  <c r="BM21" i="41"/>
  <c r="BN21" i="41"/>
  <c r="BO21" i="41"/>
  <c r="BI22" i="41"/>
  <c r="BJ22" i="41"/>
  <c r="BK22" i="41"/>
  <c r="BL22" i="41"/>
  <c r="BM22" i="41"/>
  <c r="BN22" i="41"/>
  <c r="BO22" i="41"/>
  <c r="BI23" i="41"/>
  <c r="BJ23" i="41"/>
  <c r="BK23" i="41"/>
  <c r="BL23" i="41"/>
  <c r="BM23" i="41"/>
  <c r="BN23" i="41"/>
  <c r="BO23" i="41"/>
  <c r="BI24" i="41"/>
  <c r="BJ24" i="41"/>
  <c r="BK24" i="41"/>
  <c r="BL24" i="41"/>
  <c r="BM24" i="41"/>
  <c r="BN24" i="41"/>
  <c r="BO24" i="41"/>
  <c r="BI25" i="41"/>
  <c r="BJ25" i="41"/>
  <c r="BK25" i="41"/>
  <c r="BL25" i="41"/>
  <c r="BM25" i="41"/>
  <c r="BN25" i="41"/>
  <c r="BO25" i="41"/>
  <c r="BI26" i="41"/>
  <c r="BJ26" i="41"/>
  <c r="BK26" i="41"/>
  <c r="BL26" i="41"/>
  <c r="BM26" i="41"/>
  <c r="BN26" i="41"/>
  <c r="BO26" i="41"/>
  <c r="BI27" i="41"/>
  <c r="BJ27" i="41"/>
  <c r="BK27" i="41"/>
  <c r="BL27" i="41"/>
  <c r="BM27" i="41"/>
  <c r="BN27" i="41"/>
  <c r="BO27" i="41"/>
  <c r="BI28" i="41"/>
  <c r="BJ28" i="41"/>
  <c r="BK28" i="41"/>
  <c r="BL28" i="41"/>
  <c r="BM28" i="41"/>
  <c r="BN28" i="41"/>
  <c r="BO28" i="41"/>
  <c r="BI29" i="41"/>
  <c r="BJ29" i="41"/>
  <c r="BK29" i="41"/>
  <c r="BL29" i="41"/>
  <c r="BM29" i="41"/>
  <c r="BN29" i="41"/>
  <c r="BO29" i="41"/>
  <c r="BI30" i="41"/>
  <c r="BJ30" i="41"/>
  <c r="BK30" i="41"/>
  <c r="BL30" i="41"/>
  <c r="BM30" i="41"/>
  <c r="BN30" i="41"/>
  <c r="BO30" i="41"/>
  <c r="BI31" i="41"/>
  <c r="BJ31" i="41"/>
  <c r="BK31" i="41"/>
  <c r="BL31" i="41"/>
  <c r="BM31" i="41"/>
  <c r="BN31" i="41"/>
  <c r="BO31" i="41"/>
  <c r="BI32" i="41"/>
  <c r="BJ32" i="41"/>
  <c r="BK32" i="41"/>
  <c r="BL32" i="41"/>
  <c r="BM32" i="41"/>
  <c r="BN32" i="41"/>
  <c r="BO32" i="41"/>
  <c r="BI33" i="41"/>
  <c r="BJ33" i="41"/>
  <c r="BK33" i="41"/>
  <c r="BL33" i="41"/>
  <c r="BM33" i="41"/>
  <c r="BN33" i="41"/>
  <c r="BO33" i="41"/>
  <c r="BI34" i="41"/>
  <c r="BJ34" i="41"/>
  <c r="BK34" i="41"/>
  <c r="BL34" i="41"/>
  <c r="BM34" i="41"/>
  <c r="BN34" i="41"/>
  <c r="BO34" i="41"/>
  <c r="BI35" i="41"/>
  <c r="BJ35" i="41"/>
  <c r="BK35" i="41"/>
  <c r="BL35" i="41"/>
  <c r="BM35" i="41"/>
  <c r="BN35" i="41"/>
  <c r="BO35" i="41"/>
  <c r="BI36" i="41"/>
  <c r="BJ36" i="41"/>
  <c r="BK36" i="41"/>
  <c r="BL36" i="41"/>
  <c r="BM36" i="41"/>
  <c r="BN36" i="41"/>
  <c r="BO36" i="41"/>
  <c r="BI37" i="41"/>
  <c r="BJ37" i="41"/>
  <c r="BK37" i="41"/>
  <c r="BL37" i="41"/>
  <c r="BM37" i="41"/>
  <c r="BN37" i="41"/>
  <c r="BO37" i="41"/>
  <c r="BI38" i="41"/>
  <c r="BJ38" i="41"/>
  <c r="BK38" i="41"/>
  <c r="BL38" i="41"/>
  <c r="BM38" i="41"/>
  <c r="BN38" i="41"/>
  <c r="BO38" i="41"/>
  <c r="BI39" i="41"/>
  <c r="BJ39" i="41"/>
  <c r="BK39" i="41"/>
  <c r="BL39" i="41"/>
  <c r="BM39" i="41"/>
  <c r="BN39" i="41"/>
  <c r="BO39" i="41"/>
  <c r="BI40" i="41"/>
  <c r="BJ40" i="41"/>
  <c r="BK40" i="41"/>
  <c r="BL40" i="41"/>
  <c r="BM40" i="41"/>
  <c r="BN40" i="41"/>
  <c r="BO40" i="41"/>
  <c r="BI41" i="41"/>
  <c r="BJ41" i="41"/>
  <c r="BK41" i="41"/>
  <c r="BL41" i="41"/>
  <c r="BM41" i="41"/>
  <c r="BN41" i="41"/>
  <c r="BO41" i="41"/>
  <c r="BI42" i="41"/>
  <c r="BJ42" i="41"/>
  <c r="BK42" i="41"/>
  <c r="BL42" i="41"/>
  <c r="BM42" i="41"/>
  <c r="BN42" i="41"/>
  <c r="BO42" i="41"/>
  <c r="BI43" i="41"/>
  <c r="BJ43" i="41"/>
  <c r="BK43" i="41"/>
  <c r="BL43" i="41"/>
  <c r="BM43" i="41"/>
  <c r="BN43" i="41"/>
  <c r="BO43" i="41"/>
  <c r="BJ6" i="41"/>
  <c r="BK6" i="41"/>
  <c r="BL6" i="41"/>
  <c r="BM6" i="41"/>
  <c r="BN6" i="41"/>
  <c r="BO6" i="41"/>
  <c r="BI6" i="41"/>
  <c r="BG94" i="41"/>
  <c r="BG93" i="41"/>
  <c r="BG92" i="41"/>
  <c r="BG91" i="41"/>
  <c r="BG90" i="41"/>
  <c r="BG89" i="41"/>
  <c r="BG88" i="41"/>
  <c r="BG87" i="41"/>
  <c r="BG86" i="41"/>
  <c r="BG85" i="41"/>
  <c r="BG84" i="41"/>
  <c r="BG83" i="41"/>
  <c r="BG82" i="41"/>
  <c r="BG81" i="41"/>
  <c r="BG80" i="41"/>
  <c r="BG79" i="41"/>
  <c r="BG78" i="41"/>
  <c r="BG77" i="41"/>
  <c r="BG76" i="41"/>
  <c r="BG75" i="41"/>
  <c r="BG74" i="41"/>
  <c r="BG73" i="41"/>
  <c r="BG72" i="41"/>
  <c r="BG71" i="41"/>
  <c r="BG70" i="41"/>
  <c r="BG69" i="41"/>
  <c r="BG68" i="41"/>
  <c r="BG67" i="41"/>
  <c r="BG66" i="41"/>
  <c r="BG65" i="41"/>
  <c r="BG64" i="41"/>
  <c r="BG63" i="41"/>
  <c r="BG62" i="41"/>
  <c r="BG61" i="41"/>
  <c r="BG60" i="41"/>
  <c r="BG59" i="41"/>
  <c r="BG57" i="41"/>
  <c r="BG43" i="41"/>
  <c r="BG42" i="41"/>
  <c r="BG41" i="41"/>
  <c r="BG40" i="41"/>
  <c r="BG39" i="41"/>
  <c r="BG38" i="41"/>
  <c r="BG37" i="41"/>
  <c r="BG36" i="41"/>
  <c r="BG35" i="41"/>
  <c r="BG34" i="41"/>
  <c r="BG33" i="41"/>
  <c r="BG32" i="41"/>
  <c r="BG31" i="41"/>
  <c r="BG30" i="41"/>
  <c r="BG29" i="41"/>
  <c r="BG28" i="41"/>
  <c r="BG27" i="41"/>
  <c r="BG26" i="41"/>
  <c r="BG25" i="41"/>
  <c r="BG24" i="41"/>
  <c r="BG23" i="41"/>
  <c r="BG22" i="41"/>
  <c r="BG21" i="41"/>
  <c r="BG20" i="41"/>
  <c r="BG19" i="41"/>
  <c r="BG18" i="41"/>
  <c r="BG17" i="41"/>
  <c r="BG16" i="41"/>
  <c r="BG15" i="41"/>
  <c r="BG14" i="41"/>
  <c r="BG13" i="41"/>
  <c r="BG12" i="41"/>
  <c r="BG11" i="41"/>
  <c r="BG10" i="41"/>
  <c r="BG9" i="41"/>
  <c r="BG8" i="41"/>
  <c r="BG7" i="41"/>
  <c r="BG6" i="41"/>
  <c r="BP95" i="41" l="1"/>
  <c r="BP91" i="41"/>
  <c r="BP75" i="41"/>
  <c r="BP71" i="41"/>
  <c r="BP67" i="41"/>
  <c r="BP83" i="41"/>
  <c r="BP87" i="41"/>
  <c r="BP79" i="41"/>
  <c r="BP63" i="41"/>
  <c r="BP92" i="41"/>
  <c r="BP88" i="41"/>
  <c r="BP84" i="41"/>
  <c r="BP80" i="41"/>
  <c r="BP76" i="41"/>
  <c r="BP72" i="41"/>
  <c r="BP68" i="41"/>
  <c r="BP64" i="41"/>
  <c r="BP60" i="41"/>
  <c r="CI98" i="41"/>
  <c r="CI99" i="41" s="1"/>
  <c r="CH98" i="41"/>
  <c r="CH99" i="41" s="1"/>
  <c r="CM98" i="41"/>
  <c r="CM99" i="41" s="1"/>
  <c r="CL98" i="41"/>
  <c r="CL99" i="41" s="1"/>
  <c r="CG98" i="41"/>
  <c r="CG99" i="41" s="1"/>
  <c r="CJ98" i="41"/>
  <c r="CJ99" i="41" s="1"/>
  <c r="CK98" i="41"/>
  <c r="CK99" i="41" s="1"/>
  <c r="CN98" i="41"/>
  <c r="CN99" i="41" s="1"/>
  <c r="BP93" i="41"/>
  <c r="BP89" i="41"/>
  <c r="BP85" i="41"/>
  <c r="BP81" i="41"/>
  <c r="BP77" i="41"/>
  <c r="BP73" i="41"/>
  <c r="BP69" i="41"/>
  <c r="BP65" i="41"/>
  <c r="BP61" i="41"/>
  <c r="BP57" i="41"/>
  <c r="BP94" i="41"/>
  <c r="BP90" i="41"/>
  <c r="BP86" i="41"/>
  <c r="BP82" i="41"/>
  <c r="BP78" i="41"/>
  <c r="BP74" i="41"/>
  <c r="BP70" i="41"/>
  <c r="BP66" i="41"/>
  <c r="BP62" i="41"/>
  <c r="BP58" i="41"/>
  <c r="BM96" i="41"/>
  <c r="BM97" i="41" s="1"/>
  <c r="BM98" i="41" s="1"/>
  <c r="BI96" i="41"/>
  <c r="BI97" i="41" s="1"/>
  <c r="BI98" i="41" s="1"/>
  <c r="BP59" i="41"/>
  <c r="BN44" i="41"/>
  <c r="BP43" i="41"/>
  <c r="BP41" i="41"/>
  <c r="BP39" i="41"/>
  <c r="BP37" i="41"/>
  <c r="BP35" i="41"/>
  <c r="BP33" i="41"/>
  <c r="BP31" i="41"/>
  <c r="BP29" i="41"/>
  <c r="BP27" i="41"/>
  <c r="BP25" i="41"/>
  <c r="BP23" i="41"/>
  <c r="BP21" i="41"/>
  <c r="BP19" i="41"/>
  <c r="BP17" i="41"/>
  <c r="BP15" i="41"/>
  <c r="BP13" i="41"/>
  <c r="BP11" i="41"/>
  <c r="BP9" i="41"/>
  <c r="BP7" i="41"/>
  <c r="BP42" i="41"/>
  <c r="BP38" i="41"/>
  <c r="BP34" i="41"/>
  <c r="BP30" i="41"/>
  <c r="BP26" i="41"/>
  <c r="BP22" i="41"/>
  <c r="BP18" i="41"/>
  <c r="BP14" i="41"/>
  <c r="BP10" i="41"/>
  <c r="BP6" i="41"/>
  <c r="BP40" i="41"/>
  <c r="BP36" i="41"/>
  <c r="BP32" i="41"/>
  <c r="BP28" i="41"/>
  <c r="BP24" i="41"/>
  <c r="BP20" i="41"/>
  <c r="BP16" i="41"/>
  <c r="BP12" i="41"/>
  <c r="BP8" i="41"/>
  <c r="BJ44" i="41"/>
  <c r="BM44" i="41"/>
  <c r="BL96" i="41"/>
  <c r="BL97" i="41" s="1"/>
  <c r="BL98" i="41" s="1"/>
  <c r="BI44" i="41"/>
  <c r="BK44" i="41"/>
  <c r="BO44" i="41"/>
  <c r="BJ96" i="41"/>
  <c r="BJ97" i="41" s="1"/>
  <c r="BJ98" i="41" s="1"/>
  <c r="BN96" i="41"/>
  <c r="BN97" i="41" s="1"/>
  <c r="BN98" i="41" s="1"/>
  <c r="BL44" i="41"/>
  <c r="BK96" i="41"/>
  <c r="BK97" i="41" s="1"/>
  <c r="BK98" i="41" s="1"/>
  <c r="BO96" i="41"/>
  <c r="BO97" i="41" s="1"/>
  <c r="BO98" i="41" s="1"/>
  <c r="BP96" i="41" l="1"/>
  <c r="BP97" i="41" s="1"/>
  <c r="BP98" i="41" s="1"/>
  <c r="BP44" i="41"/>
  <c r="L50" i="49"/>
  <c r="AB53" i="49"/>
  <c r="AC53" i="49"/>
  <c r="AD53" i="49"/>
  <c r="AE53" i="49"/>
  <c r="AF53" i="49"/>
  <c r="AG53" i="49"/>
  <c r="AH53" i="49"/>
  <c r="AL57" i="51"/>
  <c r="AJ8" i="51"/>
  <c r="AI58" i="51"/>
  <c r="AH58" i="51"/>
  <c r="AJ57" i="51"/>
  <c r="AJ60" i="51" s="1"/>
  <c r="AJ55" i="51"/>
  <c r="AJ54" i="51"/>
  <c r="AJ53" i="51"/>
  <c r="AJ52" i="51"/>
  <c r="AJ51" i="51"/>
  <c r="AJ50" i="51"/>
  <c r="AJ49" i="51"/>
  <c r="AJ48" i="51"/>
  <c r="AJ47" i="51"/>
  <c r="AJ46" i="51"/>
  <c r="AJ45" i="51"/>
  <c r="AJ44" i="51"/>
  <c r="AJ43" i="51"/>
  <c r="AJ42" i="51"/>
  <c r="AJ41" i="51"/>
  <c r="AJ40" i="51"/>
  <c r="AJ39" i="51"/>
  <c r="AJ38" i="51"/>
  <c r="AJ37" i="51"/>
  <c r="AJ36" i="51"/>
  <c r="AJ35" i="51"/>
  <c r="AJ34" i="51"/>
  <c r="AJ33" i="51"/>
  <c r="AJ32" i="51"/>
  <c r="AJ31" i="51"/>
  <c r="AJ30" i="51"/>
  <c r="AJ29" i="51"/>
  <c r="AJ28" i="51"/>
  <c r="AJ27" i="51"/>
  <c r="AJ26" i="51"/>
  <c r="AJ25" i="51"/>
  <c r="AJ24" i="51"/>
  <c r="AJ23" i="51"/>
  <c r="AJ22" i="51"/>
  <c r="AJ21" i="51"/>
  <c r="AJ20" i="51"/>
  <c r="AJ19" i="51"/>
  <c r="AJ18" i="51"/>
  <c r="AJ17" i="51"/>
  <c r="AJ16" i="51"/>
  <c r="AJ15" i="51"/>
  <c r="AJ14" i="51"/>
  <c r="AJ13" i="51"/>
  <c r="AJ12" i="51"/>
  <c r="AJ11" i="51"/>
  <c r="AJ10" i="51"/>
  <c r="AJ9" i="51"/>
  <c r="AF9" i="51"/>
  <c r="AF10" i="51"/>
  <c r="AF11" i="51"/>
  <c r="AF12" i="51"/>
  <c r="AF13" i="51"/>
  <c r="AF14" i="51"/>
  <c r="AF15" i="51"/>
  <c r="AF16" i="51"/>
  <c r="AF17" i="51"/>
  <c r="AF18" i="51"/>
  <c r="AF19" i="51"/>
  <c r="AF20" i="51"/>
  <c r="AF21" i="51"/>
  <c r="AF22" i="51"/>
  <c r="AF23" i="51"/>
  <c r="AF24" i="51"/>
  <c r="AF25" i="51"/>
  <c r="AF26" i="51"/>
  <c r="AF27" i="51"/>
  <c r="AF28" i="51"/>
  <c r="AF29" i="51"/>
  <c r="AF30" i="51"/>
  <c r="AF31" i="51"/>
  <c r="AF32" i="51"/>
  <c r="AF33" i="51"/>
  <c r="AF34" i="51"/>
  <c r="AF35" i="51"/>
  <c r="AF36" i="51"/>
  <c r="AF37" i="51"/>
  <c r="AF38" i="51"/>
  <c r="AF39" i="51"/>
  <c r="AF40" i="51"/>
  <c r="AF41" i="51"/>
  <c r="AF42" i="51"/>
  <c r="AF43" i="51"/>
  <c r="AF44" i="51"/>
  <c r="AF45" i="51"/>
  <c r="AF46" i="51"/>
  <c r="AF47" i="51"/>
  <c r="AF48" i="51"/>
  <c r="AF49" i="51"/>
  <c r="AF50" i="51"/>
  <c r="AF51" i="51"/>
  <c r="AF52" i="51"/>
  <c r="AF53" i="51"/>
  <c r="AF54" i="51"/>
  <c r="AF55" i="51"/>
  <c r="AF8" i="51"/>
  <c r="AF57" i="51"/>
  <c r="AF60" i="51" s="1"/>
  <c r="AG9" i="51" s="1"/>
  <c r="AJ56" i="51" l="1"/>
  <c r="AJ58" i="51" s="1"/>
  <c r="AG52" i="51"/>
  <c r="AG48" i="51"/>
  <c r="AG40" i="51"/>
  <c r="AG32" i="51"/>
  <c r="AG24" i="51"/>
  <c r="AG16" i="51"/>
  <c r="AG12" i="51"/>
  <c r="AG55" i="51"/>
  <c r="AG51" i="51"/>
  <c r="AG47" i="51"/>
  <c r="AG43" i="51"/>
  <c r="AG39" i="51"/>
  <c r="AG35" i="51"/>
  <c r="AG31" i="51"/>
  <c r="AG27" i="51"/>
  <c r="AG23" i="51"/>
  <c r="AG19" i="51"/>
  <c r="AG15" i="51"/>
  <c r="AG11" i="51"/>
  <c r="AG44" i="51"/>
  <c r="AG36" i="51"/>
  <c r="AG28" i="51"/>
  <c r="AG20" i="51"/>
  <c r="AG8" i="51"/>
  <c r="AG54" i="51"/>
  <c r="AG50" i="51"/>
  <c r="AG46" i="51"/>
  <c r="AG42" i="51"/>
  <c r="AG38" i="51"/>
  <c r="AG34" i="51"/>
  <c r="AG30" i="51"/>
  <c r="AG26" i="51"/>
  <c r="AG22" i="51"/>
  <c r="AG18" i="51"/>
  <c r="AG14" i="51"/>
  <c r="AG10" i="51"/>
  <c r="AG53" i="51"/>
  <c r="AG49" i="51"/>
  <c r="AG45" i="51"/>
  <c r="AG41" i="51"/>
  <c r="AG37" i="51"/>
  <c r="AG33" i="51"/>
  <c r="AG29" i="51"/>
  <c r="AG25" i="51"/>
  <c r="AG21" i="51"/>
  <c r="AG17" i="51"/>
  <c r="AG13" i="51"/>
  <c r="AF56" i="51"/>
  <c r="AF58" i="51" s="1"/>
  <c r="C53" i="52"/>
  <c r="C55" i="52" s="1"/>
  <c r="AG56" i="51" l="1"/>
  <c r="AG58" i="51" s="1"/>
  <c r="E53" i="52"/>
  <c r="D53" i="52"/>
  <c r="D55" i="52" s="1"/>
  <c r="AA9" i="52"/>
  <c r="AA10" i="52"/>
  <c r="AA11" i="52"/>
  <c r="AA12" i="52"/>
  <c r="AA13" i="52"/>
  <c r="AA14" i="52"/>
  <c r="AA15" i="52"/>
  <c r="AA16" i="52"/>
  <c r="AA17" i="52"/>
  <c r="AA18" i="52"/>
  <c r="AA19" i="52"/>
  <c r="AA20" i="52"/>
  <c r="AA21" i="52"/>
  <c r="AA22" i="52"/>
  <c r="AA23" i="52"/>
  <c r="AA24" i="52"/>
  <c r="AA25" i="52"/>
  <c r="AA26" i="52"/>
  <c r="AA27" i="52"/>
  <c r="AA28" i="52"/>
  <c r="AA29" i="52"/>
  <c r="AA30" i="52"/>
  <c r="AA31" i="52"/>
  <c r="AA32" i="52"/>
  <c r="AA33" i="52"/>
  <c r="AA34" i="52"/>
  <c r="AA35" i="52"/>
  <c r="AA36" i="52"/>
  <c r="AA37" i="52"/>
  <c r="AA38" i="52"/>
  <c r="AA39" i="52"/>
  <c r="AA40" i="52"/>
  <c r="AA41" i="52"/>
  <c r="AA42" i="52"/>
  <c r="AA43" i="52"/>
  <c r="AA44" i="52"/>
  <c r="AA45" i="52"/>
  <c r="AA46" i="52"/>
  <c r="AA47" i="52"/>
  <c r="AA48" i="52"/>
  <c r="AA49" i="52"/>
  <c r="AA50" i="52"/>
  <c r="AA51" i="52"/>
  <c r="AA52" i="52"/>
  <c r="AA54" i="52"/>
  <c r="AA57" i="52" s="1"/>
  <c r="AN35" i="52" s="1"/>
  <c r="AA8" i="52"/>
  <c r="Z53" i="52"/>
  <c r="AH54" i="52"/>
  <c r="AE53" i="52"/>
  <c r="AE56" i="52" s="1"/>
  <c r="Z55" i="52" l="1"/>
  <c r="Z56" i="52"/>
  <c r="E143" i="40"/>
  <c r="F143" i="40"/>
  <c r="E144" i="40"/>
  <c r="F144" i="40"/>
  <c r="E145" i="40"/>
  <c r="F145" i="40"/>
  <c r="E146" i="40"/>
  <c r="F146" i="40"/>
  <c r="E147" i="40"/>
  <c r="F147" i="40"/>
  <c r="E148" i="40"/>
  <c r="F148" i="40"/>
  <c r="E149" i="40"/>
  <c r="F149" i="40"/>
  <c r="E150" i="40"/>
  <c r="F150" i="40"/>
  <c r="E151" i="40"/>
  <c r="F151" i="40"/>
  <c r="E152" i="40"/>
  <c r="F152" i="40"/>
  <c r="E153" i="40"/>
  <c r="F153" i="40"/>
  <c r="E154" i="40"/>
  <c r="F154" i="40"/>
  <c r="E155" i="40"/>
  <c r="F155" i="40"/>
  <c r="E156" i="40"/>
  <c r="F156" i="40"/>
  <c r="E157" i="40"/>
  <c r="F157" i="40"/>
  <c r="E158" i="40"/>
  <c r="F158" i="40"/>
  <c r="E159" i="40"/>
  <c r="F159" i="40"/>
  <c r="E160" i="40"/>
  <c r="F160" i="40"/>
  <c r="E161" i="40"/>
  <c r="F161" i="40"/>
  <c r="E162" i="40"/>
  <c r="F162" i="40"/>
  <c r="E163" i="40"/>
  <c r="F163" i="40"/>
  <c r="F164" i="40"/>
  <c r="E164" i="40"/>
  <c r="F27" i="40"/>
  <c r="C49" i="40"/>
  <c r="B49" i="40"/>
  <c r="F41" i="40" l="1"/>
  <c r="K63" i="2"/>
  <c r="I31" i="2"/>
  <c r="J31" i="2"/>
  <c r="K31" i="2"/>
  <c r="AF53" i="52"/>
  <c r="AG54" i="52"/>
  <c r="AG57" i="52" s="1"/>
  <c r="AE55" i="52"/>
  <c r="AG52" i="52"/>
  <c r="AG51" i="52"/>
  <c r="AG50" i="52"/>
  <c r="AG49" i="52"/>
  <c r="AG48" i="52"/>
  <c r="AG47" i="52"/>
  <c r="AG46" i="52"/>
  <c r="AG45" i="52"/>
  <c r="AG44" i="52"/>
  <c r="AG43" i="52"/>
  <c r="AG42" i="52"/>
  <c r="AG41" i="52"/>
  <c r="AG40" i="52"/>
  <c r="AG39" i="52"/>
  <c r="AG38" i="52"/>
  <c r="AG37" i="52"/>
  <c r="AG36" i="52"/>
  <c r="AG35" i="52"/>
  <c r="AG34" i="52"/>
  <c r="AG33" i="52"/>
  <c r="AG32" i="52"/>
  <c r="AG31" i="52"/>
  <c r="AG30" i="52"/>
  <c r="AG29" i="52"/>
  <c r="AG28" i="52"/>
  <c r="AG27" i="52"/>
  <c r="AG26" i="52"/>
  <c r="AG25" i="52"/>
  <c r="AG24" i="52"/>
  <c r="AG23" i="52"/>
  <c r="AG22" i="52"/>
  <c r="AG21" i="52"/>
  <c r="AG20" i="52"/>
  <c r="AG19" i="52"/>
  <c r="AG18" i="52"/>
  <c r="AG17" i="52"/>
  <c r="AG16" i="52"/>
  <c r="AG15" i="52"/>
  <c r="AG14" i="52"/>
  <c r="AG13" i="52"/>
  <c r="AG12" i="52"/>
  <c r="AG11" i="52"/>
  <c r="AG10" i="52"/>
  <c r="AG9" i="52"/>
  <c r="AG8" i="52"/>
  <c r="Y53" i="52"/>
  <c r="Y56" i="52" s="1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L60" i="51"/>
  <c r="AE56" i="51"/>
  <c r="AE58" i="51" s="1"/>
  <c r="AD56" i="51"/>
  <c r="AD58" i="51" s="1"/>
  <c r="L56" i="51"/>
  <c r="L58" i="51" s="1"/>
  <c r="K56" i="51"/>
  <c r="K58" i="51" s="1"/>
  <c r="J56" i="51"/>
  <c r="J58" i="51" s="1"/>
  <c r="I56" i="51"/>
  <c r="I58" i="51" s="1"/>
  <c r="H56" i="51"/>
  <c r="H58" i="51" s="1"/>
  <c r="G56" i="51"/>
  <c r="G58" i="51" s="1"/>
  <c r="F56" i="51"/>
  <c r="F58" i="51" s="1"/>
  <c r="E56" i="51"/>
  <c r="E58" i="51" s="1"/>
  <c r="D56" i="51"/>
  <c r="D58" i="51" s="1"/>
  <c r="B55" i="51"/>
  <c r="B54" i="51"/>
  <c r="B53" i="51"/>
  <c r="B52" i="51"/>
  <c r="B51" i="51"/>
  <c r="B50" i="51"/>
  <c r="B49" i="51"/>
  <c r="B48" i="51"/>
  <c r="B47" i="51"/>
  <c r="B46" i="51"/>
  <c r="B45" i="51"/>
  <c r="B44" i="51"/>
  <c r="B43" i="51"/>
  <c r="B42" i="51"/>
  <c r="B41" i="51"/>
  <c r="B40" i="51"/>
  <c r="B39" i="51"/>
  <c r="B38" i="51"/>
  <c r="B37" i="51"/>
  <c r="B36" i="51"/>
  <c r="B35" i="51"/>
  <c r="B34" i="51"/>
  <c r="B33" i="51"/>
  <c r="B32" i="51"/>
  <c r="B31" i="51"/>
  <c r="B30" i="51"/>
  <c r="B29" i="51"/>
  <c r="B28" i="51"/>
  <c r="B27" i="51"/>
  <c r="B26" i="51"/>
  <c r="B25" i="51"/>
  <c r="B24" i="51"/>
  <c r="B23" i="51"/>
  <c r="B22" i="51"/>
  <c r="B21" i="51"/>
  <c r="B20" i="51"/>
  <c r="B19" i="51"/>
  <c r="B18" i="51"/>
  <c r="B17" i="51"/>
  <c r="B16" i="51"/>
  <c r="B15" i="51"/>
  <c r="B14" i="51"/>
  <c r="B13" i="51"/>
  <c r="B12" i="51"/>
  <c r="B11" i="51"/>
  <c r="B10" i="51"/>
  <c r="B9" i="51"/>
  <c r="B8" i="51"/>
  <c r="EL59" i="51" l="1"/>
  <c r="EH59" i="51"/>
  <c r="EB59" i="51"/>
  <c r="U59" i="51"/>
  <c r="EI59" i="51"/>
  <c r="EF59" i="51"/>
  <c r="EC59" i="51"/>
  <c r="ED59" i="51"/>
  <c r="EJ59" i="51"/>
  <c r="EE59" i="51"/>
  <c r="EK59" i="51"/>
  <c r="M56" i="52"/>
  <c r="DP59" i="51"/>
  <c r="DO59" i="51"/>
  <c r="DN59" i="51"/>
  <c r="DR59" i="51"/>
  <c r="DU59" i="51"/>
  <c r="DV59" i="51"/>
  <c r="DQ59" i="51"/>
  <c r="DX59" i="51"/>
  <c r="DW59" i="51"/>
  <c r="L56" i="52"/>
  <c r="T59" i="51"/>
  <c r="K56" i="52"/>
  <c r="P59" i="51"/>
  <c r="S59" i="51"/>
  <c r="DD59" i="51"/>
  <c r="DH59" i="51"/>
  <c r="CZ59" i="51"/>
  <c r="DG59" i="51"/>
  <c r="DA59" i="51"/>
  <c r="DB59" i="51"/>
  <c r="DC59" i="51"/>
  <c r="DI59" i="51"/>
  <c r="DJ59" i="51"/>
  <c r="CL59" i="51"/>
  <c r="CP59" i="51"/>
  <c r="CT59" i="51"/>
  <c r="CM59" i="51"/>
  <c r="CV59" i="51"/>
  <c r="CS59" i="51"/>
  <c r="CU59" i="51"/>
  <c r="CN59" i="51"/>
  <c r="CO59" i="51"/>
  <c r="J56" i="52"/>
  <c r="CA59" i="51"/>
  <c r="CB59" i="51"/>
  <c r="BZ59" i="51"/>
  <c r="CD59" i="51"/>
  <c r="CF59" i="51"/>
  <c r="CG59" i="51"/>
  <c r="CC59" i="51"/>
  <c r="CH59" i="51"/>
  <c r="CI59" i="51"/>
  <c r="I56" i="52"/>
  <c r="O59" i="51"/>
  <c r="BO59" i="51"/>
  <c r="BN59" i="51"/>
  <c r="BR59" i="51"/>
  <c r="BT59" i="51"/>
  <c r="BP59" i="51"/>
  <c r="BQ59" i="51"/>
  <c r="BV59" i="51"/>
  <c r="BU59" i="51"/>
  <c r="BW59" i="51"/>
  <c r="H56" i="52"/>
  <c r="BI59" i="51"/>
  <c r="BB59" i="51"/>
  <c r="BH59" i="51"/>
  <c r="BF59" i="51"/>
  <c r="BC59" i="51"/>
  <c r="BD59" i="51"/>
  <c r="BE59" i="51"/>
  <c r="BJ59" i="51"/>
  <c r="BK59" i="51"/>
  <c r="G56" i="52"/>
  <c r="F56" i="52"/>
  <c r="AN13" i="52"/>
  <c r="AN45" i="52"/>
  <c r="AN17" i="52"/>
  <c r="AN47" i="52"/>
  <c r="AN11" i="52"/>
  <c r="AN32" i="52"/>
  <c r="AN36" i="52"/>
  <c r="AN25" i="52"/>
  <c r="AN20" i="52"/>
  <c r="AN8" i="52"/>
  <c r="AN29" i="52"/>
  <c r="AN46" i="52"/>
  <c r="AN38" i="52"/>
  <c r="AN23" i="52"/>
  <c r="AN22" i="52"/>
  <c r="AN52" i="52"/>
  <c r="AN40" i="52"/>
  <c r="AN15" i="52"/>
  <c r="AN37" i="52"/>
  <c r="AN30" i="52"/>
  <c r="AN10" i="52"/>
  <c r="AN16" i="52"/>
  <c r="AN33" i="52"/>
  <c r="AN50" i="52"/>
  <c r="AN39" i="52"/>
  <c r="AN21" i="52"/>
  <c r="AN34" i="52"/>
  <c r="AN14" i="52"/>
  <c r="AN48" i="52"/>
  <c r="AN19" i="52"/>
  <c r="AN41" i="52"/>
  <c r="AN18" i="52"/>
  <c r="AN28" i="52"/>
  <c r="AN43" i="52"/>
  <c r="AN26" i="52"/>
  <c r="AN44" i="52"/>
  <c r="AN27" i="52"/>
  <c r="AN49" i="52"/>
  <c r="AN9" i="52"/>
  <c r="AN51" i="52"/>
  <c r="AN31" i="52"/>
  <c r="AN24" i="52"/>
  <c r="AN42" i="52"/>
  <c r="AN12" i="52"/>
  <c r="AF55" i="52"/>
  <c r="AF56" i="52"/>
  <c r="AU59" i="51"/>
  <c r="AT59" i="51"/>
  <c r="AK8" i="51"/>
  <c r="AL8" i="51" s="1"/>
  <c r="AM8" i="51" s="1"/>
  <c r="AW27" i="51"/>
  <c r="AX27" i="51" s="1"/>
  <c r="AY27" i="51" s="1"/>
  <c r="AW11" i="51"/>
  <c r="AX11" i="51" s="1"/>
  <c r="AY11" i="51" s="1"/>
  <c r="AW37" i="51"/>
  <c r="AX37" i="51" s="1"/>
  <c r="AY37" i="51" s="1"/>
  <c r="AW17" i="51"/>
  <c r="AX17" i="51" s="1"/>
  <c r="AY17" i="51" s="1"/>
  <c r="AW38" i="51"/>
  <c r="AX38" i="51" s="1"/>
  <c r="AY38" i="51" s="1"/>
  <c r="AW14" i="51"/>
  <c r="AX14" i="51" s="1"/>
  <c r="AY14" i="51" s="1"/>
  <c r="AW32" i="51"/>
  <c r="AX32" i="51" s="1"/>
  <c r="AY32" i="51" s="1"/>
  <c r="AW50" i="51"/>
  <c r="AX50" i="51" s="1"/>
  <c r="AY50" i="51" s="1"/>
  <c r="AW26" i="51"/>
  <c r="AX26" i="51" s="1"/>
  <c r="AY26" i="51" s="1"/>
  <c r="AW47" i="51"/>
  <c r="AX47" i="51" s="1"/>
  <c r="AY47" i="51" s="1"/>
  <c r="AW16" i="51"/>
  <c r="AX16" i="51" s="1"/>
  <c r="AY16" i="51" s="1"/>
  <c r="AW34" i="51"/>
  <c r="AX34" i="51" s="1"/>
  <c r="AY34" i="51" s="1"/>
  <c r="AW52" i="51"/>
  <c r="AX52" i="51" s="1"/>
  <c r="AY52" i="51" s="1"/>
  <c r="AW8" i="51"/>
  <c r="AW43" i="51"/>
  <c r="AX43" i="51" s="1"/>
  <c r="AY43" i="51" s="1"/>
  <c r="AW53" i="51"/>
  <c r="AX53" i="51" s="1"/>
  <c r="AY53" i="51" s="1"/>
  <c r="AW24" i="51"/>
  <c r="AX24" i="51" s="1"/>
  <c r="AY24" i="51" s="1"/>
  <c r="AW42" i="51"/>
  <c r="AX42" i="51" s="1"/>
  <c r="AY42" i="51" s="1"/>
  <c r="AW18" i="51"/>
  <c r="AX18" i="51" s="1"/>
  <c r="AY18" i="51" s="1"/>
  <c r="AW36" i="51"/>
  <c r="AX36" i="51" s="1"/>
  <c r="AY36" i="51" s="1"/>
  <c r="AW15" i="51"/>
  <c r="AX15" i="51" s="1"/>
  <c r="AY15" i="51" s="1"/>
  <c r="AW29" i="51"/>
  <c r="AX29" i="51" s="1"/>
  <c r="AY29" i="51" s="1"/>
  <c r="AW51" i="51"/>
  <c r="AX51" i="51" s="1"/>
  <c r="AY51" i="51" s="1"/>
  <c r="AW20" i="51"/>
  <c r="AX20" i="51" s="1"/>
  <c r="AY20" i="51" s="1"/>
  <c r="AW41" i="51"/>
  <c r="AX41" i="51" s="1"/>
  <c r="AY41" i="51" s="1"/>
  <c r="AW55" i="51"/>
  <c r="AX55" i="51" s="1"/>
  <c r="AY55" i="51" s="1"/>
  <c r="AW9" i="51"/>
  <c r="AX9" i="51" s="1"/>
  <c r="AY9" i="51" s="1"/>
  <c r="AW10" i="51"/>
  <c r="AX10" i="51" s="1"/>
  <c r="AY10" i="51" s="1"/>
  <c r="AW31" i="51"/>
  <c r="AX31" i="51" s="1"/>
  <c r="AY31" i="51" s="1"/>
  <c r="AW45" i="51"/>
  <c r="AX45" i="51" s="1"/>
  <c r="AY45" i="51" s="1"/>
  <c r="AW25" i="51"/>
  <c r="AX25" i="51" s="1"/>
  <c r="AY25" i="51" s="1"/>
  <c r="AW39" i="51"/>
  <c r="AX39" i="51" s="1"/>
  <c r="AY39" i="51" s="1"/>
  <c r="AW19" i="51"/>
  <c r="AX19" i="51" s="1"/>
  <c r="AY19" i="51" s="1"/>
  <c r="AW33" i="51"/>
  <c r="AX33" i="51" s="1"/>
  <c r="AY33" i="51" s="1"/>
  <c r="AW54" i="51"/>
  <c r="AX54" i="51" s="1"/>
  <c r="AY54" i="51" s="1"/>
  <c r="AW23" i="51"/>
  <c r="AX23" i="51" s="1"/>
  <c r="AY23" i="51" s="1"/>
  <c r="AW44" i="51"/>
  <c r="AX44" i="51" s="1"/>
  <c r="AY44" i="51" s="1"/>
  <c r="AW21" i="51"/>
  <c r="AX21" i="51" s="1"/>
  <c r="AY21" i="51" s="1"/>
  <c r="AW13" i="51"/>
  <c r="AX13" i="51" s="1"/>
  <c r="AY13" i="51" s="1"/>
  <c r="AW35" i="51"/>
  <c r="AX35" i="51" s="1"/>
  <c r="AY35" i="51" s="1"/>
  <c r="AW49" i="51"/>
  <c r="AX49" i="51" s="1"/>
  <c r="AY49" i="51" s="1"/>
  <c r="AW28" i="51"/>
  <c r="AX28" i="51" s="1"/>
  <c r="AY28" i="51" s="1"/>
  <c r="AW46" i="51"/>
  <c r="AX46" i="51" s="1"/>
  <c r="AY46" i="51" s="1"/>
  <c r="AW22" i="51"/>
  <c r="AX22" i="51" s="1"/>
  <c r="AY22" i="51" s="1"/>
  <c r="AW40" i="51"/>
  <c r="AX40" i="51" s="1"/>
  <c r="AY40" i="51" s="1"/>
  <c r="AW12" i="51"/>
  <c r="AX12" i="51" s="1"/>
  <c r="AY12" i="51" s="1"/>
  <c r="AW30" i="51"/>
  <c r="AX30" i="51" s="1"/>
  <c r="AY30" i="51" s="1"/>
  <c r="AW48" i="51"/>
  <c r="AX48" i="51" s="1"/>
  <c r="AY48" i="51" s="1"/>
  <c r="AP59" i="51"/>
  <c r="AQ59" i="51"/>
  <c r="AI59" i="51"/>
  <c r="AR59" i="51"/>
  <c r="AV59" i="51"/>
  <c r="AS59" i="51"/>
  <c r="AF59" i="51"/>
  <c r="AJ59" i="51"/>
  <c r="AE59" i="51"/>
  <c r="AG59" i="51"/>
  <c r="AD59" i="51"/>
  <c r="AH59" i="51"/>
  <c r="AK55" i="51"/>
  <c r="AL55" i="51" s="1"/>
  <c r="AM55" i="51" s="1"/>
  <c r="AK49" i="51"/>
  <c r="AL49" i="51" s="1"/>
  <c r="AM49" i="51" s="1"/>
  <c r="AK45" i="51"/>
  <c r="AL45" i="51" s="1"/>
  <c r="AM45" i="51" s="1"/>
  <c r="AK41" i="51"/>
  <c r="AL41" i="51" s="1"/>
  <c r="AM41" i="51" s="1"/>
  <c r="AK37" i="51"/>
  <c r="AL37" i="51" s="1"/>
  <c r="AM37" i="51" s="1"/>
  <c r="AK33" i="51"/>
  <c r="AL33" i="51" s="1"/>
  <c r="AM33" i="51" s="1"/>
  <c r="AK29" i="51"/>
  <c r="AL29" i="51" s="1"/>
  <c r="AM29" i="51" s="1"/>
  <c r="AK23" i="51"/>
  <c r="AL23" i="51" s="1"/>
  <c r="AM23" i="51" s="1"/>
  <c r="AK19" i="51"/>
  <c r="AL19" i="51" s="1"/>
  <c r="AM19" i="51" s="1"/>
  <c r="AK17" i="51"/>
  <c r="AL17" i="51" s="1"/>
  <c r="AM17" i="51" s="1"/>
  <c r="AK13" i="51"/>
  <c r="AL13" i="51" s="1"/>
  <c r="AM13" i="51" s="1"/>
  <c r="AK9" i="51"/>
  <c r="AL9" i="51" s="1"/>
  <c r="AM9" i="51" s="1"/>
  <c r="AK53" i="51"/>
  <c r="AL53" i="51" s="1"/>
  <c r="AM53" i="51" s="1"/>
  <c r="AK51" i="51"/>
  <c r="AL51" i="51" s="1"/>
  <c r="AM51" i="51" s="1"/>
  <c r="AK47" i="51"/>
  <c r="AL47" i="51" s="1"/>
  <c r="AM47" i="51" s="1"/>
  <c r="AK43" i="51"/>
  <c r="AL43" i="51" s="1"/>
  <c r="AM43" i="51" s="1"/>
  <c r="AK39" i="51"/>
  <c r="AL39" i="51" s="1"/>
  <c r="AM39" i="51" s="1"/>
  <c r="AK35" i="51"/>
  <c r="AL35" i="51" s="1"/>
  <c r="AM35" i="51" s="1"/>
  <c r="AK31" i="51"/>
  <c r="AL31" i="51" s="1"/>
  <c r="AM31" i="51" s="1"/>
  <c r="AK27" i="51"/>
  <c r="AL27" i="51" s="1"/>
  <c r="AM27" i="51" s="1"/>
  <c r="AK25" i="51"/>
  <c r="AL25" i="51" s="1"/>
  <c r="AM25" i="51" s="1"/>
  <c r="AK21" i="51"/>
  <c r="AL21" i="51" s="1"/>
  <c r="AM21" i="51" s="1"/>
  <c r="AK15" i="51"/>
  <c r="AL15" i="51" s="1"/>
  <c r="AM15" i="51" s="1"/>
  <c r="AK11" i="51"/>
  <c r="AL11" i="51" s="1"/>
  <c r="AM11" i="51" s="1"/>
  <c r="AK40" i="51"/>
  <c r="AL40" i="51" s="1"/>
  <c r="AM40" i="51" s="1"/>
  <c r="AK10" i="51"/>
  <c r="AL10" i="51" s="1"/>
  <c r="AM10" i="51" s="1"/>
  <c r="AK42" i="51"/>
  <c r="AL42" i="51" s="1"/>
  <c r="AM42" i="51" s="1"/>
  <c r="AK20" i="51"/>
  <c r="AL20" i="51" s="1"/>
  <c r="AM20" i="51" s="1"/>
  <c r="AK18" i="51"/>
  <c r="AL18" i="51" s="1"/>
  <c r="AM18" i="51" s="1"/>
  <c r="AK48" i="51"/>
  <c r="AL48" i="51" s="1"/>
  <c r="AM48" i="51" s="1"/>
  <c r="AK54" i="51"/>
  <c r="AL54" i="51" s="1"/>
  <c r="AM54" i="51" s="1"/>
  <c r="AK38" i="51"/>
  <c r="AL38" i="51" s="1"/>
  <c r="AM38" i="51" s="1"/>
  <c r="AK52" i="51"/>
  <c r="AL52" i="51" s="1"/>
  <c r="AM52" i="51" s="1"/>
  <c r="AK12" i="51"/>
  <c r="AL12" i="51" s="1"/>
  <c r="AM12" i="51" s="1"/>
  <c r="AK50" i="51"/>
  <c r="AL50" i="51" s="1"/>
  <c r="AM50" i="51" s="1"/>
  <c r="AK16" i="51"/>
  <c r="AL16" i="51" s="1"/>
  <c r="AM16" i="51" s="1"/>
  <c r="AK44" i="51"/>
  <c r="AL44" i="51" s="1"/>
  <c r="AM44" i="51" s="1"/>
  <c r="AK22" i="51"/>
  <c r="AL22" i="51" s="1"/>
  <c r="AM22" i="51" s="1"/>
  <c r="AK46" i="51"/>
  <c r="AL46" i="51" s="1"/>
  <c r="AM46" i="51" s="1"/>
  <c r="AK28" i="51"/>
  <c r="AL28" i="51" s="1"/>
  <c r="AM28" i="51" s="1"/>
  <c r="AK26" i="51"/>
  <c r="AL26" i="51" s="1"/>
  <c r="AM26" i="51" s="1"/>
  <c r="AK24" i="51"/>
  <c r="AL24" i="51" s="1"/>
  <c r="AM24" i="51" s="1"/>
  <c r="AK30" i="51"/>
  <c r="AL30" i="51" s="1"/>
  <c r="AM30" i="51" s="1"/>
  <c r="AK36" i="51"/>
  <c r="AL36" i="51" s="1"/>
  <c r="AM36" i="51" s="1"/>
  <c r="AK32" i="51"/>
  <c r="AL32" i="51" s="1"/>
  <c r="AM32" i="51" s="1"/>
  <c r="AK34" i="51"/>
  <c r="AL34" i="51" s="1"/>
  <c r="AM34" i="51" s="1"/>
  <c r="AK14" i="51"/>
  <c r="AL14" i="51" s="1"/>
  <c r="AM14" i="51" s="1"/>
  <c r="C56" i="52"/>
  <c r="Y55" i="52"/>
  <c r="AA53" i="52"/>
  <c r="AA56" i="52" s="1"/>
  <c r="J59" i="51"/>
  <c r="G59" i="51"/>
  <c r="AH8" i="52"/>
  <c r="AH12" i="52"/>
  <c r="AH16" i="52"/>
  <c r="AH20" i="52"/>
  <c r="AH24" i="52"/>
  <c r="AH28" i="52"/>
  <c r="AH32" i="52"/>
  <c r="AH36" i="52"/>
  <c r="AH40" i="52"/>
  <c r="AH44" i="52"/>
  <c r="AH48" i="52"/>
  <c r="AH52" i="52"/>
  <c r="AH13" i="52"/>
  <c r="AH17" i="52"/>
  <c r="AH21" i="52"/>
  <c r="AH25" i="52"/>
  <c r="AH29" i="52"/>
  <c r="AH33" i="52"/>
  <c r="AH37" i="52"/>
  <c r="AH41" i="52"/>
  <c r="AH45" i="52"/>
  <c r="AH49" i="52"/>
  <c r="AH10" i="52"/>
  <c r="AH14" i="52"/>
  <c r="AH18" i="52"/>
  <c r="AH22" i="52"/>
  <c r="AH26" i="52"/>
  <c r="AH30" i="52"/>
  <c r="AH34" i="52"/>
  <c r="AH38" i="52"/>
  <c r="AH42" i="52"/>
  <c r="AH46" i="52"/>
  <c r="AH50" i="52"/>
  <c r="AH11" i="52"/>
  <c r="AH15" i="52"/>
  <c r="AH19" i="52"/>
  <c r="AH23" i="52"/>
  <c r="AH27" i="52"/>
  <c r="AH31" i="52"/>
  <c r="AH35" i="52"/>
  <c r="AH39" i="52"/>
  <c r="AH43" i="52"/>
  <c r="AH47" i="52"/>
  <c r="AH51" i="52"/>
  <c r="AG53" i="52"/>
  <c r="AG55" i="52" s="1"/>
  <c r="AH9" i="52"/>
  <c r="AB10" i="52"/>
  <c r="AB9" i="52"/>
  <c r="AB45" i="52"/>
  <c r="AB49" i="52"/>
  <c r="AB12" i="52"/>
  <c r="AB14" i="52"/>
  <c r="AB16" i="52"/>
  <c r="AB19" i="52"/>
  <c r="AB20" i="52"/>
  <c r="AB22" i="52"/>
  <c r="AB23" i="52"/>
  <c r="AB24" i="52"/>
  <c r="AB26" i="52"/>
  <c r="AB27" i="52"/>
  <c r="AB28" i="52"/>
  <c r="AB30" i="52"/>
  <c r="AB31" i="52"/>
  <c r="AB32" i="52"/>
  <c r="AB34" i="52"/>
  <c r="AB35" i="52"/>
  <c r="AB36" i="52"/>
  <c r="AB38" i="52"/>
  <c r="AB39" i="52"/>
  <c r="AB40" i="52"/>
  <c r="AB43" i="52"/>
  <c r="AB48" i="52"/>
  <c r="AB52" i="52"/>
  <c r="AB29" i="52"/>
  <c r="AB25" i="52"/>
  <c r="AB21" i="52"/>
  <c r="AB41" i="52"/>
  <c r="AB37" i="52"/>
  <c r="AB33" i="52"/>
  <c r="AB44" i="52"/>
  <c r="AB17" i="52"/>
  <c r="AB13" i="52"/>
  <c r="AB8" i="52"/>
  <c r="AB15" i="52"/>
  <c r="AB18" i="52"/>
  <c r="AB11" i="52"/>
  <c r="AB42" i="52"/>
  <c r="AB47" i="52"/>
  <c r="AB51" i="52"/>
  <c r="AB46" i="52"/>
  <c r="AB50" i="52"/>
  <c r="D59" i="51"/>
  <c r="H59" i="51"/>
  <c r="L59" i="51"/>
  <c r="K59" i="51"/>
  <c r="E59" i="51"/>
  <c r="I59" i="51"/>
  <c r="M59" i="51"/>
  <c r="F59" i="51"/>
  <c r="AA55" i="52" l="1"/>
  <c r="AG56" i="52"/>
  <c r="AN53" i="52"/>
  <c r="AN55" i="52" s="1"/>
  <c r="AW56" i="51"/>
  <c r="AW58" i="51" s="1"/>
  <c r="AX8" i="51"/>
  <c r="AX56" i="51" s="1"/>
  <c r="AL56" i="51"/>
  <c r="AM56" i="51"/>
  <c r="AM58" i="51" s="1"/>
  <c r="AK56" i="51"/>
  <c r="E55" i="52"/>
  <c r="AH53" i="52"/>
  <c r="AH55" i="52" s="1"/>
  <c r="AB53" i="52"/>
  <c r="AB55" i="52" s="1"/>
  <c r="AW59" i="51" l="1"/>
  <c r="AM59" i="51"/>
  <c r="AH56" i="52"/>
  <c r="AN56" i="52"/>
  <c r="AB56" i="52"/>
  <c r="AY8" i="51"/>
  <c r="AY56" i="51" s="1"/>
  <c r="AX58" i="51"/>
  <c r="AX59" i="51"/>
  <c r="AK58" i="51"/>
  <c r="AK59" i="51"/>
  <c r="AL58" i="51"/>
  <c r="AL59" i="51"/>
  <c r="D56" i="52"/>
  <c r="E56" i="52"/>
  <c r="H172" i="31"/>
  <c r="H171" i="31"/>
  <c r="H170" i="31"/>
  <c r="I171" i="31" l="1"/>
  <c r="AY58" i="51"/>
  <c r="AY59" i="51"/>
  <c r="I175" i="31" l="1"/>
  <c r="H143" i="31"/>
  <c r="H144" i="31"/>
  <c r="H145" i="31"/>
  <c r="H142" i="31"/>
  <c r="H159" i="31" l="1"/>
  <c r="H160" i="31"/>
  <c r="H158" i="31"/>
  <c r="H148" i="31"/>
  <c r="H147" i="31"/>
  <c r="H146" i="31"/>
  <c r="I143" i="31"/>
  <c r="I163" i="31"/>
  <c r="H156" i="31"/>
  <c r="H155" i="31"/>
  <c r="H154" i="31"/>
  <c r="H151" i="31"/>
  <c r="H152" i="31"/>
  <c r="H150" i="31"/>
  <c r="L53" i="18"/>
  <c r="L55" i="18" s="1"/>
  <c r="I159" i="31" l="1"/>
  <c r="I151" i="31"/>
  <c r="I147" i="31"/>
  <c r="I155" i="31"/>
  <c r="I121" i="31" l="1"/>
  <c r="I192" i="31"/>
  <c r="R121" i="31"/>
  <c r="G26" i="40" l="1"/>
  <c r="G27" i="40"/>
  <c r="G49" i="40" s="1"/>
  <c r="I63" i="2" l="1"/>
  <c r="F26" i="40" l="1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7" i="40"/>
  <c r="Z53" i="49" l="1"/>
  <c r="Z55" i="49" s="1"/>
  <c r="AA53" i="49"/>
  <c r="AA55" i="49" s="1"/>
  <c r="AB55" i="49"/>
  <c r="AC55" i="49"/>
  <c r="AD55" i="49"/>
  <c r="AE55" i="49"/>
  <c r="AF55" i="49"/>
  <c r="AG55" i="49"/>
  <c r="Y53" i="49"/>
  <c r="Y55" i="49" s="1"/>
  <c r="W52" i="49"/>
  <c r="W51" i="49"/>
  <c r="W50" i="49"/>
  <c r="W49" i="49"/>
  <c r="W48" i="49"/>
  <c r="W47" i="49"/>
  <c r="W46" i="49"/>
  <c r="W45" i="49"/>
  <c r="W44" i="49"/>
  <c r="W43" i="49"/>
  <c r="W42" i="49"/>
  <c r="W41" i="49"/>
  <c r="W40" i="49"/>
  <c r="W39" i="49"/>
  <c r="W38" i="49"/>
  <c r="W37" i="49"/>
  <c r="W36" i="49"/>
  <c r="W35" i="49"/>
  <c r="W34" i="49"/>
  <c r="W33" i="49"/>
  <c r="W32" i="49"/>
  <c r="W31" i="49"/>
  <c r="W30" i="49"/>
  <c r="W29" i="49"/>
  <c r="W28" i="49"/>
  <c r="W27" i="49"/>
  <c r="W26" i="49"/>
  <c r="W25" i="49"/>
  <c r="W24" i="49"/>
  <c r="W23" i="49"/>
  <c r="W22" i="49"/>
  <c r="W21" i="49"/>
  <c r="W20" i="49"/>
  <c r="W19" i="49"/>
  <c r="W18" i="49"/>
  <c r="W17" i="49"/>
  <c r="W16" i="49"/>
  <c r="W15" i="49"/>
  <c r="W14" i="49"/>
  <c r="W13" i="49"/>
  <c r="W12" i="49"/>
  <c r="W11" i="49"/>
  <c r="W10" i="49"/>
  <c r="W9" i="49"/>
  <c r="W8" i="49"/>
  <c r="W7" i="49"/>
  <c r="W6" i="49"/>
  <c r="W5" i="49"/>
  <c r="K50" i="49"/>
  <c r="J50" i="49"/>
  <c r="I50" i="49"/>
  <c r="H50" i="49"/>
  <c r="H52" i="49" s="1"/>
  <c r="G50" i="49"/>
  <c r="F50" i="49"/>
  <c r="E50" i="49"/>
  <c r="D50" i="49"/>
  <c r="D52" i="49" s="1"/>
  <c r="C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P56" i="49" l="1"/>
  <c r="AO56" i="49"/>
  <c r="AC56" i="49"/>
  <c r="Z56" i="49"/>
  <c r="AF56" i="49"/>
  <c r="AB56" i="49"/>
  <c r="AG56" i="49"/>
  <c r="Y56" i="49"/>
  <c r="AE56" i="49"/>
  <c r="AA56" i="49"/>
  <c r="AD56" i="49"/>
  <c r="F53" i="49"/>
  <c r="E53" i="49"/>
  <c r="I53" i="49"/>
  <c r="C53" i="49"/>
  <c r="H53" i="49"/>
  <c r="D53" i="49"/>
  <c r="K53" i="49"/>
  <c r="G53" i="49"/>
  <c r="J53" i="49"/>
  <c r="E52" i="49"/>
  <c r="I52" i="49"/>
  <c r="F52" i="49"/>
  <c r="J52" i="49"/>
  <c r="C52" i="49"/>
  <c r="G52" i="49"/>
  <c r="K52" i="49"/>
  <c r="B48" i="40" l="1"/>
  <c r="C44" i="40"/>
  <c r="F44" i="40" s="1"/>
  <c r="B44" i="40"/>
  <c r="H98" i="31" l="1"/>
  <c r="H97" i="31"/>
  <c r="H96" i="31"/>
  <c r="I96" i="31" s="1"/>
  <c r="Q40" i="31"/>
  <c r="R40" i="31" s="1"/>
  <c r="Q41" i="31"/>
  <c r="B47" i="40" l="1"/>
  <c r="B46" i="40"/>
  <c r="C47" i="40"/>
  <c r="C48" i="40"/>
  <c r="G41" i="40"/>
  <c r="G44" i="40" l="1"/>
  <c r="G48" i="40"/>
  <c r="AB13" i="37" l="1"/>
  <c r="AB12" i="36"/>
  <c r="AK7" i="41"/>
  <c r="AL7" i="41"/>
  <c r="AM7" i="41"/>
  <c r="AN7" i="41"/>
  <c r="AO7" i="41"/>
  <c r="AP7" i="41"/>
  <c r="AQ7" i="41"/>
  <c r="AK8" i="41"/>
  <c r="AL8" i="41"/>
  <c r="AM8" i="41"/>
  <c r="AN8" i="41"/>
  <c r="AO8" i="41"/>
  <c r="AP8" i="41"/>
  <c r="AQ8" i="41"/>
  <c r="AK9" i="41"/>
  <c r="AL9" i="41"/>
  <c r="AM9" i="41"/>
  <c r="AN9" i="41"/>
  <c r="AO9" i="41"/>
  <c r="AP9" i="41"/>
  <c r="AQ9" i="41"/>
  <c r="AK10" i="41"/>
  <c r="AL10" i="41"/>
  <c r="AM10" i="41"/>
  <c r="AN10" i="41"/>
  <c r="AO10" i="41"/>
  <c r="AP10" i="41"/>
  <c r="AQ10" i="41"/>
  <c r="AK11" i="41"/>
  <c r="AL11" i="41"/>
  <c r="AM11" i="41"/>
  <c r="AN11" i="41"/>
  <c r="AO11" i="41"/>
  <c r="AP11" i="41"/>
  <c r="AQ11" i="41"/>
  <c r="AK12" i="41"/>
  <c r="AL12" i="41"/>
  <c r="AM12" i="41"/>
  <c r="AN12" i="41"/>
  <c r="AO12" i="41"/>
  <c r="AP12" i="41"/>
  <c r="AQ12" i="41"/>
  <c r="AK13" i="41"/>
  <c r="AL13" i="41"/>
  <c r="AM13" i="41"/>
  <c r="AN13" i="41"/>
  <c r="AO13" i="41"/>
  <c r="AP13" i="41"/>
  <c r="AQ13" i="41"/>
  <c r="AK14" i="41"/>
  <c r="AL14" i="41"/>
  <c r="AM14" i="41"/>
  <c r="AN14" i="41"/>
  <c r="AO14" i="41"/>
  <c r="AP14" i="41"/>
  <c r="AQ14" i="41"/>
  <c r="AK15" i="41"/>
  <c r="AL15" i="41"/>
  <c r="AM15" i="41"/>
  <c r="AN15" i="41"/>
  <c r="AO15" i="41"/>
  <c r="AP15" i="41"/>
  <c r="AQ15" i="41"/>
  <c r="AK16" i="41"/>
  <c r="AL16" i="41"/>
  <c r="AM16" i="41"/>
  <c r="AN16" i="41"/>
  <c r="AO16" i="41"/>
  <c r="AP16" i="41"/>
  <c r="AQ16" i="41"/>
  <c r="AK17" i="41"/>
  <c r="AL17" i="41"/>
  <c r="AM17" i="41"/>
  <c r="AN17" i="41"/>
  <c r="AO17" i="41"/>
  <c r="AP17" i="41"/>
  <c r="AQ17" i="41"/>
  <c r="AK18" i="41"/>
  <c r="AL18" i="41"/>
  <c r="AM18" i="41"/>
  <c r="AN18" i="41"/>
  <c r="AO18" i="41"/>
  <c r="AP18" i="41"/>
  <c r="AQ18" i="41"/>
  <c r="AK19" i="41"/>
  <c r="AL19" i="41"/>
  <c r="AM19" i="41"/>
  <c r="AN19" i="41"/>
  <c r="AO19" i="41"/>
  <c r="AP19" i="41"/>
  <c r="AQ19" i="41"/>
  <c r="AK20" i="41"/>
  <c r="AL20" i="41"/>
  <c r="AM20" i="41"/>
  <c r="AN20" i="41"/>
  <c r="AO20" i="41"/>
  <c r="AP20" i="41"/>
  <c r="AQ20" i="41"/>
  <c r="AK21" i="41"/>
  <c r="AL21" i="41"/>
  <c r="AM21" i="41"/>
  <c r="AN21" i="41"/>
  <c r="AO21" i="41"/>
  <c r="AP21" i="41"/>
  <c r="AQ21" i="41"/>
  <c r="AK22" i="41"/>
  <c r="AL22" i="41"/>
  <c r="AM22" i="41"/>
  <c r="AN22" i="41"/>
  <c r="AO22" i="41"/>
  <c r="AP22" i="41"/>
  <c r="AQ22" i="41"/>
  <c r="AK23" i="41"/>
  <c r="AL23" i="41"/>
  <c r="AM23" i="41"/>
  <c r="AN23" i="41"/>
  <c r="AO23" i="41"/>
  <c r="AP23" i="41"/>
  <c r="AQ23" i="41"/>
  <c r="AK24" i="41"/>
  <c r="AL24" i="41"/>
  <c r="AM24" i="41"/>
  <c r="AN24" i="41"/>
  <c r="AO24" i="41"/>
  <c r="AP24" i="41"/>
  <c r="AQ24" i="41"/>
  <c r="AK25" i="41"/>
  <c r="AL25" i="41"/>
  <c r="AM25" i="41"/>
  <c r="AN25" i="41"/>
  <c r="AO25" i="41"/>
  <c r="AP25" i="41"/>
  <c r="AQ25" i="41"/>
  <c r="AK26" i="41"/>
  <c r="AL26" i="41"/>
  <c r="AM26" i="41"/>
  <c r="AN26" i="41"/>
  <c r="AO26" i="41"/>
  <c r="AP26" i="41"/>
  <c r="AQ26" i="41"/>
  <c r="AK27" i="41"/>
  <c r="AL27" i="41"/>
  <c r="AM27" i="41"/>
  <c r="AN27" i="41"/>
  <c r="AO27" i="41"/>
  <c r="AP27" i="41"/>
  <c r="AQ27" i="41"/>
  <c r="AK28" i="41"/>
  <c r="AL28" i="41"/>
  <c r="AM28" i="41"/>
  <c r="AN28" i="41"/>
  <c r="AO28" i="41"/>
  <c r="AP28" i="41"/>
  <c r="AQ28" i="41"/>
  <c r="AK29" i="41"/>
  <c r="AL29" i="41"/>
  <c r="AM29" i="41"/>
  <c r="AN29" i="41"/>
  <c r="AO29" i="41"/>
  <c r="AP29" i="41"/>
  <c r="AQ29" i="41"/>
  <c r="AK30" i="41"/>
  <c r="AL30" i="41"/>
  <c r="AM30" i="41"/>
  <c r="AN30" i="41"/>
  <c r="AO30" i="41"/>
  <c r="AP30" i="41"/>
  <c r="AQ30" i="41"/>
  <c r="AK31" i="41"/>
  <c r="AL31" i="41"/>
  <c r="AM31" i="41"/>
  <c r="AN31" i="41"/>
  <c r="AO31" i="41"/>
  <c r="AP31" i="41"/>
  <c r="AQ31" i="41"/>
  <c r="AK32" i="41"/>
  <c r="AL32" i="41"/>
  <c r="AM32" i="41"/>
  <c r="AN32" i="41"/>
  <c r="AO32" i="41"/>
  <c r="AP32" i="41"/>
  <c r="AQ32" i="41"/>
  <c r="AK33" i="41"/>
  <c r="AL33" i="41"/>
  <c r="AM33" i="41"/>
  <c r="AN33" i="41"/>
  <c r="AO33" i="41"/>
  <c r="AP33" i="41"/>
  <c r="AQ33" i="41"/>
  <c r="AK34" i="41"/>
  <c r="AL34" i="41"/>
  <c r="AM34" i="41"/>
  <c r="AN34" i="41"/>
  <c r="AO34" i="41"/>
  <c r="AP34" i="41"/>
  <c r="AQ34" i="41"/>
  <c r="AK35" i="41"/>
  <c r="AL35" i="41"/>
  <c r="AM35" i="41"/>
  <c r="AN35" i="41"/>
  <c r="AO35" i="41"/>
  <c r="AP35" i="41"/>
  <c r="AQ35" i="41"/>
  <c r="AK36" i="41"/>
  <c r="AL36" i="41"/>
  <c r="AM36" i="41"/>
  <c r="AN36" i="41"/>
  <c r="AO36" i="41"/>
  <c r="AP36" i="41"/>
  <c r="AQ36" i="41"/>
  <c r="AK37" i="41"/>
  <c r="AL37" i="41"/>
  <c r="AM37" i="41"/>
  <c r="AN37" i="41"/>
  <c r="AO37" i="41"/>
  <c r="AP37" i="41"/>
  <c r="AQ37" i="41"/>
  <c r="AK38" i="41"/>
  <c r="AL38" i="41"/>
  <c r="AM38" i="41"/>
  <c r="AN38" i="41"/>
  <c r="AO38" i="41"/>
  <c r="AP38" i="41"/>
  <c r="AQ38" i="41"/>
  <c r="AK39" i="41"/>
  <c r="AL39" i="41"/>
  <c r="AM39" i="41"/>
  <c r="AN39" i="41"/>
  <c r="AO39" i="41"/>
  <c r="AP39" i="41"/>
  <c r="AQ39" i="41"/>
  <c r="AK40" i="41"/>
  <c r="AL40" i="41"/>
  <c r="AM40" i="41"/>
  <c r="AN40" i="41"/>
  <c r="AO40" i="41"/>
  <c r="AP40" i="41"/>
  <c r="AQ40" i="41"/>
  <c r="AK41" i="41"/>
  <c r="AL41" i="41"/>
  <c r="AM41" i="41"/>
  <c r="AN41" i="41"/>
  <c r="AO41" i="41"/>
  <c r="AP41" i="41"/>
  <c r="AQ41" i="41"/>
  <c r="AK42" i="41"/>
  <c r="AL42" i="41"/>
  <c r="AM42" i="41"/>
  <c r="AN42" i="41"/>
  <c r="AO42" i="41"/>
  <c r="AP42" i="41"/>
  <c r="AQ42" i="41"/>
  <c r="AK43" i="41"/>
  <c r="AL43" i="41"/>
  <c r="AM43" i="41"/>
  <c r="AN43" i="41"/>
  <c r="AO43" i="41"/>
  <c r="AP43" i="41"/>
  <c r="AQ43" i="41"/>
  <c r="AL6" i="41"/>
  <c r="AM6" i="41"/>
  <c r="AN6" i="41"/>
  <c r="AO6" i="41"/>
  <c r="AP6" i="41"/>
  <c r="AQ6" i="41"/>
  <c r="AK6" i="41"/>
  <c r="AI7" i="41"/>
  <c r="AI8" i="41"/>
  <c r="AI9" i="41"/>
  <c r="AI10" i="41"/>
  <c r="AI11" i="41"/>
  <c r="AI12" i="41"/>
  <c r="AI13" i="41"/>
  <c r="AI14" i="41"/>
  <c r="AI15" i="41"/>
  <c r="AI16" i="41"/>
  <c r="AI17" i="41"/>
  <c r="AI18" i="41"/>
  <c r="AI19" i="41"/>
  <c r="AI20" i="41"/>
  <c r="AI21" i="41"/>
  <c r="AI22" i="41"/>
  <c r="AI23" i="41"/>
  <c r="AI24" i="41"/>
  <c r="AI25" i="41"/>
  <c r="AI26" i="41"/>
  <c r="AI27" i="41"/>
  <c r="AI28" i="41"/>
  <c r="AI29" i="41"/>
  <c r="AI30" i="41"/>
  <c r="AI31" i="41"/>
  <c r="AI32" i="41"/>
  <c r="AI33" i="41"/>
  <c r="AI34" i="41"/>
  <c r="AI35" i="41"/>
  <c r="AI36" i="41"/>
  <c r="AI37" i="41"/>
  <c r="AI38" i="41"/>
  <c r="AI39" i="41"/>
  <c r="AI40" i="41"/>
  <c r="AI41" i="41"/>
  <c r="AI42" i="41"/>
  <c r="AI43" i="41"/>
  <c r="AI6" i="41"/>
  <c r="AI58" i="41"/>
  <c r="AI59" i="41"/>
  <c r="AI60" i="41"/>
  <c r="AI61" i="41"/>
  <c r="AI62" i="41"/>
  <c r="AI63" i="41"/>
  <c r="AI64" i="41"/>
  <c r="AI65" i="41"/>
  <c r="AI66" i="41"/>
  <c r="AI67" i="41"/>
  <c r="AI68" i="41"/>
  <c r="AI69" i="41"/>
  <c r="AI70" i="41"/>
  <c r="AI71" i="41"/>
  <c r="AI72" i="41"/>
  <c r="AI73" i="41"/>
  <c r="AI74" i="41"/>
  <c r="AI75" i="41"/>
  <c r="AI76" i="41"/>
  <c r="AI77" i="41"/>
  <c r="AI78" i="41"/>
  <c r="AI79" i="41"/>
  <c r="AI80" i="41"/>
  <c r="AI81" i="41"/>
  <c r="AI82" i="41"/>
  <c r="AI83" i="41"/>
  <c r="AI84" i="41"/>
  <c r="AI85" i="41"/>
  <c r="AI86" i="41"/>
  <c r="AI87" i="41"/>
  <c r="AI88" i="41"/>
  <c r="AI89" i="41"/>
  <c r="AI90" i="41"/>
  <c r="AI91" i="41"/>
  <c r="AI92" i="41"/>
  <c r="AI93" i="41"/>
  <c r="AI57" i="41"/>
  <c r="AK93" i="41"/>
  <c r="AL93" i="41"/>
  <c r="AM93" i="41"/>
  <c r="AN93" i="41"/>
  <c r="AO93" i="41"/>
  <c r="AP93" i="41"/>
  <c r="AQ93" i="41"/>
  <c r="AK58" i="41"/>
  <c r="AL58" i="41"/>
  <c r="AM58" i="41"/>
  <c r="AN58" i="41"/>
  <c r="AO58" i="41"/>
  <c r="AP58" i="41"/>
  <c r="AQ58" i="41"/>
  <c r="AK59" i="41"/>
  <c r="AL59" i="41"/>
  <c r="AM59" i="41"/>
  <c r="AN59" i="41"/>
  <c r="AO59" i="41"/>
  <c r="AP59" i="41"/>
  <c r="AQ59" i="41"/>
  <c r="AK60" i="41"/>
  <c r="AL60" i="41"/>
  <c r="AM60" i="41"/>
  <c r="AN60" i="41"/>
  <c r="AO60" i="41"/>
  <c r="AP60" i="41"/>
  <c r="AQ60" i="41"/>
  <c r="AK61" i="41"/>
  <c r="AL61" i="41"/>
  <c r="AM61" i="41"/>
  <c r="AN61" i="41"/>
  <c r="AO61" i="41"/>
  <c r="AP61" i="41"/>
  <c r="AQ61" i="41"/>
  <c r="AK62" i="41"/>
  <c r="AL62" i="41"/>
  <c r="AM62" i="41"/>
  <c r="AN62" i="41"/>
  <c r="AO62" i="41"/>
  <c r="AP62" i="41"/>
  <c r="AQ62" i="41"/>
  <c r="AK63" i="41"/>
  <c r="AL63" i="41"/>
  <c r="AM63" i="41"/>
  <c r="AN63" i="41"/>
  <c r="AO63" i="41"/>
  <c r="AP63" i="41"/>
  <c r="AQ63" i="41"/>
  <c r="AK64" i="41"/>
  <c r="AL64" i="41"/>
  <c r="AM64" i="41"/>
  <c r="AN64" i="41"/>
  <c r="AO64" i="41"/>
  <c r="AP64" i="41"/>
  <c r="AQ64" i="41"/>
  <c r="AK65" i="41"/>
  <c r="AL65" i="41"/>
  <c r="AM65" i="41"/>
  <c r="AN65" i="41"/>
  <c r="AO65" i="41"/>
  <c r="AP65" i="41"/>
  <c r="AQ65" i="41"/>
  <c r="AK66" i="41"/>
  <c r="AL66" i="41"/>
  <c r="AM66" i="41"/>
  <c r="AN66" i="41"/>
  <c r="AO66" i="41"/>
  <c r="AP66" i="41"/>
  <c r="AQ66" i="41"/>
  <c r="AK67" i="41"/>
  <c r="AL67" i="41"/>
  <c r="AM67" i="41"/>
  <c r="AN67" i="41"/>
  <c r="AO67" i="41"/>
  <c r="AP67" i="41"/>
  <c r="AQ67" i="41"/>
  <c r="AK68" i="41"/>
  <c r="AL68" i="41"/>
  <c r="AM68" i="41"/>
  <c r="AN68" i="41"/>
  <c r="AO68" i="41"/>
  <c r="AP68" i="41"/>
  <c r="AQ68" i="41"/>
  <c r="AK69" i="41"/>
  <c r="AL69" i="41"/>
  <c r="AM69" i="41"/>
  <c r="AN69" i="41"/>
  <c r="AO69" i="41"/>
  <c r="AP69" i="41"/>
  <c r="AQ69" i="41"/>
  <c r="AK70" i="41"/>
  <c r="AL70" i="41"/>
  <c r="AM70" i="41"/>
  <c r="AN70" i="41"/>
  <c r="AO70" i="41"/>
  <c r="AP70" i="41"/>
  <c r="AQ70" i="41"/>
  <c r="AK71" i="41"/>
  <c r="AL71" i="41"/>
  <c r="AM71" i="41"/>
  <c r="AN71" i="41"/>
  <c r="AO71" i="41"/>
  <c r="AP71" i="41"/>
  <c r="AQ71" i="41"/>
  <c r="AK72" i="41"/>
  <c r="AL72" i="41"/>
  <c r="AM72" i="41"/>
  <c r="AN72" i="41"/>
  <c r="AO72" i="41"/>
  <c r="AP72" i="41"/>
  <c r="AQ72" i="41"/>
  <c r="AK73" i="41"/>
  <c r="AL73" i="41"/>
  <c r="AM73" i="41"/>
  <c r="AN73" i="41"/>
  <c r="AO73" i="41"/>
  <c r="AP73" i="41"/>
  <c r="AQ73" i="41"/>
  <c r="AK74" i="41"/>
  <c r="AL74" i="41"/>
  <c r="AM74" i="41"/>
  <c r="AN74" i="41"/>
  <c r="AO74" i="41"/>
  <c r="AP74" i="41"/>
  <c r="AQ74" i="41"/>
  <c r="AK75" i="41"/>
  <c r="AL75" i="41"/>
  <c r="AM75" i="41"/>
  <c r="AN75" i="41"/>
  <c r="AO75" i="41"/>
  <c r="AP75" i="41"/>
  <c r="AQ75" i="41"/>
  <c r="AK76" i="41"/>
  <c r="AL76" i="41"/>
  <c r="AM76" i="41"/>
  <c r="AN76" i="41"/>
  <c r="AO76" i="41"/>
  <c r="AP76" i="41"/>
  <c r="AQ76" i="41"/>
  <c r="AK77" i="41"/>
  <c r="AL77" i="41"/>
  <c r="AM77" i="41"/>
  <c r="AN77" i="41"/>
  <c r="AO77" i="41"/>
  <c r="AP77" i="41"/>
  <c r="AQ77" i="41"/>
  <c r="AK78" i="41"/>
  <c r="AL78" i="41"/>
  <c r="AM78" i="41"/>
  <c r="AN78" i="41"/>
  <c r="AO78" i="41"/>
  <c r="AP78" i="41"/>
  <c r="AQ78" i="41"/>
  <c r="AK79" i="41"/>
  <c r="AL79" i="41"/>
  <c r="AM79" i="41"/>
  <c r="AN79" i="41"/>
  <c r="AO79" i="41"/>
  <c r="AP79" i="41"/>
  <c r="AQ79" i="41"/>
  <c r="AK80" i="41"/>
  <c r="AL80" i="41"/>
  <c r="AM80" i="41"/>
  <c r="AN80" i="41"/>
  <c r="AO80" i="41"/>
  <c r="AP80" i="41"/>
  <c r="AQ80" i="41"/>
  <c r="AK81" i="41"/>
  <c r="AL81" i="41"/>
  <c r="AM81" i="41"/>
  <c r="AN81" i="41"/>
  <c r="AO81" i="41"/>
  <c r="AP81" i="41"/>
  <c r="AQ81" i="41"/>
  <c r="AK82" i="41"/>
  <c r="AL82" i="41"/>
  <c r="AM82" i="41"/>
  <c r="AN82" i="41"/>
  <c r="AO82" i="41"/>
  <c r="AP82" i="41"/>
  <c r="AQ82" i="41"/>
  <c r="AK83" i="41"/>
  <c r="AL83" i="41"/>
  <c r="AM83" i="41"/>
  <c r="AN83" i="41"/>
  <c r="AO83" i="41"/>
  <c r="AP83" i="41"/>
  <c r="AQ83" i="41"/>
  <c r="AK84" i="41"/>
  <c r="AL84" i="41"/>
  <c r="AM84" i="41"/>
  <c r="AN84" i="41"/>
  <c r="AO84" i="41"/>
  <c r="AP84" i="41"/>
  <c r="AQ84" i="41"/>
  <c r="AK85" i="41"/>
  <c r="AL85" i="41"/>
  <c r="AM85" i="41"/>
  <c r="AN85" i="41"/>
  <c r="AO85" i="41"/>
  <c r="AP85" i="41"/>
  <c r="AQ85" i="41"/>
  <c r="AK86" i="41"/>
  <c r="AL86" i="41"/>
  <c r="AM86" i="41"/>
  <c r="AN86" i="41"/>
  <c r="AO86" i="41"/>
  <c r="AP86" i="41"/>
  <c r="AQ86" i="41"/>
  <c r="AK87" i="41"/>
  <c r="AL87" i="41"/>
  <c r="AM87" i="41"/>
  <c r="AN87" i="41"/>
  <c r="AO87" i="41"/>
  <c r="AP87" i="41"/>
  <c r="AQ87" i="41"/>
  <c r="AK88" i="41"/>
  <c r="AL88" i="41"/>
  <c r="AM88" i="41"/>
  <c r="AN88" i="41"/>
  <c r="AO88" i="41"/>
  <c r="AP88" i="41"/>
  <c r="AQ88" i="41"/>
  <c r="AK89" i="41"/>
  <c r="AL89" i="41"/>
  <c r="AM89" i="41"/>
  <c r="AN89" i="41"/>
  <c r="AO89" i="41"/>
  <c r="AP89" i="41"/>
  <c r="AQ89" i="41"/>
  <c r="AK90" i="41"/>
  <c r="AL90" i="41"/>
  <c r="AM90" i="41"/>
  <c r="AN90" i="41"/>
  <c r="AO90" i="41"/>
  <c r="AP90" i="41"/>
  <c r="AQ90" i="41"/>
  <c r="AK91" i="41"/>
  <c r="AL91" i="41"/>
  <c r="AM91" i="41"/>
  <c r="AN91" i="41"/>
  <c r="AO91" i="41"/>
  <c r="AP91" i="41"/>
  <c r="AQ91" i="41"/>
  <c r="AK92" i="41"/>
  <c r="AL92" i="41"/>
  <c r="AM92" i="41"/>
  <c r="AN92" i="41"/>
  <c r="AO92" i="41"/>
  <c r="AP92" i="41"/>
  <c r="AQ92" i="41"/>
  <c r="AL57" i="41"/>
  <c r="AM57" i="41"/>
  <c r="AN57" i="41"/>
  <c r="AO57" i="41"/>
  <c r="AP57" i="41"/>
  <c r="AQ57" i="41"/>
  <c r="AK57" i="41"/>
  <c r="J63" i="2"/>
  <c r="DF49" i="41" l="1"/>
  <c r="DE49" i="41"/>
  <c r="DG49" i="41"/>
  <c r="DH49" i="41"/>
  <c r="DI49" i="41"/>
  <c r="DJ49" i="41"/>
  <c r="CL46" i="41"/>
  <c r="CL47" i="41" s="1"/>
  <c r="CJ46" i="41"/>
  <c r="CJ47" i="41" s="1"/>
  <c r="CI46" i="41"/>
  <c r="CI47" i="41" s="1"/>
  <c r="CK46" i="41"/>
  <c r="CK47" i="41" s="1"/>
  <c r="CG46" i="41"/>
  <c r="CG47" i="41" s="1"/>
  <c r="CH46" i="41"/>
  <c r="CH47" i="41" s="1"/>
  <c r="CM46" i="41"/>
  <c r="CM47" i="41" s="1"/>
  <c r="AR38" i="41"/>
  <c r="AR30" i="41"/>
  <c r="AR26" i="41"/>
  <c r="AR18" i="41"/>
  <c r="AR14" i="41"/>
  <c r="AR42" i="41"/>
  <c r="AR10" i="41"/>
  <c r="AR43" i="41"/>
  <c r="AR39" i="41"/>
  <c r="AR35" i="41"/>
  <c r="AR31" i="41"/>
  <c r="AR27" i="41"/>
  <c r="AR23" i="41"/>
  <c r="AR19" i="41"/>
  <c r="AR15" i="41"/>
  <c r="AR11" i="41"/>
  <c r="AR7" i="41"/>
  <c r="AR59" i="41"/>
  <c r="BJ45" i="41"/>
  <c r="BJ46" i="41" s="1"/>
  <c r="BN45" i="41"/>
  <c r="BN46" i="41" s="1"/>
  <c r="BM45" i="41"/>
  <c r="BM46" i="41" s="1"/>
  <c r="BO45" i="41"/>
  <c r="BO46" i="41" s="1"/>
  <c r="BK45" i="41"/>
  <c r="BK46" i="41" s="1"/>
  <c r="BI45" i="41"/>
  <c r="BI46" i="41" s="1"/>
  <c r="BL45" i="41"/>
  <c r="BL46" i="41" s="1"/>
  <c r="BP45" i="41"/>
  <c r="BP46" i="41" s="1"/>
  <c r="AR6" i="41"/>
  <c r="AR41" i="41"/>
  <c r="AR40" i="41"/>
  <c r="AR37" i="41"/>
  <c r="AR36" i="41"/>
  <c r="AR33" i="41"/>
  <c r="AR32" i="41"/>
  <c r="AR29" i="41"/>
  <c r="AR28" i="41"/>
  <c r="AR25" i="41"/>
  <c r="AR24" i="41"/>
  <c r="AR21" i="41"/>
  <c r="AR20" i="41"/>
  <c r="AR17" i="41"/>
  <c r="AR16" i="41"/>
  <c r="AR13" i="41"/>
  <c r="AR12" i="41"/>
  <c r="AR9" i="41"/>
  <c r="AR8" i="41"/>
  <c r="AR34" i="41"/>
  <c r="AR22" i="41"/>
  <c r="AM94" i="41"/>
  <c r="AR60" i="41"/>
  <c r="AQ94" i="41"/>
  <c r="AQ95" i="41" s="1"/>
  <c r="AQ96" i="41" s="1"/>
  <c r="AR58" i="41"/>
  <c r="AR92" i="41"/>
  <c r="AR88" i="41"/>
  <c r="AR80" i="41"/>
  <c r="AR76" i="41"/>
  <c r="AR64" i="41"/>
  <c r="AR93" i="41"/>
  <c r="AR68" i="41"/>
  <c r="AR72" i="41"/>
  <c r="AN94" i="41"/>
  <c r="AN95" i="41" s="1"/>
  <c r="AN96" i="41" s="1"/>
  <c r="AP94" i="41"/>
  <c r="AP95" i="41" s="1"/>
  <c r="AP96" i="41" s="1"/>
  <c r="AL94" i="41"/>
  <c r="AR89" i="41"/>
  <c r="AR85" i="41"/>
  <c r="AR81" i="41"/>
  <c r="AR77" i="41"/>
  <c r="AR73" i="41"/>
  <c r="AR69" i="41"/>
  <c r="AR65" i="41"/>
  <c r="AR61" i="41"/>
  <c r="AR84" i="41"/>
  <c r="AR82" i="41"/>
  <c r="AR78" i="41"/>
  <c r="AR74" i="41"/>
  <c r="AR70" i="41"/>
  <c r="AR66" i="41"/>
  <c r="AR62" i="41"/>
  <c r="AL95" i="41"/>
  <c r="AL96" i="41" s="1"/>
  <c r="AO94" i="41"/>
  <c r="AR90" i="41"/>
  <c r="AR86" i="41"/>
  <c r="AK94" i="41"/>
  <c r="AK95" i="41" s="1"/>
  <c r="AK96" i="41" s="1"/>
  <c r="AR91" i="41"/>
  <c r="AR87" i="41"/>
  <c r="AR83" i="41"/>
  <c r="AR79" i="41"/>
  <c r="AR75" i="41"/>
  <c r="AR71" i="41"/>
  <c r="AR67" i="41"/>
  <c r="AR63" i="41"/>
  <c r="AO95" i="41"/>
  <c r="AO96" i="41" s="1"/>
  <c r="AO44" i="41"/>
  <c r="AO45" i="41" s="1"/>
  <c r="AO46" i="41" s="1"/>
  <c r="AM44" i="41"/>
  <c r="AM45" i="41" s="1"/>
  <c r="AM46" i="41" s="1"/>
  <c r="AQ44" i="41"/>
  <c r="AQ45" i="41" s="1"/>
  <c r="AQ46" i="41" s="1"/>
  <c r="AM95" i="41"/>
  <c r="AM96" i="41" s="1"/>
  <c r="AK44" i="41"/>
  <c r="AK45" i="41" s="1"/>
  <c r="AK46" i="41" s="1"/>
  <c r="AR57" i="41"/>
  <c r="AP44" i="41"/>
  <c r="AP45" i="41" s="1"/>
  <c r="AP46" i="41" s="1"/>
  <c r="AL44" i="41"/>
  <c r="AL45" i="41" s="1"/>
  <c r="AL46" i="41" s="1"/>
  <c r="AN44" i="41"/>
  <c r="AN45" i="41" s="1"/>
  <c r="AN46" i="41" s="1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H86" i="31"/>
  <c r="H53" i="48" l="1"/>
  <c r="I53" i="48"/>
  <c r="E53" i="48"/>
  <c r="G53" i="48"/>
  <c r="J53" i="48"/>
  <c r="D53" i="48"/>
  <c r="F53" i="48"/>
  <c r="L53" i="48"/>
  <c r="C53" i="48"/>
  <c r="AR44" i="41"/>
  <c r="AR45" i="41" s="1"/>
  <c r="AR46" i="41" s="1"/>
  <c r="AR94" i="41"/>
  <c r="AR95" i="41" s="1"/>
  <c r="AR96" i="41" s="1"/>
  <c r="H80" i="31" l="1"/>
  <c r="Q76" i="31"/>
  <c r="Q77" i="31"/>
  <c r="Q78" i="31"/>
  <c r="Q75" i="31"/>
  <c r="R76" i="31" l="1"/>
  <c r="Q103" i="31" l="1"/>
  <c r="R104" i="31" s="1"/>
  <c r="Q91" i="31"/>
  <c r="Q92" i="31"/>
  <c r="Q93" i="31"/>
  <c r="Q94" i="31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K53" i="18"/>
  <c r="K55" i="18" s="1"/>
  <c r="S56" i="18" l="1"/>
  <c r="T56" i="18"/>
  <c r="R56" i="18"/>
  <c r="Q56" i="18"/>
  <c r="O56" i="18"/>
  <c r="P56" i="18"/>
  <c r="N56" i="18"/>
  <c r="M56" i="18"/>
  <c r="L56" i="18"/>
  <c r="R92" i="31"/>
  <c r="K56" i="18"/>
  <c r="Q88" i="31"/>
  <c r="Q89" i="31"/>
  <c r="Q90" i="31"/>
  <c r="Q87" i="31"/>
  <c r="Q80" i="31"/>
  <c r="Q81" i="31"/>
  <c r="Q82" i="31"/>
  <c r="Q83" i="31"/>
  <c r="Q84" i="31"/>
  <c r="Q85" i="31"/>
  <c r="Q86" i="31"/>
  <c r="Q79" i="31"/>
  <c r="R84" i="31" l="1"/>
  <c r="R88" i="31"/>
  <c r="R80" i="31"/>
  <c r="Q73" i="31"/>
  <c r="Q72" i="31"/>
  <c r="Q71" i="31"/>
  <c r="R72" i="31" l="1"/>
  <c r="AA13" i="37" l="1"/>
  <c r="AA12" i="36"/>
  <c r="O100" i="41"/>
  <c r="P100" i="41"/>
  <c r="Q100" i="41"/>
  <c r="R100" i="41"/>
  <c r="S100" i="41"/>
  <c r="T100" i="41"/>
  <c r="N100" i="41"/>
  <c r="O47" i="41"/>
  <c r="P47" i="41"/>
  <c r="Q47" i="41"/>
  <c r="R47" i="41"/>
  <c r="S47" i="41"/>
  <c r="T47" i="41"/>
  <c r="N47" i="41"/>
  <c r="N59" i="41"/>
  <c r="O59" i="41"/>
  <c r="P59" i="41"/>
  <c r="Q59" i="41"/>
  <c r="R59" i="41"/>
  <c r="S59" i="41"/>
  <c r="T59" i="41"/>
  <c r="N60" i="41"/>
  <c r="O60" i="41"/>
  <c r="P60" i="41"/>
  <c r="Q60" i="41"/>
  <c r="R60" i="41"/>
  <c r="S60" i="41"/>
  <c r="T60" i="41"/>
  <c r="N61" i="41"/>
  <c r="O61" i="41"/>
  <c r="P61" i="41"/>
  <c r="Q61" i="41"/>
  <c r="R61" i="41"/>
  <c r="S61" i="41"/>
  <c r="T61" i="41"/>
  <c r="N62" i="41"/>
  <c r="O62" i="41"/>
  <c r="P62" i="41"/>
  <c r="Q62" i="41"/>
  <c r="R62" i="41"/>
  <c r="S62" i="41"/>
  <c r="T62" i="41"/>
  <c r="N63" i="41"/>
  <c r="O63" i="41"/>
  <c r="P63" i="41"/>
  <c r="Q63" i="41"/>
  <c r="R63" i="41"/>
  <c r="S63" i="41"/>
  <c r="T63" i="41"/>
  <c r="N64" i="41"/>
  <c r="O64" i="41"/>
  <c r="P64" i="41"/>
  <c r="Q64" i="41"/>
  <c r="R64" i="41"/>
  <c r="S64" i="41"/>
  <c r="T64" i="41"/>
  <c r="N65" i="41"/>
  <c r="O65" i="41"/>
  <c r="P65" i="41"/>
  <c r="Q65" i="41"/>
  <c r="R65" i="41"/>
  <c r="S65" i="41"/>
  <c r="T65" i="41"/>
  <c r="N66" i="41"/>
  <c r="O66" i="41"/>
  <c r="P66" i="41"/>
  <c r="Q66" i="41"/>
  <c r="R66" i="41"/>
  <c r="S66" i="41"/>
  <c r="T66" i="41"/>
  <c r="N67" i="41"/>
  <c r="O67" i="41"/>
  <c r="P67" i="41"/>
  <c r="Q67" i="41"/>
  <c r="R67" i="41"/>
  <c r="S67" i="41"/>
  <c r="T67" i="41"/>
  <c r="N68" i="41"/>
  <c r="O68" i="41"/>
  <c r="P68" i="41"/>
  <c r="Q68" i="41"/>
  <c r="R68" i="41"/>
  <c r="S68" i="41"/>
  <c r="T68" i="41"/>
  <c r="N69" i="41"/>
  <c r="O69" i="41"/>
  <c r="P69" i="41"/>
  <c r="Q69" i="41"/>
  <c r="R69" i="41"/>
  <c r="S69" i="41"/>
  <c r="T69" i="41"/>
  <c r="N70" i="41"/>
  <c r="O70" i="41"/>
  <c r="P70" i="41"/>
  <c r="Q70" i="41"/>
  <c r="R70" i="41"/>
  <c r="S70" i="41"/>
  <c r="T70" i="41"/>
  <c r="N71" i="41"/>
  <c r="O71" i="41"/>
  <c r="P71" i="41"/>
  <c r="Q71" i="41"/>
  <c r="R71" i="41"/>
  <c r="S71" i="41"/>
  <c r="T71" i="41"/>
  <c r="N72" i="41"/>
  <c r="O72" i="41"/>
  <c r="P72" i="41"/>
  <c r="Q72" i="41"/>
  <c r="R72" i="41"/>
  <c r="S72" i="41"/>
  <c r="T72" i="41"/>
  <c r="N73" i="41"/>
  <c r="O73" i="41"/>
  <c r="P73" i="41"/>
  <c r="Q73" i="41"/>
  <c r="R73" i="41"/>
  <c r="S73" i="41"/>
  <c r="T73" i="41"/>
  <c r="N74" i="41"/>
  <c r="O74" i="41"/>
  <c r="P74" i="41"/>
  <c r="Q74" i="41"/>
  <c r="R74" i="41"/>
  <c r="S74" i="41"/>
  <c r="T74" i="41"/>
  <c r="N75" i="41"/>
  <c r="O75" i="41"/>
  <c r="P75" i="41"/>
  <c r="Q75" i="41"/>
  <c r="R75" i="41"/>
  <c r="S75" i="41"/>
  <c r="T75" i="41"/>
  <c r="N76" i="41"/>
  <c r="O76" i="41"/>
  <c r="P76" i="41"/>
  <c r="Q76" i="41"/>
  <c r="R76" i="41"/>
  <c r="S76" i="41"/>
  <c r="T76" i="41"/>
  <c r="N77" i="41"/>
  <c r="O77" i="41"/>
  <c r="P77" i="41"/>
  <c r="Q77" i="41"/>
  <c r="R77" i="41"/>
  <c r="S77" i="41"/>
  <c r="T77" i="41"/>
  <c r="N78" i="41"/>
  <c r="O78" i="41"/>
  <c r="P78" i="41"/>
  <c r="Q78" i="41"/>
  <c r="R78" i="41"/>
  <c r="S78" i="41"/>
  <c r="T78" i="41"/>
  <c r="N79" i="41"/>
  <c r="O79" i="41"/>
  <c r="P79" i="41"/>
  <c r="Q79" i="41"/>
  <c r="R79" i="41"/>
  <c r="S79" i="41"/>
  <c r="T79" i="41"/>
  <c r="N80" i="41"/>
  <c r="O80" i="41"/>
  <c r="P80" i="41"/>
  <c r="Q80" i="41"/>
  <c r="R80" i="41"/>
  <c r="S80" i="41"/>
  <c r="T80" i="41"/>
  <c r="N81" i="41"/>
  <c r="O81" i="41"/>
  <c r="P81" i="41"/>
  <c r="Q81" i="41"/>
  <c r="R81" i="41"/>
  <c r="S81" i="41"/>
  <c r="T81" i="41"/>
  <c r="N82" i="41"/>
  <c r="O82" i="41"/>
  <c r="P82" i="41"/>
  <c r="Q82" i="41"/>
  <c r="R82" i="41"/>
  <c r="S82" i="41"/>
  <c r="T82" i="41"/>
  <c r="N83" i="41"/>
  <c r="O83" i="41"/>
  <c r="P83" i="41"/>
  <c r="Q83" i="41"/>
  <c r="R83" i="41"/>
  <c r="S83" i="41"/>
  <c r="T83" i="41"/>
  <c r="N84" i="41"/>
  <c r="O84" i="41"/>
  <c r="P84" i="41"/>
  <c r="Q84" i="41"/>
  <c r="R84" i="41"/>
  <c r="S84" i="41"/>
  <c r="T84" i="41"/>
  <c r="N85" i="41"/>
  <c r="O85" i="41"/>
  <c r="P85" i="41"/>
  <c r="Q85" i="41"/>
  <c r="R85" i="41"/>
  <c r="S85" i="41"/>
  <c r="T85" i="41"/>
  <c r="N86" i="41"/>
  <c r="O86" i="41"/>
  <c r="P86" i="41"/>
  <c r="Q86" i="41"/>
  <c r="R86" i="41"/>
  <c r="S86" i="41"/>
  <c r="T86" i="41"/>
  <c r="N87" i="41"/>
  <c r="O87" i="41"/>
  <c r="P87" i="41"/>
  <c r="Q87" i="41"/>
  <c r="R87" i="41"/>
  <c r="S87" i="41"/>
  <c r="T87" i="41"/>
  <c r="N88" i="41"/>
  <c r="O88" i="41"/>
  <c r="P88" i="41"/>
  <c r="Q88" i="41"/>
  <c r="R88" i="41"/>
  <c r="S88" i="41"/>
  <c r="T88" i="41"/>
  <c r="N89" i="41"/>
  <c r="O89" i="41"/>
  <c r="P89" i="41"/>
  <c r="Q89" i="41"/>
  <c r="R89" i="41"/>
  <c r="S89" i="41"/>
  <c r="T89" i="41"/>
  <c r="N90" i="41"/>
  <c r="O90" i="41"/>
  <c r="P90" i="41"/>
  <c r="Q90" i="41"/>
  <c r="R90" i="41"/>
  <c r="S90" i="41"/>
  <c r="T90" i="41"/>
  <c r="N91" i="41"/>
  <c r="O91" i="41"/>
  <c r="P91" i="41"/>
  <c r="Q91" i="41"/>
  <c r="R91" i="41"/>
  <c r="S91" i="41"/>
  <c r="T91" i="41"/>
  <c r="N92" i="41"/>
  <c r="O92" i="41"/>
  <c r="P92" i="41"/>
  <c r="Q92" i="41"/>
  <c r="R92" i="41"/>
  <c r="S92" i="41"/>
  <c r="T92" i="41"/>
  <c r="N93" i="41"/>
  <c r="O93" i="41"/>
  <c r="P93" i="41"/>
  <c r="Q93" i="41"/>
  <c r="R93" i="41"/>
  <c r="S93" i="41"/>
  <c r="T93" i="41"/>
  <c r="N94" i="41"/>
  <c r="O94" i="41"/>
  <c r="P94" i="41"/>
  <c r="Q94" i="41"/>
  <c r="R94" i="41"/>
  <c r="S94" i="41"/>
  <c r="T94" i="41"/>
  <c r="N95" i="41"/>
  <c r="O95" i="41"/>
  <c r="P95" i="41"/>
  <c r="Q95" i="41"/>
  <c r="R95" i="41"/>
  <c r="S95" i="41"/>
  <c r="T95" i="41"/>
  <c r="N96" i="41"/>
  <c r="O96" i="41"/>
  <c r="P96" i="41"/>
  <c r="Q96" i="41"/>
  <c r="R96" i="41"/>
  <c r="S96" i="41"/>
  <c r="T96" i="41"/>
  <c r="N97" i="41"/>
  <c r="O97" i="41"/>
  <c r="P97" i="41"/>
  <c r="Q97" i="41"/>
  <c r="R97" i="41"/>
  <c r="S97" i="41"/>
  <c r="T97" i="41"/>
  <c r="O58" i="41"/>
  <c r="P58" i="41"/>
  <c r="Q58" i="41"/>
  <c r="R58" i="41"/>
  <c r="S58" i="41"/>
  <c r="T58" i="41"/>
  <c r="N58" i="41"/>
  <c r="N8" i="41"/>
  <c r="O8" i="41"/>
  <c r="P8" i="41"/>
  <c r="Q8" i="41"/>
  <c r="R8" i="41"/>
  <c r="S8" i="41"/>
  <c r="T8" i="41"/>
  <c r="N9" i="41"/>
  <c r="O9" i="41"/>
  <c r="P9" i="41"/>
  <c r="Q9" i="41"/>
  <c r="R9" i="41"/>
  <c r="S9" i="41"/>
  <c r="T9" i="41"/>
  <c r="N10" i="41"/>
  <c r="O10" i="41"/>
  <c r="P10" i="41"/>
  <c r="Q10" i="41"/>
  <c r="R10" i="41"/>
  <c r="S10" i="41"/>
  <c r="T10" i="41"/>
  <c r="N11" i="41"/>
  <c r="O11" i="41"/>
  <c r="P11" i="41"/>
  <c r="Q11" i="41"/>
  <c r="R11" i="41"/>
  <c r="S11" i="41"/>
  <c r="T11" i="41"/>
  <c r="N12" i="41"/>
  <c r="O12" i="41"/>
  <c r="P12" i="41"/>
  <c r="Q12" i="41"/>
  <c r="R12" i="41"/>
  <c r="S12" i="41"/>
  <c r="T12" i="41"/>
  <c r="N13" i="41"/>
  <c r="O13" i="41"/>
  <c r="P13" i="41"/>
  <c r="Q13" i="41"/>
  <c r="R13" i="41"/>
  <c r="S13" i="41"/>
  <c r="T13" i="41"/>
  <c r="N14" i="41"/>
  <c r="O14" i="41"/>
  <c r="P14" i="41"/>
  <c r="Q14" i="41"/>
  <c r="R14" i="41"/>
  <c r="S14" i="41"/>
  <c r="T14" i="41"/>
  <c r="N15" i="41"/>
  <c r="O15" i="41"/>
  <c r="P15" i="41"/>
  <c r="Q15" i="41"/>
  <c r="R15" i="41"/>
  <c r="S15" i="41"/>
  <c r="T15" i="41"/>
  <c r="N16" i="41"/>
  <c r="O16" i="41"/>
  <c r="P16" i="41"/>
  <c r="Q16" i="41"/>
  <c r="R16" i="41"/>
  <c r="S16" i="41"/>
  <c r="T16" i="41"/>
  <c r="N17" i="41"/>
  <c r="O17" i="41"/>
  <c r="P17" i="41"/>
  <c r="Q17" i="41"/>
  <c r="R17" i="41"/>
  <c r="S17" i="41"/>
  <c r="T17" i="41"/>
  <c r="N18" i="41"/>
  <c r="O18" i="41"/>
  <c r="P18" i="41"/>
  <c r="Q18" i="41"/>
  <c r="R18" i="41"/>
  <c r="S18" i="41"/>
  <c r="T18" i="41"/>
  <c r="N19" i="41"/>
  <c r="O19" i="41"/>
  <c r="P19" i="41"/>
  <c r="Q19" i="41"/>
  <c r="R19" i="41"/>
  <c r="S19" i="41"/>
  <c r="T19" i="41"/>
  <c r="N20" i="41"/>
  <c r="O20" i="41"/>
  <c r="P20" i="41"/>
  <c r="Q20" i="41"/>
  <c r="R20" i="41"/>
  <c r="S20" i="41"/>
  <c r="T20" i="41"/>
  <c r="N21" i="41"/>
  <c r="O21" i="41"/>
  <c r="P21" i="41"/>
  <c r="Q21" i="41"/>
  <c r="R21" i="41"/>
  <c r="S21" i="41"/>
  <c r="T21" i="41"/>
  <c r="N22" i="41"/>
  <c r="O22" i="41"/>
  <c r="P22" i="41"/>
  <c r="Q22" i="41"/>
  <c r="R22" i="41"/>
  <c r="S22" i="41"/>
  <c r="T22" i="41"/>
  <c r="N23" i="41"/>
  <c r="O23" i="41"/>
  <c r="P23" i="41"/>
  <c r="Q23" i="41"/>
  <c r="R23" i="41"/>
  <c r="S23" i="41"/>
  <c r="T23" i="41"/>
  <c r="N24" i="41"/>
  <c r="O24" i="41"/>
  <c r="P24" i="41"/>
  <c r="Q24" i="41"/>
  <c r="R24" i="41"/>
  <c r="S24" i="41"/>
  <c r="T24" i="41"/>
  <c r="N25" i="41"/>
  <c r="O25" i="41"/>
  <c r="P25" i="41"/>
  <c r="Q25" i="41"/>
  <c r="R25" i="41"/>
  <c r="S25" i="41"/>
  <c r="T25" i="41"/>
  <c r="N26" i="41"/>
  <c r="O26" i="41"/>
  <c r="P26" i="41"/>
  <c r="Q26" i="41"/>
  <c r="R26" i="41"/>
  <c r="S26" i="41"/>
  <c r="T26" i="41"/>
  <c r="N27" i="41"/>
  <c r="O27" i="41"/>
  <c r="P27" i="41"/>
  <c r="Q27" i="41"/>
  <c r="R27" i="41"/>
  <c r="S27" i="41"/>
  <c r="T27" i="41"/>
  <c r="N28" i="41"/>
  <c r="O28" i="41"/>
  <c r="P28" i="41"/>
  <c r="Q28" i="41"/>
  <c r="R28" i="41"/>
  <c r="S28" i="41"/>
  <c r="T28" i="41"/>
  <c r="N29" i="41"/>
  <c r="O29" i="41"/>
  <c r="P29" i="41"/>
  <c r="Q29" i="41"/>
  <c r="R29" i="41"/>
  <c r="S29" i="41"/>
  <c r="T29" i="41"/>
  <c r="N30" i="41"/>
  <c r="O30" i="41"/>
  <c r="P30" i="41"/>
  <c r="Q30" i="41"/>
  <c r="R30" i="41"/>
  <c r="S30" i="41"/>
  <c r="T30" i="41"/>
  <c r="N31" i="41"/>
  <c r="O31" i="41"/>
  <c r="P31" i="41"/>
  <c r="Q31" i="41"/>
  <c r="R31" i="41"/>
  <c r="S31" i="41"/>
  <c r="T31" i="41"/>
  <c r="N32" i="41"/>
  <c r="O32" i="41"/>
  <c r="P32" i="41"/>
  <c r="Q32" i="41"/>
  <c r="R32" i="41"/>
  <c r="S32" i="41"/>
  <c r="T32" i="41"/>
  <c r="N33" i="41"/>
  <c r="O33" i="41"/>
  <c r="P33" i="41"/>
  <c r="Q33" i="41"/>
  <c r="R33" i="41"/>
  <c r="S33" i="41"/>
  <c r="T33" i="41"/>
  <c r="N34" i="41"/>
  <c r="O34" i="41"/>
  <c r="P34" i="41"/>
  <c r="Q34" i="41"/>
  <c r="R34" i="41"/>
  <c r="S34" i="41"/>
  <c r="T34" i="41"/>
  <c r="N35" i="41"/>
  <c r="O35" i="41"/>
  <c r="P35" i="41"/>
  <c r="Q35" i="41"/>
  <c r="R35" i="41"/>
  <c r="S35" i="41"/>
  <c r="T35" i="41"/>
  <c r="N36" i="41"/>
  <c r="O36" i="41"/>
  <c r="P36" i="41"/>
  <c r="Q36" i="41"/>
  <c r="R36" i="41"/>
  <c r="S36" i="41"/>
  <c r="T36" i="41"/>
  <c r="N37" i="41"/>
  <c r="O37" i="41"/>
  <c r="P37" i="41"/>
  <c r="Q37" i="41"/>
  <c r="R37" i="41"/>
  <c r="S37" i="41"/>
  <c r="T37" i="41"/>
  <c r="N38" i="41"/>
  <c r="O38" i="41"/>
  <c r="P38" i="41"/>
  <c r="Q38" i="41"/>
  <c r="R38" i="41"/>
  <c r="S38" i="41"/>
  <c r="T38" i="41"/>
  <c r="N39" i="41"/>
  <c r="O39" i="41"/>
  <c r="P39" i="41"/>
  <c r="Q39" i="41"/>
  <c r="R39" i="41"/>
  <c r="S39" i="41"/>
  <c r="T39" i="41"/>
  <c r="N40" i="41"/>
  <c r="O40" i="41"/>
  <c r="P40" i="41"/>
  <c r="Q40" i="41"/>
  <c r="R40" i="41"/>
  <c r="S40" i="41"/>
  <c r="T40" i="41"/>
  <c r="N41" i="41"/>
  <c r="O41" i="41"/>
  <c r="P41" i="41"/>
  <c r="Q41" i="41"/>
  <c r="R41" i="41"/>
  <c r="S41" i="41"/>
  <c r="T41" i="41"/>
  <c r="N42" i="41"/>
  <c r="O42" i="41"/>
  <c r="P42" i="41"/>
  <c r="Q42" i="41"/>
  <c r="R42" i="41"/>
  <c r="S42" i="41"/>
  <c r="T42" i="41"/>
  <c r="N43" i="41"/>
  <c r="O43" i="41"/>
  <c r="P43" i="41"/>
  <c r="Q43" i="41"/>
  <c r="R43" i="41"/>
  <c r="S43" i="41"/>
  <c r="T43" i="41"/>
  <c r="N44" i="41"/>
  <c r="O44" i="41"/>
  <c r="P44" i="41"/>
  <c r="Q44" i="41"/>
  <c r="R44" i="41"/>
  <c r="S44" i="41"/>
  <c r="T44" i="41"/>
  <c r="O7" i="41"/>
  <c r="P7" i="41"/>
  <c r="Q7" i="41"/>
  <c r="R7" i="41"/>
  <c r="S7" i="41"/>
  <c r="T7" i="41"/>
  <c r="N7" i="41"/>
  <c r="H63" i="2"/>
  <c r="H31" i="2"/>
  <c r="N45" i="41" l="1"/>
  <c r="Q45" i="41"/>
  <c r="P45" i="41"/>
  <c r="S45" i="41"/>
  <c r="O45" i="41"/>
  <c r="N98" i="41"/>
  <c r="Q98" i="41"/>
  <c r="T45" i="41"/>
  <c r="R45" i="41"/>
  <c r="T98" i="41"/>
  <c r="P98" i="41"/>
  <c r="S98" i="41"/>
  <c r="O98" i="41"/>
  <c r="R98" i="41"/>
  <c r="C31" i="2"/>
  <c r="D31" i="2"/>
  <c r="E31" i="2"/>
  <c r="F31" i="2"/>
  <c r="G31" i="2"/>
  <c r="B31" i="2"/>
  <c r="C63" i="2"/>
  <c r="D63" i="2"/>
  <c r="E63" i="2"/>
  <c r="F63" i="2"/>
  <c r="G63" i="2"/>
  <c r="B63" i="2"/>
  <c r="H131" i="31" l="1"/>
  <c r="H130" i="31"/>
  <c r="H129" i="31"/>
  <c r="H128" i="31"/>
  <c r="J53" i="18" l="1"/>
  <c r="J55" i="18" s="1"/>
  <c r="H76" i="31" l="1"/>
  <c r="H77" i="31"/>
  <c r="H79" i="31"/>
  <c r="I80" i="31" s="1"/>
  <c r="H81" i="31"/>
  <c r="H83" i="31"/>
  <c r="H84" i="31"/>
  <c r="H85" i="31"/>
  <c r="H87" i="31"/>
  <c r="H88" i="31"/>
  <c r="H89" i="31"/>
  <c r="H75" i="31"/>
  <c r="I84" i="31" l="1"/>
  <c r="I88" i="31"/>
  <c r="I76" i="31"/>
  <c r="C46" i="40"/>
  <c r="G25" i="40"/>
  <c r="G47" i="40" l="1"/>
  <c r="H106" i="31" l="1"/>
  <c r="H105" i="31"/>
  <c r="H104" i="31"/>
  <c r="H103" i="31"/>
  <c r="H94" i="31"/>
  <c r="H93" i="31"/>
  <c r="H92" i="31"/>
  <c r="I92" i="31" s="1"/>
  <c r="I104" i="31" l="1"/>
  <c r="G8" i="40" l="1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46" i="40" s="1"/>
  <c r="EF66" i="32" l="1"/>
  <c r="EF67" i="32"/>
  <c r="EF68" i="32"/>
  <c r="EF69" i="32"/>
  <c r="EF70" i="32"/>
  <c r="EF71" i="32"/>
  <c r="EF72" i="32"/>
  <c r="EF73" i="32"/>
  <c r="EF74" i="32"/>
  <c r="EF75" i="32"/>
  <c r="EF76" i="32"/>
  <c r="EF77" i="32"/>
  <c r="EF78" i="32"/>
  <c r="EF79" i="32"/>
  <c r="EF80" i="32"/>
  <c r="EF81" i="32"/>
  <c r="EF82" i="32"/>
  <c r="EF83" i="32"/>
  <c r="EF84" i="32"/>
  <c r="EF85" i="32"/>
  <c r="EF86" i="32"/>
  <c r="EF87" i="32"/>
  <c r="EF88" i="32"/>
  <c r="EF89" i="32"/>
  <c r="EF90" i="32"/>
  <c r="EF91" i="32"/>
  <c r="EF92" i="32"/>
  <c r="EF93" i="32"/>
  <c r="EF94" i="32"/>
  <c r="EF95" i="32"/>
  <c r="EF96" i="32"/>
  <c r="EF97" i="32"/>
  <c r="EF98" i="32"/>
  <c r="EF99" i="32"/>
  <c r="EF100" i="32"/>
  <c r="EF101" i="32"/>
  <c r="EF65" i="32"/>
  <c r="EH66" i="32"/>
  <c r="EI66" i="32"/>
  <c r="EJ66" i="32"/>
  <c r="EK66" i="32"/>
  <c r="EL66" i="32"/>
  <c r="EM66" i="32"/>
  <c r="EH67" i="32"/>
  <c r="EI67" i="32"/>
  <c r="EJ67" i="32"/>
  <c r="EK67" i="32"/>
  <c r="EL67" i="32"/>
  <c r="EM67" i="32"/>
  <c r="EH68" i="32"/>
  <c r="EI68" i="32"/>
  <c r="EJ68" i="32"/>
  <c r="EK68" i="32"/>
  <c r="EL68" i="32"/>
  <c r="EM68" i="32"/>
  <c r="EH69" i="32"/>
  <c r="EI69" i="32"/>
  <c r="EJ69" i="32"/>
  <c r="EK69" i="32"/>
  <c r="EL69" i="32"/>
  <c r="EM69" i="32"/>
  <c r="EH70" i="32"/>
  <c r="EI70" i="32"/>
  <c r="EJ70" i="32"/>
  <c r="EK70" i="32"/>
  <c r="EL70" i="32"/>
  <c r="EM70" i="32"/>
  <c r="EH71" i="32"/>
  <c r="EI71" i="32"/>
  <c r="EJ71" i="32"/>
  <c r="EK71" i="32"/>
  <c r="EL71" i="32"/>
  <c r="EM71" i="32"/>
  <c r="EH72" i="32"/>
  <c r="EI72" i="32"/>
  <c r="EJ72" i="32"/>
  <c r="EK72" i="32"/>
  <c r="EL72" i="32"/>
  <c r="EM72" i="32"/>
  <c r="EH73" i="32"/>
  <c r="EI73" i="32"/>
  <c r="EJ73" i="32"/>
  <c r="EK73" i="32"/>
  <c r="EL73" i="32"/>
  <c r="EM73" i="32"/>
  <c r="EH74" i="32"/>
  <c r="EI74" i="32"/>
  <c r="EJ74" i="32"/>
  <c r="EK74" i="32"/>
  <c r="EL74" i="32"/>
  <c r="EM74" i="32"/>
  <c r="EH75" i="32"/>
  <c r="EI75" i="32"/>
  <c r="EJ75" i="32"/>
  <c r="EK75" i="32"/>
  <c r="EL75" i="32"/>
  <c r="EM75" i="32"/>
  <c r="EH76" i="32"/>
  <c r="EI76" i="32"/>
  <c r="EJ76" i="32"/>
  <c r="EK76" i="32"/>
  <c r="EL76" i="32"/>
  <c r="EM76" i="32"/>
  <c r="EH77" i="32"/>
  <c r="EI77" i="32"/>
  <c r="EJ77" i="32"/>
  <c r="EK77" i="32"/>
  <c r="EL77" i="32"/>
  <c r="EM77" i="32"/>
  <c r="EH78" i="32"/>
  <c r="EI78" i="32"/>
  <c r="EJ78" i="32"/>
  <c r="EK78" i="32"/>
  <c r="EL78" i="32"/>
  <c r="EM78" i="32"/>
  <c r="EH79" i="32"/>
  <c r="EI79" i="32"/>
  <c r="EJ79" i="32"/>
  <c r="EK79" i="32"/>
  <c r="EL79" i="32"/>
  <c r="EM79" i="32"/>
  <c r="EH80" i="32"/>
  <c r="EI80" i="32"/>
  <c r="EJ80" i="32"/>
  <c r="EK80" i="32"/>
  <c r="EL80" i="32"/>
  <c r="EM80" i="32"/>
  <c r="EH81" i="32"/>
  <c r="EI81" i="32"/>
  <c r="EJ81" i="32"/>
  <c r="EK81" i="32"/>
  <c r="EL81" i="32"/>
  <c r="EM81" i="32"/>
  <c r="EH82" i="32"/>
  <c r="EI82" i="32"/>
  <c r="EJ82" i="32"/>
  <c r="EK82" i="32"/>
  <c r="EL82" i="32"/>
  <c r="EM82" i="32"/>
  <c r="EH83" i="32"/>
  <c r="EI83" i="32"/>
  <c r="EJ83" i="32"/>
  <c r="EK83" i="32"/>
  <c r="EL83" i="32"/>
  <c r="EM83" i="32"/>
  <c r="EH84" i="32"/>
  <c r="EI84" i="32"/>
  <c r="EJ84" i="32"/>
  <c r="EK84" i="32"/>
  <c r="EL84" i="32"/>
  <c r="EM84" i="32"/>
  <c r="EH85" i="32"/>
  <c r="EI85" i="32"/>
  <c r="EJ85" i="32"/>
  <c r="EK85" i="32"/>
  <c r="EL85" i="32"/>
  <c r="EM85" i="32"/>
  <c r="EH86" i="32"/>
  <c r="EI86" i="32"/>
  <c r="EJ86" i="32"/>
  <c r="EK86" i="32"/>
  <c r="EL86" i="32"/>
  <c r="EM86" i="32"/>
  <c r="EH87" i="32"/>
  <c r="EI87" i="32"/>
  <c r="EJ87" i="32"/>
  <c r="EK87" i="32"/>
  <c r="EL87" i="32"/>
  <c r="EM87" i="32"/>
  <c r="EH88" i="32"/>
  <c r="EI88" i="32"/>
  <c r="EJ88" i="32"/>
  <c r="EK88" i="32"/>
  <c r="EL88" i="32"/>
  <c r="EM88" i="32"/>
  <c r="EH89" i="32"/>
  <c r="EI89" i="32"/>
  <c r="EJ89" i="32"/>
  <c r="EK89" i="32"/>
  <c r="EL89" i="32"/>
  <c r="EM89" i="32"/>
  <c r="EH90" i="32"/>
  <c r="EI90" i="32"/>
  <c r="EJ90" i="32"/>
  <c r="EK90" i="32"/>
  <c r="EL90" i="32"/>
  <c r="EM90" i="32"/>
  <c r="EH91" i="32"/>
  <c r="EI91" i="32"/>
  <c r="EJ91" i="32"/>
  <c r="EK91" i="32"/>
  <c r="EL91" i="32"/>
  <c r="EM91" i="32"/>
  <c r="EH92" i="32"/>
  <c r="EI92" i="32"/>
  <c r="EJ92" i="32"/>
  <c r="EK92" i="32"/>
  <c r="EL92" i="32"/>
  <c r="EM92" i="32"/>
  <c r="EH93" i="32"/>
  <c r="EI93" i="32"/>
  <c r="EJ93" i="32"/>
  <c r="EK93" i="32"/>
  <c r="EL93" i="32"/>
  <c r="EM93" i="32"/>
  <c r="EH94" i="32"/>
  <c r="EI94" i="32"/>
  <c r="EJ94" i="32"/>
  <c r="EK94" i="32"/>
  <c r="EL94" i="32"/>
  <c r="EM94" i="32"/>
  <c r="EH95" i="32"/>
  <c r="EI95" i="32"/>
  <c r="EJ95" i="32"/>
  <c r="EK95" i="32"/>
  <c r="EL95" i="32"/>
  <c r="EM95" i="32"/>
  <c r="EH96" i="32"/>
  <c r="EI96" i="32"/>
  <c r="EJ96" i="32"/>
  <c r="EK96" i="32"/>
  <c r="EL96" i="32"/>
  <c r="EM96" i="32"/>
  <c r="EH97" i="32"/>
  <c r="EI97" i="32"/>
  <c r="EJ97" i="32"/>
  <c r="EK97" i="32"/>
  <c r="EL97" i="32"/>
  <c r="EM97" i="32"/>
  <c r="EH98" i="32"/>
  <c r="EI98" i="32"/>
  <c r="EJ98" i="32"/>
  <c r="EK98" i="32"/>
  <c r="EL98" i="32"/>
  <c r="EM98" i="32"/>
  <c r="EH99" i="32"/>
  <c r="EI99" i="32"/>
  <c r="EJ99" i="32"/>
  <c r="EK99" i="32"/>
  <c r="EL99" i="32"/>
  <c r="EM99" i="32"/>
  <c r="EH100" i="32"/>
  <c r="EI100" i="32"/>
  <c r="EJ100" i="32"/>
  <c r="EK100" i="32"/>
  <c r="EL100" i="32"/>
  <c r="EM100" i="32"/>
  <c r="EH101" i="32"/>
  <c r="EI101" i="32"/>
  <c r="EJ101" i="32"/>
  <c r="EK101" i="32"/>
  <c r="EL101" i="32"/>
  <c r="EM101" i="32"/>
  <c r="EI65" i="32"/>
  <c r="EJ65" i="32"/>
  <c r="EK65" i="32"/>
  <c r="EL65" i="32"/>
  <c r="EM65" i="32"/>
  <c r="EH65" i="32"/>
  <c r="DM5" i="32"/>
  <c r="DM6" i="32"/>
  <c r="DM7" i="32"/>
  <c r="DM8" i="32"/>
  <c r="DM9" i="32"/>
  <c r="DM10" i="32"/>
  <c r="DM11" i="32"/>
  <c r="DM12" i="32"/>
  <c r="DM13" i="32"/>
  <c r="DM14" i="32"/>
  <c r="DM15" i="32"/>
  <c r="DM16" i="32"/>
  <c r="DM17" i="32"/>
  <c r="DM18" i="32"/>
  <c r="DM19" i="32"/>
  <c r="DM20" i="32"/>
  <c r="DM21" i="32"/>
  <c r="DM22" i="32"/>
  <c r="DM23" i="32"/>
  <c r="DM24" i="32"/>
  <c r="DM25" i="32"/>
  <c r="DM26" i="32"/>
  <c r="DM27" i="32"/>
  <c r="DM28" i="32"/>
  <c r="DM29" i="32"/>
  <c r="DM30" i="32"/>
  <c r="DM31" i="32"/>
  <c r="DM32" i="32"/>
  <c r="DM33" i="32"/>
  <c r="DM34" i="32"/>
  <c r="DM35" i="32"/>
  <c r="DM36" i="32"/>
  <c r="DM37" i="32"/>
  <c r="DM38" i="32"/>
  <c r="DM39" i="32"/>
  <c r="DM40" i="32"/>
  <c r="DM41" i="32"/>
  <c r="DM42" i="32"/>
  <c r="DM43" i="32"/>
  <c r="DM44" i="32"/>
  <c r="DM45" i="32"/>
  <c r="DM46" i="32"/>
  <c r="DM47" i="32"/>
  <c r="DM48" i="32"/>
  <c r="DM4" i="32"/>
  <c r="CT4" i="32"/>
  <c r="DO5" i="32"/>
  <c r="DP5" i="32"/>
  <c r="DQ5" i="32"/>
  <c r="DR5" i="32"/>
  <c r="DS5" i="32"/>
  <c r="DT5" i="32"/>
  <c r="DU5" i="32"/>
  <c r="DO6" i="32"/>
  <c r="DP6" i="32"/>
  <c r="DQ6" i="32"/>
  <c r="DR6" i="32"/>
  <c r="DS6" i="32"/>
  <c r="DT6" i="32"/>
  <c r="DU6" i="32"/>
  <c r="DO7" i="32"/>
  <c r="DP7" i="32"/>
  <c r="DQ7" i="32"/>
  <c r="DR7" i="32"/>
  <c r="DS7" i="32"/>
  <c r="DT7" i="32"/>
  <c r="DU7" i="32"/>
  <c r="DO8" i="32"/>
  <c r="DP8" i="32"/>
  <c r="DQ8" i="32"/>
  <c r="DR8" i="32"/>
  <c r="DS8" i="32"/>
  <c r="DT8" i="32"/>
  <c r="DU8" i="32"/>
  <c r="DO9" i="32"/>
  <c r="DP9" i="32"/>
  <c r="DQ9" i="32"/>
  <c r="DR9" i="32"/>
  <c r="DS9" i="32"/>
  <c r="DT9" i="32"/>
  <c r="DU9" i="32"/>
  <c r="DO10" i="32"/>
  <c r="DP10" i="32"/>
  <c r="DQ10" i="32"/>
  <c r="DR10" i="32"/>
  <c r="DS10" i="32"/>
  <c r="DT10" i="32"/>
  <c r="DU10" i="32"/>
  <c r="DO11" i="32"/>
  <c r="DP11" i="32"/>
  <c r="DQ11" i="32"/>
  <c r="DR11" i="32"/>
  <c r="DS11" i="32"/>
  <c r="DT11" i="32"/>
  <c r="DU11" i="32"/>
  <c r="DO12" i="32"/>
  <c r="DP12" i="32"/>
  <c r="DQ12" i="32"/>
  <c r="DR12" i="32"/>
  <c r="DS12" i="32"/>
  <c r="DT12" i="32"/>
  <c r="DU12" i="32"/>
  <c r="DO13" i="32"/>
  <c r="DP13" i="32"/>
  <c r="DQ13" i="32"/>
  <c r="DR13" i="32"/>
  <c r="DS13" i="32"/>
  <c r="DT13" i="32"/>
  <c r="DU13" i="32"/>
  <c r="DO14" i="32"/>
  <c r="DP14" i="32"/>
  <c r="DQ14" i="32"/>
  <c r="DR14" i="32"/>
  <c r="DS14" i="32"/>
  <c r="DT14" i="32"/>
  <c r="DU14" i="32"/>
  <c r="DO15" i="32"/>
  <c r="DP15" i="32"/>
  <c r="DQ15" i="32"/>
  <c r="DR15" i="32"/>
  <c r="DS15" i="32"/>
  <c r="DT15" i="32"/>
  <c r="DU15" i="32"/>
  <c r="DO16" i="32"/>
  <c r="DP16" i="32"/>
  <c r="DQ16" i="32"/>
  <c r="DR16" i="32"/>
  <c r="DS16" i="32"/>
  <c r="DT16" i="32"/>
  <c r="DU16" i="32"/>
  <c r="DO17" i="32"/>
  <c r="DP17" i="32"/>
  <c r="DQ17" i="32"/>
  <c r="DR17" i="32"/>
  <c r="DS17" i="32"/>
  <c r="DT17" i="32"/>
  <c r="DU17" i="32"/>
  <c r="DO18" i="32"/>
  <c r="DP18" i="32"/>
  <c r="DQ18" i="32"/>
  <c r="DR18" i="32"/>
  <c r="DS18" i="32"/>
  <c r="DT18" i="32"/>
  <c r="DU18" i="32"/>
  <c r="DO19" i="32"/>
  <c r="DP19" i="32"/>
  <c r="DQ19" i="32"/>
  <c r="DR19" i="32"/>
  <c r="DS19" i="32"/>
  <c r="DT19" i="32"/>
  <c r="DU19" i="32"/>
  <c r="DO20" i="32"/>
  <c r="DP20" i="32"/>
  <c r="DQ20" i="32"/>
  <c r="DR20" i="32"/>
  <c r="DS20" i="32"/>
  <c r="DT20" i="32"/>
  <c r="DU20" i="32"/>
  <c r="DO21" i="32"/>
  <c r="DP21" i="32"/>
  <c r="DQ21" i="32"/>
  <c r="DR21" i="32"/>
  <c r="DS21" i="32"/>
  <c r="DT21" i="32"/>
  <c r="DU21" i="32"/>
  <c r="DO22" i="32"/>
  <c r="DP22" i="32"/>
  <c r="DQ22" i="32"/>
  <c r="DR22" i="32"/>
  <c r="DS22" i="32"/>
  <c r="DT22" i="32"/>
  <c r="DU22" i="32"/>
  <c r="DO23" i="32"/>
  <c r="DP23" i="32"/>
  <c r="DQ23" i="32"/>
  <c r="DR23" i="32"/>
  <c r="DS23" i="32"/>
  <c r="DT23" i="32"/>
  <c r="DU23" i="32"/>
  <c r="DO24" i="32"/>
  <c r="DP24" i="32"/>
  <c r="DQ24" i="32"/>
  <c r="DR24" i="32"/>
  <c r="DS24" i="32"/>
  <c r="DT24" i="32"/>
  <c r="DU24" i="32"/>
  <c r="DO25" i="32"/>
  <c r="DP25" i="32"/>
  <c r="DQ25" i="32"/>
  <c r="DR25" i="32"/>
  <c r="DS25" i="32"/>
  <c r="DT25" i="32"/>
  <c r="DU25" i="32"/>
  <c r="DO26" i="32"/>
  <c r="DP26" i="32"/>
  <c r="DQ26" i="32"/>
  <c r="DR26" i="32"/>
  <c r="DS26" i="32"/>
  <c r="DT26" i="32"/>
  <c r="DU26" i="32"/>
  <c r="DO27" i="32"/>
  <c r="DP27" i="32"/>
  <c r="DQ27" i="32"/>
  <c r="DR27" i="32"/>
  <c r="DS27" i="32"/>
  <c r="DT27" i="32"/>
  <c r="DU27" i="32"/>
  <c r="DO28" i="32"/>
  <c r="DP28" i="32"/>
  <c r="DQ28" i="32"/>
  <c r="DR28" i="32"/>
  <c r="DS28" i="32"/>
  <c r="DT28" i="32"/>
  <c r="DU28" i="32"/>
  <c r="DO29" i="32"/>
  <c r="DP29" i="32"/>
  <c r="DQ29" i="32"/>
  <c r="DR29" i="32"/>
  <c r="DS29" i="32"/>
  <c r="DT29" i="32"/>
  <c r="DU29" i="32"/>
  <c r="DO30" i="32"/>
  <c r="DP30" i="32"/>
  <c r="DQ30" i="32"/>
  <c r="DR30" i="32"/>
  <c r="DS30" i="32"/>
  <c r="DT30" i="32"/>
  <c r="DU30" i="32"/>
  <c r="DO31" i="32"/>
  <c r="DP31" i="32"/>
  <c r="DQ31" i="32"/>
  <c r="DR31" i="32"/>
  <c r="DS31" i="32"/>
  <c r="DT31" i="32"/>
  <c r="DU31" i="32"/>
  <c r="DO32" i="32"/>
  <c r="DP32" i="32"/>
  <c r="DQ32" i="32"/>
  <c r="DR32" i="32"/>
  <c r="DS32" i="32"/>
  <c r="DT32" i="32"/>
  <c r="DU32" i="32"/>
  <c r="DO33" i="32"/>
  <c r="DP33" i="32"/>
  <c r="DQ33" i="32"/>
  <c r="DR33" i="32"/>
  <c r="DS33" i="32"/>
  <c r="DT33" i="32"/>
  <c r="DU33" i="32"/>
  <c r="DO34" i="32"/>
  <c r="DP34" i="32"/>
  <c r="DQ34" i="32"/>
  <c r="DR34" i="32"/>
  <c r="DS34" i="32"/>
  <c r="DT34" i="32"/>
  <c r="DU34" i="32"/>
  <c r="DO35" i="32"/>
  <c r="DP35" i="32"/>
  <c r="DQ35" i="32"/>
  <c r="DR35" i="32"/>
  <c r="DS35" i="32"/>
  <c r="DT35" i="32"/>
  <c r="DU35" i="32"/>
  <c r="DO36" i="32"/>
  <c r="DP36" i="32"/>
  <c r="DQ36" i="32"/>
  <c r="DR36" i="32"/>
  <c r="DS36" i="32"/>
  <c r="DT36" i="32"/>
  <c r="DU36" i="32"/>
  <c r="DO37" i="32"/>
  <c r="DP37" i="32"/>
  <c r="DQ37" i="32"/>
  <c r="DR37" i="32"/>
  <c r="DS37" i="32"/>
  <c r="DT37" i="32"/>
  <c r="DU37" i="32"/>
  <c r="DO38" i="32"/>
  <c r="DP38" i="32"/>
  <c r="DQ38" i="32"/>
  <c r="DR38" i="32"/>
  <c r="DS38" i="32"/>
  <c r="DT38" i="32"/>
  <c r="DU38" i="32"/>
  <c r="DO39" i="32"/>
  <c r="DP39" i="32"/>
  <c r="DQ39" i="32"/>
  <c r="DR39" i="32"/>
  <c r="DS39" i="32"/>
  <c r="DT39" i="32"/>
  <c r="DU39" i="32"/>
  <c r="DO40" i="32"/>
  <c r="DP40" i="32"/>
  <c r="DQ40" i="32"/>
  <c r="DR40" i="32"/>
  <c r="DS40" i="32"/>
  <c r="DT40" i="32"/>
  <c r="DU40" i="32"/>
  <c r="DO41" i="32"/>
  <c r="DP41" i="32"/>
  <c r="DQ41" i="32"/>
  <c r="DR41" i="32"/>
  <c r="DS41" i="32"/>
  <c r="DT41" i="32"/>
  <c r="DU41" i="32"/>
  <c r="DO42" i="32"/>
  <c r="DP42" i="32"/>
  <c r="DQ42" i="32"/>
  <c r="DR42" i="32"/>
  <c r="DS42" i="32"/>
  <c r="DT42" i="32"/>
  <c r="DU42" i="32"/>
  <c r="DO43" i="32"/>
  <c r="DP43" i="32"/>
  <c r="DQ43" i="32"/>
  <c r="DR43" i="32"/>
  <c r="DS43" i="32"/>
  <c r="DT43" i="32"/>
  <c r="DU43" i="32"/>
  <c r="DO44" i="32"/>
  <c r="DP44" i="32"/>
  <c r="DQ44" i="32"/>
  <c r="DR44" i="32"/>
  <c r="DS44" i="32"/>
  <c r="DT44" i="32"/>
  <c r="DU44" i="32"/>
  <c r="DO45" i="32"/>
  <c r="DP45" i="32"/>
  <c r="DQ45" i="32"/>
  <c r="DR45" i="32"/>
  <c r="DS45" i="32"/>
  <c r="DT45" i="32"/>
  <c r="DU45" i="32"/>
  <c r="DO46" i="32"/>
  <c r="DP46" i="32"/>
  <c r="DQ46" i="32"/>
  <c r="DR46" i="32"/>
  <c r="DS46" i="32"/>
  <c r="DT46" i="32"/>
  <c r="DU46" i="32"/>
  <c r="DO47" i="32"/>
  <c r="DP47" i="32"/>
  <c r="DQ47" i="32"/>
  <c r="DR47" i="32"/>
  <c r="DS47" i="32"/>
  <c r="DT47" i="32"/>
  <c r="DU47" i="32"/>
  <c r="DO48" i="32"/>
  <c r="DP48" i="32"/>
  <c r="DQ48" i="32"/>
  <c r="DR48" i="32"/>
  <c r="DS48" i="32"/>
  <c r="DT48" i="32"/>
  <c r="DU48" i="32"/>
  <c r="DP4" i="32"/>
  <c r="DQ4" i="32"/>
  <c r="DR4" i="32"/>
  <c r="DS4" i="32"/>
  <c r="DT4" i="32"/>
  <c r="DU4" i="32"/>
  <c r="DO4" i="32"/>
  <c r="EN101" i="32" l="1"/>
  <c r="EN99" i="32"/>
  <c r="EN97" i="32"/>
  <c r="EN95" i="32"/>
  <c r="EN93" i="32"/>
  <c r="EN91" i="32"/>
  <c r="EN89" i="32"/>
  <c r="EN87" i="32"/>
  <c r="EN85" i="32"/>
  <c r="EN83" i="32"/>
  <c r="EN81" i="32"/>
  <c r="EN79" i="32"/>
  <c r="EN77" i="32"/>
  <c r="EN75" i="32"/>
  <c r="EN73" i="32"/>
  <c r="EN71" i="32"/>
  <c r="EN69" i="32"/>
  <c r="EN67" i="32"/>
  <c r="DU49" i="32"/>
  <c r="DQ49" i="32"/>
  <c r="DQ50" i="32" s="1"/>
  <c r="DQ51" i="32" s="1"/>
  <c r="EH102" i="32"/>
  <c r="EH103" i="32" s="1"/>
  <c r="EH104" i="32" s="1"/>
  <c r="EN100" i="32"/>
  <c r="EN98" i="32"/>
  <c r="EN96" i="32"/>
  <c r="EN94" i="32"/>
  <c r="EN92" i="32"/>
  <c r="EN90" i="32"/>
  <c r="EN88" i="32"/>
  <c r="EN86" i="32"/>
  <c r="EN84" i="32"/>
  <c r="EN82" i="32"/>
  <c r="EN80" i="32"/>
  <c r="EN78" i="32"/>
  <c r="EN76" i="32"/>
  <c r="EN74" i="32"/>
  <c r="EN72" i="32"/>
  <c r="EN70" i="32"/>
  <c r="EN68" i="32"/>
  <c r="EM102" i="32"/>
  <c r="EM103" i="32" s="1"/>
  <c r="EM104" i="32" s="1"/>
  <c r="EI102" i="32"/>
  <c r="EI103" i="32" s="1"/>
  <c r="EI104" i="32" s="1"/>
  <c r="EN66" i="32"/>
  <c r="EL102" i="32"/>
  <c r="EL103" i="32" s="1"/>
  <c r="EL104" i="32" s="1"/>
  <c r="EN65" i="32"/>
  <c r="EK102" i="32"/>
  <c r="EK103" i="32" s="1"/>
  <c r="EK104" i="32" s="1"/>
  <c r="EJ102" i="32"/>
  <c r="EJ103" i="32" s="1"/>
  <c r="EJ104" i="32" s="1"/>
  <c r="DV46" i="32"/>
  <c r="DV42" i="32"/>
  <c r="DV38" i="32"/>
  <c r="DV34" i="32"/>
  <c r="DV30" i="32"/>
  <c r="DV26" i="32"/>
  <c r="DV22" i="32"/>
  <c r="DV18" i="32"/>
  <c r="DV14" i="32"/>
  <c r="DV10" i="32"/>
  <c r="DV6" i="32"/>
  <c r="DU50" i="32"/>
  <c r="DU51" i="32" s="1"/>
  <c r="DV4" i="32"/>
  <c r="DR49" i="32"/>
  <c r="DR50" i="32" s="1"/>
  <c r="DR51" i="32" s="1"/>
  <c r="DV48" i="32"/>
  <c r="DV47" i="32"/>
  <c r="DV44" i="32"/>
  <c r="DV43" i="32"/>
  <c r="DV40" i="32"/>
  <c r="DV39" i="32"/>
  <c r="DV36" i="32"/>
  <c r="DV35" i="32"/>
  <c r="DV32" i="32"/>
  <c r="DV31" i="32"/>
  <c r="DV28" i="32"/>
  <c r="DV27" i="32"/>
  <c r="DV24" i="32"/>
  <c r="DV23" i="32"/>
  <c r="DV20" i="32"/>
  <c r="DV19" i="32"/>
  <c r="DV16" i="32"/>
  <c r="DV15" i="32"/>
  <c r="DV12" i="32"/>
  <c r="DV11" i="32"/>
  <c r="DV8" i="32"/>
  <c r="DS49" i="32"/>
  <c r="DS50" i="32" s="1"/>
  <c r="DS51" i="32" s="1"/>
  <c r="DV7" i="32"/>
  <c r="DT49" i="32"/>
  <c r="DT50" i="32" s="1"/>
  <c r="DT51" i="32" s="1"/>
  <c r="DP49" i="32"/>
  <c r="DP50" i="32" s="1"/>
  <c r="DP51" i="32" s="1"/>
  <c r="DV45" i="32"/>
  <c r="DV41" i="32"/>
  <c r="DV37" i="32"/>
  <c r="DV33" i="32"/>
  <c r="DV29" i="32"/>
  <c r="DV25" i="32"/>
  <c r="DV21" i="32"/>
  <c r="DV17" i="32"/>
  <c r="DV13" i="32"/>
  <c r="DV9" i="32"/>
  <c r="DV5" i="32"/>
  <c r="DO49" i="32"/>
  <c r="DO50" i="32" s="1"/>
  <c r="DO51" i="32" s="1"/>
  <c r="CT51" i="32" s="1"/>
  <c r="EN102" i="32" l="1"/>
  <c r="EN103" i="32" s="1"/>
  <c r="EN104" i="32" s="1"/>
  <c r="DV49" i="32"/>
  <c r="DV50" i="32"/>
  <c r="DV51" i="32" s="1"/>
  <c r="Q44" i="31" l="1"/>
  <c r="Q45" i="31"/>
  <c r="Q46" i="31"/>
  <c r="Q43" i="31"/>
  <c r="Q28" i="31"/>
  <c r="Q29" i="31"/>
  <c r="Q30" i="31"/>
  <c r="Q27" i="31"/>
  <c r="Q32" i="31"/>
  <c r="Q33" i="31"/>
  <c r="Q34" i="31"/>
  <c r="Q31" i="31"/>
  <c r="R44" i="31" l="1"/>
  <c r="R32" i="31"/>
  <c r="Y12" i="36" l="1"/>
  <c r="Z12" i="36"/>
  <c r="Y13" i="37"/>
  <c r="Z13" i="37"/>
  <c r="G53" i="18" l="1"/>
  <c r="G55" i="18" s="1"/>
  <c r="H53" i="18"/>
  <c r="I53" i="18"/>
  <c r="I55" i="18" s="1"/>
  <c r="C53" i="18"/>
  <c r="C55" i="18" s="1"/>
  <c r="D53" i="18"/>
  <c r="E53" i="18"/>
  <c r="E55" i="18" s="1"/>
  <c r="F53" i="18"/>
  <c r="F55" i="18" s="1"/>
  <c r="R28" i="31"/>
  <c r="Q12" i="31"/>
  <c r="Q13" i="31"/>
  <c r="Q14" i="31"/>
  <c r="Q11" i="31"/>
  <c r="Q20" i="31"/>
  <c r="Q21" i="31"/>
  <c r="Q22" i="31"/>
  <c r="Q19" i="31"/>
  <c r="J56" i="18" l="1"/>
  <c r="I56" i="18"/>
  <c r="G56" i="18"/>
  <c r="F56" i="18"/>
  <c r="H56" i="18"/>
  <c r="D56" i="18"/>
  <c r="D55" i="18"/>
  <c r="C56" i="18"/>
  <c r="H55" i="18"/>
  <c r="E56" i="18"/>
  <c r="R12" i="31"/>
  <c r="R20" i="31"/>
  <c r="DT104" i="32" l="1"/>
  <c r="CU51" i="32"/>
  <c r="CV51" i="32"/>
  <c r="CW51" i="32"/>
  <c r="CX51" i="32"/>
  <c r="CY51" i="32"/>
  <c r="CZ51" i="32"/>
  <c r="DA51" i="32"/>
  <c r="DN66" i="32"/>
  <c r="DO66" i="32"/>
  <c r="DP66" i="32"/>
  <c r="DQ66" i="32"/>
  <c r="DR66" i="32"/>
  <c r="DS66" i="32"/>
  <c r="DN67" i="32"/>
  <c r="DO67" i="32"/>
  <c r="DP67" i="32"/>
  <c r="DQ67" i="32"/>
  <c r="DR67" i="32"/>
  <c r="DS67" i="32"/>
  <c r="DN68" i="32"/>
  <c r="DO68" i="32"/>
  <c r="DP68" i="32"/>
  <c r="DQ68" i="32"/>
  <c r="DR68" i="32"/>
  <c r="DS68" i="32"/>
  <c r="DN69" i="32"/>
  <c r="DO69" i="32"/>
  <c r="DP69" i="32"/>
  <c r="DQ69" i="32"/>
  <c r="DR69" i="32"/>
  <c r="DS69" i="32"/>
  <c r="DN70" i="32"/>
  <c r="DO70" i="32"/>
  <c r="DP70" i="32"/>
  <c r="DQ70" i="32"/>
  <c r="DR70" i="32"/>
  <c r="DS70" i="32"/>
  <c r="DN71" i="32"/>
  <c r="DO71" i="32"/>
  <c r="DP71" i="32"/>
  <c r="DQ71" i="32"/>
  <c r="DR71" i="32"/>
  <c r="DS71" i="32"/>
  <c r="DN72" i="32"/>
  <c r="DO72" i="32"/>
  <c r="DP72" i="32"/>
  <c r="DQ72" i="32"/>
  <c r="DR72" i="32"/>
  <c r="DS72" i="32"/>
  <c r="DN73" i="32"/>
  <c r="DO73" i="32"/>
  <c r="DP73" i="32"/>
  <c r="DQ73" i="32"/>
  <c r="DR73" i="32"/>
  <c r="DS73" i="32"/>
  <c r="DN74" i="32"/>
  <c r="DO74" i="32"/>
  <c r="DP74" i="32"/>
  <c r="DQ74" i="32"/>
  <c r="DR74" i="32"/>
  <c r="DS74" i="32"/>
  <c r="DN75" i="32"/>
  <c r="DO75" i="32"/>
  <c r="DP75" i="32"/>
  <c r="DQ75" i="32"/>
  <c r="DR75" i="32"/>
  <c r="DS75" i="32"/>
  <c r="DN76" i="32"/>
  <c r="DO76" i="32"/>
  <c r="DP76" i="32"/>
  <c r="DQ76" i="32"/>
  <c r="DR76" i="32"/>
  <c r="DS76" i="32"/>
  <c r="DN77" i="32"/>
  <c r="DO77" i="32"/>
  <c r="DP77" i="32"/>
  <c r="DQ77" i="32"/>
  <c r="DR77" i="32"/>
  <c r="DS77" i="32"/>
  <c r="DN78" i="32"/>
  <c r="DO78" i="32"/>
  <c r="DP78" i="32"/>
  <c r="DQ78" i="32"/>
  <c r="DR78" i="32"/>
  <c r="DS78" i="32"/>
  <c r="DN79" i="32"/>
  <c r="DO79" i="32"/>
  <c r="DP79" i="32"/>
  <c r="DQ79" i="32"/>
  <c r="DR79" i="32"/>
  <c r="DS79" i="32"/>
  <c r="DN80" i="32"/>
  <c r="DO80" i="32"/>
  <c r="DP80" i="32"/>
  <c r="DQ80" i="32"/>
  <c r="DR80" i="32"/>
  <c r="DS80" i="32"/>
  <c r="DN81" i="32"/>
  <c r="DO81" i="32"/>
  <c r="DP81" i="32"/>
  <c r="DQ81" i="32"/>
  <c r="DR81" i="32"/>
  <c r="DS81" i="32"/>
  <c r="DN82" i="32"/>
  <c r="DO82" i="32"/>
  <c r="DP82" i="32"/>
  <c r="DQ82" i="32"/>
  <c r="DR82" i="32"/>
  <c r="DS82" i="32"/>
  <c r="DN83" i="32"/>
  <c r="DO83" i="32"/>
  <c r="DP83" i="32"/>
  <c r="DQ83" i="32"/>
  <c r="DR83" i="32"/>
  <c r="DS83" i="32"/>
  <c r="DN84" i="32"/>
  <c r="DO84" i="32"/>
  <c r="DP84" i="32"/>
  <c r="DQ84" i="32"/>
  <c r="DR84" i="32"/>
  <c r="DS84" i="32"/>
  <c r="DN85" i="32"/>
  <c r="DO85" i="32"/>
  <c r="DP85" i="32"/>
  <c r="DQ85" i="32"/>
  <c r="DR85" i="32"/>
  <c r="DS85" i="32"/>
  <c r="DN86" i="32"/>
  <c r="DO86" i="32"/>
  <c r="DP86" i="32"/>
  <c r="DQ86" i="32"/>
  <c r="DR86" i="32"/>
  <c r="DS86" i="32"/>
  <c r="DN87" i="32"/>
  <c r="DO87" i="32"/>
  <c r="DP87" i="32"/>
  <c r="DQ87" i="32"/>
  <c r="DR87" i="32"/>
  <c r="DS87" i="32"/>
  <c r="DN88" i="32"/>
  <c r="DO88" i="32"/>
  <c r="DP88" i="32"/>
  <c r="DQ88" i="32"/>
  <c r="DR88" i="32"/>
  <c r="DS88" i="32"/>
  <c r="DN89" i="32"/>
  <c r="DO89" i="32"/>
  <c r="DP89" i="32"/>
  <c r="DQ89" i="32"/>
  <c r="DR89" i="32"/>
  <c r="DS89" i="32"/>
  <c r="DN90" i="32"/>
  <c r="DO90" i="32"/>
  <c r="DP90" i="32"/>
  <c r="DQ90" i="32"/>
  <c r="DR90" i="32"/>
  <c r="DS90" i="32"/>
  <c r="DN91" i="32"/>
  <c r="DO91" i="32"/>
  <c r="DP91" i="32"/>
  <c r="DQ91" i="32"/>
  <c r="DR91" i="32"/>
  <c r="DS91" i="32"/>
  <c r="DN92" i="32"/>
  <c r="DO92" i="32"/>
  <c r="DP92" i="32"/>
  <c r="DQ92" i="32"/>
  <c r="DR92" i="32"/>
  <c r="DS92" i="32"/>
  <c r="DN93" i="32"/>
  <c r="DO93" i="32"/>
  <c r="DP93" i="32"/>
  <c r="DQ93" i="32"/>
  <c r="DR93" i="32"/>
  <c r="DS93" i="32"/>
  <c r="DN94" i="32"/>
  <c r="DO94" i="32"/>
  <c r="DP94" i="32"/>
  <c r="DQ94" i="32"/>
  <c r="DR94" i="32"/>
  <c r="DS94" i="32"/>
  <c r="DN95" i="32"/>
  <c r="DO95" i="32"/>
  <c r="DP95" i="32"/>
  <c r="DQ95" i="32"/>
  <c r="DR95" i="32"/>
  <c r="DS95" i="32"/>
  <c r="DN96" i="32"/>
  <c r="DO96" i="32"/>
  <c r="DP96" i="32"/>
  <c r="DQ96" i="32"/>
  <c r="DR96" i="32"/>
  <c r="DS96" i="32"/>
  <c r="DN97" i="32"/>
  <c r="DO97" i="32"/>
  <c r="DP97" i="32"/>
  <c r="DQ97" i="32"/>
  <c r="DR97" i="32"/>
  <c r="DS97" i="32"/>
  <c r="DN98" i="32"/>
  <c r="DO98" i="32"/>
  <c r="DP98" i="32"/>
  <c r="DQ98" i="32"/>
  <c r="DR98" i="32"/>
  <c r="DS98" i="32"/>
  <c r="DN99" i="32"/>
  <c r="DO99" i="32"/>
  <c r="DP99" i="32"/>
  <c r="DQ99" i="32"/>
  <c r="DR99" i="32"/>
  <c r="DS99" i="32"/>
  <c r="DN100" i="32"/>
  <c r="DO100" i="32"/>
  <c r="DP100" i="32"/>
  <c r="DQ100" i="32"/>
  <c r="DR100" i="32"/>
  <c r="DS100" i="32"/>
  <c r="DN101" i="32"/>
  <c r="DO101" i="32"/>
  <c r="DP101" i="32"/>
  <c r="DQ101" i="32"/>
  <c r="DR101" i="32"/>
  <c r="DS101" i="32"/>
  <c r="DO65" i="32"/>
  <c r="DP65" i="32"/>
  <c r="DQ65" i="32"/>
  <c r="DR65" i="32"/>
  <c r="DS65" i="32"/>
  <c r="DN65" i="32"/>
  <c r="CT5" i="32"/>
  <c r="CU5" i="32"/>
  <c r="CV5" i="32"/>
  <c r="CW5" i="32"/>
  <c r="CX5" i="32"/>
  <c r="CY5" i="32"/>
  <c r="CZ5" i="32"/>
  <c r="CT6" i="32"/>
  <c r="CU6" i="32"/>
  <c r="CV6" i="32"/>
  <c r="CW6" i="32"/>
  <c r="CX6" i="32"/>
  <c r="CY6" i="32"/>
  <c r="CZ6" i="32"/>
  <c r="CT7" i="32"/>
  <c r="CU7" i="32"/>
  <c r="CV7" i="32"/>
  <c r="CW7" i="32"/>
  <c r="CX7" i="32"/>
  <c r="CY7" i="32"/>
  <c r="CZ7" i="32"/>
  <c r="CT8" i="32"/>
  <c r="CU8" i="32"/>
  <c r="CV8" i="32"/>
  <c r="CW8" i="32"/>
  <c r="CX8" i="32"/>
  <c r="CY8" i="32"/>
  <c r="CZ8" i="32"/>
  <c r="CT9" i="32"/>
  <c r="CU9" i="32"/>
  <c r="CV9" i="32"/>
  <c r="CW9" i="32"/>
  <c r="CX9" i="32"/>
  <c r="CY9" i="32"/>
  <c r="CZ9" i="32"/>
  <c r="CT10" i="32"/>
  <c r="CU10" i="32"/>
  <c r="CV10" i="32"/>
  <c r="CW10" i="32"/>
  <c r="CX10" i="32"/>
  <c r="CY10" i="32"/>
  <c r="CZ10" i="32"/>
  <c r="CT11" i="32"/>
  <c r="CU11" i="32"/>
  <c r="CV11" i="32"/>
  <c r="CW11" i="32"/>
  <c r="CX11" i="32"/>
  <c r="CY11" i="32"/>
  <c r="CZ11" i="32"/>
  <c r="CT12" i="32"/>
  <c r="CU12" i="32"/>
  <c r="CV12" i="32"/>
  <c r="CW12" i="32"/>
  <c r="CX12" i="32"/>
  <c r="CY12" i="32"/>
  <c r="CZ12" i="32"/>
  <c r="CT13" i="32"/>
  <c r="CU13" i="32"/>
  <c r="CV13" i="32"/>
  <c r="CW13" i="32"/>
  <c r="CX13" i="32"/>
  <c r="CY13" i="32"/>
  <c r="CZ13" i="32"/>
  <c r="CT14" i="32"/>
  <c r="CU14" i="32"/>
  <c r="CV14" i="32"/>
  <c r="CW14" i="32"/>
  <c r="CX14" i="32"/>
  <c r="CY14" i="32"/>
  <c r="CZ14" i="32"/>
  <c r="CT15" i="32"/>
  <c r="CU15" i="32"/>
  <c r="CV15" i="32"/>
  <c r="CW15" i="32"/>
  <c r="CX15" i="32"/>
  <c r="CY15" i="32"/>
  <c r="CZ15" i="32"/>
  <c r="CT16" i="32"/>
  <c r="CU16" i="32"/>
  <c r="CV16" i="32"/>
  <c r="CW16" i="32"/>
  <c r="CX16" i="32"/>
  <c r="CY16" i="32"/>
  <c r="CZ16" i="32"/>
  <c r="CT17" i="32"/>
  <c r="CU17" i="32"/>
  <c r="CV17" i="32"/>
  <c r="CW17" i="32"/>
  <c r="CX17" i="32"/>
  <c r="CY17" i="32"/>
  <c r="CZ17" i="32"/>
  <c r="CT18" i="32"/>
  <c r="CU18" i="32"/>
  <c r="CV18" i="32"/>
  <c r="CW18" i="32"/>
  <c r="CX18" i="32"/>
  <c r="CY18" i="32"/>
  <c r="CZ18" i="32"/>
  <c r="CT19" i="32"/>
  <c r="CU19" i="32"/>
  <c r="CV19" i="32"/>
  <c r="CW19" i="32"/>
  <c r="CX19" i="32"/>
  <c r="CY19" i="32"/>
  <c r="CZ19" i="32"/>
  <c r="CT20" i="32"/>
  <c r="CU20" i="32"/>
  <c r="CV20" i="32"/>
  <c r="CW20" i="32"/>
  <c r="CX20" i="32"/>
  <c r="CY20" i="32"/>
  <c r="CZ20" i="32"/>
  <c r="CT21" i="32"/>
  <c r="CU21" i="32"/>
  <c r="CV21" i="32"/>
  <c r="CW21" i="32"/>
  <c r="CX21" i="32"/>
  <c r="CY21" i="32"/>
  <c r="CZ21" i="32"/>
  <c r="CT22" i="32"/>
  <c r="CU22" i="32"/>
  <c r="CV22" i="32"/>
  <c r="CW22" i="32"/>
  <c r="CX22" i="32"/>
  <c r="CY22" i="32"/>
  <c r="CZ22" i="32"/>
  <c r="CT23" i="32"/>
  <c r="CU23" i="32"/>
  <c r="CV23" i="32"/>
  <c r="CW23" i="32"/>
  <c r="CX23" i="32"/>
  <c r="CY23" i="32"/>
  <c r="CZ23" i="32"/>
  <c r="CT24" i="32"/>
  <c r="CU24" i="32"/>
  <c r="CV24" i="32"/>
  <c r="CW24" i="32"/>
  <c r="CX24" i="32"/>
  <c r="CY24" i="32"/>
  <c r="CZ24" i="32"/>
  <c r="CT25" i="32"/>
  <c r="CU25" i="32"/>
  <c r="CV25" i="32"/>
  <c r="CW25" i="32"/>
  <c r="CX25" i="32"/>
  <c r="CY25" i="32"/>
  <c r="CZ25" i="32"/>
  <c r="CT26" i="32"/>
  <c r="CU26" i="32"/>
  <c r="CV26" i="32"/>
  <c r="CW26" i="32"/>
  <c r="CX26" i="32"/>
  <c r="CY26" i="32"/>
  <c r="CZ26" i="32"/>
  <c r="CT27" i="32"/>
  <c r="CU27" i="32"/>
  <c r="CV27" i="32"/>
  <c r="CW27" i="32"/>
  <c r="CX27" i="32"/>
  <c r="CY27" i="32"/>
  <c r="CZ27" i="32"/>
  <c r="CT28" i="32"/>
  <c r="CU28" i="32"/>
  <c r="CV28" i="32"/>
  <c r="CW28" i="32"/>
  <c r="CX28" i="32"/>
  <c r="CY28" i="32"/>
  <c r="CZ28" i="32"/>
  <c r="CT29" i="32"/>
  <c r="CU29" i="32"/>
  <c r="CV29" i="32"/>
  <c r="CW29" i="32"/>
  <c r="CX29" i="32"/>
  <c r="CY29" i="32"/>
  <c r="CZ29" i="32"/>
  <c r="CT30" i="32"/>
  <c r="CU30" i="32"/>
  <c r="CV30" i="32"/>
  <c r="CW30" i="32"/>
  <c r="CX30" i="32"/>
  <c r="CY30" i="32"/>
  <c r="CZ30" i="32"/>
  <c r="CT31" i="32"/>
  <c r="CU31" i="32"/>
  <c r="CV31" i="32"/>
  <c r="CW31" i="32"/>
  <c r="CX31" i="32"/>
  <c r="CY31" i="32"/>
  <c r="CZ31" i="32"/>
  <c r="CT32" i="32"/>
  <c r="CU32" i="32"/>
  <c r="CV32" i="32"/>
  <c r="CW32" i="32"/>
  <c r="CX32" i="32"/>
  <c r="CY32" i="32"/>
  <c r="CZ32" i="32"/>
  <c r="CT33" i="32"/>
  <c r="CU33" i="32"/>
  <c r="CV33" i="32"/>
  <c r="CW33" i="32"/>
  <c r="CX33" i="32"/>
  <c r="CY33" i="32"/>
  <c r="CZ33" i="32"/>
  <c r="CT34" i="32"/>
  <c r="CU34" i="32"/>
  <c r="CV34" i="32"/>
  <c r="CW34" i="32"/>
  <c r="CX34" i="32"/>
  <c r="CY34" i="32"/>
  <c r="CZ34" i="32"/>
  <c r="CT35" i="32"/>
  <c r="CU35" i="32"/>
  <c r="CV35" i="32"/>
  <c r="CW35" i="32"/>
  <c r="CX35" i="32"/>
  <c r="CY35" i="32"/>
  <c r="CZ35" i="32"/>
  <c r="CT36" i="32"/>
  <c r="CU36" i="32"/>
  <c r="CV36" i="32"/>
  <c r="CW36" i="32"/>
  <c r="CX36" i="32"/>
  <c r="CY36" i="32"/>
  <c r="CZ36" i="32"/>
  <c r="CT37" i="32"/>
  <c r="CU37" i="32"/>
  <c r="CV37" i="32"/>
  <c r="CW37" i="32"/>
  <c r="CX37" i="32"/>
  <c r="CY37" i="32"/>
  <c r="CZ37" i="32"/>
  <c r="CT38" i="32"/>
  <c r="CU38" i="32"/>
  <c r="CV38" i="32"/>
  <c r="CW38" i="32"/>
  <c r="CX38" i="32"/>
  <c r="CY38" i="32"/>
  <c r="CZ38" i="32"/>
  <c r="CT39" i="32"/>
  <c r="CU39" i="32"/>
  <c r="CV39" i="32"/>
  <c r="CW39" i="32"/>
  <c r="CX39" i="32"/>
  <c r="CY39" i="32"/>
  <c r="CZ39" i="32"/>
  <c r="CT40" i="32"/>
  <c r="CU40" i="32"/>
  <c r="CV40" i="32"/>
  <c r="CW40" i="32"/>
  <c r="CX40" i="32"/>
  <c r="CY40" i="32"/>
  <c r="CZ40" i="32"/>
  <c r="CT41" i="32"/>
  <c r="CU41" i="32"/>
  <c r="CV41" i="32"/>
  <c r="CW41" i="32"/>
  <c r="CX41" i="32"/>
  <c r="CY41" i="32"/>
  <c r="CZ41" i="32"/>
  <c r="CT42" i="32"/>
  <c r="CU42" i="32"/>
  <c r="CV42" i="32"/>
  <c r="CW42" i="32"/>
  <c r="CX42" i="32"/>
  <c r="CY42" i="32"/>
  <c r="CZ42" i="32"/>
  <c r="CT43" i="32"/>
  <c r="CU43" i="32"/>
  <c r="CV43" i="32"/>
  <c r="CW43" i="32"/>
  <c r="CX43" i="32"/>
  <c r="CY43" i="32"/>
  <c r="CZ43" i="32"/>
  <c r="CT44" i="32"/>
  <c r="CU44" i="32"/>
  <c r="CV44" i="32"/>
  <c r="CW44" i="32"/>
  <c r="CX44" i="32"/>
  <c r="CY44" i="32"/>
  <c r="CZ44" i="32"/>
  <c r="CT45" i="32"/>
  <c r="CU45" i="32"/>
  <c r="CV45" i="32"/>
  <c r="CW45" i="32"/>
  <c r="CX45" i="32"/>
  <c r="CY45" i="32"/>
  <c r="CZ45" i="32"/>
  <c r="CT46" i="32"/>
  <c r="CU46" i="32"/>
  <c r="CV46" i="32"/>
  <c r="CW46" i="32"/>
  <c r="CX46" i="32"/>
  <c r="CY46" i="32"/>
  <c r="CZ46" i="32"/>
  <c r="CT47" i="32"/>
  <c r="CU47" i="32"/>
  <c r="CV47" i="32"/>
  <c r="CW47" i="32"/>
  <c r="CX47" i="32"/>
  <c r="CY47" i="32"/>
  <c r="CZ47" i="32"/>
  <c r="CT48" i="32"/>
  <c r="CU48" i="32"/>
  <c r="CV48" i="32"/>
  <c r="CW48" i="32"/>
  <c r="CX48" i="32"/>
  <c r="CY48" i="32"/>
  <c r="CZ48" i="32"/>
  <c r="CU4" i="32"/>
  <c r="CV4" i="32"/>
  <c r="CW4" i="32"/>
  <c r="CX4" i="32"/>
  <c r="CY4" i="32"/>
  <c r="CZ4" i="32"/>
  <c r="BY4" i="32"/>
  <c r="BZ4" i="32"/>
  <c r="CA4" i="32"/>
  <c r="CB4" i="32"/>
  <c r="CC4" i="32"/>
  <c r="CD4" i="32"/>
  <c r="CE4" i="32"/>
  <c r="BY5" i="32"/>
  <c r="BZ5" i="32"/>
  <c r="CA5" i="32"/>
  <c r="CB5" i="32"/>
  <c r="CC5" i="32"/>
  <c r="CD5" i="32"/>
  <c r="CE5" i="32"/>
  <c r="BY6" i="32"/>
  <c r="BZ6" i="32"/>
  <c r="CA6" i="32"/>
  <c r="CB6" i="32"/>
  <c r="CC6" i="32"/>
  <c r="CD6" i="32"/>
  <c r="CE6" i="32"/>
  <c r="BY7" i="32"/>
  <c r="BZ7" i="32"/>
  <c r="CA7" i="32"/>
  <c r="CB7" i="32"/>
  <c r="CC7" i="32"/>
  <c r="CD7" i="32"/>
  <c r="CE7" i="32"/>
  <c r="BY8" i="32"/>
  <c r="BZ8" i="32"/>
  <c r="CA8" i="32"/>
  <c r="CB8" i="32"/>
  <c r="CC8" i="32"/>
  <c r="CD8" i="32"/>
  <c r="CE8" i="32"/>
  <c r="BY9" i="32"/>
  <c r="BZ9" i="32"/>
  <c r="CA9" i="32"/>
  <c r="CB9" i="32"/>
  <c r="CC9" i="32"/>
  <c r="CD9" i="32"/>
  <c r="CE9" i="32"/>
  <c r="BY10" i="32"/>
  <c r="BZ10" i="32"/>
  <c r="CA10" i="32"/>
  <c r="CB10" i="32"/>
  <c r="CC10" i="32"/>
  <c r="CD10" i="32"/>
  <c r="CE10" i="32"/>
  <c r="BY11" i="32"/>
  <c r="BZ11" i="32"/>
  <c r="CA11" i="32"/>
  <c r="CB11" i="32"/>
  <c r="CC11" i="32"/>
  <c r="CD11" i="32"/>
  <c r="CE11" i="32"/>
  <c r="BY12" i="32"/>
  <c r="BZ12" i="32"/>
  <c r="CA12" i="32"/>
  <c r="CB12" i="32"/>
  <c r="CC12" i="32"/>
  <c r="CD12" i="32"/>
  <c r="CE12" i="32"/>
  <c r="BY13" i="32"/>
  <c r="BZ13" i="32"/>
  <c r="CA13" i="32"/>
  <c r="CB13" i="32"/>
  <c r="CC13" i="32"/>
  <c r="CD13" i="32"/>
  <c r="CE13" i="32"/>
  <c r="BY14" i="32"/>
  <c r="BZ14" i="32"/>
  <c r="CA14" i="32"/>
  <c r="CB14" i="32"/>
  <c r="CC14" i="32"/>
  <c r="CD14" i="32"/>
  <c r="CE14" i="32"/>
  <c r="BY15" i="32"/>
  <c r="BZ15" i="32"/>
  <c r="CA15" i="32"/>
  <c r="CB15" i="32"/>
  <c r="CC15" i="32"/>
  <c r="CD15" i="32"/>
  <c r="CE15" i="32"/>
  <c r="BY16" i="32"/>
  <c r="BZ16" i="32"/>
  <c r="CA16" i="32"/>
  <c r="CB16" i="32"/>
  <c r="CC16" i="32"/>
  <c r="CD16" i="32"/>
  <c r="CE16" i="32"/>
  <c r="BY17" i="32"/>
  <c r="BZ17" i="32"/>
  <c r="CA17" i="32"/>
  <c r="CB17" i="32"/>
  <c r="CC17" i="32"/>
  <c r="CD17" i="32"/>
  <c r="CE17" i="32"/>
  <c r="BY18" i="32"/>
  <c r="BZ18" i="32"/>
  <c r="CA18" i="32"/>
  <c r="CB18" i="32"/>
  <c r="CC18" i="32"/>
  <c r="CD18" i="32"/>
  <c r="CE18" i="32"/>
  <c r="BY19" i="32"/>
  <c r="BZ19" i="32"/>
  <c r="CA19" i="32"/>
  <c r="CB19" i="32"/>
  <c r="CC19" i="32"/>
  <c r="CD19" i="32"/>
  <c r="CE19" i="32"/>
  <c r="BY20" i="32"/>
  <c r="BZ20" i="32"/>
  <c r="CA20" i="32"/>
  <c r="CB20" i="32"/>
  <c r="CC20" i="32"/>
  <c r="CD20" i="32"/>
  <c r="CE20" i="32"/>
  <c r="BY21" i="32"/>
  <c r="BZ21" i="32"/>
  <c r="CA21" i="32"/>
  <c r="CB21" i="32"/>
  <c r="CC21" i="32"/>
  <c r="CD21" i="32"/>
  <c r="CE21" i="32"/>
  <c r="BY22" i="32"/>
  <c r="BZ22" i="32"/>
  <c r="CA22" i="32"/>
  <c r="CB22" i="32"/>
  <c r="CC22" i="32"/>
  <c r="CD22" i="32"/>
  <c r="CE22" i="32"/>
  <c r="BY23" i="32"/>
  <c r="BZ23" i="32"/>
  <c r="CA23" i="32"/>
  <c r="CB23" i="32"/>
  <c r="CC23" i="32"/>
  <c r="CD23" i="32"/>
  <c r="CE23" i="32"/>
  <c r="BY24" i="32"/>
  <c r="BZ24" i="32"/>
  <c r="CA24" i="32"/>
  <c r="CB24" i="32"/>
  <c r="CC24" i="32"/>
  <c r="CD24" i="32"/>
  <c r="CE24" i="32"/>
  <c r="BY25" i="32"/>
  <c r="BZ25" i="32"/>
  <c r="CA25" i="32"/>
  <c r="CB25" i="32"/>
  <c r="CC25" i="32"/>
  <c r="CD25" i="32"/>
  <c r="CE25" i="32"/>
  <c r="BY26" i="32"/>
  <c r="BZ26" i="32"/>
  <c r="CA26" i="32"/>
  <c r="CB26" i="32"/>
  <c r="CC26" i="32"/>
  <c r="CD26" i="32"/>
  <c r="CE26" i="32"/>
  <c r="BY27" i="32"/>
  <c r="BZ27" i="32"/>
  <c r="CA27" i="32"/>
  <c r="CB27" i="32"/>
  <c r="CC27" i="32"/>
  <c r="CD27" i="32"/>
  <c r="CE27" i="32"/>
  <c r="BY28" i="32"/>
  <c r="BZ28" i="32"/>
  <c r="CA28" i="32"/>
  <c r="CB28" i="32"/>
  <c r="CC28" i="32"/>
  <c r="CD28" i="32"/>
  <c r="CE28" i="32"/>
  <c r="BY29" i="32"/>
  <c r="BZ29" i="32"/>
  <c r="CA29" i="32"/>
  <c r="CB29" i="32"/>
  <c r="CC29" i="32"/>
  <c r="CD29" i="32"/>
  <c r="CE29" i="32"/>
  <c r="BY30" i="32"/>
  <c r="BZ30" i="32"/>
  <c r="CA30" i="32"/>
  <c r="CB30" i="32"/>
  <c r="CC30" i="32"/>
  <c r="CD30" i="32"/>
  <c r="CE30" i="32"/>
  <c r="BY31" i="32"/>
  <c r="BZ31" i="32"/>
  <c r="CA31" i="32"/>
  <c r="CB31" i="32"/>
  <c r="CC31" i="32"/>
  <c r="CD31" i="32"/>
  <c r="CE31" i="32"/>
  <c r="BY32" i="32"/>
  <c r="BZ32" i="32"/>
  <c r="CA32" i="32"/>
  <c r="CB32" i="32"/>
  <c r="CC32" i="32"/>
  <c r="CD32" i="32"/>
  <c r="CE32" i="32"/>
  <c r="BY33" i="32"/>
  <c r="BZ33" i="32"/>
  <c r="CA33" i="32"/>
  <c r="CB33" i="32"/>
  <c r="CC33" i="32"/>
  <c r="CD33" i="32"/>
  <c r="CE33" i="32"/>
  <c r="BY34" i="32"/>
  <c r="BZ34" i="32"/>
  <c r="CA34" i="32"/>
  <c r="CB34" i="32"/>
  <c r="CC34" i="32"/>
  <c r="CD34" i="32"/>
  <c r="CE34" i="32"/>
  <c r="BY35" i="32"/>
  <c r="BZ35" i="32"/>
  <c r="CA35" i="32"/>
  <c r="CB35" i="32"/>
  <c r="CC35" i="32"/>
  <c r="CD35" i="32"/>
  <c r="CE35" i="32"/>
  <c r="BY36" i="32"/>
  <c r="BZ36" i="32"/>
  <c r="CA36" i="32"/>
  <c r="CB36" i="32"/>
  <c r="CC36" i="32"/>
  <c r="CD36" i="32"/>
  <c r="CE36" i="32"/>
  <c r="BY37" i="32"/>
  <c r="BZ37" i="32"/>
  <c r="CA37" i="32"/>
  <c r="CB37" i="32"/>
  <c r="CC37" i="32"/>
  <c r="CD37" i="32"/>
  <c r="CE37" i="32"/>
  <c r="BY38" i="32"/>
  <c r="BZ38" i="32"/>
  <c r="CA38" i="32"/>
  <c r="CB38" i="32"/>
  <c r="CC38" i="32"/>
  <c r="CD38" i="32"/>
  <c r="CE38" i="32"/>
  <c r="BY39" i="32"/>
  <c r="BZ39" i="32"/>
  <c r="CA39" i="32"/>
  <c r="CB39" i="32"/>
  <c r="CC39" i="32"/>
  <c r="CD39" i="32"/>
  <c r="CE39" i="32"/>
  <c r="BY40" i="32"/>
  <c r="BZ40" i="32"/>
  <c r="CA40" i="32"/>
  <c r="CB40" i="32"/>
  <c r="CC40" i="32"/>
  <c r="CD40" i="32"/>
  <c r="CE40" i="32"/>
  <c r="BY41" i="32"/>
  <c r="BZ41" i="32"/>
  <c r="CA41" i="32"/>
  <c r="CB41" i="32"/>
  <c r="CC41" i="32"/>
  <c r="CD41" i="32"/>
  <c r="CE41" i="32"/>
  <c r="BY42" i="32"/>
  <c r="BZ42" i="32"/>
  <c r="CA42" i="32"/>
  <c r="CB42" i="32"/>
  <c r="CC42" i="32"/>
  <c r="CD42" i="32"/>
  <c r="CE42" i="32"/>
  <c r="BY43" i="32"/>
  <c r="BZ43" i="32"/>
  <c r="CA43" i="32"/>
  <c r="CB43" i="32"/>
  <c r="CC43" i="32"/>
  <c r="CD43" i="32"/>
  <c r="CE43" i="32"/>
  <c r="BY44" i="32"/>
  <c r="BZ44" i="32"/>
  <c r="CA44" i="32"/>
  <c r="CB44" i="32"/>
  <c r="CC44" i="32"/>
  <c r="CD44" i="32"/>
  <c r="CE44" i="32"/>
  <c r="BY45" i="32"/>
  <c r="BZ45" i="32"/>
  <c r="CA45" i="32"/>
  <c r="CB45" i="32"/>
  <c r="CC45" i="32"/>
  <c r="CD45" i="32"/>
  <c r="CE45" i="32"/>
  <c r="BY46" i="32"/>
  <c r="BZ46" i="32"/>
  <c r="CA46" i="32"/>
  <c r="CB46" i="32"/>
  <c r="CC46" i="32"/>
  <c r="CD46" i="32"/>
  <c r="CE46" i="32"/>
  <c r="BY47" i="32"/>
  <c r="BZ47" i="32"/>
  <c r="CA47" i="32"/>
  <c r="CB47" i="32"/>
  <c r="CC47" i="32"/>
  <c r="CD47" i="32"/>
  <c r="CE47" i="32"/>
  <c r="BY48" i="32"/>
  <c r="BZ48" i="32"/>
  <c r="CA48" i="32"/>
  <c r="CB48" i="32"/>
  <c r="CC48" i="32"/>
  <c r="CD48" i="32"/>
  <c r="CE48" i="32"/>
  <c r="DO104" i="32"/>
  <c r="DP104" i="32"/>
  <c r="DQ104" i="32"/>
  <c r="DR104" i="32"/>
  <c r="DS104" i="32"/>
  <c r="DN104" i="32"/>
  <c r="DT96" i="32" l="1"/>
  <c r="DA33" i="32"/>
  <c r="DA25" i="32"/>
  <c r="DT100" i="32"/>
  <c r="DT88" i="32"/>
  <c r="DT80" i="32"/>
  <c r="DA41" i="32"/>
  <c r="DT84" i="32"/>
  <c r="DA17" i="32"/>
  <c r="DA9" i="32"/>
  <c r="DT92" i="32"/>
  <c r="DA47" i="32"/>
  <c r="DA45" i="32"/>
  <c r="DA39" i="32"/>
  <c r="DA37" i="32"/>
  <c r="DA36" i="32"/>
  <c r="DA31" i="32"/>
  <c r="DA27" i="32"/>
  <c r="DA24" i="32"/>
  <c r="DA19" i="32"/>
  <c r="DA15" i="32"/>
  <c r="DA11" i="32"/>
  <c r="DA8" i="32"/>
  <c r="DR102" i="32"/>
  <c r="DT98" i="32"/>
  <c r="DT86" i="32"/>
  <c r="DT78" i="32"/>
  <c r="DT70" i="32"/>
  <c r="DT101" i="32"/>
  <c r="DT99" i="32"/>
  <c r="DT97" i="32"/>
  <c r="DT95" i="32"/>
  <c r="DT93" i="32"/>
  <c r="DT91" i="32"/>
  <c r="DT89" i="32"/>
  <c r="DT87" i="32"/>
  <c r="DT85" i="32"/>
  <c r="DT83" i="32"/>
  <c r="DT81" i="32"/>
  <c r="DT79" i="32"/>
  <c r="DT77" i="32"/>
  <c r="DT75" i="32"/>
  <c r="DT73" i="32"/>
  <c r="DT71" i="32"/>
  <c r="DT69" i="32"/>
  <c r="DT67" i="32"/>
  <c r="DA48" i="32"/>
  <c r="DA44" i="32"/>
  <c r="DA35" i="32"/>
  <c r="DA29" i="32"/>
  <c r="DA23" i="32"/>
  <c r="DA21" i="32"/>
  <c r="DA20" i="32"/>
  <c r="DA16" i="32"/>
  <c r="DA13" i="32"/>
  <c r="DA12" i="32"/>
  <c r="DA7" i="32"/>
  <c r="DA5" i="32"/>
  <c r="DT94" i="32"/>
  <c r="DT90" i="32"/>
  <c r="DT82" i="32"/>
  <c r="DT74" i="32"/>
  <c r="DT66" i="32"/>
  <c r="DA43" i="32"/>
  <c r="DT76" i="32"/>
  <c r="DT72" i="32"/>
  <c r="DT68" i="32"/>
  <c r="DA40" i="32"/>
  <c r="DA32" i="32"/>
  <c r="DA28" i="32"/>
  <c r="DT65" i="32"/>
  <c r="DA4" i="32"/>
  <c r="DA46" i="32"/>
  <c r="DA42" i="32"/>
  <c r="DA38" i="32"/>
  <c r="DA34" i="32"/>
  <c r="DA30" i="32"/>
  <c r="DA26" i="32"/>
  <c r="DA22" i="32"/>
  <c r="DA18" i="32"/>
  <c r="DA14" i="32"/>
  <c r="DA10" i="32"/>
  <c r="DA6" i="32"/>
  <c r="DN102" i="32"/>
  <c r="DP102" i="32"/>
  <c r="CW49" i="32"/>
  <c r="DQ102" i="32"/>
  <c r="DS102" i="32"/>
  <c r="DO102" i="32"/>
  <c r="CY49" i="32"/>
  <c r="CZ49" i="32"/>
  <c r="CV49" i="32"/>
  <c r="CX49" i="32"/>
  <c r="CT49" i="32"/>
  <c r="CU49" i="32"/>
  <c r="DT102" i="32" l="1"/>
  <c r="DA49" i="32"/>
  <c r="H43" i="31"/>
  <c r="I40" i="31"/>
  <c r="H46" i="31" l="1"/>
  <c r="H45" i="31"/>
  <c r="H44" i="31"/>
  <c r="H32" i="31"/>
  <c r="H33" i="31"/>
  <c r="H34" i="31"/>
  <c r="H31" i="31"/>
  <c r="H29" i="31"/>
  <c r="H28" i="31"/>
  <c r="H27" i="31"/>
  <c r="H21" i="31"/>
  <c r="H20" i="31"/>
  <c r="H19" i="31"/>
  <c r="H13" i="31"/>
  <c r="H12" i="31"/>
  <c r="H11" i="31"/>
  <c r="I28" i="31" l="1"/>
  <c r="I20" i="31"/>
  <c r="I12" i="31"/>
  <c r="H38" i="31"/>
  <c r="H37" i="31"/>
  <c r="H36" i="31"/>
  <c r="H35" i="31"/>
  <c r="I36" i="31" l="1"/>
  <c r="BC4" i="32" l="1"/>
  <c r="BD4" i="32"/>
  <c r="BE4" i="32"/>
  <c r="BF4" i="32"/>
  <c r="BG4" i="32"/>
  <c r="BH4" i="32"/>
  <c r="BI4" i="32"/>
  <c r="BC5" i="32"/>
  <c r="BD5" i="32"/>
  <c r="BE5" i="32"/>
  <c r="BF5" i="32"/>
  <c r="BG5" i="32"/>
  <c r="BH5" i="32"/>
  <c r="BI5" i="32"/>
  <c r="AF6" i="32"/>
  <c r="AG6" i="32"/>
  <c r="AH6" i="32"/>
  <c r="AI6" i="32"/>
  <c r="AJ6" i="32"/>
  <c r="AK6" i="32"/>
  <c r="AL6" i="32"/>
  <c r="BC6" i="32"/>
  <c r="BD6" i="32"/>
  <c r="BE6" i="32"/>
  <c r="BF6" i="32"/>
  <c r="BG6" i="32"/>
  <c r="BH6" i="32"/>
  <c r="BI6" i="32"/>
  <c r="AF7" i="32"/>
  <c r="AG7" i="32"/>
  <c r="AH7" i="32"/>
  <c r="AI7" i="32"/>
  <c r="AJ7" i="32"/>
  <c r="AK7" i="32"/>
  <c r="AL7" i="32"/>
  <c r="BC7" i="32"/>
  <c r="BD7" i="32"/>
  <c r="BE7" i="32"/>
  <c r="BF7" i="32"/>
  <c r="BG7" i="32"/>
  <c r="BH7" i="32"/>
  <c r="BI7" i="32"/>
  <c r="AF8" i="32"/>
  <c r="AG8" i="32"/>
  <c r="AH8" i="32"/>
  <c r="AI8" i="32"/>
  <c r="AJ8" i="32"/>
  <c r="AK8" i="32"/>
  <c r="AL8" i="32"/>
  <c r="BC8" i="32"/>
  <c r="BD8" i="32"/>
  <c r="BE8" i="32"/>
  <c r="BF8" i="32"/>
  <c r="BG8" i="32"/>
  <c r="BH8" i="32"/>
  <c r="BI8" i="32"/>
  <c r="AF9" i="32"/>
  <c r="AG9" i="32"/>
  <c r="AH9" i="32"/>
  <c r="AI9" i="32"/>
  <c r="AJ9" i="32"/>
  <c r="AK9" i="32"/>
  <c r="AL9" i="32"/>
  <c r="BC9" i="32"/>
  <c r="BD9" i="32"/>
  <c r="BE9" i="32"/>
  <c r="BF9" i="32"/>
  <c r="BG9" i="32"/>
  <c r="BH9" i="32"/>
  <c r="BI9" i="32"/>
  <c r="K10" i="32"/>
  <c r="L10" i="32"/>
  <c r="M10" i="32"/>
  <c r="N10" i="32"/>
  <c r="O10" i="32"/>
  <c r="P10" i="32"/>
  <c r="Q10" i="32"/>
  <c r="AF10" i="32"/>
  <c r="AG10" i="32"/>
  <c r="AH10" i="32"/>
  <c r="AI10" i="32"/>
  <c r="AJ10" i="32"/>
  <c r="AK10" i="32"/>
  <c r="AL10" i="32"/>
  <c r="BC10" i="32"/>
  <c r="BD10" i="32"/>
  <c r="BE10" i="32"/>
  <c r="BF10" i="32"/>
  <c r="BG10" i="32"/>
  <c r="BH10" i="32"/>
  <c r="BI10" i="32"/>
  <c r="K11" i="32"/>
  <c r="L11" i="32"/>
  <c r="M11" i="32"/>
  <c r="N11" i="32"/>
  <c r="O11" i="32"/>
  <c r="P11" i="32"/>
  <c r="Q11" i="32"/>
  <c r="AF11" i="32"/>
  <c r="AG11" i="32"/>
  <c r="AH11" i="32"/>
  <c r="AI11" i="32"/>
  <c r="AJ11" i="32"/>
  <c r="AK11" i="32"/>
  <c r="AL11" i="32"/>
  <c r="BC11" i="32"/>
  <c r="BD11" i="32"/>
  <c r="BE11" i="32"/>
  <c r="BF11" i="32"/>
  <c r="BG11" i="32"/>
  <c r="BH11" i="32"/>
  <c r="BI11" i="32"/>
  <c r="K12" i="32"/>
  <c r="L12" i="32"/>
  <c r="M12" i="32"/>
  <c r="N12" i="32"/>
  <c r="O12" i="32"/>
  <c r="P12" i="32"/>
  <c r="Q12" i="32"/>
  <c r="AF12" i="32"/>
  <c r="AG12" i="32"/>
  <c r="AH12" i="32"/>
  <c r="AI12" i="32"/>
  <c r="AJ12" i="32"/>
  <c r="AK12" i="32"/>
  <c r="AL12" i="32"/>
  <c r="BC12" i="32"/>
  <c r="BD12" i="32"/>
  <c r="BE12" i="32"/>
  <c r="BF12" i="32"/>
  <c r="BG12" i="32"/>
  <c r="BH12" i="32"/>
  <c r="BI12" i="32"/>
  <c r="K13" i="32"/>
  <c r="L13" i="32"/>
  <c r="M13" i="32"/>
  <c r="N13" i="32"/>
  <c r="O13" i="32"/>
  <c r="P13" i="32"/>
  <c r="Q13" i="32"/>
  <c r="AF13" i="32"/>
  <c r="AG13" i="32"/>
  <c r="AH13" i="32"/>
  <c r="AI13" i="32"/>
  <c r="AJ13" i="32"/>
  <c r="AK13" i="32"/>
  <c r="AL13" i="32"/>
  <c r="BC13" i="32"/>
  <c r="BD13" i="32"/>
  <c r="BE13" i="32"/>
  <c r="BF13" i="32"/>
  <c r="BG13" i="32"/>
  <c r="BH13" i="32"/>
  <c r="BI13" i="32"/>
  <c r="K14" i="32"/>
  <c r="L14" i="32"/>
  <c r="M14" i="32"/>
  <c r="N14" i="32"/>
  <c r="O14" i="32"/>
  <c r="P14" i="32"/>
  <c r="Q14" i="32"/>
  <c r="AF14" i="32"/>
  <c r="AG14" i="32"/>
  <c r="AH14" i="32"/>
  <c r="AI14" i="32"/>
  <c r="AJ14" i="32"/>
  <c r="AK14" i="32"/>
  <c r="AL14" i="32"/>
  <c r="BC14" i="32"/>
  <c r="BD14" i="32"/>
  <c r="BE14" i="32"/>
  <c r="BF14" i="32"/>
  <c r="BG14" i="32"/>
  <c r="BH14" i="32"/>
  <c r="BI14" i="32"/>
  <c r="K15" i="32"/>
  <c r="L15" i="32"/>
  <c r="M15" i="32"/>
  <c r="N15" i="32"/>
  <c r="O15" i="32"/>
  <c r="P15" i="32"/>
  <c r="Q15" i="32"/>
  <c r="AF15" i="32"/>
  <c r="AG15" i="32"/>
  <c r="AH15" i="32"/>
  <c r="AI15" i="32"/>
  <c r="AJ15" i="32"/>
  <c r="AK15" i="32"/>
  <c r="AL15" i="32"/>
  <c r="BC15" i="32"/>
  <c r="BD15" i="32"/>
  <c r="BE15" i="32"/>
  <c r="BF15" i="32"/>
  <c r="BG15" i="32"/>
  <c r="BH15" i="32"/>
  <c r="BI15" i="32"/>
  <c r="K16" i="32"/>
  <c r="L16" i="32"/>
  <c r="M16" i="32"/>
  <c r="N16" i="32"/>
  <c r="O16" i="32"/>
  <c r="P16" i="32"/>
  <c r="Q16" i="32"/>
  <c r="AF16" i="32"/>
  <c r="AG16" i="32"/>
  <c r="AH16" i="32"/>
  <c r="AI16" i="32"/>
  <c r="AJ16" i="32"/>
  <c r="AK16" i="32"/>
  <c r="AL16" i="32"/>
  <c r="BC16" i="32"/>
  <c r="BD16" i="32"/>
  <c r="BE16" i="32"/>
  <c r="BF16" i="32"/>
  <c r="BG16" i="32"/>
  <c r="BH16" i="32"/>
  <c r="BI16" i="32"/>
  <c r="K17" i="32"/>
  <c r="L17" i="32"/>
  <c r="M17" i="32"/>
  <c r="N17" i="32"/>
  <c r="O17" i="32"/>
  <c r="P17" i="32"/>
  <c r="Q17" i="32"/>
  <c r="AF17" i="32"/>
  <c r="AG17" i="32"/>
  <c r="AH17" i="32"/>
  <c r="AI17" i="32"/>
  <c r="AJ17" i="32"/>
  <c r="AK17" i="32"/>
  <c r="AL17" i="32"/>
  <c r="BC17" i="32"/>
  <c r="BD17" i="32"/>
  <c r="BE17" i="32"/>
  <c r="BF17" i="32"/>
  <c r="BG17" i="32"/>
  <c r="BH17" i="32"/>
  <c r="BI17" i="32"/>
  <c r="K18" i="32"/>
  <c r="L18" i="32"/>
  <c r="M18" i="32"/>
  <c r="N18" i="32"/>
  <c r="O18" i="32"/>
  <c r="P18" i="32"/>
  <c r="Q18" i="32"/>
  <c r="AF18" i="32"/>
  <c r="AG18" i="32"/>
  <c r="AH18" i="32"/>
  <c r="AI18" i="32"/>
  <c r="AJ18" i="32"/>
  <c r="AK18" i="32"/>
  <c r="AL18" i="32"/>
  <c r="BC18" i="32"/>
  <c r="BD18" i="32"/>
  <c r="BE18" i="32"/>
  <c r="BF18" i="32"/>
  <c r="BG18" i="32"/>
  <c r="BH18" i="32"/>
  <c r="BI18" i="32"/>
  <c r="K19" i="32"/>
  <c r="L19" i="32"/>
  <c r="M19" i="32"/>
  <c r="N19" i="32"/>
  <c r="O19" i="32"/>
  <c r="P19" i="32"/>
  <c r="Q19" i="32"/>
  <c r="AF19" i="32"/>
  <c r="AG19" i="32"/>
  <c r="AH19" i="32"/>
  <c r="AI19" i="32"/>
  <c r="AJ19" i="32"/>
  <c r="AK19" i="32"/>
  <c r="AL19" i="32"/>
  <c r="BC19" i="32"/>
  <c r="BD19" i="32"/>
  <c r="BE19" i="32"/>
  <c r="BF19" i="32"/>
  <c r="BG19" i="32"/>
  <c r="BH19" i="32"/>
  <c r="BI19" i="32"/>
  <c r="K20" i="32"/>
  <c r="L20" i="32"/>
  <c r="M20" i="32"/>
  <c r="N20" i="32"/>
  <c r="O20" i="32"/>
  <c r="P20" i="32"/>
  <c r="Q20" i="32"/>
  <c r="AF20" i="32"/>
  <c r="AG20" i="32"/>
  <c r="AH20" i="32"/>
  <c r="AI20" i="32"/>
  <c r="AJ20" i="32"/>
  <c r="AK20" i="32"/>
  <c r="AL20" i="32"/>
  <c r="BC20" i="32"/>
  <c r="BD20" i="32"/>
  <c r="BE20" i="32"/>
  <c r="BF20" i="32"/>
  <c r="BG20" i="32"/>
  <c r="BH20" i="32"/>
  <c r="BI20" i="32"/>
  <c r="K21" i="32"/>
  <c r="L21" i="32"/>
  <c r="M21" i="32"/>
  <c r="N21" i="32"/>
  <c r="O21" i="32"/>
  <c r="P21" i="32"/>
  <c r="Q21" i="32"/>
  <c r="AF21" i="32"/>
  <c r="AG21" i="32"/>
  <c r="AH21" i="32"/>
  <c r="AI21" i="32"/>
  <c r="AJ21" i="32"/>
  <c r="AK21" i="32"/>
  <c r="AL21" i="32"/>
  <c r="BC21" i="32"/>
  <c r="BD21" i="32"/>
  <c r="BE21" i="32"/>
  <c r="BF21" i="32"/>
  <c r="BG21" i="32"/>
  <c r="BH21" i="32"/>
  <c r="BI21" i="32"/>
  <c r="K22" i="32"/>
  <c r="L22" i="32"/>
  <c r="M22" i="32"/>
  <c r="N22" i="32"/>
  <c r="O22" i="32"/>
  <c r="P22" i="32"/>
  <c r="Q22" i="32"/>
  <c r="AF22" i="32"/>
  <c r="AG22" i="32"/>
  <c r="AH22" i="32"/>
  <c r="AI22" i="32"/>
  <c r="AJ22" i="32"/>
  <c r="AK22" i="32"/>
  <c r="AL22" i="32"/>
  <c r="BC22" i="32"/>
  <c r="BD22" i="32"/>
  <c r="BE22" i="32"/>
  <c r="BF22" i="32"/>
  <c r="BG22" i="32"/>
  <c r="BH22" i="32"/>
  <c r="BI22" i="32"/>
  <c r="K23" i="32"/>
  <c r="L23" i="32"/>
  <c r="M23" i="32"/>
  <c r="N23" i="32"/>
  <c r="O23" i="32"/>
  <c r="P23" i="32"/>
  <c r="Q23" i="32"/>
  <c r="AF23" i="32"/>
  <c r="AG23" i="32"/>
  <c r="AH23" i="32"/>
  <c r="AI23" i="32"/>
  <c r="AJ23" i="32"/>
  <c r="AK23" i="32"/>
  <c r="AL23" i="32"/>
  <c r="BC23" i="32"/>
  <c r="BD23" i="32"/>
  <c r="BE23" i="32"/>
  <c r="BF23" i="32"/>
  <c r="BG23" i="32"/>
  <c r="BH23" i="32"/>
  <c r="BI23" i="32"/>
  <c r="K24" i="32"/>
  <c r="L24" i="32"/>
  <c r="M24" i="32"/>
  <c r="N24" i="32"/>
  <c r="O24" i="32"/>
  <c r="P24" i="32"/>
  <c r="Q24" i="32"/>
  <c r="AF24" i="32"/>
  <c r="AG24" i="32"/>
  <c r="AH24" i="32"/>
  <c r="AI24" i="32"/>
  <c r="AJ24" i="32"/>
  <c r="AK24" i="32"/>
  <c r="AL24" i="32"/>
  <c r="BC24" i="32"/>
  <c r="BD24" i="32"/>
  <c r="BE24" i="32"/>
  <c r="BF24" i="32"/>
  <c r="BG24" i="32"/>
  <c r="BH24" i="32"/>
  <c r="BI24" i="32"/>
  <c r="K25" i="32"/>
  <c r="L25" i="32"/>
  <c r="M25" i="32"/>
  <c r="N25" i="32"/>
  <c r="O25" i="32"/>
  <c r="P25" i="32"/>
  <c r="Q25" i="32"/>
  <c r="AF25" i="32"/>
  <c r="AG25" i="32"/>
  <c r="AH25" i="32"/>
  <c r="AI25" i="32"/>
  <c r="AJ25" i="32"/>
  <c r="AK25" i="32"/>
  <c r="AL25" i="32"/>
  <c r="BC25" i="32"/>
  <c r="BD25" i="32"/>
  <c r="BE25" i="32"/>
  <c r="BF25" i="32"/>
  <c r="BG25" i="32"/>
  <c r="BH25" i="32"/>
  <c r="BI25" i="32"/>
  <c r="K26" i="32"/>
  <c r="L26" i="32"/>
  <c r="M26" i="32"/>
  <c r="N26" i="32"/>
  <c r="O26" i="32"/>
  <c r="P26" i="32"/>
  <c r="Q26" i="32"/>
  <c r="AF26" i="32"/>
  <c r="AG26" i="32"/>
  <c r="AH26" i="32"/>
  <c r="AI26" i="32"/>
  <c r="AJ26" i="32"/>
  <c r="AK26" i="32"/>
  <c r="AL26" i="32"/>
  <c r="BC26" i="32"/>
  <c r="BD26" i="32"/>
  <c r="BE26" i="32"/>
  <c r="BF26" i="32"/>
  <c r="BG26" i="32"/>
  <c r="BH26" i="32"/>
  <c r="BI26" i="32"/>
  <c r="K27" i="32"/>
  <c r="L27" i="32"/>
  <c r="M27" i="32"/>
  <c r="N27" i="32"/>
  <c r="O27" i="32"/>
  <c r="P27" i="32"/>
  <c r="Q27" i="32"/>
  <c r="AF27" i="32"/>
  <c r="AG27" i="32"/>
  <c r="AH27" i="32"/>
  <c r="AI27" i="32"/>
  <c r="AJ27" i="32"/>
  <c r="AK27" i="32"/>
  <c r="AL27" i="32"/>
  <c r="BC27" i="32"/>
  <c r="BD27" i="32"/>
  <c r="BE27" i="32"/>
  <c r="BF27" i="32"/>
  <c r="BG27" i="32"/>
  <c r="BH27" i="32"/>
  <c r="BI27" i="32"/>
  <c r="K28" i="32"/>
  <c r="L28" i="32"/>
  <c r="M28" i="32"/>
  <c r="N28" i="32"/>
  <c r="O28" i="32"/>
  <c r="P28" i="32"/>
  <c r="Q28" i="32"/>
  <c r="AF28" i="32"/>
  <c r="AG28" i="32"/>
  <c r="AH28" i="32"/>
  <c r="AI28" i="32"/>
  <c r="AJ28" i="32"/>
  <c r="AK28" i="32"/>
  <c r="AL28" i="32"/>
  <c r="BC28" i="32"/>
  <c r="BD28" i="32"/>
  <c r="BE28" i="32"/>
  <c r="BF28" i="32"/>
  <c r="BG28" i="32"/>
  <c r="BH28" i="32"/>
  <c r="BI28" i="32"/>
  <c r="K29" i="32"/>
  <c r="L29" i="32"/>
  <c r="M29" i="32"/>
  <c r="N29" i="32"/>
  <c r="O29" i="32"/>
  <c r="P29" i="32"/>
  <c r="Q29" i="32"/>
  <c r="AF29" i="32"/>
  <c r="AG29" i="32"/>
  <c r="AH29" i="32"/>
  <c r="AI29" i="32"/>
  <c r="AJ29" i="32"/>
  <c r="AK29" i="32"/>
  <c r="AL29" i="32"/>
  <c r="BC29" i="32"/>
  <c r="BD29" i="32"/>
  <c r="BE29" i="32"/>
  <c r="BF29" i="32"/>
  <c r="BG29" i="32"/>
  <c r="BH29" i="32"/>
  <c r="BI29" i="32"/>
  <c r="K30" i="32"/>
  <c r="L30" i="32"/>
  <c r="M30" i="32"/>
  <c r="N30" i="32"/>
  <c r="O30" i="32"/>
  <c r="P30" i="32"/>
  <c r="Q30" i="32"/>
  <c r="AF30" i="32"/>
  <c r="AG30" i="32"/>
  <c r="AH30" i="32"/>
  <c r="AI30" i="32"/>
  <c r="AJ30" i="32"/>
  <c r="AK30" i="32"/>
  <c r="AL30" i="32"/>
  <c r="BC30" i="32"/>
  <c r="BD30" i="32"/>
  <c r="BE30" i="32"/>
  <c r="BF30" i="32"/>
  <c r="BG30" i="32"/>
  <c r="BH30" i="32"/>
  <c r="BI30" i="32"/>
  <c r="K31" i="32"/>
  <c r="L31" i="32"/>
  <c r="M31" i="32"/>
  <c r="N31" i="32"/>
  <c r="O31" i="32"/>
  <c r="P31" i="32"/>
  <c r="Q31" i="32"/>
  <c r="AF31" i="32"/>
  <c r="AG31" i="32"/>
  <c r="AH31" i="32"/>
  <c r="AI31" i="32"/>
  <c r="AJ31" i="32"/>
  <c r="AK31" i="32"/>
  <c r="AL31" i="32"/>
  <c r="BC31" i="32"/>
  <c r="BD31" i="32"/>
  <c r="BE31" i="32"/>
  <c r="BF31" i="32"/>
  <c r="BG31" i="32"/>
  <c r="BH31" i="32"/>
  <c r="BI31" i="32"/>
  <c r="K32" i="32"/>
  <c r="L32" i="32"/>
  <c r="M32" i="32"/>
  <c r="N32" i="32"/>
  <c r="O32" i="32"/>
  <c r="P32" i="32"/>
  <c r="Q32" i="32"/>
  <c r="AF32" i="32"/>
  <c r="AG32" i="32"/>
  <c r="AH32" i="32"/>
  <c r="AI32" i="32"/>
  <c r="AJ32" i="32"/>
  <c r="AK32" i="32"/>
  <c r="AL32" i="32"/>
  <c r="BC32" i="32"/>
  <c r="BD32" i="32"/>
  <c r="BE32" i="32"/>
  <c r="BF32" i="32"/>
  <c r="BG32" i="32"/>
  <c r="BH32" i="32"/>
  <c r="BI32" i="32"/>
  <c r="K33" i="32"/>
  <c r="L33" i="32"/>
  <c r="M33" i="32"/>
  <c r="N33" i="32"/>
  <c r="O33" i="32"/>
  <c r="P33" i="32"/>
  <c r="Q33" i="32"/>
  <c r="AF33" i="32"/>
  <c r="AG33" i="32"/>
  <c r="AH33" i="32"/>
  <c r="AI33" i="32"/>
  <c r="AJ33" i="32"/>
  <c r="AK33" i="32"/>
  <c r="AL33" i="32"/>
  <c r="BC33" i="32"/>
  <c r="BD33" i="32"/>
  <c r="BE33" i="32"/>
  <c r="BF33" i="32"/>
  <c r="BG33" i="32"/>
  <c r="BH33" i="32"/>
  <c r="BI33" i="32"/>
  <c r="K34" i="32"/>
  <c r="L34" i="32"/>
  <c r="M34" i="32"/>
  <c r="N34" i="32"/>
  <c r="O34" i="32"/>
  <c r="P34" i="32"/>
  <c r="Q34" i="32"/>
  <c r="AF34" i="32"/>
  <c r="AG34" i="32"/>
  <c r="AH34" i="32"/>
  <c r="AI34" i="32"/>
  <c r="AJ34" i="32"/>
  <c r="AK34" i="32"/>
  <c r="AL34" i="32"/>
  <c r="BC34" i="32"/>
  <c r="BD34" i="32"/>
  <c r="BE34" i="32"/>
  <c r="BF34" i="32"/>
  <c r="BG34" i="32"/>
  <c r="BH34" i="32"/>
  <c r="BI34" i="32"/>
  <c r="K35" i="32"/>
  <c r="L35" i="32"/>
  <c r="M35" i="32"/>
  <c r="N35" i="32"/>
  <c r="O35" i="32"/>
  <c r="P35" i="32"/>
  <c r="Q35" i="32"/>
  <c r="AF35" i="32"/>
  <c r="AG35" i="32"/>
  <c r="AH35" i="32"/>
  <c r="AI35" i="32"/>
  <c r="AJ35" i="32"/>
  <c r="AK35" i="32"/>
  <c r="AL35" i="32"/>
  <c r="BC35" i="32"/>
  <c r="BD35" i="32"/>
  <c r="BE35" i="32"/>
  <c r="BF35" i="32"/>
  <c r="BG35" i="32"/>
  <c r="BH35" i="32"/>
  <c r="BI35" i="32"/>
  <c r="K36" i="32"/>
  <c r="L36" i="32"/>
  <c r="M36" i="32"/>
  <c r="N36" i="32"/>
  <c r="O36" i="32"/>
  <c r="P36" i="32"/>
  <c r="Q36" i="32"/>
  <c r="AF36" i="32"/>
  <c r="AG36" i="32"/>
  <c r="AH36" i="32"/>
  <c r="AI36" i="32"/>
  <c r="AJ36" i="32"/>
  <c r="AK36" i="32"/>
  <c r="AL36" i="32"/>
  <c r="BC36" i="32"/>
  <c r="BD36" i="32"/>
  <c r="BE36" i="32"/>
  <c r="BF36" i="32"/>
  <c r="BG36" i="32"/>
  <c r="BH36" i="32"/>
  <c r="BI36" i="32"/>
  <c r="K37" i="32"/>
  <c r="L37" i="32"/>
  <c r="M37" i="32"/>
  <c r="N37" i="32"/>
  <c r="O37" i="32"/>
  <c r="P37" i="32"/>
  <c r="Q37" i="32"/>
  <c r="AF37" i="32"/>
  <c r="AG37" i="32"/>
  <c r="AH37" i="32"/>
  <c r="AI37" i="32"/>
  <c r="AJ37" i="32"/>
  <c r="AK37" i="32"/>
  <c r="AL37" i="32"/>
  <c r="BC37" i="32"/>
  <c r="BD37" i="32"/>
  <c r="BE37" i="32"/>
  <c r="BF37" i="32"/>
  <c r="BG37" i="32"/>
  <c r="BH37" i="32"/>
  <c r="BI37" i="32"/>
  <c r="K38" i="32"/>
  <c r="L38" i="32"/>
  <c r="M38" i="32"/>
  <c r="N38" i="32"/>
  <c r="O38" i="32"/>
  <c r="P38" i="32"/>
  <c r="Q38" i="32"/>
  <c r="AF38" i="32"/>
  <c r="AG38" i="32"/>
  <c r="AH38" i="32"/>
  <c r="AI38" i="32"/>
  <c r="AJ38" i="32"/>
  <c r="AK38" i="32"/>
  <c r="AL38" i="32"/>
  <c r="BC38" i="32"/>
  <c r="BD38" i="32"/>
  <c r="BE38" i="32"/>
  <c r="BF38" i="32"/>
  <c r="BG38" i="32"/>
  <c r="BH38" i="32"/>
  <c r="BI38" i="32"/>
  <c r="K39" i="32"/>
  <c r="L39" i="32"/>
  <c r="M39" i="32"/>
  <c r="N39" i="32"/>
  <c r="O39" i="32"/>
  <c r="P39" i="32"/>
  <c r="Q39" i="32"/>
  <c r="AF39" i="32"/>
  <c r="AG39" i="32"/>
  <c r="AH39" i="32"/>
  <c r="AI39" i="32"/>
  <c r="AJ39" i="32"/>
  <c r="AK39" i="32"/>
  <c r="AL39" i="32"/>
  <c r="BC39" i="32"/>
  <c r="BD39" i="32"/>
  <c r="BE39" i="32"/>
  <c r="BF39" i="32"/>
  <c r="BG39" i="32"/>
  <c r="BH39" i="32"/>
  <c r="BI39" i="32"/>
  <c r="K40" i="32"/>
  <c r="L40" i="32"/>
  <c r="M40" i="32"/>
  <c r="N40" i="32"/>
  <c r="O40" i="32"/>
  <c r="P40" i="32"/>
  <c r="Q40" i="32"/>
  <c r="AF40" i="32"/>
  <c r="AG40" i="32"/>
  <c r="AH40" i="32"/>
  <c r="AI40" i="32"/>
  <c r="AJ40" i="32"/>
  <c r="AK40" i="32"/>
  <c r="AL40" i="32"/>
  <c r="BC40" i="32"/>
  <c r="BD40" i="32"/>
  <c r="BE40" i="32"/>
  <c r="BF40" i="32"/>
  <c r="BG40" i="32"/>
  <c r="BH40" i="32"/>
  <c r="BI40" i="32"/>
  <c r="K41" i="32"/>
  <c r="L41" i="32"/>
  <c r="M41" i="32"/>
  <c r="N41" i="32"/>
  <c r="O41" i="32"/>
  <c r="P41" i="32"/>
  <c r="Q41" i="32"/>
  <c r="AF41" i="32"/>
  <c r="AG41" i="32"/>
  <c r="AH41" i="32"/>
  <c r="AI41" i="32"/>
  <c r="AJ41" i="32"/>
  <c r="AK41" i="32"/>
  <c r="AL41" i="32"/>
  <c r="BC41" i="32"/>
  <c r="BD41" i="32"/>
  <c r="BE41" i="32"/>
  <c r="BF41" i="32"/>
  <c r="BG41" i="32"/>
  <c r="BH41" i="32"/>
  <c r="BI41" i="32"/>
  <c r="K42" i="32"/>
  <c r="L42" i="32"/>
  <c r="M42" i="32"/>
  <c r="N42" i="32"/>
  <c r="O42" i="32"/>
  <c r="P42" i="32"/>
  <c r="Q42" i="32"/>
  <c r="AF42" i="32"/>
  <c r="AG42" i="32"/>
  <c r="AH42" i="32"/>
  <c r="AI42" i="32"/>
  <c r="AJ42" i="32"/>
  <c r="AK42" i="32"/>
  <c r="AL42" i="32"/>
  <c r="BC42" i="32"/>
  <c r="BD42" i="32"/>
  <c r="BE42" i="32"/>
  <c r="BF42" i="32"/>
  <c r="BG42" i="32"/>
  <c r="BH42" i="32"/>
  <c r="BI42" i="32"/>
  <c r="K43" i="32"/>
  <c r="L43" i="32"/>
  <c r="M43" i="32"/>
  <c r="N43" i="32"/>
  <c r="O43" i="32"/>
  <c r="P43" i="32"/>
  <c r="Q43" i="32"/>
  <c r="AF43" i="32"/>
  <c r="AG43" i="32"/>
  <c r="AH43" i="32"/>
  <c r="AI43" i="32"/>
  <c r="AJ43" i="32"/>
  <c r="AK43" i="32"/>
  <c r="AL43" i="32"/>
  <c r="BC43" i="32"/>
  <c r="BD43" i="32"/>
  <c r="BE43" i="32"/>
  <c r="BF43" i="32"/>
  <c r="BG43" i="32"/>
  <c r="BH43" i="32"/>
  <c r="BI43" i="32"/>
  <c r="K44" i="32"/>
  <c r="L44" i="32"/>
  <c r="M44" i="32"/>
  <c r="N44" i="32"/>
  <c r="O44" i="32"/>
  <c r="P44" i="32"/>
  <c r="Q44" i="32"/>
  <c r="AF44" i="32"/>
  <c r="AG44" i="32"/>
  <c r="AH44" i="32"/>
  <c r="AI44" i="32"/>
  <c r="AJ44" i="32"/>
  <c r="AK44" i="32"/>
  <c r="AL44" i="32"/>
  <c r="BC44" i="32"/>
  <c r="BD44" i="32"/>
  <c r="BE44" i="32"/>
  <c r="BF44" i="32"/>
  <c r="BG44" i="32"/>
  <c r="BH44" i="32"/>
  <c r="BI44" i="32"/>
  <c r="K45" i="32"/>
  <c r="L45" i="32"/>
  <c r="M45" i="32"/>
  <c r="N45" i="32"/>
  <c r="O45" i="32"/>
  <c r="P45" i="32"/>
  <c r="Q45" i="32"/>
  <c r="AF45" i="32"/>
  <c r="AG45" i="32"/>
  <c r="AH45" i="32"/>
  <c r="AI45" i="32"/>
  <c r="AJ45" i="32"/>
  <c r="AK45" i="32"/>
  <c r="AL45" i="32"/>
  <c r="BC45" i="32"/>
  <c r="BD45" i="32"/>
  <c r="BE45" i="32"/>
  <c r="BF45" i="32"/>
  <c r="BG45" i="32"/>
  <c r="BH45" i="32"/>
  <c r="BI45" i="32"/>
  <c r="K46" i="32"/>
  <c r="L46" i="32"/>
  <c r="M46" i="32"/>
  <c r="N46" i="32"/>
  <c r="O46" i="32"/>
  <c r="P46" i="32"/>
  <c r="Q46" i="32"/>
  <c r="AF46" i="32"/>
  <c r="AG46" i="32"/>
  <c r="AH46" i="32"/>
  <c r="AI46" i="32"/>
  <c r="AJ46" i="32"/>
  <c r="AK46" i="32"/>
  <c r="AL46" i="32"/>
  <c r="BC46" i="32"/>
  <c r="BD46" i="32"/>
  <c r="BE46" i="32"/>
  <c r="BF46" i="32"/>
  <c r="BG46" i="32"/>
  <c r="BH46" i="32"/>
  <c r="BI46" i="32"/>
  <c r="K47" i="32"/>
  <c r="L47" i="32"/>
  <c r="M47" i="32"/>
  <c r="N47" i="32"/>
  <c r="O47" i="32"/>
  <c r="P47" i="32"/>
  <c r="Q47" i="32"/>
  <c r="AF47" i="32"/>
  <c r="AG47" i="32"/>
  <c r="AH47" i="32"/>
  <c r="AI47" i="32"/>
  <c r="AJ47" i="32"/>
  <c r="AK47" i="32"/>
  <c r="AL47" i="32"/>
  <c r="BC47" i="32"/>
  <c r="BD47" i="32"/>
  <c r="BE47" i="32"/>
  <c r="BF47" i="32"/>
  <c r="BG47" i="32"/>
  <c r="BH47" i="32"/>
  <c r="BI47" i="32"/>
  <c r="K48" i="32"/>
  <c r="L48" i="32"/>
  <c r="M48" i="32"/>
  <c r="N48" i="32"/>
  <c r="O48" i="32"/>
  <c r="P48" i="32"/>
  <c r="Q48" i="32"/>
  <c r="AF48" i="32"/>
  <c r="AG48" i="32"/>
  <c r="AH48" i="32"/>
  <c r="AI48" i="32"/>
  <c r="AJ48" i="32"/>
  <c r="AK48" i="32"/>
  <c r="AL48" i="32"/>
  <c r="BC48" i="32"/>
  <c r="BD48" i="32"/>
  <c r="BE48" i="32"/>
  <c r="BF48" i="32"/>
  <c r="BG48" i="32"/>
  <c r="BH48" i="32"/>
  <c r="BI48" i="32"/>
  <c r="K49" i="32"/>
  <c r="L49" i="32"/>
  <c r="M49" i="32"/>
  <c r="N49" i="32"/>
  <c r="O49" i="32"/>
  <c r="P49" i="32"/>
  <c r="Q49" i="32"/>
  <c r="AF49" i="32"/>
  <c r="AG49" i="32"/>
  <c r="AH49" i="32"/>
  <c r="AI49" i="32"/>
  <c r="AJ49" i="32"/>
  <c r="AK49" i="32"/>
  <c r="AL49" i="32"/>
  <c r="R50" i="32"/>
  <c r="AF50" i="32"/>
  <c r="AG50" i="32"/>
  <c r="AH50" i="32"/>
  <c r="AI50" i="32"/>
  <c r="AJ50" i="32"/>
  <c r="AK50" i="32"/>
  <c r="AL50" i="32"/>
  <c r="AM51" i="32"/>
  <c r="K52" i="32"/>
  <c r="L52" i="32"/>
  <c r="M52" i="32"/>
  <c r="N52" i="32"/>
  <c r="O52" i="32"/>
  <c r="P52" i="32"/>
  <c r="Q52" i="32"/>
  <c r="R52" i="32"/>
  <c r="M167" i="32"/>
  <c r="AO102" i="32"/>
  <c r="AN102" i="32"/>
  <c r="AM102" i="32"/>
  <c r="AL102" i="32"/>
  <c r="AK102" i="32"/>
  <c r="AJ102" i="32"/>
  <c r="AI102" i="32"/>
  <c r="AO101" i="32"/>
  <c r="AN101" i="32"/>
  <c r="AM101" i="32"/>
  <c r="AL101" i="32"/>
  <c r="AK101" i="32"/>
  <c r="AJ101" i="32"/>
  <c r="AI101" i="32"/>
  <c r="AO100" i="32"/>
  <c r="AN100" i="32"/>
  <c r="AM100" i="32"/>
  <c r="AL100" i="32"/>
  <c r="AK100" i="32"/>
  <c r="AJ100" i="32"/>
  <c r="AI100" i="32"/>
  <c r="AO99" i="32"/>
  <c r="AN99" i="32"/>
  <c r="AM99" i="32"/>
  <c r="AL99" i="32"/>
  <c r="AK99" i="32"/>
  <c r="AJ99" i="32"/>
  <c r="AI99" i="32"/>
  <c r="AO98" i="32"/>
  <c r="AN98" i="32"/>
  <c r="AM98" i="32"/>
  <c r="AL98" i="32"/>
  <c r="AK98" i="32"/>
  <c r="AJ98" i="32"/>
  <c r="AI98" i="32"/>
  <c r="AO97" i="32"/>
  <c r="AN97" i="32"/>
  <c r="AM97" i="32"/>
  <c r="AL97" i="32"/>
  <c r="AK97" i="32"/>
  <c r="AJ97" i="32"/>
  <c r="AI97" i="32"/>
  <c r="AO96" i="32"/>
  <c r="AN96" i="32"/>
  <c r="AM96" i="32"/>
  <c r="AL96" i="32"/>
  <c r="AK96" i="32"/>
  <c r="AJ96" i="32"/>
  <c r="AI96" i="32"/>
  <c r="AO95" i="32"/>
  <c r="AN95" i="32"/>
  <c r="AM95" i="32"/>
  <c r="AL95" i="32"/>
  <c r="AK95" i="32"/>
  <c r="AJ95" i="32"/>
  <c r="AI95" i="32"/>
  <c r="AO94" i="32"/>
  <c r="AN94" i="32"/>
  <c r="AM94" i="32"/>
  <c r="AL94" i="32"/>
  <c r="AK94" i="32"/>
  <c r="AJ94" i="32"/>
  <c r="AI94" i="32"/>
  <c r="AO93" i="32"/>
  <c r="AN93" i="32"/>
  <c r="AM93" i="32"/>
  <c r="AL93" i="32"/>
  <c r="AK93" i="32"/>
  <c r="AJ93" i="32"/>
  <c r="AI93" i="32"/>
  <c r="AO92" i="32"/>
  <c r="AN92" i="32"/>
  <c r="AM92" i="32"/>
  <c r="AL92" i="32"/>
  <c r="AK92" i="32"/>
  <c r="AJ92" i="32"/>
  <c r="AI92" i="32"/>
  <c r="AO91" i="32"/>
  <c r="AN91" i="32"/>
  <c r="AM91" i="32"/>
  <c r="AL91" i="32"/>
  <c r="AK91" i="32"/>
  <c r="AJ91" i="32"/>
  <c r="AI91" i="32"/>
  <c r="AO90" i="32"/>
  <c r="AN90" i="32"/>
  <c r="AM90" i="32"/>
  <c r="AL90" i="32"/>
  <c r="AK90" i="32"/>
  <c r="AJ90" i="32"/>
  <c r="AI90" i="32"/>
  <c r="AO89" i="32"/>
  <c r="AN89" i="32"/>
  <c r="AM89" i="32"/>
  <c r="AL89" i="32"/>
  <c r="AK89" i="32"/>
  <c r="AJ89" i="32"/>
  <c r="AI89" i="32"/>
  <c r="AO88" i="32"/>
  <c r="AN88" i="32"/>
  <c r="AM88" i="32"/>
  <c r="AL88" i="32"/>
  <c r="AK88" i="32"/>
  <c r="AJ88" i="32"/>
  <c r="AI88" i="32"/>
  <c r="AO87" i="32"/>
  <c r="AN87" i="32"/>
  <c r="AM87" i="32"/>
  <c r="AL87" i="32"/>
  <c r="AK87" i="32"/>
  <c r="AJ87" i="32"/>
  <c r="AI87" i="32"/>
  <c r="AO86" i="32"/>
  <c r="AN86" i="32"/>
  <c r="AM86" i="32"/>
  <c r="AL86" i="32"/>
  <c r="AK86" i="32"/>
  <c r="AJ86" i="32"/>
  <c r="AI86" i="32"/>
  <c r="AO85" i="32"/>
  <c r="AN85" i="32"/>
  <c r="AM85" i="32"/>
  <c r="AL85" i="32"/>
  <c r="AK85" i="32"/>
  <c r="AJ85" i="32"/>
  <c r="AI85" i="32"/>
  <c r="AO84" i="32"/>
  <c r="AN84" i="32"/>
  <c r="AM84" i="32"/>
  <c r="AL84" i="32"/>
  <c r="AK84" i="32"/>
  <c r="AJ84" i="32"/>
  <c r="AI84" i="32"/>
  <c r="AO83" i="32"/>
  <c r="AN83" i="32"/>
  <c r="AM83" i="32"/>
  <c r="AL83" i="32"/>
  <c r="AK83" i="32"/>
  <c r="AJ83" i="32"/>
  <c r="AI83" i="32"/>
  <c r="AO82" i="32"/>
  <c r="AN82" i="32"/>
  <c r="AM82" i="32"/>
  <c r="AL82" i="32"/>
  <c r="AK82" i="32"/>
  <c r="AJ82" i="32"/>
  <c r="AI82" i="32"/>
  <c r="AO81" i="32"/>
  <c r="AN81" i="32"/>
  <c r="AM81" i="32"/>
  <c r="AL81" i="32"/>
  <c r="AK81" i="32"/>
  <c r="AJ81" i="32"/>
  <c r="AI81" i="32"/>
  <c r="AO80" i="32"/>
  <c r="AN80" i="32"/>
  <c r="AM80" i="32"/>
  <c r="AL80" i="32"/>
  <c r="AK80" i="32"/>
  <c r="AJ80" i="32"/>
  <c r="AI80" i="32"/>
  <c r="AO79" i="32"/>
  <c r="AN79" i="32"/>
  <c r="AM79" i="32"/>
  <c r="AL79" i="32"/>
  <c r="AK79" i="32"/>
  <c r="AJ79" i="32"/>
  <c r="AI79" i="32"/>
  <c r="AO78" i="32"/>
  <c r="AN78" i="32"/>
  <c r="AM78" i="32"/>
  <c r="AL78" i="32"/>
  <c r="AK78" i="32"/>
  <c r="AJ78" i="32"/>
  <c r="AI78" i="32"/>
  <c r="AO77" i="32"/>
  <c r="AN77" i="32"/>
  <c r="AM77" i="32"/>
  <c r="AL77" i="32"/>
  <c r="AK77" i="32"/>
  <c r="AJ77" i="32"/>
  <c r="AI77" i="32"/>
  <c r="AO76" i="32"/>
  <c r="AN76" i="32"/>
  <c r="AM76" i="32"/>
  <c r="AL76" i="32"/>
  <c r="AK76" i="32"/>
  <c r="AJ76" i="32"/>
  <c r="AI76" i="32"/>
  <c r="AO75" i="32"/>
  <c r="AN75" i="32"/>
  <c r="AM75" i="32"/>
  <c r="AL75" i="32"/>
  <c r="AK75" i="32"/>
  <c r="AJ75" i="32"/>
  <c r="AI75" i="32"/>
  <c r="AO74" i="32"/>
  <c r="AN74" i="32"/>
  <c r="AM74" i="32"/>
  <c r="AL74" i="32"/>
  <c r="AK74" i="32"/>
  <c r="AJ74" i="32"/>
  <c r="AI74" i="32"/>
  <c r="AO67" i="32"/>
  <c r="AN67" i="32"/>
  <c r="AM67" i="32"/>
  <c r="AL67" i="32"/>
  <c r="AK67" i="32"/>
  <c r="AJ67" i="32"/>
  <c r="AI67" i="32"/>
  <c r="AO66" i="32"/>
  <c r="AN66" i="32"/>
  <c r="AM66" i="32"/>
  <c r="AL66" i="32"/>
  <c r="AK66" i="32"/>
  <c r="AJ66" i="32"/>
  <c r="AI66" i="32"/>
  <c r="BJ5" i="32" l="1"/>
  <c r="BJ4" i="32"/>
  <c r="BJ28" i="32"/>
  <c r="BI49" i="32"/>
  <c r="BJ16" i="32"/>
  <c r="BJ30" i="32"/>
  <c r="BJ29" i="32"/>
  <c r="BJ26" i="32"/>
  <c r="Q50" i="32"/>
  <c r="BJ20" i="32"/>
  <c r="BJ36" i="32"/>
  <c r="BJ48" i="32"/>
  <c r="BJ42" i="32"/>
  <c r="BJ40" i="32"/>
  <c r="BJ22" i="32"/>
  <c r="BJ18" i="32"/>
  <c r="BJ12" i="32"/>
  <c r="AH51" i="32"/>
  <c r="L50" i="32"/>
  <c r="AI51" i="32"/>
  <c r="M50" i="32"/>
  <c r="BJ10" i="32"/>
  <c r="BJ9" i="32"/>
  <c r="BJ8" i="32"/>
  <c r="BE49" i="32"/>
  <c r="BJ6" i="32"/>
  <c r="BJ44" i="32"/>
  <c r="BJ32" i="32"/>
  <c r="BJ14" i="32"/>
  <c r="BJ13" i="32"/>
  <c r="BJ21" i="32"/>
  <c r="AL51" i="32"/>
  <c r="P50" i="32"/>
  <c r="BH49" i="32"/>
  <c r="BJ46" i="32"/>
  <c r="BJ45" i="32"/>
  <c r="BJ38" i="32"/>
  <c r="BJ37" i="32"/>
  <c r="BJ34" i="32"/>
  <c r="BJ47" i="32"/>
  <c r="BJ39" i="32"/>
  <c r="BJ31" i="32"/>
  <c r="AK51" i="32"/>
  <c r="AG51" i="32"/>
  <c r="O50" i="32"/>
  <c r="K50" i="32"/>
  <c r="BG49" i="32"/>
  <c r="BC49" i="32"/>
  <c r="BJ23" i="32"/>
  <c r="BJ15" i="32"/>
  <c r="BJ41" i="32"/>
  <c r="BJ33" i="32"/>
  <c r="BJ25" i="32"/>
  <c r="BJ24" i="32"/>
  <c r="BJ17" i="32"/>
  <c r="BJ7" i="32"/>
  <c r="BD49" i="32"/>
  <c r="BJ43" i="32"/>
  <c r="AJ51" i="32"/>
  <c r="AF51" i="32"/>
  <c r="N50" i="32"/>
  <c r="BF49" i="32"/>
  <c r="BJ35" i="32"/>
  <c r="BJ27" i="32"/>
  <c r="BJ19" i="32"/>
  <c r="BJ11" i="32"/>
  <c r="AP67" i="32"/>
  <c r="AP101" i="32"/>
  <c r="AP102" i="32"/>
  <c r="AP66" i="32"/>
  <c r="BJ49" i="32" l="1"/>
  <c r="AP103" i="32"/>
  <c r="X12" i="36" l="1"/>
  <c r="W12" i="36"/>
  <c r="BZ51" i="32"/>
  <c r="CA51" i="32"/>
  <c r="CB51" i="32"/>
  <c r="CC51" i="32"/>
  <c r="CD51" i="32"/>
  <c r="CE51" i="32"/>
  <c r="CF51" i="32"/>
  <c r="BY51" i="32"/>
  <c r="BD51" i="32"/>
  <c r="BE51" i="32"/>
  <c r="BF51" i="32"/>
  <c r="BG51" i="32"/>
  <c r="BH51" i="32"/>
  <c r="BI51" i="32"/>
  <c r="BJ51" i="32"/>
  <c r="BC51" i="32"/>
  <c r="X13" i="37"/>
  <c r="CU104" i="32"/>
  <c r="CV104" i="32"/>
  <c r="CW104" i="32"/>
  <c r="CX104" i="32"/>
  <c r="CY104" i="32"/>
  <c r="CZ104" i="32"/>
  <c r="CT104" i="32"/>
  <c r="CT65" i="32"/>
  <c r="CU65" i="32"/>
  <c r="CV65" i="32"/>
  <c r="CW65" i="32"/>
  <c r="CX65" i="32"/>
  <c r="CY65" i="32"/>
  <c r="CT66" i="32"/>
  <c r="CU66" i="32"/>
  <c r="CV66" i="32"/>
  <c r="CW66" i="32"/>
  <c r="CX66" i="32"/>
  <c r="CY66" i="32"/>
  <c r="CT67" i="32"/>
  <c r="CU67" i="32"/>
  <c r="CV67" i="32"/>
  <c r="CW67" i="32"/>
  <c r="CX67" i="32"/>
  <c r="CY67" i="32"/>
  <c r="CT68" i="32"/>
  <c r="CU68" i="32"/>
  <c r="CV68" i="32"/>
  <c r="CW68" i="32"/>
  <c r="CX68" i="32"/>
  <c r="CY68" i="32"/>
  <c r="CT69" i="32"/>
  <c r="CU69" i="32"/>
  <c r="CV69" i="32"/>
  <c r="CW69" i="32"/>
  <c r="CX69" i="32"/>
  <c r="CY69" i="32"/>
  <c r="CT70" i="32"/>
  <c r="CU70" i="32"/>
  <c r="CV70" i="32"/>
  <c r="CW70" i="32"/>
  <c r="CX70" i="32"/>
  <c r="CY70" i="32"/>
  <c r="CT71" i="32"/>
  <c r="CU71" i="32"/>
  <c r="CV71" i="32"/>
  <c r="CW71" i="32"/>
  <c r="CX71" i="32"/>
  <c r="CY71" i="32"/>
  <c r="CT72" i="32"/>
  <c r="CU72" i="32"/>
  <c r="CV72" i="32"/>
  <c r="CW72" i="32"/>
  <c r="CX72" i="32"/>
  <c r="CY72" i="32"/>
  <c r="CT73" i="32"/>
  <c r="CU73" i="32"/>
  <c r="CV73" i="32"/>
  <c r="CW73" i="32"/>
  <c r="CX73" i="32"/>
  <c r="CY73" i="32"/>
  <c r="CT74" i="32"/>
  <c r="CU74" i="32"/>
  <c r="CV74" i="32"/>
  <c r="CW74" i="32"/>
  <c r="CX74" i="32"/>
  <c r="CY74" i="32"/>
  <c r="CT75" i="32"/>
  <c r="CU75" i="32"/>
  <c r="CV75" i="32"/>
  <c r="CW75" i="32"/>
  <c r="CX75" i="32"/>
  <c r="CY75" i="32"/>
  <c r="CT76" i="32"/>
  <c r="CU76" i="32"/>
  <c r="CV76" i="32"/>
  <c r="CW76" i="32"/>
  <c r="CX76" i="32"/>
  <c r="CY76" i="32"/>
  <c r="CT77" i="32"/>
  <c r="CU77" i="32"/>
  <c r="CV77" i="32"/>
  <c r="CW77" i="32"/>
  <c r="CX77" i="32"/>
  <c r="CY77" i="32"/>
  <c r="CT78" i="32"/>
  <c r="CU78" i="32"/>
  <c r="CV78" i="32"/>
  <c r="CW78" i="32"/>
  <c r="CX78" i="32"/>
  <c r="CY78" i="32"/>
  <c r="CT79" i="32"/>
  <c r="CU79" i="32"/>
  <c r="CV79" i="32"/>
  <c r="CW79" i="32"/>
  <c r="CX79" i="32"/>
  <c r="CY79" i="32"/>
  <c r="CT80" i="32"/>
  <c r="CU80" i="32"/>
  <c r="CV80" i="32"/>
  <c r="CW80" i="32"/>
  <c r="CX80" i="32"/>
  <c r="CY80" i="32"/>
  <c r="CT81" i="32"/>
  <c r="CU81" i="32"/>
  <c r="CV81" i="32"/>
  <c r="CW81" i="32"/>
  <c r="CX81" i="32"/>
  <c r="CY81" i="32"/>
  <c r="CT82" i="32"/>
  <c r="CU82" i="32"/>
  <c r="CV82" i="32"/>
  <c r="CW82" i="32"/>
  <c r="CX82" i="32"/>
  <c r="CY82" i="32"/>
  <c r="CT83" i="32"/>
  <c r="CU83" i="32"/>
  <c r="CV83" i="32"/>
  <c r="CW83" i="32"/>
  <c r="CX83" i="32"/>
  <c r="CY83" i="32"/>
  <c r="CT84" i="32"/>
  <c r="CU84" i="32"/>
  <c r="CV84" i="32"/>
  <c r="CW84" i="32"/>
  <c r="CX84" i="32"/>
  <c r="CY84" i="32"/>
  <c r="CT85" i="32"/>
  <c r="CU85" i="32"/>
  <c r="CV85" i="32"/>
  <c r="CW85" i="32"/>
  <c r="CX85" i="32"/>
  <c r="CY85" i="32"/>
  <c r="CT86" i="32"/>
  <c r="CU86" i="32"/>
  <c r="CV86" i="32"/>
  <c r="CW86" i="32"/>
  <c r="CX86" i="32"/>
  <c r="CY86" i="32"/>
  <c r="CT87" i="32"/>
  <c r="CU87" i="32"/>
  <c r="CV87" i="32"/>
  <c r="CW87" i="32"/>
  <c r="CX87" i="32"/>
  <c r="CY87" i="32"/>
  <c r="CT88" i="32"/>
  <c r="CU88" i="32"/>
  <c r="CV88" i="32"/>
  <c r="CW88" i="32"/>
  <c r="CX88" i="32"/>
  <c r="CY88" i="32"/>
  <c r="CT89" i="32"/>
  <c r="CU89" i="32"/>
  <c r="CV89" i="32"/>
  <c r="CW89" i="32"/>
  <c r="CX89" i="32"/>
  <c r="CY89" i="32"/>
  <c r="CT90" i="32"/>
  <c r="CU90" i="32"/>
  <c r="CV90" i="32"/>
  <c r="CW90" i="32"/>
  <c r="CX90" i="32"/>
  <c r="CY90" i="32"/>
  <c r="CT91" i="32"/>
  <c r="CU91" i="32"/>
  <c r="CV91" i="32"/>
  <c r="CW91" i="32"/>
  <c r="CX91" i="32"/>
  <c r="CY91" i="32"/>
  <c r="CT92" i="32"/>
  <c r="CU92" i="32"/>
  <c r="CV92" i="32"/>
  <c r="CW92" i="32"/>
  <c r="CX92" i="32"/>
  <c r="CY92" i="32"/>
  <c r="CT93" i="32"/>
  <c r="CU93" i="32"/>
  <c r="CV93" i="32"/>
  <c r="CW93" i="32"/>
  <c r="CX93" i="32"/>
  <c r="CY93" i="32"/>
  <c r="CT94" i="32"/>
  <c r="CU94" i="32"/>
  <c r="CV94" i="32"/>
  <c r="CW94" i="32"/>
  <c r="CX94" i="32"/>
  <c r="CY94" i="32"/>
  <c r="CT95" i="32"/>
  <c r="CU95" i="32"/>
  <c r="CV95" i="32"/>
  <c r="CW95" i="32"/>
  <c r="CX95" i="32"/>
  <c r="CY95" i="32"/>
  <c r="CT96" i="32"/>
  <c r="CU96" i="32"/>
  <c r="CV96" i="32"/>
  <c r="CW96" i="32"/>
  <c r="CX96" i="32"/>
  <c r="CY96" i="32"/>
  <c r="CT97" i="32"/>
  <c r="CU97" i="32"/>
  <c r="CV97" i="32"/>
  <c r="CW97" i="32"/>
  <c r="CX97" i="32"/>
  <c r="CY97" i="32"/>
  <c r="CT98" i="32"/>
  <c r="CU98" i="32"/>
  <c r="CV98" i="32"/>
  <c r="CW98" i="32"/>
  <c r="CX98" i="32"/>
  <c r="CY98" i="32"/>
  <c r="CT99" i="32"/>
  <c r="CU99" i="32"/>
  <c r="CV99" i="32"/>
  <c r="CW99" i="32"/>
  <c r="CX99" i="32"/>
  <c r="CY99" i="32"/>
  <c r="CT100" i="32"/>
  <c r="CU100" i="32"/>
  <c r="CV100" i="32"/>
  <c r="CW100" i="32"/>
  <c r="CX100" i="32"/>
  <c r="CY100" i="32"/>
  <c r="CT101" i="32"/>
  <c r="CU101" i="32"/>
  <c r="CV101" i="32"/>
  <c r="CW101" i="32"/>
  <c r="CX101" i="32"/>
  <c r="CY101" i="32"/>
  <c r="CU64" i="32"/>
  <c r="CV64" i="32"/>
  <c r="CW64" i="32"/>
  <c r="CX64" i="32"/>
  <c r="CY64" i="32"/>
  <c r="CT64" i="32"/>
  <c r="CF45" i="32" l="1"/>
  <c r="CF21" i="32"/>
  <c r="CF13" i="32"/>
  <c r="CF29" i="32"/>
  <c r="CF37" i="32"/>
  <c r="CF5" i="32"/>
  <c r="CF41" i="32"/>
  <c r="CF33" i="32"/>
  <c r="CF25" i="32"/>
  <c r="CF17" i="32"/>
  <c r="CF9" i="32"/>
  <c r="BY49" i="32"/>
  <c r="CF4" i="32"/>
  <c r="CF47" i="32"/>
  <c r="CF43" i="32"/>
  <c r="CF39" i="32"/>
  <c r="CF35" i="32"/>
  <c r="CF31" i="32"/>
  <c r="CF27" i="32"/>
  <c r="CF23" i="32"/>
  <c r="CF19" i="32"/>
  <c r="CF15" i="32"/>
  <c r="CF11" i="32"/>
  <c r="CF7" i="32"/>
  <c r="CF46" i="32"/>
  <c r="CF44" i="32"/>
  <c r="CF42" i="32"/>
  <c r="CF40" i="32"/>
  <c r="CF38" i="32"/>
  <c r="CF36" i="32"/>
  <c r="CF34" i="32"/>
  <c r="CF32" i="32"/>
  <c r="CF30" i="32"/>
  <c r="CF28" i="32"/>
  <c r="CF26" i="32"/>
  <c r="CF24" i="32"/>
  <c r="CF22" i="32"/>
  <c r="CF20" i="32"/>
  <c r="CF18" i="32"/>
  <c r="CF16" i="32"/>
  <c r="CF14" i="32"/>
  <c r="CF12" i="32"/>
  <c r="CF10" i="32"/>
  <c r="CF8" i="32"/>
  <c r="CF6" i="32"/>
  <c r="CA49" i="32"/>
  <c r="CC49" i="32"/>
  <c r="BZ49" i="32"/>
  <c r="CB49" i="32"/>
  <c r="CD49" i="32"/>
  <c r="CT102" i="32"/>
  <c r="CX102" i="32"/>
  <c r="CV102" i="32"/>
  <c r="CE49" i="32"/>
  <c r="CF48" i="32"/>
  <c r="CZ101" i="32"/>
  <c r="CZ99" i="32"/>
  <c r="CZ97" i="32"/>
  <c r="CZ95" i="32"/>
  <c r="CZ93" i="32"/>
  <c r="CZ91" i="32"/>
  <c r="CZ89" i="32"/>
  <c r="CZ87" i="32"/>
  <c r="CZ85" i="32"/>
  <c r="CZ83" i="32"/>
  <c r="CZ81" i="32"/>
  <c r="CZ79" i="32"/>
  <c r="CZ77" i="32"/>
  <c r="CZ75" i="32"/>
  <c r="CZ73" i="32"/>
  <c r="CZ71" i="32"/>
  <c r="CZ69" i="32"/>
  <c r="CZ67" i="32"/>
  <c r="CZ65" i="32"/>
  <c r="CZ100" i="32"/>
  <c r="CZ98" i="32"/>
  <c r="CZ96" i="32"/>
  <c r="CZ94" i="32"/>
  <c r="CZ92" i="32"/>
  <c r="CZ90" i="32"/>
  <c r="CZ88" i="32"/>
  <c r="CZ86" i="32"/>
  <c r="CZ84" i="32"/>
  <c r="CZ82" i="32"/>
  <c r="CZ80" i="32"/>
  <c r="CZ78" i="32"/>
  <c r="CZ76" i="32"/>
  <c r="CZ74" i="32"/>
  <c r="CZ72" i="32"/>
  <c r="CZ70" i="32"/>
  <c r="CZ68" i="32"/>
  <c r="CZ66" i="32"/>
  <c r="CY102" i="32"/>
  <c r="CW102" i="32"/>
  <c r="CU102" i="32"/>
  <c r="CZ64" i="32"/>
  <c r="CF49" i="32" l="1"/>
  <c r="CZ102" i="32"/>
  <c r="W13" i="37" l="1"/>
  <c r="N211" i="32"/>
  <c r="O211" i="32"/>
  <c r="P211" i="32"/>
  <c r="Q211" i="32"/>
  <c r="R211" i="32"/>
  <c r="S211" i="32"/>
  <c r="T211" i="32"/>
  <c r="M211" i="32"/>
  <c r="M168" i="32"/>
  <c r="N168" i="32"/>
  <c r="O168" i="32"/>
  <c r="P168" i="32"/>
  <c r="Q168" i="32"/>
  <c r="R168" i="32"/>
  <c r="S168" i="32"/>
  <c r="M169" i="32"/>
  <c r="N169" i="32"/>
  <c r="O169" i="32"/>
  <c r="P169" i="32"/>
  <c r="Q169" i="32"/>
  <c r="R169" i="32"/>
  <c r="S169" i="32"/>
  <c r="M170" i="32"/>
  <c r="N170" i="32"/>
  <c r="O170" i="32"/>
  <c r="P170" i="32"/>
  <c r="Q170" i="32"/>
  <c r="R170" i="32"/>
  <c r="S170" i="32"/>
  <c r="M171" i="32"/>
  <c r="N171" i="32"/>
  <c r="O171" i="32"/>
  <c r="P171" i="32"/>
  <c r="Q171" i="32"/>
  <c r="R171" i="32"/>
  <c r="S171" i="32"/>
  <c r="M172" i="32"/>
  <c r="N172" i="32"/>
  <c r="O172" i="32"/>
  <c r="P172" i="32"/>
  <c r="Q172" i="32"/>
  <c r="R172" i="32"/>
  <c r="S172" i="32"/>
  <c r="M173" i="32"/>
  <c r="N173" i="32"/>
  <c r="O173" i="32"/>
  <c r="P173" i="32"/>
  <c r="Q173" i="32"/>
  <c r="R173" i="32"/>
  <c r="S173" i="32"/>
  <c r="M174" i="32"/>
  <c r="N174" i="32"/>
  <c r="O174" i="32"/>
  <c r="P174" i="32"/>
  <c r="Q174" i="32"/>
  <c r="R174" i="32"/>
  <c r="S174" i="32"/>
  <c r="M175" i="32"/>
  <c r="N175" i="32"/>
  <c r="O175" i="32"/>
  <c r="P175" i="32"/>
  <c r="Q175" i="32"/>
  <c r="R175" i="32"/>
  <c r="S175" i="32"/>
  <c r="M176" i="32"/>
  <c r="N176" i="32"/>
  <c r="O176" i="32"/>
  <c r="P176" i="32"/>
  <c r="Q176" i="32"/>
  <c r="R176" i="32"/>
  <c r="S176" i="32"/>
  <c r="M177" i="32"/>
  <c r="N177" i="32"/>
  <c r="O177" i="32"/>
  <c r="P177" i="32"/>
  <c r="Q177" i="32"/>
  <c r="R177" i="32"/>
  <c r="S177" i="32"/>
  <c r="M178" i="32"/>
  <c r="N178" i="32"/>
  <c r="O178" i="32"/>
  <c r="P178" i="32"/>
  <c r="Q178" i="32"/>
  <c r="R178" i="32"/>
  <c r="S178" i="32"/>
  <c r="M179" i="32"/>
  <c r="N179" i="32"/>
  <c r="O179" i="32"/>
  <c r="P179" i="32"/>
  <c r="Q179" i="32"/>
  <c r="R179" i="32"/>
  <c r="S179" i="32"/>
  <c r="M180" i="32"/>
  <c r="N180" i="32"/>
  <c r="O180" i="32"/>
  <c r="P180" i="32"/>
  <c r="Q180" i="32"/>
  <c r="R180" i="32"/>
  <c r="S180" i="32"/>
  <c r="M181" i="32"/>
  <c r="N181" i="32"/>
  <c r="O181" i="32"/>
  <c r="P181" i="32"/>
  <c r="Q181" i="32"/>
  <c r="R181" i="32"/>
  <c r="S181" i="32"/>
  <c r="M182" i="32"/>
  <c r="N182" i="32"/>
  <c r="O182" i="32"/>
  <c r="P182" i="32"/>
  <c r="Q182" i="32"/>
  <c r="R182" i="32"/>
  <c r="S182" i="32"/>
  <c r="M183" i="32"/>
  <c r="N183" i="32"/>
  <c r="O183" i="32"/>
  <c r="P183" i="32"/>
  <c r="Q183" i="32"/>
  <c r="R183" i="32"/>
  <c r="S183" i="32"/>
  <c r="M184" i="32"/>
  <c r="N184" i="32"/>
  <c r="O184" i="32"/>
  <c r="P184" i="32"/>
  <c r="Q184" i="32"/>
  <c r="R184" i="32"/>
  <c r="S184" i="32"/>
  <c r="M185" i="32"/>
  <c r="N185" i="32"/>
  <c r="O185" i="32"/>
  <c r="P185" i="32"/>
  <c r="Q185" i="32"/>
  <c r="R185" i="32"/>
  <c r="S185" i="32"/>
  <c r="M186" i="32"/>
  <c r="N186" i="32"/>
  <c r="O186" i="32"/>
  <c r="P186" i="32"/>
  <c r="Q186" i="32"/>
  <c r="R186" i="32"/>
  <c r="S186" i="32"/>
  <c r="M187" i="32"/>
  <c r="N187" i="32"/>
  <c r="O187" i="32"/>
  <c r="P187" i="32"/>
  <c r="Q187" i="32"/>
  <c r="R187" i="32"/>
  <c r="S187" i="32"/>
  <c r="M188" i="32"/>
  <c r="N188" i="32"/>
  <c r="O188" i="32"/>
  <c r="P188" i="32"/>
  <c r="Q188" i="32"/>
  <c r="R188" i="32"/>
  <c r="S188" i="32"/>
  <c r="M189" i="32"/>
  <c r="N189" i="32"/>
  <c r="O189" i="32"/>
  <c r="P189" i="32"/>
  <c r="Q189" i="32"/>
  <c r="R189" i="32"/>
  <c r="S189" i="32"/>
  <c r="M190" i="32"/>
  <c r="N190" i="32"/>
  <c r="O190" i="32"/>
  <c r="P190" i="32"/>
  <c r="Q190" i="32"/>
  <c r="R190" i="32"/>
  <c r="S190" i="32"/>
  <c r="M191" i="32"/>
  <c r="N191" i="32"/>
  <c r="O191" i="32"/>
  <c r="P191" i="32"/>
  <c r="Q191" i="32"/>
  <c r="R191" i="32"/>
  <c r="S191" i="32"/>
  <c r="M192" i="32"/>
  <c r="N192" i="32"/>
  <c r="O192" i="32"/>
  <c r="P192" i="32"/>
  <c r="Q192" i="32"/>
  <c r="R192" i="32"/>
  <c r="S192" i="32"/>
  <c r="M193" i="32"/>
  <c r="N193" i="32"/>
  <c r="O193" i="32"/>
  <c r="P193" i="32"/>
  <c r="Q193" i="32"/>
  <c r="R193" i="32"/>
  <c r="S193" i="32"/>
  <c r="M194" i="32"/>
  <c r="N194" i="32"/>
  <c r="O194" i="32"/>
  <c r="P194" i="32"/>
  <c r="Q194" i="32"/>
  <c r="R194" i="32"/>
  <c r="S194" i="32"/>
  <c r="M195" i="32"/>
  <c r="N195" i="32"/>
  <c r="O195" i="32"/>
  <c r="P195" i="32"/>
  <c r="Q195" i="32"/>
  <c r="R195" i="32"/>
  <c r="S195" i="32"/>
  <c r="M196" i="32"/>
  <c r="N196" i="32"/>
  <c r="O196" i="32"/>
  <c r="P196" i="32"/>
  <c r="Q196" i="32"/>
  <c r="R196" i="32"/>
  <c r="S196" i="32"/>
  <c r="M197" i="32"/>
  <c r="N197" i="32"/>
  <c r="O197" i="32"/>
  <c r="P197" i="32"/>
  <c r="Q197" i="32"/>
  <c r="R197" i="32"/>
  <c r="S197" i="32"/>
  <c r="M198" i="32"/>
  <c r="N198" i="32"/>
  <c r="O198" i="32"/>
  <c r="P198" i="32"/>
  <c r="Q198" i="32"/>
  <c r="R198" i="32"/>
  <c r="S198" i="32"/>
  <c r="M199" i="32"/>
  <c r="N199" i="32"/>
  <c r="O199" i="32"/>
  <c r="P199" i="32"/>
  <c r="Q199" i="32"/>
  <c r="R199" i="32"/>
  <c r="S199" i="32"/>
  <c r="M200" i="32"/>
  <c r="N200" i="32"/>
  <c r="O200" i="32"/>
  <c r="P200" i="32"/>
  <c r="Q200" i="32"/>
  <c r="R200" i="32"/>
  <c r="S200" i="32"/>
  <c r="M201" i="32"/>
  <c r="N201" i="32"/>
  <c r="O201" i="32"/>
  <c r="P201" i="32"/>
  <c r="Q201" i="32"/>
  <c r="R201" i="32"/>
  <c r="S201" i="32"/>
  <c r="M202" i="32"/>
  <c r="N202" i="32"/>
  <c r="O202" i="32"/>
  <c r="P202" i="32"/>
  <c r="Q202" i="32"/>
  <c r="R202" i="32"/>
  <c r="S202" i="32"/>
  <c r="M203" i="32"/>
  <c r="N203" i="32"/>
  <c r="O203" i="32"/>
  <c r="P203" i="32"/>
  <c r="Q203" i="32"/>
  <c r="R203" i="32"/>
  <c r="S203" i="32"/>
  <c r="M204" i="32"/>
  <c r="N204" i="32"/>
  <c r="O204" i="32"/>
  <c r="P204" i="32"/>
  <c r="Q204" i="32"/>
  <c r="R204" i="32"/>
  <c r="S204" i="32"/>
  <c r="M205" i="32"/>
  <c r="N205" i="32"/>
  <c r="O205" i="32"/>
  <c r="P205" i="32"/>
  <c r="Q205" i="32"/>
  <c r="R205" i="32"/>
  <c r="S205" i="32"/>
  <c r="M206" i="32"/>
  <c r="N206" i="32"/>
  <c r="O206" i="32"/>
  <c r="P206" i="32"/>
  <c r="Q206" i="32"/>
  <c r="R206" i="32"/>
  <c r="S206" i="32"/>
  <c r="M207" i="32"/>
  <c r="N207" i="32"/>
  <c r="O207" i="32"/>
  <c r="P207" i="32"/>
  <c r="Q207" i="32"/>
  <c r="R207" i="32"/>
  <c r="S207" i="32"/>
  <c r="M208" i="32"/>
  <c r="N208" i="32"/>
  <c r="O208" i="32"/>
  <c r="P208" i="32"/>
  <c r="Q208" i="32"/>
  <c r="R208" i="32"/>
  <c r="S208" i="32"/>
  <c r="N167" i="32"/>
  <c r="O167" i="32"/>
  <c r="P167" i="32"/>
  <c r="Q167" i="32"/>
  <c r="R167" i="32"/>
  <c r="S167" i="32"/>
  <c r="T167" i="32" l="1"/>
  <c r="T189" i="32"/>
  <c r="T173" i="32"/>
  <c r="T197" i="32"/>
  <c r="T181" i="32"/>
  <c r="T201" i="32"/>
  <c r="T193" i="32"/>
  <c r="T185" i="32"/>
  <c r="T177" i="32"/>
  <c r="T169" i="32"/>
  <c r="T203" i="32"/>
  <c r="T199" i="32"/>
  <c r="T195" i="32"/>
  <c r="T191" i="32"/>
  <c r="T187" i="32"/>
  <c r="T183" i="32"/>
  <c r="T179" i="32"/>
  <c r="T175" i="32"/>
  <c r="T171" i="32"/>
  <c r="T204" i="32"/>
  <c r="T202" i="32"/>
  <c r="T200" i="32"/>
  <c r="T198" i="32"/>
  <c r="T196" i="32"/>
  <c r="T194" i="32"/>
  <c r="T192" i="32"/>
  <c r="T190" i="32"/>
  <c r="T188" i="32"/>
  <c r="T186" i="32"/>
  <c r="T184" i="32"/>
  <c r="T182" i="32"/>
  <c r="T180" i="32"/>
  <c r="T178" i="32"/>
  <c r="T176" i="32"/>
  <c r="T174" i="32"/>
  <c r="T172" i="32"/>
  <c r="T170" i="32"/>
  <c r="T168" i="32"/>
  <c r="T207" i="32"/>
  <c r="S209" i="32"/>
  <c r="Q209" i="32"/>
  <c r="O209" i="32"/>
  <c r="T205" i="32"/>
  <c r="T206" i="32"/>
  <c r="M209" i="32"/>
  <c r="R209" i="32"/>
  <c r="P209" i="32"/>
  <c r="N209" i="32"/>
  <c r="T208" i="32"/>
  <c r="T209" i="32" l="1"/>
  <c r="G7" i="40" l="1"/>
  <c r="V13" i="37" l="1"/>
  <c r="U13" i="37"/>
  <c r="T13" i="37"/>
  <c r="S13" i="37"/>
  <c r="R13" i="37"/>
  <c r="Q13" i="37"/>
  <c r="P13" i="37"/>
  <c r="S153" i="32"/>
  <c r="R153" i="32"/>
  <c r="Q153" i="32"/>
  <c r="P153" i="32"/>
  <c r="O153" i="32"/>
  <c r="N153" i="32"/>
  <c r="M153" i="32"/>
  <c r="S152" i="32"/>
  <c r="R152" i="32"/>
  <c r="Q152" i="32"/>
  <c r="P152" i="32"/>
  <c r="O152" i="32"/>
  <c r="N152" i="32"/>
  <c r="M152" i="32"/>
  <c r="S151" i="32"/>
  <c r="R151" i="32"/>
  <c r="Q151" i="32"/>
  <c r="P151" i="32"/>
  <c r="O151" i="32"/>
  <c r="N151" i="32"/>
  <c r="M151" i="32"/>
  <c r="S150" i="32"/>
  <c r="R150" i="32"/>
  <c r="Q150" i="32"/>
  <c r="P150" i="32"/>
  <c r="O150" i="32"/>
  <c r="N150" i="32"/>
  <c r="M150" i="32"/>
  <c r="S149" i="32"/>
  <c r="R149" i="32"/>
  <c r="Q149" i="32"/>
  <c r="P149" i="32"/>
  <c r="O149" i="32"/>
  <c r="N149" i="32"/>
  <c r="M149" i="32"/>
  <c r="S148" i="32"/>
  <c r="R148" i="32"/>
  <c r="Q148" i="32"/>
  <c r="P148" i="32"/>
  <c r="O148" i="32"/>
  <c r="N148" i="32"/>
  <c r="M148" i="32"/>
  <c r="S147" i="32"/>
  <c r="R147" i="32"/>
  <c r="Q147" i="32"/>
  <c r="P147" i="32"/>
  <c r="O147" i="32"/>
  <c r="N147" i="32"/>
  <c r="M147" i="32"/>
  <c r="S146" i="32"/>
  <c r="R146" i="32"/>
  <c r="Q146" i="32"/>
  <c r="P146" i="32"/>
  <c r="O146" i="32"/>
  <c r="N146" i="32"/>
  <c r="M146" i="32"/>
  <c r="S145" i="32"/>
  <c r="R145" i="32"/>
  <c r="Q145" i="32"/>
  <c r="P145" i="32"/>
  <c r="O145" i="32"/>
  <c r="N145" i="32"/>
  <c r="M145" i="32"/>
  <c r="S144" i="32"/>
  <c r="R144" i="32"/>
  <c r="Q144" i="32"/>
  <c r="P144" i="32"/>
  <c r="O144" i="32"/>
  <c r="N144" i="32"/>
  <c r="M144" i="32"/>
  <c r="S143" i="32"/>
  <c r="R143" i="32"/>
  <c r="Q143" i="32"/>
  <c r="P143" i="32"/>
  <c r="O143" i="32"/>
  <c r="N143" i="32"/>
  <c r="M143" i="32"/>
  <c r="S142" i="32"/>
  <c r="R142" i="32"/>
  <c r="Q142" i="32"/>
  <c r="P142" i="32"/>
  <c r="O142" i="32"/>
  <c r="N142" i="32"/>
  <c r="M142" i="32"/>
  <c r="S141" i="32"/>
  <c r="R141" i="32"/>
  <c r="Q141" i="32"/>
  <c r="P141" i="32"/>
  <c r="O141" i="32"/>
  <c r="N141" i="32"/>
  <c r="M141" i="32"/>
  <c r="S140" i="32"/>
  <c r="R140" i="32"/>
  <c r="Q140" i="32"/>
  <c r="P140" i="32"/>
  <c r="O140" i="32"/>
  <c r="N140" i="32"/>
  <c r="M140" i="32"/>
  <c r="S139" i="32"/>
  <c r="R139" i="32"/>
  <c r="Q139" i="32"/>
  <c r="P139" i="32"/>
  <c r="O139" i="32"/>
  <c r="N139" i="32"/>
  <c r="M139" i="32"/>
  <c r="S138" i="32"/>
  <c r="R138" i="32"/>
  <c r="Q138" i="32"/>
  <c r="P138" i="32"/>
  <c r="O138" i="32"/>
  <c r="N138" i="32"/>
  <c r="M138" i="32"/>
  <c r="S137" i="32"/>
  <c r="R137" i="32"/>
  <c r="Q137" i="32"/>
  <c r="P137" i="32"/>
  <c r="O137" i="32"/>
  <c r="N137" i="32"/>
  <c r="M137" i="32"/>
  <c r="S136" i="32"/>
  <c r="R136" i="32"/>
  <c r="Q136" i="32"/>
  <c r="P136" i="32"/>
  <c r="O136" i="32"/>
  <c r="N136" i="32"/>
  <c r="M136" i="32"/>
  <c r="S135" i="32"/>
  <c r="R135" i="32"/>
  <c r="Q135" i="32"/>
  <c r="P135" i="32"/>
  <c r="O135" i="32"/>
  <c r="N135" i="32"/>
  <c r="M135" i="32"/>
  <c r="S134" i="32"/>
  <c r="R134" i="32"/>
  <c r="Q134" i="32"/>
  <c r="P134" i="32"/>
  <c r="O134" i="32"/>
  <c r="N134" i="32"/>
  <c r="M134" i="32"/>
  <c r="S133" i="32"/>
  <c r="R133" i="32"/>
  <c r="Q133" i="32"/>
  <c r="P133" i="32"/>
  <c r="O133" i="32"/>
  <c r="N133" i="32"/>
  <c r="M133" i="32"/>
  <c r="S132" i="32"/>
  <c r="R132" i="32"/>
  <c r="Q132" i="32"/>
  <c r="P132" i="32"/>
  <c r="O132" i="32"/>
  <c r="N132" i="32"/>
  <c r="M132" i="32"/>
  <c r="S131" i="32"/>
  <c r="R131" i="32"/>
  <c r="Q131" i="32"/>
  <c r="P131" i="32"/>
  <c r="O131" i="32"/>
  <c r="N131" i="32"/>
  <c r="M131" i="32"/>
  <c r="S130" i="32"/>
  <c r="R130" i="32"/>
  <c r="Q130" i="32"/>
  <c r="P130" i="32"/>
  <c r="O130" i="32"/>
  <c r="N130" i="32"/>
  <c r="M130" i="32"/>
  <c r="S129" i="32"/>
  <c r="R129" i="32"/>
  <c r="Q129" i="32"/>
  <c r="P129" i="32"/>
  <c r="O129" i="32"/>
  <c r="N129" i="32"/>
  <c r="M129" i="32"/>
  <c r="S128" i="32"/>
  <c r="R128" i="32"/>
  <c r="Q128" i="32"/>
  <c r="P128" i="32"/>
  <c r="O128" i="32"/>
  <c r="N128" i="32"/>
  <c r="M128" i="32"/>
  <c r="S127" i="32"/>
  <c r="R127" i="32"/>
  <c r="Q127" i="32"/>
  <c r="P127" i="32"/>
  <c r="O127" i="32"/>
  <c r="N127" i="32"/>
  <c r="M127" i="32"/>
  <c r="S126" i="32"/>
  <c r="R126" i="32"/>
  <c r="Q126" i="32"/>
  <c r="P126" i="32"/>
  <c r="O126" i="32"/>
  <c r="N126" i="32"/>
  <c r="M126" i="32"/>
  <c r="S125" i="32"/>
  <c r="R125" i="32"/>
  <c r="Q125" i="32"/>
  <c r="P125" i="32"/>
  <c r="O125" i="32"/>
  <c r="N125" i="32"/>
  <c r="M125" i="32"/>
  <c r="S124" i="32"/>
  <c r="R124" i="32"/>
  <c r="Q124" i="32"/>
  <c r="P124" i="32"/>
  <c r="O124" i="32"/>
  <c r="N124" i="32"/>
  <c r="M124" i="32"/>
  <c r="S123" i="32"/>
  <c r="R123" i="32"/>
  <c r="Q123" i="32"/>
  <c r="P123" i="32"/>
  <c r="O123" i="32"/>
  <c r="N123" i="32"/>
  <c r="M123" i="32"/>
  <c r="S122" i="32"/>
  <c r="R122" i="32"/>
  <c r="Q122" i="32"/>
  <c r="P122" i="32"/>
  <c r="O122" i="32"/>
  <c r="N122" i="32"/>
  <c r="M122" i="32"/>
  <c r="S121" i="32"/>
  <c r="R121" i="32"/>
  <c r="Q121" i="32"/>
  <c r="P121" i="32"/>
  <c r="O121" i="32"/>
  <c r="N121" i="32"/>
  <c r="M121" i="32"/>
  <c r="S120" i="32"/>
  <c r="R120" i="32"/>
  <c r="Q120" i="32"/>
  <c r="P120" i="32"/>
  <c r="O120" i="32"/>
  <c r="N120" i="32"/>
  <c r="M120" i="32"/>
  <c r="S119" i="32"/>
  <c r="R119" i="32"/>
  <c r="Q119" i="32"/>
  <c r="P119" i="32"/>
  <c r="O119" i="32"/>
  <c r="N119" i="32"/>
  <c r="M119" i="32"/>
  <c r="S118" i="32"/>
  <c r="R118" i="32"/>
  <c r="Q118" i="32"/>
  <c r="P118" i="32"/>
  <c r="O118" i="32"/>
  <c r="N118" i="32"/>
  <c r="M118" i="32"/>
  <c r="S117" i="32"/>
  <c r="R117" i="32"/>
  <c r="Q117" i="32"/>
  <c r="P117" i="32"/>
  <c r="O117" i="32"/>
  <c r="N117" i="32"/>
  <c r="M117" i="32"/>
  <c r="BJ106" i="32"/>
  <c r="BI106" i="32"/>
  <c r="BH106" i="32"/>
  <c r="BG106" i="32"/>
  <c r="BF106" i="32"/>
  <c r="BE106" i="32"/>
  <c r="BD106" i="32"/>
  <c r="BC106" i="32"/>
  <c r="BJ104" i="32"/>
  <c r="BI103" i="32"/>
  <c r="S102" i="32"/>
  <c r="R102" i="32"/>
  <c r="Q102" i="32"/>
  <c r="P102" i="32"/>
  <c r="O102" i="32"/>
  <c r="N102" i="32"/>
  <c r="M102" i="32"/>
  <c r="BI102" i="32"/>
  <c r="S101" i="32"/>
  <c r="R101" i="32"/>
  <c r="Q101" i="32"/>
  <c r="P101" i="32"/>
  <c r="O101" i="32"/>
  <c r="N101" i="32"/>
  <c r="M101" i="32"/>
  <c r="BI101" i="32"/>
  <c r="S100" i="32"/>
  <c r="R100" i="32"/>
  <c r="Q100" i="32"/>
  <c r="P100" i="32"/>
  <c r="O100" i="32"/>
  <c r="N100" i="32"/>
  <c r="M100" i="32"/>
  <c r="BI100" i="32"/>
  <c r="BH100" i="32"/>
  <c r="S99" i="32"/>
  <c r="R99" i="32"/>
  <c r="Q99" i="32"/>
  <c r="P99" i="32"/>
  <c r="O99" i="32"/>
  <c r="N99" i="32"/>
  <c r="M99" i="32"/>
  <c r="BI99" i="32"/>
  <c r="BH99" i="32"/>
  <c r="S98" i="32"/>
  <c r="R98" i="32"/>
  <c r="Q98" i="32"/>
  <c r="P98" i="32"/>
  <c r="O98" i="32"/>
  <c r="N98" i="32"/>
  <c r="M98" i="32"/>
  <c r="BI98" i="32"/>
  <c r="BH98" i="32"/>
  <c r="S97" i="32"/>
  <c r="R97" i="32"/>
  <c r="Q97" i="32"/>
  <c r="P97" i="32"/>
  <c r="O97" i="32"/>
  <c r="N97" i="32"/>
  <c r="M97" i="32"/>
  <c r="BI97" i="32"/>
  <c r="BH97" i="32"/>
  <c r="BG97" i="32"/>
  <c r="BF97" i="32"/>
  <c r="S96" i="32"/>
  <c r="R96" i="32"/>
  <c r="Q96" i="32"/>
  <c r="P96" i="32"/>
  <c r="O96" i="32"/>
  <c r="N96" i="32"/>
  <c r="M96" i="32"/>
  <c r="BH96" i="32"/>
  <c r="BG96" i="32"/>
  <c r="BF96" i="32"/>
  <c r="BE96" i="32"/>
  <c r="S95" i="32"/>
  <c r="R95" i="32"/>
  <c r="Q95" i="32"/>
  <c r="P95" i="32"/>
  <c r="O95" i="32"/>
  <c r="N95" i="32"/>
  <c r="M95" i="32"/>
  <c r="BH95" i="32"/>
  <c r="BG95" i="32"/>
  <c r="BF95" i="32"/>
  <c r="BE95" i="32"/>
  <c r="S94" i="32"/>
  <c r="R94" i="32"/>
  <c r="Q94" i="32"/>
  <c r="P94" i="32"/>
  <c r="O94" i="32"/>
  <c r="N94" i="32"/>
  <c r="M94" i="32"/>
  <c r="BH94" i="32"/>
  <c r="BG94" i="32"/>
  <c r="BF94" i="32"/>
  <c r="BE94" i="32"/>
  <c r="S93" i="32"/>
  <c r="R93" i="32"/>
  <c r="Q93" i="32"/>
  <c r="P93" i="32"/>
  <c r="O93" i="32"/>
  <c r="N93" i="32"/>
  <c r="M93" i="32"/>
  <c r="BH93" i="32"/>
  <c r="BG93" i="32"/>
  <c r="BF93" i="32"/>
  <c r="BE93" i="32"/>
  <c r="S92" i="32"/>
  <c r="R92" i="32"/>
  <c r="Q92" i="32"/>
  <c r="P92" i="32"/>
  <c r="O92" i="32"/>
  <c r="N92" i="32"/>
  <c r="M92" i="32"/>
  <c r="BH92" i="32"/>
  <c r="BG92" i="32"/>
  <c r="BF92" i="32"/>
  <c r="BE92" i="32"/>
  <c r="S91" i="32"/>
  <c r="R91" i="32"/>
  <c r="Q91" i="32"/>
  <c r="P91" i="32"/>
  <c r="O91" i="32"/>
  <c r="N91" i="32"/>
  <c r="M91" i="32"/>
  <c r="BH91" i="32"/>
  <c r="BG91" i="32"/>
  <c r="BF91" i="32"/>
  <c r="BE91" i="32"/>
  <c r="S90" i="32"/>
  <c r="R90" i="32"/>
  <c r="Q90" i="32"/>
  <c r="P90" i="32"/>
  <c r="O90" i="32"/>
  <c r="N90" i="32"/>
  <c r="M90" i="32"/>
  <c r="BG90" i="32"/>
  <c r="BF90" i="32"/>
  <c r="BE90" i="32"/>
  <c r="BD90" i="32"/>
  <c r="S89" i="32"/>
  <c r="R89" i="32"/>
  <c r="Q89" i="32"/>
  <c r="P89" i="32"/>
  <c r="O89" i="32"/>
  <c r="N89" i="32"/>
  <c r="M89" i="32"/>
  <c r="BG89" i="32"/>
  <c r="BF89" i="32"/>
  <c r="BE89" i="32"/>
  <c r="BD89" i="32"/>
  <c r="S88" i="32"/>
  <c r="R88" i="32"/>
  <c r="Q88" i="32"/>
  <c r="P88" i="32"/>
  <c r="O88" i="32"/>
  <c r="N88" i="32"/>
  <c r="M88" i="32"/>
  <c r="BF88" i="32"/>
  <c r="BE88" i="32"/>
  <c r="BD88" i="32"/>
  <c r="S87" i="32"/>
  <c r="R87" i="32"/>
  <c r="Q87" i="32"/>
  <c r="P87" i="32"/>
  <c r="O87" i="32"/>
  <c r="N87" i="32"/>
  <c r="M87" i="32"/>
  <c r="BF87" i="32"/>
  <c r="BE87" i="32"/>
  <c r="BD87" i="32"/>
  <c r="S86" i="32"/>
  <c r="R86" i="32"/>
  <c r="Q86" i="32"/>
  <c r="P86" i="32"/>
  <c r="O86" i="32"/>
  <c r="N86" i="32"/>
  <c r="M86" i="32"/>
  <c r="BE86" i="32"/>
  <c r="BD86" i="32"/>
  <c r="S85" i="32"/>
  <c r="R85" i="32"/>
  <c r="Q85" i="32"/>
  <c r="P85" i="32"/>
  <c r="O85" i="32"/>
  <c r="N85" i="32"/>
  <c r="M85" i="32"/>
  <c r="BE85" i="32"/>
  <c r="BD85" i="32"/>
  <c r="S84" i="32"/>
  <c r="R84" i="32"/>
  <c r="Q84" i="32"/>
  <c r="P84" i="32"/>
  <c r="O84" i="32"/>
  <c r="N84" i="32"/>
  <c r="M84" i="32"/>
  <c r="BE84" i="32"/>
  <c r="BD84" i="32"/>
  <c r="S83" i="32"/>
  <c r="R83" i="32"/>
  <c r="Q83" i="32"/>
  <c r="P83" i="32"/>
  <c r="O83" i="32"/>
  <c r="N83" i="32"/>
  <c r="M83" i="32"/>
  <c r="BE83" i="32"/>
  <c r="BD83" i="32"/>
  <c r="S82" i="32"/>
  <c r="R82" i="32"/>
  <c r="Q82" i="32"/>
  <c r="P82" i="32"/>
  <c r="O82" i="32"/>
  <c r="N82" i="32"/>
  <c r="M82" i="32"/>
  <c r="BE82" i="32"/>
  <c r="BD82" i="32"/>
  <c r="S81" i="32"/>
  <c r="R81" i="32"/>
  <c r="Q81" i="32"/>
  <c r="P81" i="32"/>
  <c r="O81" i="32"/>
  <c r="N81" i="32"/>
  <c r="M81" i="32"/>
  <c r="BE81" i="32"/>
  <c r="BD81" i="32"/>
  <c r="BC81" i="32"/>
  <c r="S80" i="32"/>
  <c r="R80" i="32"/>
  <c r="Q80" i="32"/>
  <c r="P80" i="32"/>
  <c r="O80" i="32"/>
  <c r="N80" i="32"/>
  <c r="M80" i="32"/>
  <c r="BD80" i="32"/>
  <c r="BC80" i="32"/>
  <c r="S79" i="32"/>
  <c r="R79" i="32"/>
  <c r="Q79" i="32"/>
  <c r="P79" i="32"/>
  <c r="O79" i="32"/>
  <c r="N79" i="32"/>
  <c r="M79" i="32"/>
  <c r="BD79" i="32"/>
  <c r="BC79" i="32"/>
  <c r="S78" i="32"/>
  <c r="R78" i="32"/>
  <c r="Q78" i="32"/>
  <c r="P78" i="32"/>
  <c r="O78" i="32"/>
  <c r="N78" i="32"/>
  <c r="M78" i="32"/>
  <c r="BD78" i="32"/>
  <c r="BC78" i="32"/>
  <c r="S77" i="32"/>
  <c r="R77" i="32"/>
  <c r="Q77" i="32"/>
  <c r="P77" i="32"/>
  <c r="O77" i="32"/>
  <c r="N77" i="32"/>
  <c r="M77" i="32"/>
  <c r="BD77" i="32"/>
  <c r="BC77" i="32"/>
  <c r="S76" i="32"/>
  <c r="R76" i="32"/>
  <c r="Q76" i="32"/>
  <c r="P76" i="32"/>
  <c r="O76" i="32"/>
  <c r="N76" i="32"/>
  <c r="M76" i="32"/>
  <c r="BD76" i="32"/>
  <c r="BC76" i="32"/>
  <c r="S75" i="32"/>
  <c r="R75" i="32"/>
  <c r="Q75" i="32"/>
  <c r="P75" i="32"/>
  <c r="O75" i="32"/>
  <c r="N75" i="32"/>
  <c r="M75" i="32"/>
  <c r="BD75" i="32"/>
  <c r="BC75" i="32"/>
  <c r="S74" i="32"/>
  <c r="R74" i="32"/>
  <c r="Q74" i="32"/>
  <c r="P74" i="32"/>
  <c r="O74" i="32"/>
  <c r="N74" i="32"/>
  <c r="M74" i="32"/>
  <c r="S73" i="32"/>
  <c r="R73" i="32"/>
  <c r="Q73" i="32"/>
  <c r="P73" i="32"/>
  <c r="O73" i="32"/>
  <c r="N73" i="32"/>
  <c r="M73" i="32"/>
  <c r="S72" i="32"/>
  <c r="R72" i="32"/>
  <c r="Q72" i="32"/>
  <c r="P72" i="32"/>
  <c r="O72" i="32"/>
  <c r="N72" i="32"/>
  <c r="M72" i="32"/>
  <c r="S71" i="32"/>
  <c r="R71" i="32"/>
  <c r="Q71" i="32"/>
  <c r="P71" i="32"/>
  <c r="O71" i="32"/>
  <c r="N71" i="32"/>
  <c r="M71" i="32"/>
  <c r="S70" i="32"/>
  <c r="R70" i="32"/>
  <c r="Q70" i="32"/>
  <c r="P70" i="32"/>
  <c r="O70" i="32"/>
  <c r="N70" i="32"/>
  <c r="M70" i="32"/>
  <c r="S69" i="32"/>
  <c r="R69" i="32"/>
  <c r="Q69" i="32"/>
  <c r="P69" i="32"/>
  <c r="O69" i="32"/>
  <c r="N69" i="32"/>
  <c r="M69" i="32"/>
  <c r="S68" i="32"/>
  <c r="R68" i="32"/>
  <c r="Q68" i="32"/>
  <c r="P68" i="32"/>
  <c r="O68" i="32"/>
  <c r="N68" i="32"/>
  <c r="M68" i="32"/>
  <c r="S67" i="32"/>
  <c r="R67" i="32"/>
  <c r="Q67" i="32"/>
  <c r="P67" i="32"/>
  <c r="O67" i="32"/>
  <c r="N67" i="32"/>
  <c r="M67" i="32"/>
  <c r="S66" i="32"/>
  <c r="R66" i="32"/>
  <c r="Q66" i="32"/>
  <c r="P66" i="32"/>
  <c r="O66" i="32"/>
  <c r="N66" i="32"/>
  <c r="M66" i="32"/>
  <c r="AM53" i="32"/>
  <c r="AL53" i="32"/>
  <c r="AK53" i="32"/>
  <c r="AJ53" i="32"/>
  <c r="AI53" i="32"/>
  <c r="AH53" i="32"/>
  <c r="AG53" i="32"/>
  <c r="AF53" i="32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T117" i="32" l="1"/>
  <c r="M103" i="32"/>
  <c r="R154" i="32"/>
  <c r="Q103" i="32"/>
  <c r="S103" i="32"/>
  <c r="N103" i="32"/>
  <c r="T69" i="32"/>
  <c r="T71" i="32"/>
  <c r="T73" i="32"/>
  <c r="BI104" i="32"/>
  <c r="P154" i="32"/>
  <c r="P103" i="32"/>
  <c r="R103" i="32"/>
  <c r="T70" i="32"/>
  <c r="O154" i="32"/>
  <c r="T118" i="32"/>
  <c r="N154" i="32"/>
  <c r="BD104" i="32"/>
  <c r="BC104" i="32"/>
  <c r="BG104" i="32"/>
  <c r="T67" i="32"/>
  <c r="T68" i="32"/>
  <c r="BF104" i="32"/>
  <c r="Q154" i="32"/>
  <c r="BH104" i="32"/>
  <c r="S154" i="32"/>
  <c r="T152" i="32"/>
  <c r="T66" i="32"/>
  <c r="T72" i="32"/>
  <c r="BE104" i="32"/>
  <c r="M154" i="32"/>
  <c r="T153" i="32"/>
  <c r="O103" i="32"/>
  <c r="AN72" i="32" l="1"/>
  <c r="AL72" i="32"/>
  <c r="AJ72" i="32"/>
  <c r="AO72" i="32"/>
  <c r="AM72" i="32"/>
  <c r="AK72" i="32"/>
  <c r="AI72" i="32"/>
  <c r="AN68" i="32"/>
  <c r="AL68" i="32"/>
  <c r="AJ68" i="32"/>
  <c r="AO68" i="32"/>
  <c r="AM68" i="32"/>
  <c r="AK68" i="32"/>
  <c r="AI68" i="32"/>
  <c r="AO71" i="32"/>
  <c r="AM71" i="32"/>
  <c r="AK71" i="32"/>
  <c r="AI71" i="32"/>
  <c r="AN71" i="32"/>
  <c r="AL71" i="32"/>
  <c r="AJ71" i="32"/>
  <c r="AN70" i="32"/>
  <c r="AL70" i="32"/>
  <c r="AJ70" i="32"/>
  <c r="AO70" i="32"/>
  <c r="AM70" i="32"/>
  <c r="AK70" i="32"/>
  <c r="AI70" i="32"/>
  <c r="AO73" i="32"/>
  <c r="AM73" i="32"/>
  <c r="AK73" i="32"/>
  <c r="AI73" i="32"/>
  <c r="AN73" i="32"/>
  <c r="AL73" i="32"/>
  <c r="AJ73" i="32"/>
  <c r="AO69" i="32"/>
  <c r="AM69" i="32"/>
  <c r="AK69" i="32"/>
  <c r="AI69" i="32"/>
  <c r="AN69" i="32"/>
  <c r="AL69" i="32"/>
  <c r="AJ69" i="32"/>
  <c r="T103" i="32"/>
  <c r="T154" i="32"/>
  <c r="AI103" i="32" l="1"/>
  <c r="AM103" i="32"/>
  <c r="AN103" i="32"/>
  <c r="AK103" i="32"/>
  <c r="AO103" i="32"/>
  <c r="AL103" i="32"/>
  <c r="AJ103" i="32"/>
  <c r="AS57" i="52"/>
  <c r="AT8" i="52" s="1"/>
  <c r="AZ48" i="52" l="1"/>
  <c r="AZ17" i="52"/>
  <c r="AZ10" i="52"/>
  <c r="AZ46" i="52"/>
  <c r="AZ15" i="52"/>
  <c r="AZ12" i="52"/>
  <c r="AZ52" i="52"/>
  <c r="AZ45" i="52"/>
  <c r="AZ14" i="52"/>
  <c r="AZ50" i="52"/>
  <c r="AZ43" i="52"/>
  <c r="AZ16" i="52"/>
  <c r="AZ9" i="52"/>
  <c r="AZ49" i="52"/>
  <c r="AZ18" i="52"/>
  <c r="AZ47" i="52"/>
  <c r="AZ8" i="52"/>
  <c r="AZ44" i="52"/>
  <c r="AZ13" i="52"/>
  <c r="AZ42" i="52"/>
  <c r="AZ11" i="52"/>
  <c r="AZ51" i="52"/>
  <c r="AT16" i="52"/>
  <c r="AT21" i="52"/>
  <c r="AT45" i="52"/>
  <c r="AT50" i="52"/>
  <c r="AT37" i="52"/>
  <c r="AT41" i="52"/>
  <c r="AT36" i="52"/>
  <c r="AT34" i="52"/>
  <c r="AT35" i="52"/>
  <c r="AT15" i="52"/>
  <c r="AT42" i="52"/>
  <c r="AT48" i="52"/>
  <c r="AT20" i="52"/>
  <c r="AT49" i="52"/>
  <c r="AT28" i="52"/>
  <c r="AT29" i="52"/>
  <c r="AT30" i="52"/>
  <c r="AT10" i="52"/>
  <c r="AT22" i="52"/>
  <c r="AT9" i="52"/>
  <c r="AT44" i="52"/>
  <c r="AT17" i="52"/>
  <c r="AT12" i="52"/>
  <c r="AT13" i="52"/>
  <c r="AT14" i="52"/>
  <c r="AT19" i="52"/>
  <c r="AT46" i="52"/>
  <c r="AT26" i="52"/>
  <c r="AT52" i="52"/>
  <c r="AT24" i="52"/>
  <c r="AT25" i="52"/>
  <c r="AT33" i="52"/>
  <c r="AT38" i="52"/>
  <c r="AT39" i="52"/>
  <c r="AT27" i="52"/>
  <c r="AT31" i="52"/>
  <c r="AT23" i="52"/>
  <c r="AT47" i="52"/>
  <c r="AT40" i="52"/>
  <c r="AT43" i="52"/>
  <c r="AT32" i="52"/>
  <c r="AT11" i="52"/>
  <c r="AT51" i="52"/>
  <c r="AT18" i="52"/>
  <c r="AT53" i="52" l="1"/>
  <c r="AT55" i="52" s="1"/>
  <c r="AZ53" i="52"/>
  <c r="AT56" i="52"/>
  <c r="AZ55" i="52" l="1"/>
  <c r="AZ56" i="52"/>
  <c r="BK57" i="52" l="1"/>
  <c r="BL38" i="52" s="1"/>
  <c r="BL8" i="52" l="1"/>
  <c r="BL15" i="52"/>
  <c r="BL41" i="52"/>
  <c r="BL46" i="52"/>
  <c r="BL47" i="52"/>
  <c r="BL16" i="52"/>
  <c r="BL32" i="52"/>
  <c r="BL26" i="52"/>
  <c r="BL30" i="52"/>
  <c r="BL9" i="52"/>
  <c r="BL42" i="52"/>
  <c r="BL19" i="52"/>
  <c r="BL43" i="52"/>
  <c r="BL10" i="52"/>
  <c r="BL25" i="52"/>
  <c r="BL12" i="52"/>
  <c r="BL22" i="52"/>
  <c r="BL37" i="52"/>
  <c r="BL11" i="52"/>
  <c r="BL36" i="52"/>
  <c r="BL50" i="52"/>
  <c r="BL49" i="52"/>
  <c r="BL53" i="52"/>
  <c r="BL29" i="52"/>
  <c r="BL27" i="52"/>
  <c r="BL14" i="52"/>
  <c r="BL39" i="52"/>
  <c r="BL52" i="52"/>
  <c r="BL21" i="52"/>
  <c r="BL40" i="52"/>
  <c r="BL51" i="52"/>
  <c r="BL18" i="52"/>
  <c r="BL33" i="52"/>
  <c r="BL31" i="52"/>
  <c r="BL28" i="52"/>
  <c r="BL55" i="52"/>
  <c r="BL48" i="52"/>
  <c r="BL34" i="52"/>
  <c r="BL13" i="52"/>
  <c r="BL23" i="52"/>
  <c r="BL20" i="52"/>
  <c r="BL24" i="52"/>
  <c r="BL45" i="52"/>
  <c r="BL35" i="52"/>
  <c r="BL44" i="52"/>
  <c r="BL17" i="52"/>
  <c r="BL56" i="52" l="1"/>
  <c r="CC57" i="52" l="1"/>
  <c r="CD8" i="52" l="1"/>
  <c r="CD12" i="52"/>
  <c r="CD24" i="52"/>
  <c r="CD36" i="52"/>
  <c r="CD48" i="52"/>
  <c r="CD13" i="52"/>
  <c r="CD25" i="52"/>
  <c r="CD37" i="52"/>
  <c r="CD49" i="52"/>
  <c r="CD16" i="52"/>
  <c r="CD14" i="52"/>
  <c r="CD26" i="52"/>
  <c r="CD38" i="52"/>
  <c r="CD50" i="52"/>
  <c r="CD15" i="52"/>
  <c r="CD27" i="52"/>
  <c r="CD39" i="52"/>
  <c r="CD51" i="52"/>
  <c r="CD17" i="52"/>
  <c r="CD18" i="52"/>
  <c r="CD30" i="52"/>
  <c r="CD42" i="52"/>
  <c r="CD19" i="52"/>
  <c r="CD53" i="52" s="1"/>
  <c r="CD31" i="52"/>
  <c r="CD43" i="52"/>
  <c r="CD20" i="52"/>
  <c r="CD32" i="52"/>
  <c r="CD44" i="52"/>
  <c r="CD9" i="52"/>
  <c r="CD21" i="52"/>
  <c r="CD33" i="52"/>
  <c r="CD45" i="52"/>
  <c r="CD10" i="52"/>
  <c r="CD22" i="52"/>
  <c r="CD34" i="52"/>
  <c r="CD46" i="52"/>
  <c r="CD11" i="52"/>
  <c r="CD23" i="52"/>
  <c r="CD35" i="52"/>
  <c r="CD47" i="52"/>
  <c r="CD28" i="52"/>
  <c r="CD40" i="52"/>
  <c r="CD52" i="52"/>
  <c r="CD29" i="52"/>
  <c r="CD41" i="52"/>
  <c r="CD56" i="52" l="1"/>
  <c r="CD55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Ceriola, Luca (NFIF)</author>
    <author>HP</author>
    <author>pedroj</author>
    <author>administrateur1</author>
    <author>lakhnigue</author>
    <author>Lakhnigue</author>
    <author>Abderrahmane KHASSIL</author>
    <author>Baye</author>
  </authors>
  <commentList>
    <comment ref="AQ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Ceriola, Luca (NFIF):</t>
        </r>
        <r>
          <rPr>
            <sz val="9"/>
            <color indexed="81"/>
            <rFont val="Tahoma"/>
            <family val="2"/>
          </rPr>
          <t xml:space="preserve">
This series contained wrong values starting from 2017-2018</t>
        </r>
      </text>
    </comment>
    <comment ref="V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 en 2018</t>
        </r>
      </text>
    </comment>
    <comment ref="W5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>pedroj:</t>
        </r>
        <r>
          <rPr>
            <sz val="8"/>
            <color indexed="81"/>
            <rFont val="Tahoma"/>
            <family val="2"/>
          </rPr>
          <t xml:space="preserve">
Landing in Barbate</t>
        </r>
      </text>
    </comment>
    <comment ref="X5" authorId="2" shapeId="0" xr:uid="{00000000-0006-0000-0000-000004000000}">
      <text>
        <r>
          <rPr>
            <b/>
            <sz val="8"/>
            <color indexed="81"/>
            <rFont val="Tahoma"/>
            <family val="2"/>
          </rPr>
          <t>Eva:</t>
        </r>
        <r>
          <rPr>
            <sz val="8"/>
            <color indexed="81"/>
            <rFont val="Tahoma"/>
            <family val="2"/>
          </rPr>
          <t xml:space="preserve">
Landing Barbate. End of fishing agreement Nov.2011</t>
        </r>
      </text>
    </comment>
    <comment ref="AB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 en 2018</t>
        </r>
      </text>
    </comment>
    <comment ref="W16" authorId="3" shapeId="0" xr:uid="{00000000-0006-0000-0000-000006000000}">
      <text>
        <r>
          <rPr>
            <b/>
            <sz val="9"/>
            <color rgb="FF000000"/>
            <rFont val="Tahoma"/>
            <family val="2"/>
          </rPr>
          <t>Aziza: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corrigé (donnée communiqué au niveau du GT (Nikolay)</t>
        </r>
      </text>
    </comment>
    <comment ref="W18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aziza:</t>
        </r>
        <r>
          <rPr>
            <sz val="9"/>
            <color indexed="81"/>
            <rFont val="Tahoma"/>
            <family val="2"/>
          </rPr>
          <t xml:space="preserve">
Donnée non disponible (ventillation sur base clè 2009)</t>
        </r>
      </text>
    </comment>
    <comment ref="B22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Nouvelle catégorie en 2023</t>
        </r>
      </text>
    </comment>
    <comment ref="T23" authorId="4" shapeId="0" xr:uid="{00000000-0006-0000-0000-000009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  <comment ref="U23" authorId="5" shapeId="0" xr:uid="{00000000-0006-0000-0000-00000A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corrigée</t>
        </r>
      </text>
    </comment>
    <comment ref="W23" authorId="3" shapeId="0" xr:uid="{00000000-0006-0000-0000-00000B000000}">
      <text>
        <r>
          <rPr>
            <b/>
            <sz val="9"/>
            <color indexed="81"/>
            <rFont val="Tahoma"/>
            <family val="2"/>
          </rPr>
          <t>aziza:</t>
        </r>
        <r>
          <rPr>
            <sz val="9"/>
            <color indexed="81"/>
            <rFont val="Tahoma"/>
            <family val="2"/>
          </rPr>
          <t xml:space="preserve">
à vérifier avec Braham</t>
        </r>
      </text>
    </comment>
    <comment ref="AK23" authorId="6" shapeId="0" xr:uid="{00000000-0006-0000-0000-00000C000000}">
      <text>
        <r>
          <rPr>
            <b/>
            <sz val="9"/>
            <color indexed="81"/>
            <rFont val="Tahoma"/>
            <family val="2"/>
          </rPr>
          <t>Abderrahmane KHASSIL
Chiffres à confirmer</t>
        </r>
      </text>
    </comment>
    <comment ref="T24" authorId="4" shapeId="0" xr:uid="{00000000-0006-0000-0000-00000D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  <comment ref="W24" authorId="2" shapeId="0" xr:uid="{00000000-0006-0000-0000-00000E000000}">
      <text>
        <r>
          <rPr>
            <b/>
            <sz val="8"/>
            <color indexed="81"/>
            <rFont val="Tahoma"/>
            <family val="2"/>
          </rPr>
          <t>aziza:
corrigé par Ad</t>
        </r>
      </text>
    </comment>
    <comment ref="Z24" authorId="7" shapeId="0" xr:uid="{00000000-0006-0000-0000-00000F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POL, LIT, LET, Hollande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Fadili</author>
    <author>Utilisateur Windows</author>
    <author>lakhnigue</author>
    <author>Admin</author>
    <author>administrateur1</author>
    <author>Abderrahmane KHASSIL</author>
    <author xml:space="preserve"> </author>
  </authors>
  <commentList>
    <comment ref="N2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 en 2018</t>
        </r>
      </text>
    </comment>
    <comment ref="O2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cor. En 2018</t>
        </r>
      </text>
    </comment>
    <comment ref="X25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Fadili:</t>
        </r>
        <r>
          <rPr>
            <sz val="9"/>
            <color indexed="81"/>
            <rFont val="Tahoma"/>
            <family val="2"/>
          </rPr>
          <t xml:space="preserve">
mise à jour en 2022</t>
        </r>
      </text>
    </comment>
    <comment ref="Y25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Modified by Marta to 167</t>
        </r>
      </text>
    </comment>
    <comment ref="Z25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30 according to Marta</t>
        </r>
      </text>
    </comment>
    <comment ref="J26" authorId="3" shapeId="0" xr:uid="{00000000-0006-0000-0100-000006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donnée préliminaire</t>
        </r>
      </text>
    </comment>
    <comment ref="S31" authorId="4" shapeId="0" xr:uid="{00000000-0006-0000-01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RECTIFIE</t>
        </r>
      </text>
    </comment>
    <comment ref="N34" authorId="5" shapeId="0" xr:uid="{00000000-0006-0000-0100-000008000000}">
      <text>
        <r>
          <rPr>
            <b/>
            <sz val="9"/>
            <color indexed="81"/>
            <rFont val="Tahoma"/>
            <family val="2"/>
          </rPr>
          <t>aziza:</t>
        </r>
        <r>
          <rPr>
            <sz val="9"/>
            <color indexed="81"/>
            <rFont val="Tahoma"/>
            <family val="2"/>
          </rPr>
          <t xml:space="preserve">
préliminaire</t>
        </r>
      </text>
    </comment>
    <comment ref="K35" authorId="3" shapeId="0" xr:uid="{00000000-0006-0000-0100-000009000000}">
      <text>
        <r>
          <rPr>
            <b/>
            <sz val="8"/>
            <color rgb="FF000000"/>
            <rFont val="Tahoma"/>
            <family val="2"/>
          </rPr>
          <t>lakhnigue: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Donne préliminaire</t>
        </r>
      </text>
    </comment>
    <comment ref="L35" authorId="3" shapeId="0" xr:uid="{00000000-0006-0000-0100-00000A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Données préliminaires</t>
        </r>
      </text>
    </comment>
    <comment ref="AB40" authorId="6" shapeId="0" xr:uid="{00000000-0006-0000-0100-00000B000000}">
      <text>
        <r>
          <rPr>
            <b/>
            <sz val="9"/>
            <color indexed="81"/>
            <rFont val="Tahoma"/>
            <family val="2"/>
          </rPr>
          <t>Abderrahmane KHASSIL:It seems that this value is for both categories. It needs to be seperated!</t>
        </r>
      </text>
    </comment>
    <comment ref="I43" authorId="3" shapeId="0" xr:uid="{00000000-0006-0000-0100-00000C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Valeur rectifiée</t>
        </r>
      </text>
    </comment>
    <comment ref="J43" authorId="3" shapeId="0" xr:uid="{00000000-0006-0000-0100-00000D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Valeur rectifiée</t>
        </r>
      </text>
    </comment>
    <comment ref="L43" authorId="7" shapeId="0" xr:uid="{00000000-0006-0000-0100-00000E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  <comment ref="AB43" authorId="6" shapeId="0" xr:uid="{00000000-0006-0000-0100-00000F000000}">
      <text>
        <r>
          <rPr>
            <b/>
            <sz val="9"/>
            <color indexed="81"/>
            <rFont val="Tahoma"/>
            <charset val="1"/>
          </rPr>
          <t>Abderrahmane KHASSIL:</t>
        </r>
        <r>
          <rPr>
            <sz val="9"/>
            <color indexed="81"/>
            <rFont val="Tahoma"/>
            <charset val="1"/>
          </rPr>
          <t xml:space="preserve">
??? Et l'historique?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MARIA</author>
    <author>lakhnigue</author>
    <author>ahmedou</author>
  </authors>
  <commentList>
    <comment ref="A8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ANA MARIA: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I106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  <comment ref="J106" authorId="2" shapeId="0" xr:uid="{00000000-0006-0000-0200-000003000000}">
      <text>
        <r>
          <rPr>
            <b/>
            <sz val="8"/>
            <color indexed="81"/>
            <rFont val="Tahoma"/>
            <family val="2"/>
          </rPr>
          <t>ahmedou:</t>
        </r>
        <r>
          <rPr>
            <sz val="8"/>
            <color indexed="81"/>
            <rFont val="Tahoma"/>
            <family val="2"/>
          </rPr>
          <t xml:space="preserve">
mise à jour</t>
        </r>
      </text>
    </comment>
    <comment ref="I107" authorId="1" shapeId="0" xr:uid="{00000000-0006-0000-0200-000004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Windows</author>
    <author>Lakhnigue</author>
    <author>BENSBAI</author>
    <author>Admin</author>
    <author>User</author>
  </authors>
  <commentList>
    <comment ref="B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Value not found in Nansen Series</t>
        </r>
      </text>
    </comment>
    <comment ref="E1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Nansen value available but not reported</t>
        </r>
      </text>
    </comment>
    <comment ref="A22" authorId="1" shapeId="0" xr:uid="{00000000-0006-0000-0300-000003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corrigé par facteur Nansen (0,89)</t>
        </r>
      </text>
    </comment>
    <comment ref="A24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BENSBAI:</t>
        </r>
        <r>
          <rPr>
            <sz val="9"/>
            <color indexed="81"/>
            <rFont val="Tahoma"/>
            <family val="2"/>
          </rPr>
          <t xml:space="preserve">
corrigé 0.89 nansen</t>
        </r>
      </text>
    </comment>
    <comment ref="A27" authorId="3" shapeId="0" xr:uid="{00000000-0006-0000-03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NR Dr FridjofNansen</t>
        </r>
      </text>
    </comment>
    <comment ref="A28" authorId="3" shapeId="0" xr:uid="{00000000-0006-0000-03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corrigé 0.89 nansen</t>
        </r>
      </text>
    </comment>
    <comment ref="B3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567 nansen</t>
        </r>
      </text>
    </comment>
    <comment ref="D31" authorId="4" shapeId="0" xr:uid="{00000000-0006-0000-03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 Awam corrigée (0,9)
Biomasse été
</t>
        </r>
      </text>
    </comment>
    <comment ref="F3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Nansen 3491</t>
        </r>
      </text>
    </comment>
    <comment ref="B34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Dec-Jan</t>
        </r>
      </text>
    </comment>
    <comment ref="B3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Nov-Dec</t>
        </r>
      </text>
    </comment>
    <comment ref="A41" authorId="3" shapeId="0" xr:uid="{00000000-0006-0000-0300-00000C000000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corrigé 0.89 nansen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 aziza</author>
    <author>Abderrahmane KHASSIL</author>
  </authors>
  <commentList>
    <comment ref="M15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lakhnigue aziza:</t>
        </r>
        <r>
          <rPr>
            <sz val="9"/>
            <color indexed="81"/>
            <rFont val="Tahoma"/>
            <family val="2"/>
          </rPr>
          <t xml:space="preserve">
reste à revoir</t>
        </r>
      </text>
    </comment>
    <comment ref="V15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lakhnigue aziza:</t>
        </r>
        <r>
          <rPr>
            <sz val="9"/>
            <color indexed="81"/>
            <rFont val="Tahoma"/>
            <family val="2"/>
          </rPr>
          <t xml:space="preserve">
reste à revoir</t>
        </r>
      </text>
    </comment>
    <comment ref="D433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Abderrahmane KHASSIL:</t>
        </r>
        <r>
          <rPr>
            <sz val="9"/>
            <color indexed="81"/>
            <rFont val="Tahoma"/>
            <family val="2"/>
          </rPr>
          <t xml:space="preserve">
to be checked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</author>
  </authors>
  <commentList>
    <comment ref="CM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Lakhnigue:</t>
        </r>
        <r>
          <rPr>
            <sz val="9"/>
            <color indexed="81"/>
            <rFont val="Tahoma"/>
            <family val="2"/>
          </rPr>
          <t xml:space="preserve">
non integré/ prob d'extrap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</author>
  </authors>
  <commentList>
    <comment ref="BI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Lakhnigue:</t>
        </r>
        <r>
          <rPr>
            <sz val="9"/>
            <color indexed="81"/>
            <rFont val="Tahoma"/>
            <family val="2"/>
          </rPr>
          <t xml:space="preserve">
non integré/ prob d'extrap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Abderrahmane KHASSIL</author>
  </authors>
  <commentList>
    <comment ref="EF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Abderrahmane KHASSIL:</t>
        </r>
        <r>
          <rPr>
            <sz val="9"/>
            <color indexed="81"/>
            <rFont val="Tahoma"/>
            <family val="2"/>
          </rPr>
          <t xml:space="preserve">
to check with IMROP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Karim</author>
    <author>Utilisateur Windows</author>
  </authors>
  <commentList>
    <comment ref="M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Karim:</t>
        </r>
        <r>
          <rPr>
            <sz val="9"/>
            <color indexed="81"/>
            <rFont val="Tahoma"/>
            <family val="2"/>
          </rPr>
          <t xml:space="preserve">
No Sampling</t>
        </r>
      </text>
    </comment>
    <comment ref="L5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Sample not representative (109 ind, 2,57kg)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Windows</author>
  </authors>
  <commentList>
    <comment ref="AL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Mensuration non faite au demi centimètre inférieur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survey (Covid 19)</t>
        </r>
      </text>
    </comment>
    <comment ref="O3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survey (Covid 19)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</author>
  </authors>
  <commentList>
    <comment ref="T3" authorId="0" shapeId="0" xr:uid="{00000000-0006-0000-0F00-000001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Paramètrs 2008 (Zone A&amp;B) utilisés </t>
        </r>
      </text>
    </comment>
    <comment ref="AP5" authorId="0" shapeId="0" xr:uid="{00000000-0006-0000-0F00-000002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Paramètrs 2009 (Zone A+B) utilisés </t>
        </r>
      </text>
    </comment>
    <comment ref="BN109" authorId="0" shapeId="0" xr:uid="{00000000-0006-0000-0F00-000003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Paramètrs 2009 (Zone C) utilisés </t>
        </r>
      </text>
    </comment>
  </commentList>
</comments>
</file>

<file path=xl/sharedStrings.xml><?xml version="1.0" encoding="utf-8"?>
<sst xmlns="http://schemas.openxmlformats.org/spreadsheetml/2006/main" count="2411" uniqueCount="544">
  <si>
    <r>
      <t>Table 2.2.1a</t>
    </r>
    <r>
      <rPr>
        <sz val="9"/>
        <rFont val="Times New Roman"/>
        <family val="1"/>
      </rPr>
      <t xml:space="preserve"> : Catches (tonnes) of </t>
    </r>
    <r>
      <rPr>
        <i/>
        <sz val="9"/>
        <rFont val="Times New Roman"/>
        <family val="1"/>
      </rPr>
      <t xml:space="preserve">Sardina pilchardus </t>
    </r>
    <r>
      <rPr>
        <sz val="9"/>
        <rFont val="Times New Roman"/>
        <family val="1"/>
      </rPr>
      <t xml:space="preserve">(1990-2023) by zone, fleet and year/ Captures (tonnes) de </t>
    </r>
    <r>
      <rPr>
        <i/>
        <sz val="9"/>
        <rFont val="Times New Roman"/>
        <family val="1"/>
      </rPr>
      <t>Sardina pilchardus (</t>
    </r>
    <r>
      <rPr>
        <sz val="9"/>
        <rFont val="Times New Roman"/>
        <family val="1"/>
      </rPr>
      <t>1990-2023) par zone, flotille et année.</t>
    </r>
  </si>
  <si>
    <t>Zone</t>
  </si>
  <si>
    <t>Fleet</t>
  </si>
  <si>
    <t>%</t>
  </si>
  <si>
    <t>North (35°45’-32°N)</t>
  </si>
  <si>
    <t>Moroccan coastal purse-seiners</t>
  </si>
  <si>
    <t>Zone / Fleet (Maroc)</t>
  </si>
  <si>
    <t>Spanish purse-seiners</t>
  </si>
  <si>
    <t>North</t>
  </si>
  <si>
    <t>Total North</t>
  </si>
  <si>
    <t>A</t>
  </si>
  <si>
    <t>A (32°N - 29°N)</t>
  </si>
  <si>
    <t>B</t>
  </si>
  <si>
    <t>Total A</t>
  </si>
  <si>
    <t>C Maroc</t>
  </si>
  <si>
    <t>B (29°N - 26°N)</t>
  </si>
  <si>
    <t>Maroc  total</t>
  </si>
  <si>
    <t>Total B</t>
  </si>
  <si>
    <t>A+B (32°N - 26°N)</t>
  </si>
  <si>
    <t>Total A+B</t>
  </si>
  <si>
    <t>C (26°N - North Cap Blanc)</t>
  </si>
  <si>
    <t>Moroccan coastal purse-seiners &amp; RSW</t>
  </si>
  <si>
    <r>
      <t xml:space="preserve">Ukraine and other pelagic trawlers </t>
    </r>
    <r>
      <rPr>
        <vertAlign val="superscript"/>
        <sz val="9"/>
        <rFont val="Times New Roman"/>
        <family val="1"/>
      </rPr>
      <t>(5)</t>
    </r>
  </si>
  <si>
    <r>
      <t>Russian pelagic trawlers</t>
    </r>
    <r>
      <rPr>
        <vertAlign val="superscript"/>
        <sz val="9"/>
        <rFont val="Times New Roman"/>
        <family val="1"/>
      </rPr>
      <t>(3)</t>
    </r>
  </si>
  <si>
    <r>
      <t>Other pelagic trawlers</t>
    </r>
    <r>
      <rPr>
        <vertAlign val="superscript"/>
        <sz val="9"/>
        <rFont val="Times New Roman"/>
        <family val="1"/>
      </rPr>
      <t>(2)</t>
    </r>
  </si>
  <si>
    <r>
      <t>European Union</t>
    </r>
    <r>
      <rPr>
        <vertAlign val="superscript"/>
        <sz val="9"/>
        <rFont val="Times New Roman"/>
        <family val="1"/>
      </rPr>
      <t>(5)</t>
    </r>
    <r>
      <rPr>
        <sz val="9"/>
        <rFont val="Times New Roman"/>
        <family val="1"/>
      </rPr>
      <t xml:space="preserve"> </t>
    </r>
  </si>
  <si>
    <t>C (South Cap Blanc)</t>
  </si>
  <si>
    <t>Mauritania (artisanal)</t>
  </si>
  <si>
    <t>Chalutiers côtiers (mauritanie)</t>
  </si>
  <si>
    <t>Senneurs côtiers (mauritanie)</t>
  </si>
  <si>
    <t>Senneurs hauturiers (mauritanie)</t>
  </si>
  <si>
    <r>
      <t xml:space="preserve">Others Mauritania </t>
    </r>
    <r>
      <rPr>
        <vertAlign val="superscript"/>
        <sz val="9"/>
        <rFont val="Times New Roman"/>
        <family val="1"/>
      </rPr>
      <t>(4)*</t>
    </r>
  </si>
  <si>
    <r>
      <t xml:space="preserve">European Union </t>
    </r>
    <r>
      <rPr>
        <vertAlign val="superscript"/>
        <sz val="9"/>
        <rFont val="Times New Roman"/>
        <family val="1"/>
      </rPr>
      <t xml:space="preserve">(4) </t>
    </r>
  </si>
  <si>
    <t>Senegal (artisanal)</t>
  </si>
  <si>
    <t>Senegal (Industriel)</t>
  </si>
  <si>
    <t>Gambia</t>
  </si>
  <si>
    <t>Total C</t>
  </si>
  <si>
    <t>TOTAL</t>
  </si>
  <si>
    <t>all fleets and zones</t>
  </si>
  <si>
    <t>Canary Islands (Spain)</t>
  </si>
  <si>
    <r>
      <t>Figure 2.2.1a</t>
    </r>
    <r>
      <rPr>
        <sz val="9"/>
        <rFont val="Times New Roman"/>
        <family val="1"/>
      </rPr>
      <t xml:space="preserve"> : Evolution of Catches (tonnes) of </t>
    </r>
    <r>
      <rPr>
        <i/>
        <sz val="9"/>
        <rFont val="Times New Roman"/>
        <family val="1"/>
      </rPr>
      <t xml:space="preserve">Sardina pilchardus </t>
    </r>
    <r>
      <rPr>
        <sz val="9"/>
        <rFont val="Times New Roman"/>
        <family val="1"/>
      </rPr>
      <t>(1990-2023)</t>
    </r>
  </si>
  <si>
    <t>Total  Maroc</t>
  </si>
  <si>
    <t>Total Mauritanie</t>
  </si>
  <si>
    <t>Total  Sénégal</t>
  </si>
  <si>
    <t>Total Gambie</t>
  </si>
  <si>
    <t>Total Canary Islands (Spain)</t>
  </si>
  <si>
    <t>Total</t>
  </si>
  <si>
    <t>(1) Data obtained from COPACE/PACE SÉRIES 90/50 tables A 3 (page 31) and A 7 (page 35)</t>
  </si>
  <si>
    <t>(2) Data obtained from COPACE/PACE SÉRIES 97/60 Table 9 page 15</t>
  </si>
  <si>
    <t>(3) Data from from 1983-1995 obtained from COPACE/PACE/SERIES 97/60 Table 9, Page 15.For the period 1996-1999</t>
  </si>
  <si>
    <t xml:space="preserve"> the data are Russian statistics from statistical subdivisons 34.1.3 and 34.3.1.  For these years Russia did not fish in Senegal.</t>
  </si>
  <si>
    <t>(4) Data obtained from IMROP statistics</t>
  </si>
  <si>
    <t>(5) Moroccan statistics (INRH)</t>
  </si>
  <si>
    <r>
      <t xml:space="preserve">Table 2.2.1b: </t>
    </r>
    <r>
      <rPr>
        <sz val="10"/>
        <color theme="1"/>
        <rFont val="Times New Roman"/>
        <family val="1"/>
      </rPr>
      <t xml:space="preserve"> Effort of </t>
    </r>
    <r>
      <rPr>
        <i/>
        <sz val="10"/>
        <color theme="1"/>
        <rFont val="Times New Roman"/>
        <family val="1"/>
      </rPr>
      <t>Sardina pilchardus</t>
    </r>
    <r>
      <rPr>
        <sz val="10"/>
        <color theme="1"/>
        <rFont val="Times New Roman"/>
        <family val="1"/>
      </rPr>
      <t xml:space="preserve"> (1990-2023) by zones, fleet and year/Effort de </t>
    </r>
    <r>
      <rPr>
        <i/>
        <sz val="10"/>
        <color theme="1"/>
        <rFont val="Times New Roman"/>
        <family val="1"/>
      </rPr>
      <t>Sardina pilchardus</t>
    </r>
    <r>
      <rPr>
        <sz val="10"/>
        <color theme="1"/>
        <rFont val="Times New Roman"/>
        <family val="1"/>
      </rPr>
      <t xml:space="preserve"> (1990-2023) par zone, flotille et année</t>
    </r>
  </si>
  <si>
    <r>
      <t xml:space="preserve">Moroccan coastal purse-seiners </t>
    </r>
    <r>
      <rPr>
        <vertAlign val="superscript"/>
        <sz val="10"/>
        <color theme="1"/>
        <rFont val="Times New Roman"/>
        <family val="1"/>
      </rPr>
      <t>(1)</t>
    </r>
  </si>
  <si>
    <t>(**)</t>
  </si>
  <si>
    <r>
      <t xml:space="preserve">Spanish purse-seiners </t>
    </r>
    <r>
      <rPr>
        <vertAlign val="superscript"/>
        <sz val="10"/>
        <color theme="1"/>
        <rFont val="Times New Roman"/>
        <family val="1"/>
      </rPr>
      <t>(2)</t>
    </r>
  </si>
  <si>
    <r>
      <t xml:space="preserve">Moroccan and Spanish coastal purse-seiners </t>
    </r>
    <r>
      <rPr>
        <vertAlign val="superscript"/>
        <sz val="10"/>
        <color theme="1"/>
        <rFont val="Times New Roman"/>
        <family val="1"/>
      </rPr>
      <t>(1)(2)</t>
    </r>
  </si>
  <si>
    <t>C (26°N - 20°N)</t>
  </si>
  <si>
    <r>
      <t>Moroccan coastal purse-seiners</t>
    </r>
    <r>
      <rPr>
        <vertAlign val="superscript"/>
        <sz val="10"/>
        <color theme="1"/>
        <rFont val="Times New Roman"/>
        <family val="1"/>
      </rPr>
      <t xml:space="preserve">(1) </t>
    </r>
  </si>
  <si>
    <t>NA</t>
  </si>
  <si>
    <r>
      <t>Moroccan purse-seiners RSW</t>
    </r>
    <r>
      <rPr>
        <vertAlign val="superscript"/>
        <sz val="10"/>
        <color theme="1"/>
        <rFont val="Times New Roman"/>
        <family val="1"/>
      </rPr>
      <t>(2)</t>
    </r>
  </si>
  <si>
    <r>
      <t xml:space="preserve">Ukraine and other pelagic trawlers </t>
    </r>
    <r>
      <rPr>
        <vertAlign val="superscript"/>
        <sz val="10"/>
        <color theme="1"/>
        <rFont val="Times New Roman"/>
        <family val="1"/>
      </rPr>
      <t>(2)(4)</t>
    </r>
  </si>
  <si>
    <r>
      <t xml:space="preserve">Russia </t>
    </r>
    <r>
      <rPr>
        <vertAlign val="superscript"/>
        <sz val="10"/>
        <color theme="1"/>
        <rFont val="Times New Roman"/>
        <family val="1"/>
      </rPr>
      <t>(2)(4)</t>
    </r>
  </si>
  <si>
    <r>
      <t xml:space="preserve">All fleets </t>
    </r>
    <r>
      <rPr>
        <vertAlign val="superscript"/>
        <sz val="10"/>
        <color theme="1"/>
        <rFont val="Times New Roman"/>
        <family val="1"/>
      </rPr>
      <t>(2)(5)</t>
    </r>
  </si>
  <si>
    <t xml:space="preserve">Mauritanie coastal trawlers(1) </t>
  </si>
  <si>
    <r>
      <t>Mauritanie coastal purse-seiners</t>
    </r>
    <r>
      <rPr>
        <vertAlign val="superscript"/>
        <sz val="10"/>
        <color theme="1"/>
        <rFont val="Times New Roman"/>
        <family val="1"/>
      </rPr>
      <t xml:space="preserve">(1) </t>
    </r>
  </si>
  <si>
    <r>
      <t xml:space="preserve">Others Mauritania </t>
    </r>
    <r>
      <rPr>
        <vertAlign val="superscript"/>
        <sz val="10"/>
        <color theme="1"/>
        <rFont val="Times New Roman"/>
        <family val="1"/>
      </rPr>
      <t>(3)</t>
    </r>
  </si>
  <si>
    <t>European Union (7)</t>
  </si>
  <si>
    <t>Sénégal (artisanal)</t>
  </si>
  <si>
    <t>Sénégal (Industriel)</t>
  </si>
  <si>
    <r>
      <t>Moroccan  RSW</t>
    </r>
    <r>
      <rPr>
        <vertAlign val="superscript"/>
        <sz val="10"/>
        <color theme="1"/>
        <rFont val="Times New Roman"/>
        <family val="1"/>
      </rPr>
      <t>(2)</t>
    </r>
  </si>
  <si>
    <r>
      <t>European Union</t>
    </r>
    <r>
      <rPr>
        <vertAlign val="superscript"/>
        <sz val="10"/>
        <color theme="1"/>
        <rFont val="Times New Roman"/>
        <family val="1"/>
      </rPr>
      <t>(4)</t>
    </r>
  </si>
  <si>
    <t>Artisanal Mauritania</t>
  </si>
  <si>
    <t>Senneurs hauturiers (Mauritanie)</t>
  </si>
  <si>
    <r>
      <t>Sénégal (artisanal)</t>
    </r>
    <r>
      <rPr>
        <vertAlign val="superscript"/>
        <sz val="10"/>
        <rFont val="Times New Roman"/>
        <family val="1"/>
      </rPr>
      <t>(6)</t>
    </r>
  </si>
  <si>
    <r>
      <t>Sénégal (Industriel)</t>
    </r>
    <r>
      <rPr>
        <vertAlign val="superscript"/>
        <sz val="10"/>
        <rFont val="Times New Roman"/>
        <family val="1"/>
      </rPr>
      <t>(2)</t>
    </r>
  </si>
  <si>
    <r>
      <t xml:space="preserve">Spanish purse-seiners </t>
    </r>
    <r>
      <rPr>
        <vertAlign val="superscript"/>
        <sz val="10"/>
        <rFont val="Times New Roman"/>
        <family val="1"/>
      </rPr>
      <t>(6)</t>
    </r>
  </si>
  <si>
    <t>(1) trips with sardine catches</t>
  </si>
  <si>
    <t>(2) fishing days with positive catches of sardine</t>
  </si>
  <si>
    <t>(6) fishing days with sardine catches</t>
  </si>
  <si>
    <t>(3) do not target sardine</t>
  </si>
  <si>
    <t>(4)Morocco-INRH</t>
  </si>
  <si>
    <t>(5) standardised effort (RTMS, from COPAC/PACE Series 97/61 p. 17, table 13)</t>
  </si>
  <si>
    <t>NA: not available</t>
  </si>
  <si>
    <t>(6) Total trips</t>
  </si>
  <si>
    <t>(7) flotte type hollandais</t>
  </si>
  <si>
    <t>Table2.3.2: Catch and effort. Sardina  zones A, B and  C</t>
  </si>
  <si>
    <t>Maroccan purse seiners</t>
  </si>
  <si>
    <t>Spanish purse seiners</t>
  </si>
  <si>
    <t>A+B CPUE Maroc</t>
  </si>
  <si>
    <t>Zone B</t>
  </si>
  <si>
    <t>Morocco-North</t>
  </si>
  <si>
    <t>SP*</t>
  </si>
  <si>
    <t>Capture</t>
  </si>
  <si>
    <t>SP</t>
  </si>
  <si>
    <t>catch (T)</t>
  </si>
  <si>
    <t>Catch(T)</t>
  </si>
  <si>
    <t>Number of trips</t>
  </si>
  <si>
    <t>A+B Morocco t/positive trip</t>
  </si>
  <si>
    <t>fishing day</t>
  </si>
  <si>
    <t>CPUE (t/fishing days)</t>
  </si>
  <si>
    <t xml:space="preserve">* :SP trips with sardina catch </t>
  </si>
  <si>
    <r>
      <t xml:space="preserve">CPUE of </t>
    </r>
    <r>
      <rPr>
        <i/>
        <sz val="10"/>
        <rFont val="Times New Roman"/>
        <family val="1"/>
      </rPr>
      <t>Sardina pilchardus for the Spanish coastal purse seiners</t>
    </r>
    <r>
      <rPr>
        <sz val="10"/>
        <rFont val="Times New Roman"/>
        <family val="1"/>
      </rPr>
      <t xml:space="preserve"> (1983–2023) in zone North (tonnes/positive trips) /</t>
    </r>
  </si>
  <si>
    <t xml:space="preserve">CPUE de Sardina pilchardus pour les senneurs côtiers espagnols  (1983–2023)  dans la zone Nord (tonnes/sortie positive) </t>
  </si>
  <si>
    <t>Figure 2.3.1a:</t>
  </si>
  <si>
    <r>
      <t xml:space="preserve">CPUE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(1983–2023) in zone A+B (tonnes/positive trips) /</t>
    </r>
  </si>
  <si>
    <t xml:space="preserve">CPUE de Sardina pilchardus (1983–2023)  dans la zone A+B (tonnes/sortie positive) </t>
  </si>
  <si>
    <t>ZONE C (26°N - 20°N)</t>
  </si>
  <si>
    <t xml:space="preserve">Effort </t>
  </si>
  <si>
    <t>Spanish purse-seiners (2)</t>
  </si>
  <si>
    <t>Ukraine and other pelagic trawlers(2)(4)</t>
  </si>
  <si>
    <t>Russia (2)(4)</t>
  </si>
  <si>
    <t>Others Mauritania (3)</t>
  </si>
  <si>
    <t>European Union(4)</t>
  </si>
  <si>
    <t>Catch</t>
  </si>
  <si>
    <t>Ukraine and other pelagic trawlers (5)</t>
  </si>
  <si>
    <t>Russian pelagic trawlers(3)</t>
  </si>
  <si>
    <t>Others Mauritania (4)*</t>
  </si>
  <si>
    <t>CPUE</t>
  </si>
  <si>
    <t xml:space="preserve">Ukraine and other pelagic trawlers </t>
  </si>
  <si>
    <t>Russian pelagic trawlers</t>
  </si>
  <si>
    <t xml:space="preserve">Others Mauritania </t>
  </si>
  <si>
    <t xml:space="preserve">European Union </t>
  </si>
  <si>
    <t>Spanish purse-seiners_Maroc</t>
  </si>
  <si>
    <t>Ukraine and other pelagic trawlers_Maroc</t>
  </si>
  <si>
    <t>Russia_Maroc</t>
  </si>
  <si>
    <t>European Union_Mauritanie</t>
  </si>
  <si>
    <t>Pêche Hauturière</t>
  </si>
  <si>
    <t>Russian pelagic trawlers_Maroc</t>
  </si>
  <si>
    <t>Others Mauritania</t>
  </si>
  <si>
    <t xml:space="preserve">European Union_Mauritanie </t>
  </si>
  <si>
    <t xml:space="preserve">Ukraine and other pelagic trawlers_Maroc </t>
  </si>
  <si>
    <t>Figure 2.3.1b:</t>
  </si>
  <si>
    <r>
      <t xml:space="preserve">CPUE (1990–2021)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by fishery in zone C (tonnes/fishing days) / </t>
    </r>
  </si>
  <si>
    <t>CPUE (1990–2021) de Sardina pilchardus par pêcherie dans la zone C (tonnes/jours de pêche)</t>
  </si>
  <si>
    <t>dans la zone C (capture in tonnes; effort en jours de pêche)</t>
  </si>
  <si>
    <r>
      <t>Table 2.3.2:</t>
    </r>
    <r>
      <rPr>
        <sz val="10"/>
        <rFont val="Times New Roman"/>
        <family val="1"/>
      </rPr>
      <t xml:space="preserve"> Biomasses de la sardine par le NR "Dr FridjofNansen"1995-2006; 2015 (Nord cap Bojador 2005 N/R Al Amir Moulay Abdellah)/</t>
    </r>
  </si>
  <si>
    <t xml:space="preserve"> N/R Amir Moulay Abdellah, N/R Al Awam &amp;N/R ItafDem 2007-2021</t>
  </si>
  <si>
    <t>Saison: Nov-Déc</t>
  </si>
  <si>
    <t>Sardine</t>
  </si>
  <si>
    <t>Zone A+B</t>
  </si>
  <si>
    <t>Zone C</t>
  </si>
  <si>
    <t>Total Zone NOA</t>
  </si>
  <si>
    <t>C.Cantin-CapBojador</t>
  </si>
  <si>
    <t>C.Bojador-C.Blanc</t>
  </si>
  <si>
    <t>Cape Blanc-Cape Timiris</t>
  </si>
  <si>
    <t>Cap timiris-St Louis</t>
  </si>
  <si>
    <t>Cap Bojador-St Louis</t>
  </si>
  <si>
    <t>2007*</t>
  </si>
  <si>
    <t>Figure 2.3.2 a</t>
  </si>
  <si>
    <t>Biomass estimates  of sardine (1995-2023) for zones A+B and C from R/V. F.Nansen and Regional research Vessels</t>
  </si>
  <si>
    <t>ns</t>
  </si>
  <si>
    <t>(in thousand tonnes) / Biomasse de sardine (1995-2019) zones AB et C du N/R.F.Nansen et Navires de Recherche Régionals (en milliers de tonnesà)</t>
  </si>
  <si>
    <t>* Données des compagnes régionales corrigées par rapport aux données de F. Nansen</t>
  </si>
  <si>
    <t>Nansen 2022</t>
  </si>
  <si>
    <t>Nansen 2023</t>
  </si>
  <si>
    <t>2015 N/R Al Amir Moulay Abdellah</t>
  </si>
  <si>
    <t>2015 N/R Al Amir Moulay Abdellah - NR Dr FridjofNansen</t>
  </si>
  <si>
    <t>Variation 2013/2012</t>
  </si>
  <si>
    <t>Variation 2013/2014</t>
  </si>
  <si>
    <t>Variation 2014/2015</t>
  </si>
  <si>
    <t>Variation 2015/2016</t>
  </si>
  <si>
    <t>Variation 2016/2017</t>
  </si>
  <si>
    <t>Variation 2017/2018</t>
  </si>
  <si>
    <t>Variation 2018/2019</t>
  </si>
  <si>
    <t>Variation 2019/2020</t>
  </si>
  <si>
    <t>Variation 2020/2021</t>
  </si>
  <si>
    <t>Variation 2022/2021</t>
  </si>
  <si>
    <t>Variation 2022/2023</t>
  </si>
  <si>
    <r>
      <rPr>
        <b/>
        <sz val="10"/>
        <rFont val="Times New Roman"/>
        <family val="1"/>
      </rPr>
      <t>Figure 2.3.2b</t>
    </r>
    <r>
      <rPr>
        <sz val="10"/>
        <rFont val="Times New Roman"/>
        <family val="1"/>
      </rPr>
      <t>:Biomasses de sardine estimée par le Navire ATLANTIDA (en milliers de tonnes)</t>
    </r>
  </si>
  <si>
    <t>Cap Juby-Cap Blanc 1994-2015</t>
  </si>
  <si>
    <t xml:space="preserve">  July – August</t>
  </si>
  <si>
    <t>November</t>
  </si>
  <si>
    <t>Year</t>
  </si>
  <si>
    <t>N of Cap Blanc</t>
  </si>
  <si>
    <t>0+</t>
  </si>
  <si>
    <t>1+</t>
  </si>
  <si>
    <t>South of Cap Blanc</t>
  </si>
  <si>
    <t>-</t>
  </si>
  <si>
    <r>
      <t xml:space="preserve">Estimations de biomasses en tonne par zone de la campagne acoustique du N/O Al-Awam, </t>
    </r>
    <r>
      <rPr>
        <sz val="10"/>
        <color rgb="FFFF0000"/>
        <rFont val="Times New Roman"/>
        <family val="1"/>
      </rPr>
      <t>28 juin au 08 juillet 2012.</t>
    </r>
  </si>
  <si>
    <t>S. pilchardus</t>
  </si>
  <si>
    <t>St.Louis–Cap Timiris</t>
  </si>
  <si>
    <t>CapTimiris-CapBlanc</t>
  </si>
  <si>
    <t>N/R Al Amir Moulay Abdellah Biomasses en milles tonnes</t>
  </si>
  <si>
    <t>Années (saison d'automne)</t>
  </si>
  <si>
    <t>Automne-1995</t>
  </si>
  <si>
    <t>Automne-1996</t>
  </si>
  <si>
    <t>Automne-1997</t>
  </si>
  <si>
    <t>Automne-1998</t>
  </si>
  <si>
    <t>Automne-1999</t>
  </si>
  <si>
    <t>Automne-2000</t>
  </si>
  <si>
    <t>Automne-2001</t>
  </si>
  <si>
    <t>Automne-2002</t>
  </si>
  <si>
    <t>Automne-2003</t>
  </si>
  <si>
    <t>Automne-2004</t>
  </si>
  <si>
    <t>Automne-2005</t>
  </si>
  <si>
    <t>Automne-2006</t>
  </si>
  <si>
    <t>Automne-2007</t>
  </si>
  <si>
    <t>Automne-2008</t>
  </si>
  <si>
    <t>Automne-2009</t>
  </si>
  <si>
    <t>Automne-2010</t>
  </si>
  <si>
    <t>Automne-2011</t>
  </si>
  <si>
    <t>Automne-2012</t>
  </si>
  <si>
    <t>Automne-2013</t>
  </si>
  <si>
    <t>Automne-2014</t>
  </si>
  <si>
    <t>Automne-2015</t>
  </si>
  <si>
    <t>Automne-2016</t>
  </si>
  <si>
    <t>Automne-2017</t>
  </si>
  <si>
    <t>Automne-2018</t>
  </si>
  <si>
    <t>Automne-2019</t>
  </si>
  <si>
    <t>Estimations de biomasses en tonne par zone de la campagne acoustique du N/O Al-Awam en 2018</t>
  </si>
  <si>
    <t>Cap.Blanc- St Louis</t>
  </si>
  <si>
    <t>Période</t>
  </si>
  <si>
    <t>Biomasse (milles tonnes)</t>
  </si>
  <si>
    <t>Abondance (millions d’individus)</t>
  </si>
  <si>
    <t>Country</t>
  </si>
  <si>
    <t>Q1</t>
  </si>
  <si>
    <t>Q2</t>
  </si>
  <si>
    <t>Q3</t>
  </si>
  <si>
    <t>Q4</t>
  </si>
  <si>
    <t>country x</t>
  </si>
  <si>
    <t>fleet y</t>
  </si>
  <si>
    <t>total catch in tonnes</t>
  </si>
  <si>
    <t>number of samples</t>
  </si>
  <si>
    <t>number of fish measured</t>
  </si>
  <si>
    <t>number of fish aged</t>
  </si>
  <si>
    <t>Morocco Zone North</t>
  </si>
  <si>
    <t>Moroccan</t>
  </si>
  <si>
    <t>Morocco Zone A</t>
  </si>
  <si>
    <t>Russian (N/R)</t>
  </si>
  <si>
    <t>Morocco Zone B</t>
  </si>
  <si>
    <t>Zone C, north of C. Blanc</t>
  </si>
  <si>
    <t>Russian</t>
  </si>
  <si>
    <t>Mauritania (IEO sampling)</t>
  </si>
  <si>
    <t>EU</t>
  </si>
  <si>
    <t>Mauritania (IMROP sampling)</t>
  </si>
  <si>
    <t xml:space="preserve">Mauritania </t>
  </si>
  <si>
    <t>Ukraine &amp; others</t>
  </si>
  <si>
    <t>Senegal</t>
  </si>
  <si>
    <t>artisanal</t>
  </si>
  <si>
    <t>No sampling</t>
  </si>
  <si>
    <t>The Gambia</t>
  </si>
  <si>
    <t>industrial</t>
  </si>
  <si>
    <t>Spain (Canary Islands)UPDATED</t>
  </si>
  <si>
    <t>Spanish</t>
  </si>
  <si>
    <t>Spain (Canary Islands)</t>
  </si>
  <si>
    <t>Mauritanie</t>
  </si>
  <si>
    <t>Espèce</t>
  </si>
  <si>
    <t>Sardina pilchardus</t>
  </si>
  <si>
    <t>Poids échantillonés</t>
  </si>
  <si>
    <t>Quarter</t>
  </si>
  <si>
    <t>Moroccan North (35°45’-32°N)</t>
  </si>
  <si>
    <t>UE (35°45’-32°N)</t>
  </si>
  <si>
    <t>Moroccan C (26°N - North Cap Blanc)</t>
  </si>
  <si>
    <t xml:space="preserve"> -</t>
  </si>
  <si>
    <t>‒</t>
  </si>
  <si>
    <t>Number ot fish (biology)</t>
  </si>
  <si>
    <t>PC</t>
  </si>
  <si>
    <t>Zone North  2015</t>
  </si>
  <si>
    <t>Zone North  2016</t>
  </si>
  <si>
    <t>Zone North  2017</t>
  </si>
  <si>
    <t>Zone North  2018</t>
  </si>
  <si>
    <t>Zone North  2019</t>
  </si>
  <si>
    <t>Zone North  2020</t>
  </si>
  <si>
    <t>Zone North  2021</t>
  </si>
  <si>
    <t>Zone North  2022</t>
  </si>
  <si>
    <t>Zone North  2023</t>
  </si>
  <si>
    <t>TLc</t>
  </si>
  <si>
    <t>TL (cm)</t>
  </si>
  <si>
    <t>Lc</t>
  </si>
  <si>
    <t>Length (cm)</t>
  </si>
  <si>
    <t>Zone N Total</t>
  </si>
  <si>
    <t>Zone N Total corr</t>
  </si>
  <si>
    <t>Total (milliers)</t>
  </si>
  <si>
    <t>Total (nbre en milliers)</t>
  </si>
  <si>
    <t>Total capture (t)</t>
  </si>
  <si>
    <t>Capture (en t)</t>
  </si>
  <si>
    <t>Poids moyen (g)</t>
  </si>
  <si>
    <t>Taille moyenne(cm)</t>
  </si>
  <si>
    <t>Taille moy (cm)</t>
  </si>
  <si>
    <t>INRH 2014</t>
  </si>
  <si>
    <t>Table 2.5.1b:</t>
  </si>
  <si>
    <t>Age–composition, Zone A+B 2015 (in thous) / Composition en âge, Zone A+B 2015 (en milliers individus)</t>
  </si>
  <si>
    <t>Age–composition, Zone A+B 2016 (in thous) / Composition en âge, Zone A+B 2016 (en milliers individus)</t>
  </si>
  <si>
    <t>INRH 2017</t>
  </si>
  <si>
    <t>Age–composition, Zone A+B 2017 (in thous) / Composition en âge, Zone A+B 2017 (en milliers individus)</t>
  </si>
  <si>
    <t>INRH 2018</t>
  </si>
  <si>
    <t>Age–composition, Zone A+B 2018 (in thous) / Composition en âge, Zone A+B 2018 (en milliers individus)</t>
  </si>
  <si>
    <t>INRH 2019</t>
  </si>
  <si>
    <t>Age–composition, Zone A+B 2019 (in thous) / Composition en âge, Zone A+B 2019 (en milliers individus)</t>
  </si>
  <si>
    <t>Table 2.5.1b</t>
  </si>
  <si>
    <t>Table 2.5.1a:</t>
  </si>
  <si>
    <t>Age–composition, Zone A+B 2020 (in thousands) / Composition en âge, Zone A+B 2020 (en milliers individus)</t>
  </si>
  <si>
    <t>Cle INRH 2021</t>
  </si>
  <si>
    <t>Age–composition, Zone A+B 2021 (in thousands) / Composition en âge, Zone A+B 2021 (en milliers individus)</t>
  </si>
  <si>
    <t>Cle INRH 2022</t>
  </si>
  <si>
    <t>Age–composition, Zone A+B 2022 (in thousands) / Composition en âge, Zone A+B 2022 (en milliers individus)</t>
  </si>
  <si>
    <t>Table 2.5.1a</t>
  </si>
  <si>
    <t>Cle INRH 2023</t>
  </si>
  <si>
    <t>Table 2.5.1a(1)</t>
  </si>
  <si>
    <t>Age–composition, Zone A+B 2014 (in thous) / Composition en âge, Zone A+B 2014 (en milliers individus)</t>
  </si>
  <si>
    <t>Sexe combiné</t>
  </si>
  <si>
    <t>Groupe d'âges</t>
  </si>
  <si>
    <t>Taille (cm)</t>
  </si>
  <si>
    <t>AGE0</t>
  </si>
  <si>
    <t>AGE1</t>
  </si>
  <si>
    <t>AGE2</t>
  </si>
  <si>
    <t>AGE3</t>
  </si>
  <si>
    <t>AGE4</t>
  </si>
  <si>
    <t>AGE5</t>
  </si>
  <si>
    <t>AGE6</t>
  </si>
  <si>
    <t>Total (en milliers)</t>
  </si>
  <si>
    <r>
      <t>y = 0.0037x</t>
    </r>
    <r>
      <rPr>
        <b/>
        <vertAlign val="superscript"/>
        <sz val="16"/>
        <rFont val="Arial"/>
        <family val="2"/>
      </rPr>
      <t>3.2873</t>
    </r>
  </si>
  <si>
    <t>INRH 2015</t>
  </si>
  <si>
    <t>Mean length (cm)</t>
  </si>
  <si>
    <t>INRH 2016</t>
  </si>
  <si>
    <t>INRH2014</t>
  </si>
  <si>
    <t>a:   0,0049</t>
  </si>
  <si>
    <t>R² = 0.9259</t>
  </si>
  <si>
    <t>a:   0.0037</t>
  </si>
  <si>
    <t>Mean weight (kg)</t>
  </si>
  <si>
    <t>a:   0.0089</t>
  </si>
  <si>
    <t>b:  3,1973</t>
  </si>
  <si>
    <t>b:  3.2873</t>
  </si>
  <si>
    <t>b:  2.964</t>
  </si>
  <si>
    <t>Table: Age/Length  readings (number of fishes)</t>
  </si>
  <si>
    <t>Country:</t>
  </si>
  <si>
    <t>Russia</t>
  </si>
  <si>
    <t xml:space="preserve">Table 2.5.1d: </t>
  </si>
  <si>
    <t>Age–composition, Zone C 2015 (in thousand of individuals) / Composition en âge, Zone C 2015 (en milliers d’individus)</t>
  </si>
  <si>
    <t>Age–composition, Zone C 2016 (in thousand of individuals) / Composition en âge, Zone C 2016 (en milliers d’individus)</t>
  </si>
  <si>
    <t>Table 2.5.1b: Age/Length  readings (number of fishes)</t>
  </si>
  <si>
    <t>Age–composition, Zone C 2014 (in thousand of individuals) / Composition en âge, Zone C 2014 (en milliers d’individus)</t>
  </si>
  <si>
    <t>Species:</t>
  </si>
  <si>
    <t>Age–composition, Zone C 2017 (in thousand of individuals) / Composition en âge, Zone C 2017 (en milliers d’individus)</t>
  </si>
  <si>
    <t>Russia + Maroc</t>
  </si>
  <si>
    <t>LENGTH</t>
  </si>
  <si>
    <t>Age–composition, Zone C 2018 (in thousand of individuals) / Composition en âge, Zone C 2018 (en milliers d’individus)</t>
  </si>
  <si>
    <t>Age–composition, Zone C 2019 (in thousand of individuals) / Composition en âge, Zone C 2019 (en milliers d’individus)</t>
  </si>
  <si>
    <t>Age–composition, Zone C 2020 (in thousand of individuals) / Composition en âge, Zone C 2020 (en milliers d’individus)</t>
  </si>
  <si>
    <t>Age–composition, Zone C 2021 (in thousand of individuals) / Composition en âge, Zone C 2021 (en milliers d’individus)</t>
  </si>
  <si>
    <t>Age–composition, Zone C 2022 (in thousand of individuals) / Composition en âge, Zone C 2022 (en milliers d’individus)</t>
  </si>
  <si>
    <t>Table 2.5.1b(1)</t>
  </si>
  <si>
    <r>
      <t>y = 0.0081x</t>
    </r>
    <r>
      <rPr>
        <b/>
        <vertAlign val="superscript"/>
        <sz val="14"/>
        <rFont val="Arial"/>
        <family val="2"/>
      </rPr>
      <t>3.0342</t>
    </r>
  </si>
  <si>
    <t>INRH  2015</t>
  </si>
  <si>
    <t>R² = 0.9378</t>
  </si>
  <si>
    <t>a:   0.0081</t>
  </si>
  <si>
    <t>a:   0,0047</t>
  </si>
  <si>
    <t>b:  3.0342</t>
  </si>
  <si>
    <t>a:   0.0094</t>
  </si>
  <si>
    <t>b:  3,22</t>
  </si>
  <si>
    <t>b:  2.987</t>
  </si>
  <si>
    <r>
      <t>Figure 2.5.1a: Length composition of catches for the period  2007-2023 in</t>
    </r>
    <r>
      <rPr>
        <b/>
        <sz val="10"/>
        <color rgb="FFFF0000"/>
        <rFont val="Times New Roman"/>
        <family val="1"/>
      </rPr>
      <t xml:space="preserve"> Zone A+B</t>
    </r>
    <r>
      <rPr>
        <b/>
        <sz val="10"/>
        <rFont val="Times New Roman"/>
        <family val="1"/>
      </rPr>
      <t xml:space="preserve"> </t>
    </r>
  </si>
  <si>
    <t>ZONE C</t>
  </si>
  <si>
    <t>Zone C  2016</t>
  </si>
  <si>
    <t>Zone C  2017</t>
  </si>
  <si>
    <t>Zone C  2018</t>
  </si>
  <si>
    <t>Zone C  2019</t>
  </si>
  <si>
    <t>Zone C  2020</t>
  </si>
  <si>
    <t>Zone C  2021</t>
  </si>
  <si>
    <t>Zone C  2022</t>
  </si>
  <si>
    <t>Zone C  2023</t>
  </si>
  <si>
    <t>Figure 2.5.1c: Length composition of catches in Zone C</t>
  </si>
  <si>
    <t>Flotte- Maroc</t>
  </si>
  <si>
    <t xml:space="preserve"> Russie -Maroc</t>
  </si>
  <si>
    <t>C-Maroc total</t>
  </si>
  <si>
    <t>C-Maroc total corr</t>
  </si>
  <si>
    <t>Mauritanie - observateurs à bord des chalutiers UE</t>
  </si>
  <si>
    <t>Russie - Mauritanie</t>
  </si>
  <si>
    <t>Total Mauritanie corr</t>
  </si>
  <si>
    <t>Zone C Total</t>
  </si>
  <si>
    <t>Zone C Total corr</t>
  </si>
  <si>
    <t>Pêche côtière</t>
  </si>
  <si>
    <t>Pêche industriele</t>
  </si>
  <si>
    <t>LENGTH COMPOSITION</t>
  </si>
  <si>
    <t>Table 2.5.1i</t>
  </si>
  <si>
    <t>Figure X.5.1a: Length composition of catches for the period 2013-2020 in the Canary Islands (Spain)</t>
  </si>
  <si>
    <r>
      <t>Paramètres de croissance et relation taille-poids</t>
    </r>
    <r>
      <rPr>
        <b/>
        <sz val="10"/>
        <color rgb="FFFF0000"/>
        <rFont val="Times New Roman"/>
        <family val="1"/>
      </rPr>
      <t xml:space="preserve"> /INRH 2015</t>
    </r>
  </si>
  <si>
    <t>L∞</t>
  </si>
  <si>
    <t>K</t>
  </si>
  <si>
    <t>t0</t>
  </si>
  <si>
    <t>a</t>
  </si>
  <si>
    <t>b</t>
  </si>
  <si>
    <r>
      <t>r</t>
    </r>
    <r>
      <rPr>
        <b/>
        <vertAlign val="superscript"/>
        <sz val="9"/>
        <rFont val="Times New Roman"/>
        <family val="1"/>
      </rPr>
      <t>2</t>
    </r>
  </si>
  <si>
    <r>
      <t>Paramètres de croissance et relation taille-poids</t>
    </r>
    <r>
      <rPr>
        <b/>
        <sz val="10"/>
        <color rgb="FFFF0000"/>
        <rFont val="Times New Roman"/>
        <family val="1"/>
      </rPr>
      <t xml:space="preserve"> /INRH 2016</t>
    </r>
  </si>
  <si>
    <t>26,1</t>
  </si>
  <si>
    <t>0,59</t>
  </si>
  <si>
    <t>-0,58</t>
  </si>
  <si>
    <t>27,9</t>
  </si>
  <si>
    <t>0,53</t>
  </si>
  <si>
    <t>-0,6</t>
  </si>
  <si>
    <r>
      <t>Table 2.5.1c:</t>
    </r>
    <r>
      <rPr>
        <sz val="9"/>
        <color theme="1"/>
        <rFont val="Times New Roman"/>
        <family val="1"/>
      </rPr>
      <t xml:space="preserve"> Catch-at-age (thousands of individuals) of </t>
    </r>
    <r>
      <rPr>
        <i/>
        <sz val="9"/>
        <color theme="1"/>
        <rFont val="Times New Roman"/>
        <family val="1"/>
      </rPr>
      <t>Sardina pilchardus</t>
    </r>
    <r>
      <rPr>
        <sz val="9"/>
        <color theme="1"/>
        <rFont val="Times New Roman"/>
        <family val="1"/>
      </rPr>
      <t xml:space="preserve"> in Zone A+B/Capture par âge (milliers individus) de </t>
    </r>
    <r>
      <rPr>
        <i/>
        <sz val="9"/>
        <color theme="1"/>
        <rFont val="Times New Roman"/>
        <family val="1"/>
      </rPr>
      <t>Sardina pilchardus</t>
    </r>
    <r>
      <rPr>
        <sz val="9"/>
        <color theme="1"/>
        <rFont val="Times New Roman"/>
        <family val="1"/>
      </rPr>
      <t xml:space="preserve"> en Zone A+B</t>
    </r>
  </si>
  <si>
    <t>Age/Year</t>
  </si>
  <si>
    <t>7+</t>
  </si>
  <si>
    <t>The series 1990–2001 was obtained from the 2002WG (FAO 2002).</t>
  </si>
  <si>
    <r>
      <t xml:space="preserve"> Table 2.5.1d: </t>
    </r>
    <r>
      <rPr>
        <sz val="9"/>
        <color theme="1"/>
        <rFont val="Times New Roman"/>
        <family val="1"/>
      </rPr>
      <t xml:space="preserve">Mean weight-at-age (Kg) of </t>
    </r>
    <r>
      <rPr>
        <i/>
        <sz val="9"/>
        <color theme="1"/>
        <rFont val="Times New Roman"/>
        <family val="1"/>
      </rPr>
      <t>Sardina pilchardus</t>
    </r>
    <r>
      <rPr>
        <sz val="9"/>
        <color theme="1"/>
        <rFont val="Times New Roman"/>
        <family val="1"/>
      </rPr>
      <t xml:space="preserve"> in Zone A+B/Poids moyen par âge(kilogrammes) de </t>
    </r>
    <r>
      <rPr>
        <i/>
        <sz val="9"/>
        <color theme="1"/>
        <rFont val="Times New Roman"/>
        <family val="1"/>
      </rPr>
      <t xml:space="preserve">Sardina pilchardus </t>
    </r>
    <r>
      <rPr>
        <sz val="9"/>
        <color theme="1"/>
        <rFont val="Times New Roman"/>
        <family val="1"/>
      </rPr>
      <t>dans la Zone A+B</t>
    </r>
  </si>
  <si>
    <t>La série 1990-2001 à partir du GT FAO 2002</t>
  </si>
  <si>
    <r>
      <t>Table 2.5.1e:</t>
    </r>
    <r>
      <rPr>
        <sz val="10"/>
        <rFont val="Times New Roman"/>
        <family val="1"/>
      </rPr>
      <t xml:space="preserve"> Catch-at-age (thousands of individuals)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in Zone C/Capture par âge (milliers individus) de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en Zone C</t>
    </r>
  </si>
  <si>
    <t>total</t>
  </si>
  <si>
    <t xml:space="preserve">NOTE: 1996 and 1992 are age 8 different from others </t>
  </si>
  <si>
    <t>1996*</t>
  </si>
  <si>
    <t>1999*</t>
  </si>
  <si>
    <t>Note: 1983-1995, p16 FAO (1997)</t>
  </si>
  <si>
    <t>*data based on Spanish information</t>
  </si>
  <si>
    <t>Table 2.5.1g :Taille moyenne (cm), zone A+B et C</t>
  </si>
  <si>
    <t>ZONE A+B</t>
  </si>
  <si>
    <t xml:space="preserve">Zone A+B </t>
  </si>
  <si>
    <t xml:space="preserve">N/R Al Amir Moulay Abdellah </t>
  </si>
  <si>
    <t>November-december 2007-2023</t>
  </si>
  <si>
    <t>N/R Al Marrakchi</t>
  </si>
  <si>
    <t>Cap Cantin-Cap Bojador</t>
  </si>
  <si>
    <t>A+B</t>
  </si>
  <si>
    <t>Length(cm)</t>
  </si>
  <si>
    <t>Total (Millions)</t>
  </si>
  <si>
    <t>Sud Cap Bojador</t>
  </si>
  <si>
    <t>N millions</t>
  </si>
  <si>
    <r>
      <t xml:space="preserve">Figure 2.5.1e: length composition of Sardine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>) N/R Al Amir Moulay Abdellah - November-december 2018</t>
    </r>
  </si>
  <si>
    <r>
      <t xml:space="preserve">Figure 2.5.1f: length composition of Sardine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>) N/R Al Amir Moulay Abdellah - November-december 2018</t>
    </r>
  </si>
  <si>
    <t>????????</t>
  </si>
  <si>
    <r>
      <t xml:space="preserve">Table 2.5.1a: Age length key Zone A+B </t>
    </r>
    <r>
      <rPr>
        <sz val="10"/>
        <color indexed="10"/>
        <rFont val="Times New Roman"/>
        <family val="1"/>
      </rPr>
      <t>2008</t>
    </r>
    <r>
      <rPr>
        <sz val="10"/>
        <rFont val="Times New Roman"/>
        <family val="1"/>
      </rPr>
      <t>(Maroc en proportion))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</si>
  <si>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2008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2008</t>
    </r>
    <r>
      <rPr>
        <b/>
        <sz val="10"/>
        <rFont val="Times New Roman"/>
        <family val="1"/>
      </rPr>
      <t xml:space="preserve"> (en milliers individus)</t>
    </r>
  </si>
  <si>
    <r>
      <t xml:space="preserve">Table 2.5.1a: Age length key Zone A+B </t>
    </r>
    <r>
      <rPr>
        <b/>
        <sz val="10"/>
        <color indexed="10"/>
        <rFont val="Times New Roman"/>
        <family val="1"/>
      </rPr>
      <t xml:space="preserve">2009 </t>
    </r>
    <r>
      <rPr>
        <b/>
        <sz val="10"/>
        <rFont val="Times New Roman"/>
        <family val="1"/>
      </rPr>
      <t>(Maroc en proportion))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</si>
  <si>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2009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2009</t>
    </r>
    <r>
      <rPr>
        <b/>
        <sz val="10"/>
        <rFont val="Times New Roman"/>
        <family val="1"/>
      </rPr>
      <t xml:space="preserve"> (en milliers individus)</t>
    </r>
  </si>
  <si>
    <r>
      <t xml:space="preserve">Table 2.5.1a: Age length key Zone A+B </t>
    </r>
    <r>
      <rPr>
        <b/>
        <sz val="10"/>
        <color indexed="10"/>
        <rFont val="Times New Roman"/>
        <family val="1"/>
      </rPr>
      <t xml:space="preserve">2010 </t>
    </r>
    <r>
      <rPr>
        <b/>
        <sz val="10"/>
        <rFont val="Times New Roman"/>
        <family val="1"/>
      </rPr>
      <t>(Maroc en proportion))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</si>
  <si>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2010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2010</t>
    </r>
    <r>
      <rPr>
        <b/>
        <sz val="10"/>
        <rFont val="Times New Roman"/>
        <family val="1"/>
      </rPr>
      <t xml:space="preserve"> (en milliers individus)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</si>
  <si>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2011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2011</t>
    </r>
    <r>
      <rPr>
        <b/>
        <sz val="10"/>
        <rFont val="Times New Roman"/>
        <family val="1"/>
      </rPr>
      <t>(en milliers individus)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</si>
  <si>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2012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2012</t>
    </r>
    <r>
      <rPr>
        <b/>
        <sz val="10"/>
        <rFont val="Times New Roman"/>
        <family val="1"/>
      </rPr>
      <t>(en milliers individus)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</si>
  <si>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2013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2013</t>
    </r>
    <r>
      <rPr>
        <b/>
        <sz val="10"/>
        <rFont val="Times New Roman"/>
        <family val="1"/>
      </rPr>
      <t>(en milliers individus)</t>
    </r>
  </si>
  <si>
    <t>LENGTH (cm)</t>
  </si>
  <si>
    <t>r² = 0.9601</t>
  </si>
  <si>
    <t xml:space="preserve">Age–composition, Zone C 2011(in thousand of individuals) / </t>
  </si>
  <si>
    <r>
      <t xml:space="preserve">Table 2.5.1c: </t>
    </r>
    <r>
      <rPr>
        <sz val="10"/>
        <rFont val="Times New Roman"/>
        <family val="1"/>
      </rPr>
      <t xml:space="preserve">Age length key Zone C </t>
    </r>
    <r>
      <rPr>
        <b/>
        <sz val="10"/>
        <color indexed="10"/>
        <rFont val="Times New Roman"/>
        <family val="1"/>
      </rPr>
      <t xml:space="preserve">2009 </t>
    </r>
    <r>
      <rPr>
        <sz val="10"/>
        <rFont val="Times New Roman"/>
        <family val="1"/>
      </rPr>
      <t>(percentage) (Russe)</t>
    </r>
  </si>
  <si>
    <t xml:space="preserve">Age–length key, Zone C 2009 (in thousand of individuals) / </t>
  </si>
  <si>
    <t xml:space="preserve">Age–composition, Zone C 2010 (in thousand of individuals) / </t>
  </si>
  <si>
    <t>Composition en âge, Zone C 2011 (en milliers d’individus)</t>
  </si>
  <si>
    <t xml:space="preserve">Age–composition, Zone C 2012 (in thousand of individuals) / </t>
  </si>
  <si>
    <t xml:space="preserve">Age–composition, Zone C 2013 (in thousand of individuals) / </t>
  </si>
  <si>
    <r>
      <t xml:space="preserve">Table 2.5.1c: </t>
    </r>
    <r>
      <rPr>
        <sz val="10"/>
        <rFont val="Times New Roman"/>
        <family val="1"/>
      </rPr>
      <t xml:space="preserve">Age length key Zone C 2007 ( </t>
    </r>
    <r>
      <rPr>
        <b/>
        <sz val="10"/>
        <color indexed="10"/>
        <rFont val="Times New Roman"/>
        <family val="1"/>
      </rPr>
      <t xml:space="preserve">2006-2007 </t>
    </r>
    <r>
      <rPr>
        <sz val="10"/>
        <rFont val="Times New Roman"/>
        <family val="1"/>
      </rPr>
      <t>(percentage) (Russe)</t>
    </r>
  </si>
  <si>
    <t xml:space="preserve">Age–length key, Zone C 2007 (in thousand of individuals) / </t>
  </si>
  <si>
    <r>
      <t xml:space="preserve">Table 2.5.1c: </t>
    </r>
    <r>
      <rPr>
        <sz val="10"/>
        <rFont val="Times New Roman"/>
        <family val="1"/>
      </rPr>
      <t xml:space="preserve">Age length key Zone C </t>
    </r>
    <r>
      <rPr>
        <b/>
        <sz val="10"/>
        <color indexed="10"/>
        <rFont val="Times New Roman"/>
        <family val="1"/>
      </rPr>
      <t xml:space="preserve">2006-2008 </t>
    </r>
    <r>
      <rPr>
        <sz val="10"/>
        <rFont val="Times New Roman"/>
        <family val="1"/>
      </rPr>
      <t>(percentage) (Russe)</t>
    </r>
  </si>
  <si>
    <t xml:space="preserve">Age–length key, Zone C 2008 (in thousand of individuals) / </t>
  </si>
  <si>
    <t>Clé taille-âge, Zone C 2009 (en milliers d’individus)</t>
  </si>
  <si>
    <t>Composition en âge, Zone C 2010 (en milliers d’individus)</t>
  </si>
  <si>
    <t>Age 0</t>
  </si>
  <si>
    <t>Age1</t>
  </si>
  <si>
    <t>Age2</t>
  </si>
  <si>
    <t>Age 3</t>
  </si>
  <si>
    <t>Age 4</t>
  </si>
  <si>
    <t>Age 5</t>
  </si>
  <si>
    <t>Total (Nunbers)</t>
  </si>
  <si>
    <t>Composition en âge, Zone C 2012 (en milliers d’individus)</t>
  </si>
  <si>
    <t>Composition en âge, Zone C 2013 (en milliers d’individus)</t>
  </si>
  <si>
    <t>Clé taille-âge, Zone C 2007 (en milliers d’individus)</t>
  </si>
  <si>
    <t>Clé taille-âge, Zone C 2008 (en milliers d’individus)</t>
  </si>
  <si>
    <t>Age 1</t>
  </si>
  <si>
    <t>Age 2</t>
  </si>
  <si>
    <t>Age 6</t>
  </si>
  <si>
    <t>Total (numbers)</t>
  </si>
  <si>
    <t>r² = 0.9585</t>
  </si>
  <si>
    <t xml:space="preserve">Age–length key, Zone C 2010 (in thousand of individuals) / </t>
  </si>
  <si>
    <t>Clé taille-âge, Zone C 2010 (en milliers d’individus)</t>
  </si>
  <si>
    <t>Number at age Zone A+B</t>
  </si>
  <si>
    <t>Ages/Years</t>
  </si>
  <si>
    <t>Cohorte</t>
  </si>
  <si>
    <t>Catch-at-age (thousands of individuals) of Sardina pilchardus in Zone A+B</t>
  </si>
  <si>
    <t>Année/AGE</t>
  </si>
  <si>
    <t>0-1</t>
  </si>
  <si>
    <t xml:space="preserve"> 1-2</t>
  </si>
  <si>
    <t xml:space="preserve"> 2-3</t>
  </si>
  <si>
    <t xml:space="preserve"> 3-4</t>
  </si>
  <si>
    <t xml:space="preserve"> 4-5</t>
  </si>
  <si>
    <t xml:space="preserve"> 5-6</t>
  </si>
  <si>
    <t xml:space="preserve"> 6-7</t>
  </si>
  <si>
    <t xml:space="preserve"> 83-89</t>
  </si>
  <si>
    <t xml:space="preserve"> 83-95</t>
  </si>
  <si>
    <t>Figure 2.6.1:</t>
  </si>
  <si>
    <t xml:space="preserve">Exploratory analyses of the data for sardine in Zone A+B/Analyses exploratoires des données </t>
  </si>
  <si>
    <t>pour la sardine dans la Zone A+B</t>
  </si>
  <si>
    <t>Figure 2.6.1</t>
  </si>
  <si>
    <t>Exploratory analyses of the data for sardine in Zone A+B/Analyses exploratoires des données pour la sardine dans la Zone A+B</t>
  </si>
  <si>
    <t xml:space="preserve"> Catch-at-age (thousands of individuals) of Sardina pilchardus in Zone C </t>
  </si>
  <si>
    <t>Cohorts</t>
  </si>
  <si>
    <t>Table 2.6.2</t>
  </si>
  <si>
    <t>Exploratory analyses of the data in zone C of Sardine</t>
  </si>
  <si>
    <t xml:space="preserve"> Année/Age</t>
  </si>
  <si>
    <t xml:space="preserve"> 0-1</t>
  </si>
  <si>
    <t>Figures 2.6.1a:</t>
  </si>
  <si>
    <t>Observed and predicted abundance indices for Sardie Zone A+B using estimates from 2023</t>
  </si>
  <si>
    <t xml:space="preserve"> and diagnostics of model fit</t>
  </si>
  <si>
    <t>Time</t>
  </si>
  <si>
    <t>ObsCatch</t>
  </si>
  <si>
    <t>ObsAbIndex</t>
  </si>
  <si>
    <t>PredAbIndex</t>
  </si>
  <si>
    <t>LnRelVal</t>
  </si>
  <si>
    <t>Figures 2.6.1b:</t>
  </si>
  <si>
    <t>Observed and predicted abundance indices for Sardie Zone C using estimates from 2023</t>
  </si>
  <si>
    <t xml:space="preserve">Figure 2.7.1a: Predicted Catches and Abundance of Zone A+B - Scenario I (Status quo)/prédictions des Captures et  d’abondance pour la Zone C - Scénario I (Status quo) </t>
  </si>
  <si>
    <t>Catches</t>
  </si>
  <si>
    <t>Sust. Catches</t>
  </si>
  <si>
    <t>Predicted Rel Ab. Indx</t>
  </si>
  <si>
    <t>Sardine Z A+B Fact=F=Status quo</t>
  </si>
  <si>
    <t>Catches_X</t>
  </si>
  <si>
    <t>Catches_Y</t>
  </si>
  <si>
    <t>Sust. Catches_Y</t>
  </si>
  <si>
    <t>MSY_X</t>
  </si>
  <si>
    <t>MSY_Y</t>
  </si>
  <si>
    <t>Series4_X</t>
  </si>
  <si>
    <t>Series4_Y</t>
  </si>
  <si>
    <t>Predicted Rel Ab. Indx_X</t>
  </si>
  <si>
    <t>Predicted Rel Ab. Indx_Y</t>
  </si>
  <si>
    <t>Rel Ab. Indx MSY_X</t>
  </si>
  <si>
    <t>Rel Ab. Indx MSY_Y</t>
  </si>
  <si>
    <t>Rel Ab. Indx  0.1_X</t>
  </si>
  <si>
    <t>Rel Ab. Indx  0.1_Y</t>
  </si>
  <si>
    <t>Series3_X</t>
  </si>
  <si>
    <t>Series3_Y</t>
  </si>
  <si>
    <t xml:space="preserve">Figure 2.7.1b: Predicted Catches and Abundance of Zone C - Scenario I (Status quo)/prédictions des Captures et  d’abondance pour la Zone C - Scénario I (Status quo) </t>
  </si>
  <si>
    <t>Sardine Z C Fact=F=Status quo</t>
  </si>
  <si>
    <t>TimeGlobal</t>
  </si>
  <si>
    <t>Mean (5 years 2020-2024)</t>
  </si>
  <si>
    <t>Variation 2024/2023</t>
  </si>
  <si>
    <t>% 2024/2023</t>
  </si>
  <si>
    <t>% / Total 2024</t>
  </si>
  <si>
    <r>
      <t xml:space="preserve">Moroccan and Spanish coastal purse-seiners </t>
    </r>
    <r>
      <rPr>
        <b/>
        <vertAlign val="superscript"/>
        <sz val="10"/>
        <color theme="1"/>
        <rFont val="Times New Roman"/>
        <family val="1"/>
      </rPr>
      <t>(1)(2)</t>
    </r>
  </si>
  <si>
    <t>Variation 2023/2024</t>
  </si>
  <si>
    <t>Zone North  2024</t>
  </si>
  <si>
    <t>Zone C  2024</t>
  </si>
  <si>
    <t>Dif 2024/2023</t>
  </si>
  <si>
    <r>
      <t>Figure 2.5.1a: Length composition of catches for the periode  2014-2024 in</t>
    </r>
    <r>
      <rPr>
        <b/>
        <sz val="10"/>
        <color rgb="FFFF0000"/>
        <rFont val="Times New Roman"/>
        <family val="1"/>
      </rPr>
      <t xml:space="preserve"> Zone North</t>
    </r>
    <r>
      <rPr>
        <b/>
        <sz val="10"/>
        <rFont val="Times New Roman"/>
        <family val="1"/>
      </rPr>
      <t xml:space="preserve"> </t>
    </r>
  </si>
  <si>
    <t>Structure moyenne AB (2020-2024)</t>
  </si>
  <si>
    <t>Age–composition, Zone A+B 2023 (in thousands) / Composition en âge, Zone A+B 2023 (en milliers individus)</t>
  </si>
  <si>
    <t>Cle INRH 2024</t>
  </si>
  <si>
    <t>Age–composition, Zone A+B 2024 (in thousands) / Composition en âge, Zone A+B 2024 (en milliers individus)</t>
  </si>
  <si>
    <r>
      <t xml:space="preserve">          </t>
    </r>
    <r>
      <rPr>
        <b/>
        <sz val="10"/>
        <rFont val="Times New Roman"/>
        <family val="1"/>
      </rPr>
      <t>Table  2.3.2с/ Figure 2.3.2C</t>
    </r>
    <r>
      <rPr>
        <sz val="10"/>
        <rFont val="Times New Roman"/>
        <family val="1"/>
      </rPr>
      <t>: Numbers in millions of recruits (age 0+ and 1+) of Sardina pilchardus between 2003 and 2024 (Results from the recruitment surveys of the R/V ATLANTIDA)</t>
    </r>
  </si>
  <si>
    <t>Age–composition, Zone C 2023 (in thousand of individuals) / Composition en âge, Zone C 2023 (en milliers d’individus)</t>
  </si>
  <si>
    <r>
      <t>Table 2.5.1f:</t>
    </r>
    <r>
      <rPr>
        <sz val="10"/>
        <rFont val="Times New Roman"/>
        <family val="1"/>
      </rPr>
      <t xml:space="preserve"> Mean weight-at-age (Kg)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in Zone C/Poids moyen par âge(Kilogrammes) de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dans la Zone C</t>
    </r>
  </si>
  <si>
    <t>Age–composition, Zone C 2024 (in thousand of individuals) / Composition en âge, Zone C 2024 (en milliers d’individus)</t>
  </si>
  <si>
    <t>Structure moyenne C (2019-2024)</t>
  </si>
  <si>
    <t>Length composition of catches for the periode 2007_2024 in Zone C</t>
  </si>
  <si>
    <t xml:space="preserve">Length composition of catches for the period  2007-2024 in Zone A+B </t>
  </si>
  <si>
    <t xml:space="preserve"> 83-2024</t>
  </si>
  <si>
    <t xml:space="preserve"> 90-2024</t>
  </si>
  <si>
    <t xml:space="preserve"> 92-2024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</si>
</sst>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_€_-;\-* #,##0.00\ _€_-;_-* &quot;-&quot;??\ _€_-;_-@_-"/>
    <numFmt numFmtId="165" formatCode="0.0"/>
    <numFmt numFmtId="166" formatCode="0.000"/>
    <numFmt numFmtId="167" formatCode="0.0000"/>
    <numFmt numFmtId="168" formatCode="0.E+00"/>
    <numFmt numFmtId="169" formatCode="[$-409]mmm\-yy;@"/>
    <numFmt numFmtId="170" formatCode="0;[Red]0"/>
    <numFmt numFmtId="171" formatCode="_-* #,##0.0\ _€_-;\-* #,##0.0\ _€_-;_-* &quot;-&quot;??\ _€_-;_-@_-"/>
    <numFmt numFmtId="172" formatCode="0.00000"/>
    <numFmt numFmtId="173" formatCode="0.0%"/>
    <numFmt numFmtId="174" formatCode="#,##0.000"/>
    <numFmt numFmtId="175" formatCode="0.0000000000"/>
    <numFmt numFmtId="176" formatCode="0.000000"/>
  </numFmts>
  <fonts count="15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Helv"/>
    </font>
    <font>
      <sz val="12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8"/>
      <color indexed="81"/>
      <name val="Tahoma"/>
      <family val="2"/>
    </font>
    <font>
      <vertAlign val="superscript"/>
      <sz val="10"/>
      <name val="Times New Roman"/>
      <family val="1"/>
    </font>
    <font>
      <b/>
      <sz val="8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8"/>
      <color indexed="10"/>
      <name val="Times New Roman"/>
      <family val="1"/>
    </font>
    <font>
      <i/>
      <sz val="10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name val="Arial Cyr"/>
    </font>
    <font>
      <sz val="11"/>
      <color indexed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6"/>
      <name val="Times New Roman"/>
      <family val="1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Times New Roman"/>
      <family val="1"/>
    </font>
    <font>
      <sz val="16"/>
      <name val="Arial"/>
      <family val="2"/>
    </font>
    <font>
      <b/>
      <sz val="10"/>
      <color indexed="12"/>
      <name val="Arial"/>
      <family val="2"/>
    </font>
    <font>
      <sz val="10"/>
      <color indexed="8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8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9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10"/>
      <name val="Times New Roman"/>
      <family val="1"/>
    </font>
    <font>
      <sz val="9"/>
      <name val="Calibri"/>
      <family val="2"/>
      <scheme val="minor"/>
    </font>
    <font>
      <vertAlign val="superscript"/>
      <sz val="9"/>
      <name val="Times New Roman"/>
      <family val="1"/>
    </font>
    <font>
      <sz val="9"/>
      <color indexed="63"/>
      <name val="Tahoma"/>
      <family val="2"/>
    </font>
    <font>
      <b/>
      <sz val="11"/>
      <color rgb="FFFF0000"/>
      <name val="Arial Cyr"/>
      <charset val="204"/>
    </font>
    <font>
      <b/>
      <sz val="11"/>
      <name val="Arial Cyr"/>
      <charset val="204"/>
    </font>
    <font>
      <b/>
      <sz val="11"/>
      <name val="Arial"/>
      <family val="2"/>
      <charset val="204"/>
    </font>
    <font>
      <sz val="9"/>
      <color rgb="FFFF0000"/>
      <name val="Times New Roman"/>
      <family val="1"/>
    </font>
    <font>
      <b/>
      <sz val="2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indexed="8"/>
      <name val="Times New Roman"/>
      <family val="1"/>
    </font>
    <font>
      <sz val="10"/>
      <color rgb="FFFF0000"/>
      <name val="Arial"/>
      <family val="2"/>
    </font>
    <font>
      <sz val="10"/>
      <color theme="2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4" tint="-0.499984740745262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color rgb="FF00000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</font>
    <font>
      <b/>
      <sz val="11"/>
      <color indexed="8"/>
      <name val="Arial"/>
      <family val="2"/>
      <charset val="204"/>
    </font>
    <font>
      <b/>
      <sz val="11"/>
      <color indexed="8"/>
      <name val="Arial"/>
      <family val="2"/>
    </font>
    <font>
      <b/>
      <sz val="10"/>
      <color indexed="8"/>
      <name val="Arial Cyr"/>
      <charset val="204"/>
    </font>
    <font>
      <sz val="9"/>
      <color indexed="8"/>
      <name val="Arial Cyr"/>
    </font>
    <font>
      <b/>
      <sz val="20"/>
      <name val="Times New Roman"/>
      <family val="1"/>
    </font>
    <font>
      <b/>
      <sz val="14"/>
      <color rgb="FFFF0000"/>
      <name val="Times New Roman"/>
      <family val="1"/>
    </font>
    <font>
      <b/>
      <sz val="10"/>
      <color rgb="FFFF0000"/>
      <name val="Arial"/>
      <family val="2"/>
    </font>
    <font>
      <sz val="14"/>
      <color rgb="FFFF0000"/>
      <name val="Times New Roman"/>
      <family val="1"/>
    </font>
    <font>
      <sz val="9"/>
      <color theme="1"/>
      <name val="Times New Roman"/>
      <family val="1"/>
    </font>
    <font>
      <b/>
      <sz val="14"/>
      <color rgb="FF595959"/>
      <name val="Arial"/>
      <family val="2"/>
    </font>
    <font>
      <i/>
      <sz val="9"/>
      <color theme="1"/>
      <name val="Times New Roman"/>
      <family val="1"/>
    </font>
    <font>
      <sz val="11"/>
      <color indexed="8"/>
      <name val="Calibri"/>
      <family val="2"/>
      <charset val="204"/>
    </font>
    <font>
      <b/>
      <sz val="10"/>
      <name val="Arial Cyr"/>
      <charset val="204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  <charset val="204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8"/>
      <name val="Times New Roman"/>
      <family val="1"/>
    </font>
    <font>
      <b/>
      <sz val="1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Arial"/>
      <family val="2"/>
    </font>
    <font>
      <sz val="9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Segoe UI"/>
      <family val="2"/>
    </font>
    <font>
      <sz val="9"/>
      <color rgb="FFFF0000"/>
      <name val="Arial"/>
      <family val="2"/>
    </font>
    <font>
      <sz val="9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Times New Roman"/>
      <family val="1"/>
    </font>
    <font>
      <b/>
      <sz val="9"/>
      <name val="Times New Roman"/>
      <family val="1"/>
    </font>
    <font>
      <b/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  <charset val="204"/>
    </font>
    <font>
      <b/>
      <sz val="11"/>
      <color rgb="FF000000"/>
      <name val="Arial"/>
      <family val="2"/>
    </font>
    <font>
      <b/>
      <sz val="10"/>
      <color rgb="FF000000"/>
      <name val="Arial Cyr"/>
      <charset val="204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Arial"/>
      <family val="2"/>
    </font>
    <font>
      <b/>
      <sz val="9"/>
      <color rgb="FF000000"/>
      <name val="Times New Roman"/>
      <family val="1"/>
    </font>
    <font>
      <b/>
      <sz val="11"/>
      <name val="Times New Roman"/>
      <family val="1"/>
    </font>
    <font>
      <sz val="9"/>
      <color theme="2"/>
      <name val="Times New Roman"/>
      <family val="1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12"/>
      <color theme="1"/>
      <name val="Times New Roman"/>
      <family val="1"/>
    </font>
    <font>
      <b/>
      <sz val="9"/>
      <color rgb="FF000000"/>
      <name val="Calibri"/>
      <family val="2"/>
      <scheme val="minor"/>
    </font>
    <font>
      <sz val="9"/>
      <color rgb="FF000000"/>
      <name val="Arial"/>
      <family val="2"/>
    </font>
    <font>
      <sz val="9"/>
      <color theme="1" tint="4.9989318521683403E-2"/>
      <name val="Times New Roman"/>
      <family val="1"/>
    </font>
    <font>
      <sz val="9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sz val="10"/>
      <color rgb="FFFF0000"/>
      <name val="Arial Cyr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09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3">
    <xf numFmtId="0" fontId="0" fillId="0" borderId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7" borderId="0" applyNumberFormat="0" applyBorder="0" applyAlignment="0" applyProtection="0"/>
    <xf numFmtId="0" fontId="38" fillId="0" borderId="0"/>
    <xf numFmtId="0" fontId="7" fillId="0" borderId="0"/>
    <xf numFmtId="0" fontId="32" fillId="0" borderId="1" applyNumberFormat="0" applyFill="0" applyAlignment="0" applyProtection="0"/>
    <xf numFmtId="0" fontId="7" fillId="0" borderId="0"/>
    <xf numFmtId="0" fontId="3" fillId="0" borderId="0"/>
    <xf numFmtId="0" fontId="3" fillId="0" borderId="0"/>
    <xf numFmtId="0" fontId="7" fillId="0" borderId="0"/>
    <xf numFmtId="9" fontId="72" fillId="0" borderId="0" applyFont="0" applyFill="0" applyBorder="0" applyAlignment="0" applyProtection="0"/>
    <xf numFmtId="0" fontId="3" fillId="0" borderId="0"/>
    <xf numFmtId="0" fontId="2" fillId="0" borderId="0"/>
    <xf numFmtId="0" fontId="89" fillId="0" borderId="0"/>
    <xf numFmtId="164" fontId="3" fillId="0" borderId="0" applyFont="0" applyFill="0" applyBorder="0" applyAlignment="0" applyProtection="0"/>
    <xf numFmtId="0" fontId="1" fillId="0" borderId="0"/>
    <xf numFmtId="0" fontId="32" fillId="0" borderId="108" applyNumberFormat="0" applyFill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1306">
    <xf numFmtId="0" fontId="0" fillId="0" borderId="0" xfId="0"/>
    <xf numFmtId="1" fontId="5" fillId="0" borderId="0" xfId="0" applyNumberFormat="1" applyFont="1"/>
    <xf numFmtId="0" fontId="5" fillId="0" borderId="0" xfId="0" applyFont="1"/>
    <xf numFmtId="0" fontId="6" fillId="0" borderId="0" xfId="0" applyFont="1"/>
    <xf numFmtId="2" fontId="5" fillId="0" borderId="0" xfId="0" applyNumberFormat="1" applyFont="1" applyAlignment="1">
      <alignment horizontal="center"/>
    </xf>
    <xf numFmtId="0" fontId="6" fillId="0" borderId="0" xfId="8" applyFont="1"/>
    <xf numFmtId="1" fontId="6" fillId="0" borderId="0" xfId="0" applyNumberFormat="1" applyFont="1"/>
    <xf numFmtId="9" fontId="18" fillId="0" borderId="0" xfId="0" applyNumberFormat="1" applyFont="1"/>
    <xf numFmtId="0" fontId="8" fillId="0" borderId="0" xfId="0" applyFont="1"/>
    <xf numFmtId="0" fontId="11" fillId="0" borderId="0" xfId="0" applyFont="1"/>
    <xf numFmtId="1" fontId="6" fillId="0" borderId="0" xfId="0" applyNumberFormat="1" applyFont="1" applyAlignment="1">
      <alignment horizontal="left"/>
    </xf>
    <xf numFmtId="165" fontId="6" fillId="0" borderId="0" xfId="0" applyNumberFormat="1" applyFont="1"/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center"/>
    </xf>
    <xf numFmtId="0" fontId="6" fillId="8" borderId="0" xfId="0" applyFont="1" applyFill="1"/>
    <xf numFmtId="0" fontId="5" fillId="0" borderId="0" xfId="0" applyFont="1" applyAlignment="1">
      <alignment horizontal="left"/>
    </xf>
    <xf numFmtId="1" fontId="5" fillId="0" borderId="3" xfId="0" applyNumberFormat="1" applyFont="1" applyBorder="1"/>
    <xf numFmtId="1" fontId="14" fillId="0" borderId="0" xfId="0" applyNumberFormat="1" applyFont="1" applyAlignment="1">
      <alignment horizontal="left"/>
    </xf>
    <xf numFmtId="1" fontId="20" fillId="0" borderId="0" xfId="0" applyNumberFormat="1" applyFont="1" applyAlignment="1">
      <alignment horizontal="left"/>
    </xf>
    <xf numFmtId="0" fontId="14" fillId="0" borderId="0" xfId="0" applyFont="1"/>
    <xf numFmtId="1" fontId="6" fillId="0" borderId="4" xfId="0" applyNumberFormat="1" applyFont="1" applyBorder="1" applyAlignment="1">
      <alignment horizontal="left"/>
    </xf>
    <xf numFmtId="1" fontId="6" fillId="0" borderId="5" xfId="0" applyNumberFormat="1" applyFont="1" applyBorder="1" applyAlignment="1">
      <alignment horizontal="left"/>
    </xf>
    <xf numFmtId="1" fontId="6" fillId="0" borderId="6" xfId="0" applyNumberFormat="1" applyFont="1" applyBorder="1" applyAlignment="1">
      <alignment horizontal="left"/>
    </xf>
    <xf numFmtId="0" fontId="18" fillId="0" borderId="0" xfId="0" applyFont="1"/>
    <xf numFmtId="0" fontId="6" fillId="0" borderId="0" xfId="0" applyFont="1" applyAlignment="1">
      <alignment horizontal="left" indent="13"/>
    </xf>
    <xf numFmtId="1" fontId="6" fillId="0" borderId="0" xfId="0" applyNumberFormat="1" applyFont="1" applyAlignment="1">
      <alignment horizontal="center"/>
    </xf>
    <xf numFmtId="0" fontId="12" fillId="9" borderId="7" xfId="0" applyFont="1" applyFill="1" applyBorder="1" applyAlignment="1">
      <alignment horizontal="right"/>
    </xf>
    <xf numFmtId="0" fontId="12" fillId="9" borderId="8" xfId="0" applyFont="1" applyFill="1" applyBorder="1" applyAlignment="1">
      <alignment horizontal="righ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6" fillId="0" borderId="9" xfId="0" applyNumberFormat="1" applyFont="1" applyBorder="1" applyAlignment="1">
      <alignment horizontal="left"/>
    </xf>
    <xf numFmtId="1" fontId="6" fillId="0" borderId="10" xfId="0" applyNumberFormat="1" applyFont="1" applyBorder="1" applyAlignment="1">
      <alignment horizontal="left"/>
    </xf>
    <xf numFmtId="165" fontId="6" fillId="0" borderId="11" xfId="0" applyNumberFormat="1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1" fontId="0" fillId="0" borderId="14" xfId="0" applyNumberFormat="1" applyBorder="1"/>
    <xf numFmtId="165" fontId="6" fillId="0" borderId="17" xfId="0" applyNumberFormat="1" applyFont="1" applyBorder="1" applyAlignment="1">
      <alignment horizontal="left"/>
    </xf>
    <xf numFmtId="0" fontId="0" fillId="0" borderId="18" xfId="0" applyBorder="1"/>
    <xf numFmtId="1" fontId="0" fillId="0" borderId="19" xfId="0" applyNumberFormat="1" applyBorder="1"/>
    <xf numFmtId="1" fontId="6" fillId="0" borderId="17" xfId="0" applyNumberFormat="1" applyFont="1" applyBorder="1" applyAlignment="1">
      <alignment horizontal="center"/>
    </xf>
    <xf numFmtId="1" fontId="0" fillId="0" borderId="18" xfId="0" applyNumberFormat="1" applyBorder="1"/>
    <xf numFmtId="165" fontId="6" fillId="0" borderId="20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right"/>
    </xf>
    <xf numFmtId="1" fontId="19" fillId="0" borderId="15" xfId="0" applyNumberFormat="1" applyFont="1" applyBorder="1" applyAlignment="1">
      <alignment horizontal="center"/>
    </xf>
    <xf numFmtId="166" fontId="5" fillId="0" borderId="0" xfId="0" applyNumberFormat="1" applyFont="1"/>
    <xf numFmtId="166" fontId="19" fillId="0" borderId="21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" fontId="6" fillId="0" borderId="22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23" xfId="0" applyNumberFormat="1" applyFont="1" applyBorder="1" applyAlignment="1">
      <alignment horizontal="center"/>
    </xf>
    <xf numFmtId="1" fontId="6" fillId="0" borderId="24" xfId="0" applyNumberFormat="1" applyFont="1" applyBorder="1" applyAlignment="1">
      <alignment horizontal="center"/>
    </xf>
    <xf numFmtId="1" fontId="18" fillId="0" borderId="0" xfId="0" applyNumberFormat="1" applyFont="1"/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4" fillId="0" borderId="0" xfId="0" applyFont="1"/>
    <xf numFmtId="0" fontId="24" fillId="8" borderId="0" xfId="0" applyFont="1" applyFill="1"/>
    <xf numFmtId="166" fontId="6" fillId="0" borderId="0" xfId="0" applyNumberFormat="1" applyFont="1"/>
    <xf numFmtId="166" fontId="24" fillId="0" borderId="0" xfId="0" applyNumberFormat="1" applyFont="1"/>
    <xf numFmtId="0" fontId="29" fillId="0" borderId="0" xfId="0" applyFont="1"/>
    <xf numFmtId="1" fontId="5" fillId="0" borderId="0" xfId="0" applyNumberFormat="1" applyFont="1" applyAlignment="1">
      <alignment horizontal="left"/>
    </xf>
    <xf numFmtId="16" fontId="5" fillId="0" borderId="0" xfId="0" applyNumberFormat="1" applyFont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19" xfId="0" applyBorder="1"/>
    <xf numFmtId="0" fontId="0" fillId="0" borderId="30" xfId="0" applyBorder="1"/>
    <xf numFmtId="0" fontId="0" fillId="0" borderId="27" xfId="0" applyBorder="1"/>
    <xf numFmtId="0" fontId="5" fillId="10" borderId="0" xfId="0" applyFont="1" applyFill="1"/>
    <xf numFmtId="1" fontId="24" fillId="0" borderId="0" xfId="0" applyNumberFormat="1" applyFont="1"/>
    <xf numFmtId="0" fontId="30" fillId="0" borderId="0" xfId="0" applyFont="1"/>
    <xf numFmtId="0" fontId="10" fillId="0" borderId="31" xfId="0" applyFont="1" applyBorder="1" applyAlignment="1">
      <alignment horizontal="center"/>
    </xf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  <xf numFmtId="0" fontId="10" fillId="0" borderId="35" xfId="0" applyFont="1" applyBorder="1"/>
    <xf numFmtId="0" fontId="10" fillId="0" borderId="36" xfId="0" applyFont="1" applyBorder="1" applyAlignment="1">
      <alignment horizontal="center"/>
    </xf>
    <xf numFmtId="1" fontId="18" fillId="0" borderId="23" xfId="0" applyNumberFormat="1" applyFont="1" applyBorder="1" applyAlignment="1">
      <alignment horizontal="center"/>
    </xf>
    <xf numFmtId="1" fontId="18" fillId="0" borderId="24" xfId="0" applyNumberFormat="1" applyFon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33" fillId="0" borderId="24" xfId="0" applyNumberFormat="1" applyFont="1" applyBorder="1" applyAlignment="1">
      <alignment horizontal="center"/>
    </xf>
    <xf numFmtId="0" fontId="0" fillId="0" borderId="23" xfId="0" applyBorder="1"/>
    <xf numFmtId="0" fontId="6" fillId="0" borderId="37" xfId="0" applyFont="1" applyBorder="1" applyAlignment="1">
      <alignment horizontal="center"/>
    </xf>
    <xf numFmtId="1" fontId="35" fillId="0" borderId="24" xfId="0" applyNumberFormat="1" applyFont="1" applyBorder="1"/>
    <xf numFmtId="0" fontId="10" fillId="0" borderId="38" xfId="0" applyFont="1" applyBorder="1" applyAlignment="1">
      <alignment horizontal="center"/>
    </xf>
    <xf numFmtId="1" fontId="33" fillId="0" borderId="37" xfId="0" applyNumberFormat="1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0" fillId="0" borderId="40" xfId="0" applyBorder="1"/>
    <xf numFmtId="0" fontId="0" fillId="0" borderId="29" xfId="0" applyBorder="1" applyAlignment="1">
      <alignment horizontal="center"/>
    </xf>
    <xf numFmtId="1" fontId="33" fillId="0" borderId="29" xfId="0" applyNumberFormat="1" applyFont="1" applyBorder="1" applyAlignment="1">
      <alignment horizontal="center"/>
    </xf>
    <xf numFmtId="1" fontId="33" fillId="0" borderId="41" xfId="0" applyNumberFormat="1" applyFont="1" applyBorder="1" applyAlignment="1">
      <alignment horizontal="center"/>
    </xf>
    <xf numFmtId="0" fontId="0" fillId="0" borderId="29" xfId="0" applyBorder="1"/>
    <xf numFmtId="1" fontId="33" fillId="0" borderId="42" xfId="0" applyNumberFormat="1" applyFont="1" applyBorder="1" applyAlignment="1">
      <alignment horizontal="center"/>
    </xf>
    <xf numFmtId="1" fontId="14" fillId="0" borderId="29" xfId="0" applyNumberFormat="1" applyFont="1" applyBorder="1"/>
    <xf numFmtId="0" fontId="6" fillId="0" borderId="49" xfId="0" applyFont="1" applyBorder="1"/>
    <xf numFmtId="0" fontId="6" fillId="10" borderId="0" xfId="0" applyFont="1" applyFill="1"/>
    <xf numFmtId="1" fontId="6" fillId="10" borderId="0" xfId="0" applyNumberFormat="1" applyFont="1" applyFill="1" applyAlignment="1">
      <alignment horizontal="left"/>
    </xf>
    <xf numFmtId="165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center"/>
    </xf>
    <xf numFmtId="1" fontId="6" fillId="8" borderId="0" xfId="0" applyNumberFormat="1" applyFont="1" applyFill="1" applyAlignment="1">
      <alignment horizontal="center"/>
    </xf>
    <xf numFmtId="0" fontId="37" fillId="10" borderId="0" xfId="0" applyFont="1" applyFill="1"/>
    <xf numFmtId="0" fontId="19" fillId="10" borderId="0" xfId="8" applyFont="1" applyFill="1"/>
    <xf numFmtId="2" fontId="6" fillId="0" borderId="0" xfId="0" applyNumberFormat="1" applyFont="1"/>
    <xf numFmtId="2" fontId="24" fillId="0" borderId="0" xfId="0" applyNumberFormat="1" applyFont="1"/>
    <xf numFmtId="1" fontId="6" fillId="0" borderId="4" xfId="0" applyNumberFormat="1" applyFont="1" applyBorder="1" applyAlignment="1">
      <alignment horizontal="center"/>
    </xf>
    <xf numFmtId="1" fontId="6" fillId="0" borderId="22" xfId="0" applyNumberFormat="1" applyFont="1" applyBorder="1" applyAlignment="1">
      <alignment horizontal="left"/>
    </xf>
    <xf numFmtId="1" fontId="6" fillId="0" borderId="53" xfId="0" applyNumberFormat="1" applyFont="1" applyBorder="1" applyAlignment="1">
      <alignment horizontal="left"/>
    </xf>
    <xf numFmtId="167" fontId="5" fillId="10" borderId="0" xfId="0" applyNumberFormat="1" applyFont="1" applyFill="1"/>
    <xf numFmtId="165" fontId="6" fillId="0" borderId="6" xfId="0" applyNumberFormat="1" applyFon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1" fontId="0" fillId="0" borderId="54" xfId="0" applyNumberFormat="1" applyBorder="1" applyAlignment="1">
      <alignment horizontal="center"/>
    </xf>
    <xf numFmtId="165" fontId="6" fillId="0" borderId="17" xfId="0" applyNumberFormat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5" fontId="5" fillId="0" borderId="21" xfId="0" applyNumberFormat="1" applyFont="1" applyBorder="1" applyAlignment="1">
      <alignment horizontal="right"/>
    </xf>
    <xf numFmtId="165" fontId="5" fillId="0" borderId="27" xfId="0" applyNumberFormat="1" applyFont="1" applyBorder="1" applyAlignment="1">
      <alignment horizontal="right"/>
    </xf>
    <xf numFmtId="1" fontId="0" fillId="0" borderId="43" xfId="0" applyNumberFormat="1" applyBorder="1" applyAlignment="1">
      <alignment horizontal="center"/>
    </xf>
    <xf numFmtId="1" fontId="6" fillId="0" borderId="55" xfId="0" applyNumberFormat="1" applyFont="1" applyBorder="1" applyAlignment="1">
      <alignment horizontal="left"/>
    </xf>
    <xf numFmtId="0" fontId="6" fillId="0" borderId="56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2" xfId="0" applyFont="1" applyBorder="1"/>
    <xf numFmtId="0" fontId="10" fillId="0" borderId="5" xfId="0" applyFont="1" applyBorder="1"/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1" fontId="0" fillId="0" borderId="23" xfId="0" applyNumberFormat="1" applyBorder="1"/>
    <xf numFmtId="1" fontId="0" fillId="0" borderId="24" xfId="0" applyNumberFormat="1" applyBorder="1"/>
    <xf numFmtId="1" fontId="0" fillId="0" borderId="54" xfId="0" applyNumberFormat="1" applyBorder="1"/>
    <xf numFmtId="1" fontId="3" fillId="0" borderId="0" xfId="0" applyNumberFormat="1" applyFont="1" applyAlignment="1">
      <alignment vertical="center"/>
    </xf>
    <xf numFmtId="0" fontId="10" fillId="0" borderId="17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" fontId="0" fillId="0" borderId="21" xfId="0" applyNumberFormat="1" applyBorder="1"/>
    <xf numFmtId="1" fontId="0" fillId="0" borderId="27" xfId="0" applyNumberFormat="1" applyBorder="1"/>
    <xf numFmtId="1" fontId="0" fillId="0" borderId="43" xfId="0" applyNumberFormat="1" applyBorder="1"/>
    <xf numFmtId="0" fontId="6" fillId="0" borderId="17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66" fontId="6" fillId="0" borderId="21" xfId="0" applyNumberFormat="1" applyFont="1" applyBorder="1" applyAlignment="1">
      <alignment horizontal="center"/>
    </xf>
    <xf numFmtId="167" fontId="5" fillId="0" borderId="0" xfId="0" applyNumberFormat="1" applyFont="1"/>
    <xf numFmtId="1" fontId="6" fillId="0" borderId="11" xfId="0" applyNumberFormat="1" applyFont="1" applyBorder="1" applyAlignment="1">
      <alignment horizontal="right"/>
    </xf>
    <xf numFmtId="1" fontId="6" fillId="0" borderId="17" xfId="0" applyNumberFormat="1" applyFont="1" applyBorder="1" applyAlignment="1">
      <alignment horizontal="right"/>
    </xf>
    <xf numFmtId="1" fontId="6" fillId="0" borderId="12" xfId="0" applyNumberFormat="1" applyFont="1" applyBorder="1" applyAlignment="1">
      <alignment horizontal="right"/>
    </xf>
    <xf numFmtId="1" fontId="6" fillId="0" borderId="13" xfId="0" applyNumberFormat="1" applyFont="1" applyBorder="1" applyAlignment="1">
      <alignment horizontal="right"/>
    </xf>
    <xf numFmtId="1" fontId="6" fillId="0" borderId="16" xfId="0" applyNumberFormat="1" applyFont="1" applyBorder="1" applyAlignment="1">
      <alignment horizontal="right"/>
    </xf>
    <xf numFmtId="1" fontId="6" fillId="0" borderId="6" xfId="0" applyNumberFormat="1" applyFont="1" applyBorder="1" applyAlignment="1">
      <alignment horizontal="right"/>
    </xf>
    <xf numFmtId="2" fontId="6" fillId="0" borderId="18" xfId="0" applyNumberFormat="1" applyFont="1" applyBorder="1" applyAlignment="1">
      <alignment horizontal="right"/>
    </xf>
    <xf numFmtId="2" fontId="6" fillId="0" borderId="17" xfId="0" applyNumberFormat="1" applyFont="1" applyBorder="1" applyAlignment="1">
      <alignment horizontal="right"/>
    </xf>
    <xf numFmtId="166" fontId="6" fillId="0" borderId="30" xfId="0" applyNumberFormat="1" applyFont="1" applyBorder="1" applyAlignment="1">
      <alignment horizontal="right"/>
    </xf>
    <xf numFmtId="1" fontId="6" fillId="0" borderId="9" xfId="0" applyNumberFormat="1" applyFont="1" applyBorder="1" applyAlignment="1">
      <alignment horizontal="right"/>
    </xf>
    <xf numFmtId="1" fontId="6" fillId="0" borderId="22" xfId="0" applyNumberFormat="1" applyFont="1" applyBorder="1" applyAlignment="1">
      <alignment horizontal="right"/>
    </xf>
    <xf numFmtId="1" fontId="6" fillId="0" borderId="5" xfId="0" applyNumberFormat="1" applyFont="1" applyBorder="1" applyAlignment="1">
      <alignment horizontal="right"/>
    </xf>
    <xf numFmtId="1" fontId="6" fillId="0" borderId="53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" fontId="6" fillId="0" borderId="23" xfId="0" applyNumberFormat="1" applyFont="1" applyBorder="1" applyAlignment="1">
      <alignment horizontal="right"/>
    </xf>
    <xf numFmtId="1" fontId="6" fillId="0" borderId="24" xfId="0" applyNumberFormat="1" applyFont="1" applyBorder="1" applyAlignment="1">
      <alignment horizontal="right"/>
    </xf>
    <xf numFmtId="1" fontId="6" fillId="0" borderId="50" xfId="0" applyNumberFormat="1" applyFont="1" applyBorder="1" applyAlignment="1">
      <alignment horizontal="right"/>
    </xf>
    <xf numFmtId="165" fontId="6" fillId="0" borderId="17" xfId="0" applyNumberFormat="1" applyFont="1" applyBorder="1" applyAlignment="1">
      <alignment horizontal="right"/>
    </xf>
    <xf numFmtId="1" fontId="6" fillId="0" borderId="15" xfId="0" applyNumberFormat="1" applyFont="1" applyBorder="1" applyAlignment="1">
      <alignment horizontal="right"/>
    </xf>
    <xf numFmtId="0" fontId="10" fillId="0" borderId="36" xfId="0" applyFont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10" fillId="0" borderId="39" xfId="0" applyFont="1" applyBorder="1" applyAlignment="1">
      <alignment horizontal="left"/>
    </xf>
    <xf numFmtId="1" fontId="18" fillId="0" borderId="23" xfId="0" applyNumberFormat="1" applyFont="1" applyBorder="1" applyAlignment="1">
      <alignment horizontal="right"/>
    </xf>
    <xf numFmtId="1" fontId="18" fillId="0" borderId="24" xfId="0" applyNumberFormat="1" applyFont="1" applyBorder="1" applyAlignment="1">
      <alignment horizontal="right"/>
    </xf>
    <xf numFmtId="1" fontId="6" fillId="0" borderId="37" xfId="0" applyNumberFormat="1" applyFont="1" applyBorder="1" applyAlignment="1">
      <alignment horizontal="right"/>
    </xf>
    <xf numFmtId="1" fontId="33" fillId="0" borderId="24" xfId="0" applyNumberFormat="1" applyFont="1" applyBorder="1" applyAlignment="1">
      <alignment horizontal="right"/>
    </xf>
    <xf numFmtId="0" fontId="0" fillId="0" borderId="23" xfId="0" applyBorder="1" applyAlignment="1">
      <alignment horizontal="right"/>
    </xf>
    <xf numFmtId="0" fontId="6" fillId="0" borderId="50" xfId="0" applyFont="1" applyBorder="1" applyAlignment="1">
      <alignment horizontal="right"/>
    </xf>
    <xf numFmtId="1" fontId="33" fillId="0" borderId="50" xfId="0" applyNumberFormat="1" applyFont="1" applyBorder="1" applyAlignment="1">
      <alignment horizontal="right"/>
    </xf>
    <xf numFmtId="1" fontId="35" fillId="0" borderId="24" xfId="0" applyNumberFormat="1" applyFont="1" applyBorder="1" applyAlignment="1">
      <alignment horizontal="right"/>
    </xf>
    <xf numFmtId="1" fontId="19" fillId="0" borderId="15" xfId="0" applyNumberFormat="1" applyFont="1" applyBorder="1" applyAlignment="1">
      <alignment horizontal="right"/>
    </xf>
    <xf numFmtId="166" fontId="19" fillId="0" borderId="21" xfId="0" applyNumberFormat="1" applyFont="1" applyBorder="1" applyAlignment="1">
      <alignment horizontal="right"/>
    </xf>
    <xf numFmtId="0" fontId="24" fillId="0" borderId="49" xfId="0" applyFont="1" applyBorder="1"/>
    <xf numFmtId="1" fontId="22" fillId="0" borderId="48" xfId="0" applyNumberFormat="1" applyFont="1" applyBorder="1" applyAlignment="1">
      <alignment horizontal="center"/>
    </xf>
    <xf numFmtId="1" fontId="22" fillId="0" borderId="28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right"/>
    </xf>
    <xf numFmtId="1" fontId="24" fillId="0" borderId="0" xfId="0" applyNumberFormat="1" applyFont="1" applyAlignment="1">
      <alignment horizontal="right"/>
    </xf>
    <xf numFmtId="166" fontId="24" fillId="0" borderId="29" xfId="0" applyNumberFormat="1" applyFont="1" applyBorder="1"/>
    <xf numFmtId="0" fontId="24" fillId="0" borderId="29" xfId="0" applyFont="1" applyBorder="1"/>
    <xf numFmtId="1" fontId="24" fillId="0" borderId="29" xfId="0" applyNumberFormat="1" applyFont="1" applyBorder="1"/>
    <xf numFmtId="1" fontId="36" fillId="0" borderId="28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center"/>
    </xf>
    <xf numFmtId="0" fontId="6" fillId="15" borderId="0" xfId="0" applyFont="1" applyFill="1"/>
    <xf numFmtId="1" fontId="36" fillId="0" borderId="29" xfId="0" applyNumberFormat="1" applyFont="1" applyBorder="1" applyAlignment="1">
      <alignment horizontal="right" vertical="center"/>
    </xf>
    <xf numFmtId="1" fontId="36" fillId="0" borderId="41" xfId="0" applyNumberFormat="1" applyFont="1" applyBorder="1" applyAlignment="1">
      <alignment horizontal="right"/>
    </xf>
    <xf numFmtId="0" fontId="40" fillId="10" borderId="0" xfId="0" applyFont="1" applyFill="1"/>
    <xf numFmtId="0" fontId="39" fillId="0" borderId="0" xfId="0" applyFont="1"/>
    <xf numFmtId="1" fontId="22" fillId="0" borderId="58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right"/>
    </xf>
    <xf numFmtId="1" fontId="22" fillId="0" borderId="0" xfId="0" applyNumberFormat="1" applyFont="1" applyAlignment="1">
      <alignment horizontal="left"/>
    </xf>
    <xf numFmtId="1" fontId="24" fillId="0" borderId="0" xfId="0" applyNumberFormat="1" applyFont="1" applyAlignment="1">
      <alignment horizontal="left"/>
    </xf>
    <xf numFmtId="0" fontId="24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1" fontId="22" fillId="0" borderId="0" xfId="0" applyNumberFormat="1" applyFont="1" applyAlignment="1">
      <alignment horizontal="right"/>
    </xf>
    <xf numFmtId="0" fontId="22" fillId="0" borderId="0" xfId="0" applyFont="1"/>
    <xf numFmtId="0" fontId="24" fillId="0" borderId="0" xfId="0" applyFont="1" applyAlignment="1">
      <alignment horizontal="center"/>
    </xf>
    <xf numFmtId="1" fontId="49" fillId="0" borderId="0" xfId="0" applyNumberFormat="1" applyFont="1"/>
    <xf numFmtId="1" fontId="49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0" fontId="39" fillId="15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10" fillId="0" borderId="0" xfId="0" applyNumberFormat="1" applyFont="1" applyProtection="1">
      <protection locked="0"/>
    </xf>
    <xf numFmtId="1" fontId="0" fillId="0" borderId="0" xfId="0" applyNumberFormat="1" applyAlignment="1">
      <alignment horizontal="center" vertical="center" wrapText="1"/>
    </xf>
    <xf numFmtId="0" fontId="5" fillId="0" borderId="24" xfId="0" applyFont="1" applyBorder="1"/>
    <xf numFmtId="0" fontId="5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" fontId="39" fillId="0" borderId="0" xfId="0" applyNumberFormat="1" applyFont="1"/>
    <xf numFmtId="1" fontId="43" fillId="0" borderId="0" xfId="0" applyNumberFormat="1" applyFont="1" applyAlignment="1">
      <alignment horizontal="center"/>
    </xf>
    <xf numFmtId="0" fontId="5" fillId="15" borderId="0" xfId="0" applyFont="1" applyFill="1"/>
    <xf numFmtId="166" fontId="5" fillId="0" borderId="0" xfId="0" applyNumberFormat="1" applyFont="1" applyAlignment="1">
      <alignment horizontal="center"/>
    </xf>
    <xf numFmtId="0" fontId="10" fillId="0" borderId="0" xfId="0" applyFont="1"/>
    <xf numFmtId="166" fontId="22" fillId="0" borderId="0" xfId="0" applyNumberFormat="1" applyFont="1" applyAlignment="1">
      <alignment horizontal="right"/>
    </xf>
    <xf numFmtId="1" fontId="56" fillId="0" borderId="0" xfId="0" applyNumberFormat="1" applyFont="1" applyAlignment="1">
      <alignment horizontal="right"/>
    </xf>
    <xf numFmtId="0" fontId="5" fillId="16" borderId="0" xfId="0" applyFont="1" applyFill="1"/>
    <xf numFmtId="166" fontId="5" fillId="16" borderId="0" xfId="0" applyNumberFormat="1" applyFont="1" applyFill="1"/>
    <xf numFmtId="0" fontId="53" fillId="0" borderId="0" xfId="0" applyFont="1" applyAlignment="1">
      <alignment horizontal="center"/>
    </xf>
    <xf numFmtId="1" fontId="6" fillId="0" borderId="70" xfId="0" applyNumberFormat="1" applyFont="1" applyBorder="1" applyAlignment="1">
      <alignment horizontal="right"/>
    </xf>
    <xf numFmtId="1" fontId="19" fillId="0" borderId="23" xfId="0" applyNumberFormat="1" applyFont="1" applyBorder="1" applyAlignment="1">
      <alignment horizontal="right"/>
    </xf>
    <xf numFmtId="0" fontId="57" fillId="0" borderId="0" xfId="0" applyFont="1"/>
    <xf numFmtId="1" fontId="5" fillId="0" borderId="9" xfId="0" applyNumberFormat="1" applyFont="1" applyBorder="1" applyAlignment="1">
      <alignment horizontal="right"/>
    </xf>
    <xf numFmtId="1" fontId="5" fillId="0" borderId="11" xfId="0" applyNumberFormat="1" applyFont="1" applyBorder="1" applyAlignment="1">
      <alignment horizontal="right"/>
    </xf>
    <xf numFmtId="1" fontId="5" fillId="0" borderId="17" xfId="0" applyNumberFormat="1" applyFont="1" applyBorder="1" applyAlignment="1">
      <alignment horizontal="right"/>
    </xf>
    <xf numFmtId="1" fontId="5" fillId="0" borderId="15" xfId="0" applyNumberFormat="1" applyFont="1" applyBorder="1" applyAlignment="1">
      <alignment horizontal="right"/>
    </xf>
    <xf numFmtId="2" fontId="5" fillId="0" borderId="17" xfId="0" applyNumberFormat="1" applyFont="1" applyBorder="1" applyAlignment="1">
      <alignment horizontal="center"/>
    </xf>
    <xf numFmtId="166" fontId="5" fillId="0" borderId="21" xfId="0" applyNumberFormat="1" applyFont="1" applyBorder="1" applyAlignment="1">
      <alignment horizontal="center"/>
    </xf>
    <xf numFmtId="0" fontId="10" fillId="0" borderId="0" xfId="0" applyFont="1" applyProtection="1">
      <protection locked="0"/>
    </xf>
    <xf numFmtId="0" fontId="5" fillId="0" borderId="0" xfId="0" applyFont="1" applyAlignment="1">
      <alignment horizontal="justify" vertical="top" wrapText="1"/>
    </xf>
    <xf numFmtId="1" fontId="6" fillId="0" borderId="0" xfId="0" applyNumberFormat="1" applyFont="1" applyAlignment="1">
      <alignment horizontal="right"/>
    </xf>
    <xf numFmtId="1" fontId="6" fillId="0" borderId="51" xfId="0" applyNumberFormat="1" applyFont="1" applyBorder="1" applyAlignment="1">
      <alignment horizontal="left"/>
    </xf>
    <xf numFmtId="1" fontId="46" fillId="0" borderId="48" xfId="0" applyNumberFormat="1" applyFont="1" applyBorder="1" applyAlignment="1">
      <alignment horizontal="right"/>
    </xf>
    <xf numFmtId="1" fontId="46" fillId="0" borderId="28" xfId="0" applyNumberFormat="1" applyFont="1" applyBorder="1" applyAlignment="1">
      <alignment horizontal="right"/>
    </xf>
    <xf numFmtId="1" fontId="46" fillId="0" borderId="29" xfId="0" applyNumberFormat="1" applyFont="1" applyBorder="1" applyAlignment="1">
      <alignment horizontal="right"/>
    </xf>
    <xf numFmtId="0" fontId="24" fillId="0" borderId="42" xfId="0" applyFont="1" applyBorder="1"/>
    <xf numFmtId="1" fontId="5" fillId="0" borderId="48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1" fontId="6" fillId="0" borderId="29" xfId="0" applyNumberFormat="1" applyFont="1" applyBorder="1"/>
    <xf numFmtId="166" fontId="6" fillId="0" borderId="49" xfId="0" applyNumberFormat="1" applyFont="1" applyBorder="1" applyAlignment="1">
      <alignment horizontal="right"/>
    </xf>
    <xf numFmtId="166" fontId="6" fillId="0" borderId="29" xfId="0" applyNumberFormat="1" applyFont="1" applyBorder="1"/>
    <xf numFmtId="0" fontId="19" fillId="0" borderId="29" xfId="0" applyFont="1" applyBorder="1"/>
    <xf numFmtId="0" fontId="6" fillId="0" borderId="29" xfId="0" applyFont="1" applyBorder="1"/>
    <xf numFmtId="0" fontId="61" fillId="17" borderId="0" xfId="0" applyFont="1" applyFill="1"/>
    <xf numFmtId="0" fontId="62" fillId="0" borderId="0" xfId="0" applyFont="1" applyAlignment="1">
      <alignment horizontal="center"/>
    </xf>
    <xf numFmtId="1" fontId="62" fillId="0" borderId="0" xfId="0" applyNumberFormat="1" applyFont="1" applyAlignment="1">
      <alignment horizontal="center"/>
    </xf>
    <xf numFmtId="166" fontId="6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18" xfId="0" applyFont="1" applyBorder="1"/>
    <xf numFmtId="0" fontId="5" fillId="0" borderId="30" xfId="0" applyFont="1" applyBorder="1"/>
    <xf numFmtId="0" fontId="5" fillId="0" borderId="72" xfId="0" applyFont="1" applyBorder="1"/>
    <xf numFmtId="0" fontId="5" fillId="0" borderId="54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0" xfId="0" applyFont="1" applyBorder="1"/>
    <xf numFmtId="1" fontId="5" fillId="0" borderId="24" xfId="0" applyNumberFormat="1" applyFont="1" applyBorder="1"/>
    <xf numFmtId="1" fontId="5" fillId="0" borderId="54" xfId="0" applyNumberFormat="1" applyFont="1" applyBorder="1"/>
    <xf numFmtId="1" fontId="5" fillId="0" borderId="19" xfId="0" applyNumberFormat="1" applyFont="1" applyBorder="1"/>
    <xf numFmtId="1" fontId="5" fillId="0" borderId="27" xfId="0" applyNumberFormat="1" applyFont="1" applyBorder="1"/>
    <xf numFmtId="1" fontId="5" fillId="0" borderId="43" xfId="0" applyNumberFormat="1" applyFont="1" applyBorder="1"/>
    <xf numFmtId="0" fontId="5" fillId="0" borderId="6" xfId="0" applyFont="1" applyBorder="1"/>
    <xf numFmtId="0" fontId="5" fillId="0" borderId="17" xfId="0" applyFont="1" applyBorder="1"/>
    <xf numFmtId="0" fontId="5" fillId="0" borderId="11" xfId="0" applyFont="1" applyBorder="1"/>
    <xf numFmtId="0" fontId="5" fillId="0" borderId="59" xfId="0" applyFont="1" applyBorder="1"/>
    <xf numFmtId="0" fontId="5" fillId="0" borderId="55" xfId="0" applyFont="1" applyBorder="1"/>
    <xf numFmtId="0" fontId="5" fillId="0" borderId="56" xfId="0" applyFont="1" applyBorder="1"/>
    <xf numFmtId="0" fontId="5" fillId="0" borderId="71" xfId="0" applyFont="1" applyBorder="1"/>
    <xf numFmtId="0" fontId="5" fillId="0" borderId="57" xfId="0" applyFont="1" applyBorder="1"/>
    <xf numFmtId="1" fontId="5" fillId="15" borderId="72" xfId="0" applyNumberFormat="1" applyFont="1" applyFill="1" applyBorder="1"/>
    <xf numFmtId="165" fontId="5" fillId="0" borderId="4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" fontId="5" fillId="15" borderId="12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73" xfId="0" applyNumberFormat="1" applyFont="1" applyBorder="1" applyAlignment="1">
      <alignment horizontal="center"/>
    </xf>
    <xf numFmtId="1" fontId="5" fillId="15" borderId="55" xfId="0" applyNumberFormat="1" applyFont="1" applyFill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indent="1"/>
    </xf>
    <xf numFmtId="165" fontId="5" fillId="15" borderId="0" xfId="0" applyNumberFormat="1" applyFont="1" applyFill="1"/>
    <xf numFmtId="0" fontId="5" fillId="0" borderId="52" xfId="0" applyFont="1" applyBorder="1"/>
    <xf numFmtId="1" fontId="46" fillId="0" borderId="28" xfId="0" applyNumberFormat="1" applyFont="1" applyBorder="1" applyAlignment="1">
      <alignment horizontal="center"/>
    </xf>
    <xf numFmtId="1" fontId="46" fillId="0" borderId="48" xfId="0" applyNumberFormat="1" applyFont="1" applyBorder="1" applyAlignment="1">
      <alignment horizontal="center"/>
    </xf>
    <xf numFmtId="165" fontId="5" fillId="0" borderId="0" xfId="0" applyNumberFormat="1" applyFont="1"/>
    <xf numFmtId="167" fontId="67" fillId="0" borderId="0" xfId="0" applyNumberFormat="1" applyFont="1"/>
    <xf numFmtId="167" fontId="5" fillId="15" borderId="0" xfId="0" applyNumberFormat="1" applyFont="1" applyFill="1"/>
    <xf numFmtId="1" fontId="5" fillId="15" borderId="24" xfId="0" applyNumberFormat="1" applyFont="1" applyFill="1" applyBorder="1"/>
    <xf numFmtId="1" fontId="5" fillId="15" borderId="54" xfId="0" applyNumberFormat="1" applyFont="1" applyFill="1" applyBorder="1"/>
    <xf numFmtId="1" fontId="5" fillId="15" borderId="19" xfId="0" applyNumberFormat="1" applyFont="1" applyFill="1" applyBorder="1"/>
    <xf numFmtId="1" fontId="5" fillId="15" borderId="27" xfId="0" applyNumberFormat="1" applyFont="1" applyFill="1" applyBorder="1"/>
    <xf numFmtId="1" fontId="5" fillId="15" borderId="43" xfId="0" applyNumberFormat="1" applyFont="1" applyFill="1" applyBorder="1"/>
    <xf numFmtId="1" fontId="5" fillId="15" borderId="20" xfId="0" applyNumberFormat="1" applyFont="1" applyFill="1" applyBorder="1" applyAlignment="1">
      <alignment horizontal="center"/>
    </xf>
    <xf numFmtId="1" fontId="5" fillId="15" borderId="18" xfId="0" applyNumberFormat="1" applyFont="1" applyFill="1" applyBorder="1"/>
    <xf numFmtId="1" fontId="5" fillId="15" borderId="30" xfId="0" applyNumberFormat="1" applyFont="1" applyFill="1" applyBorder="1"/>
    <xf numFmtId="0" fontId="68" fillId="0" borderId="0" xfId="0" applyFont="1" applyAlignment="1">
      <alignment horizontal="center" vertical="center" readingOrder="1"/>
    </xf>
    <xf numFmtId="167" fontId="5" fillId="0" borderId="0" xfId="0" applyNumberFormat="1" applyFont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1" fontId="42" fillId="0" borderId="0" xfId="0" applyNumberFormat="1" applyFont="1" applyAlignment="1">
      <alignment horizontal="center"/>
    </xf>
    <xf numFmtId="1" fontId="46" fillId="0" borderId="29" xfId="0" applyNumberFormat="1" applyFont="1" applyBorder="1" applyAlignment="1">
      <alignment horizontal="center"/>
    </xf>
    <xf numFmtId="1" fontId="36" fillId="0" borderId="29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71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70" fillId="0" borderId="0" xfId="0" applyNumberFormat="1" applyFont="1" applyAlignment="1">
      <alignment horizontal="left"/>
    </xf>
    <xf numFmtId="0" fontId="6" fillId="0" borderId="48" xfId="0" applyFont="1" applyBorder="1"/>
    <xf numFmtId="1" fontId="6" fillId="0" borderId="28" xfId="0" applyNumberFormat="1" applyFont="1" applyBorder="1" applyAlignment="1">
      <alignment horizontal="left"/>
    </xf>
    <xf numFmtId="0" fontId="0" fillId="15" borderId="0" xfId="0" applyFill="1"/>
    <xf numFmtId="9" fontId="24" fillId="0" borderId="0" xfId="14" applyFont="1" applyFill="1" applyAlignment="1">
      <alignment horizontal="right"/>
    </xf>
    <xf numFmtId="10" fontId="24" fillId="0" borderId="0" xfId="14" applyNumberFormat="1" applyFont="1" applyFill="1" applyAlignment="1">
      <alignment horizontal="right"/>
    </xf>
    <xf numFmtId="1" fontId="0" fillId="0" borderId="0" xfId="0" applyNumberFormat="1"/>
    <xf numFmtId="0" fontId="69" fillId="0" borderId="0" xfId="0" applyFont="1"/>
    <xf numFmtId="0" fontId="43" fillId="0" borderId="0" xfId="0" applyFont="1"/>
    <xf numFmtId="1" fontId="39" fillId="15" borderId="2" xfId="0" applyNumberFormat="1" applyFont="1" applyFill="1" applyBorder="1" applyAlignment="1">
      <alignment horizontal="right"/>
    </xf>
    <xf numFmtId="0" fontId="67" fillId="0" borderId="0" xfId="0" applyFont="1"/>
    <xf numFmtId="1" fontId="5" fillId="0" borderId="75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6" fillId="15" borderId="0" xfId="8" applyFont="1" applyFill="1"/>
    <xf numFmtId="0" fontId="19" fillId="0" borderId="0" xfId="10" applyFont="1"/>
    <xf numFmtId="0" fontId="5" fillId="0" borderId="0" xfId="8" applyFont="1" applyAlignment="1">
      <alignment horizontal="center" wrapText="1"/>
    </xf>
    <xf numFmtId="0" fontId="10" fillId="0" borderId="0" xfId="0" applyFont="1" applyAlignment="1">
      <alignment horizontal="center"/>
    </xf>
    <xf numFmtId="0" fontId="65" fillId="0" borderId="0" xfId="0" applyFont="1"/>
    <xf numFmtId="0" fontId="69" fillId="0" borderId="0" xfId="10" applyFont="1"/>
    <xf numFmtId="0" fontId="69" fillId="0" borderId="0" xfId="0" applyFont="1" applyAlignment="1">
      <alignment horizontal="left"/>
    </xf>
    <xf numFmtId="0" fontId="75" fillId="0" borderId="0" xfId="0" applyFont="1"/>
    <xf numFmtId="1" fontId="45" fillId="0" borderId="0" xfId="0" applyNumberFormat="1" applyFont="1"/>
    <xf numFmtId="1" fontId="22" fillId="0" borderId="2" xfId="0" applyNumberFormat="1" applyFont="1" applyBorder="1" applyAlignment="1">
      <alignment horizontal="center"/>
    </xf>
    <xf numFmtId="1" fontId="24" fillId="0" borderId="41" xfId="0" applyNumberFormat="1" applyFont="1" applyBorder="1" applyAlignment="1">
      <alignment horizontal="right"/>
    </xf>
    <xf numFmtId="1" fontId="24" fillId="0" borderId="41" xfId="0" applyNumberFormat="1" applyFont="1" applyBorder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left"/>
    </xf>
    <xf numFmtId="0" fontId="80" fillId="0" borderId="0" xfId="0" applyFont="1" applyAlignment="1">
      <alignment horizontal="center"/>
    </xf>
    <xf numFmtId="9" fontId="22" fillId="0" borderId="0" xfId="14" applyFont="1" applyFill="1" applyBorder="1" applyAlignment="1">
      <alignment horizontal="center"/>
    </xf>
    <xf numFmtId="9" fontId="24" fillId="0" borderId="0" xfId="14" applyFont="1" applyFill="1" applyBorder="1" applyAlignment="1">
      <alignment horizontal="right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81" fillId="0" borderId="0" xfId="0" applyFont="1" applyAlignment="1">
      <alignment horizontal="center"/>
    </xf>
    <xf numFmtId="1" fontId="46" fillId="0" borderId="68" xfId="0" applyNumberFormat="1" applyFont="1" applyBorder="1"/>
    <xf numFmtId="1" fontId="46" fillId="0" borderId="69" xfId="0" applyNumberFormat="1" applyFont="1" applyBorder="1"/>
    <xf numFmtId="1" fontId="46" fillId="0" borderId="77" xfId="0" applyNumberFormat="1" applyFont="1" applyBorder="1" applyAlignment="1">
      <alignment vertical="center"/>
    </xf>
    <xf numFmtId="1" fontId="46" fillId="0" borderId="24" xfId="0" applyNumberFormat="1" applyFont="1" applyBorder="1" applyAlignment="1">
      <alignment vertical="center"/>
    </xf>
    <xf numFmtId="1" fontId="46" fillId="0" borderId="68" xfId="0" applyNumberFormat="1" applyFont="1" applyBorder="1" applyAlignment="1">
      <alignment vertical="center" wrapText="1"/>
    </xf>
    <xf numFmtId="1" fontId="46" fillId="0" borderId="69" xfId="0" applyNumberFormat="1" applyFont="1" applyBorder="1" applyAlignment="1">
      <alignment vertical="center" wrapText="1"/>
    </xf>
    <xf numFmtId="1" fontId="46" fillId="0" borderId="77" xfId="0" applyNumberFormat="1" applyFont="1" applyBorder="1" applyAlignment="1">
      <alignment vertical="center" wrapText="1"/>
    </xf>
    <xf numFmtId="1" fontId="46" fillId="0" borderId="24" xfId="0" applyNumberFormat="1" applyFont="1" applyBorder="1" applyAlignment="1">
      <alignment vertical="center" wrapText="1"/>
    </xf>
    <xf numFmtId="1" fontId="46" fillId="0" borderId="68" xfId="0" applyNumberFormat="1" applyFont="1" applyBorder="1" applyAlignment="1">
      <alignment vertical="center"/>
    </xf>
    <xf numFmtId="1" fontId="46" fillId="0" borderId="69" xfId="0" applyNumberFormat="1" applyFont="1" applyBorder="1" applyAlignment="1">
      <alignment vertical="center"/>
    </xf>
    <xf numFmtId="1" fontId="46" fillId="0" borderId="74" xfId="0" applyNumberFormat="1" applyFont="1" applyBorder="1" applyAlignment="1">
      <alignment vertical="center"/>
    </xf>
    <xf numFmtId="0" fontId="82" fillId="0" borderId="0" xfId="0" applyFont="1"/>
    <xf numFmtId="0" fontId="85" fillId="0" borderId="0" xfId="0" applyFont="1"/>
    <xf numFmtId="0" fontId="40" fillId="0" borderId="0" xfId="0" applyFont="1"/>
    <xf numFmtId="0" fontId="60" fillId="0" borderId="0" xfId="0" applyFont="1"/>
    <xf numFmtId="172" fontId="43" fillId="0" borderId="0" xfId="0" applyNumberFormat="1" applyFont="1"/>
    <xf numFmtId="0" fontId="83" fillId="0" borderId="0" xfId="0" applyFont="1"/>
    <xf numFmtId="2" fontId="24" fillId="0" borderId="0" xfId="0" applyNumberFormat="1" applyFont="1" applyAlignment="1">
      <alignment horizontal="center"/>
    </xf>
    <xf numFmtId="1" fontId="63" fillId="0" borderId="0" xfId="0" applyNumberFormat="1" applyFont="1" applyAlignment="1">
      <alignment horizontal="left"/>
    </xf>
    <xf numFmtId="1" fontId="70" fillId="0" borderId="0" xfId="0" applyNumberFormat="1" applyFont="1"/>
    <xf numFmtId="1" fontId="5" fillId="0" borderId="79" xfId="0" applyNumberFormat="1" applyFont="1" applyBorder="1" applyAlignment="1">
      <alignment horizontal="center"/>
    </xf>
    <xf numFmtId="0" fontId="45" fillId="0" borderId="48" xfId="0" applyFont="1" applyBorder="1"/>
    <xf numFmtId="0" fontId="0" fillId="0" borderId="58" xfId="0" applyBorder="1"/>
    <xf numFmtId="0" fontId="73" fillId="0" borderId="28" xfId="0" applyFont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0" fillId="15" borderId="49" xfId="0" applyFill="1" applyBorder="1"/>
    <xf numFmtId="1" fontId="36" fillId="0" borderId="42" xfId="0" applyNumberFormat="1" applyFont="1" applyBorder="1" applyAlignment="1">
      <alignment horizontal="left"/>
    </xf>
    <xf numFmtId="1" fontId="0" fillId="0" borderId="29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1" fontId="5" fillId="16" borderId="75" xfId="0" applyNumberFormat="1" applyFont="1" applyFill="1" applyBorder="1" applyAlignment="1">
      <alignment horizontal="center"/>
    </xf>
    <xf numFmtId="1" fontId="46" fillId="16" borderId="77" xfId="0" applyNumberFormat="1" applyFont="1" applyFill="1" applyBorder="1" applyAlignment="1">
      <alignment vertical="center"/>
    </xf>
    <xf numFmtId="1" fontId="46" fillId="16" borderId="24" xfId="0" applyNumberFormat="1" applyFont="1" applyFill="1" applyBorder="1" applyAlignment="1">
      <alignment vertical="center"/>
    </xf>
    <xf numFmtId="1" fontId="5" fillId="16" borderId="79" xfId="0" applyNumberFormat="1" applyFont="1" applyFill="1" applyBorder="1" applyAlignment="1">
      <alignment horizontal="center"/>
    </xf>
    <xf numFmtId="1" fontId="46" fillId="16" borderId="68" xfId="0" applyNumberFormat="1" applyFont="1" applyFill="1" applyBorder="1" applyAlignment="1">
      <alignment vertical="center"/>
    </xf>
    <xf numFmtId="1" fontId="46" fillId="16" borderId="69" xfId="0" applyNumberFormat="1" applyFont="1" applyFill="1" applyBorder="1" applyAlignment="1">
      <alignment vertical="center"/>
    </xf>
    <xf numFmtId="1" fontId="36" fillId="0" borderId="0" xfId="15" applyNumberFormat="1" applyFont="1"/>
    <xf numFmtId="1" fontId="36" fillId="0" borderId="0" xfId="15" applyNumberFormat="1" applyFont="1" applyAlignment="1">
      <alignment horizontal="right"/>
    </xf>
    <xf numFmtId="166" fontId="6" fillId="0" borderId="0" xfId="0" applyNumberFormat="1" applyFont="1" applyAlignment="1">
      <alignment horizontal="center"/>
    </xf>
    <xf numFmtId="166" fontId="71" fillId="0" borderId="0" xfId="0" applyNumberFormat="1" applyFont="1" applyAlignment="1">
      <alignment horizontal="center"/>
    </xf>
    <xf numFmtId="1" fontId="84" fillId="15" borderId="0" xfId="0" applyNumberFormat="1" applyFont="1" applyFill="1" applyAlignment="1">
      <alignment horizontal="center"/>
    </xf>
    <xf numFmtId="1" fontId="5" fillId="23" borderId="75" xfId="0" applyNumberFormat="1" applyFont="1" applyFill="1" applyBorder="1" applyAlignment="1">
      <alignment horizontal="center"/>
    </xf>
    <xf numFmtId="1" fontId="5" fillId="24" borderId="75" xfId="0" applyNumberFormat="1" applyFont="1" applyFill="1" applyBorder="1" applyAlignment="1">
      <alignment horizontal="center"/>
    </xf>
    <xf numFmtId="1" fontId="5" fillId="25" borderId="75" xfId="0" applyNumberFormat="1" applyFont="1" applyFill="1" applyBorder="1" applyAlignment="1">
      <alignment horizontal="center"/>
    </xf>
    <xf numFmtId="1" fontId="5" fillId="25" borderId="79" xfId="0" applyNumberFormat="1" applyFont="1" applyFill="1" applyBorder="1" applyAlignment="1">
      <alignment horizontal="center"/>
    </xf>
    <xf numFmtId="1" fontId="46" fillId="0" borderId="23" xfId="0" applyNumberFormat="1" applyFont="1" applyBorder="1" applyAlignment="1">
      <alignment vertical="center"/>
    </xf>
    <xf numFmtId="1" fontId="46" fillId="16" borderId="67" xfId="0" applyNumberFormat="1" applyFont="1" applyFill="1" applyBorder="1" applyAlignment="1">
      <alignment vertical="center"/>
    </xf>
    <xf numFmtId="0" fontId="5" fillId="0" borderId="78" xfId="0" applyFont="1" applyBorder="1"/>
    <xf numFmtId="165" fontId="5" fillId="0" borderId="78" xfId="0" applyNumberFormat="1" applyFont="1" applyBorder="1" applyAlignment="1">
      <alignment horizontal="right"/>
    </xf>
    <xf numFmtId="165" fontId="5" fillId="0" borderId="78" xfId="0" applyNumberFormat="1" applyFont="1" applyBorder="1"/>
    <xf numFmtId="1" fontId="39" fillId="25" borderId="0" xfId="0" applyNumberFormat="1" applyFont="1" applyFill="1" applyAlignment="1">
      <alignment horizontal="center"/>
    </xf>
    <xf numFmtId="165" fontId="65" fillId="26" borderId="0" xfId="0" applyNumberFormat="1" applyFont="1" applyFill="1" applyAlignment="1">
      <alignment horizontal="center"/>
    </xf>
    <xf numFmtId="0" fontId="61" fillId="0" borderId="0" xfId="0" applyFont="1"/>
    <xf numFmtId="0" fontId="6" fillId="0" borderId="0" xfId="0" applyFont="1" applyAlignment="1">
      <alignment horizontal="right"/>
    </xf>
    <xf numFmtId="1" fontId="5" fillId="16" borderId="80" xfId="0" applyNumberFormat="1" applyFont="1" applyFill="1" applyBorder="1" applyAlignment="1">
      <alignment horizontal="center"/>
    </xf>
    <xf numFmtId="1" fontId="5" fillId="16" borderId="81" xfId="0" applyNumberFormat="1" applyFont="1" applyFill="1" applyBorder="1" applyAlignment="1">
      <alignment horizontal="center"/>
    </xf>
    <xf numFmtId="0" fontId="45" fillId="0" borderId="0" xfId="0" applyFont="1"/>
    <xf numFmtId="0" fontId="3" fillId="0" borderId="0" xfId="15"/>
    <xf numFmtId="1" fontId="6" fillId="0" borderId="0" xfId="15" applyNumberFormat="1" applyFont="1" applyAlignment="1">
      <alignment horizontal="left"/>
    </xf>
    <xf numFmtId="0" fontId="6" fillId="0" borderId="0" xfId="15" applyFont="1"/>
    <xf numFmtId="2" fontId="6" fillId="0" borderId="0" xfId="15" applyNumberFormat="1" applyFont="1"/>
    <xf numFmtId="1" fontId="6" fillId="0" borderId="0" xfId="15" applyNumberFormat="1" applyFont="1"/>
    <xf numFmtId="0" fontId="32" fillId="0" borderId="0" xfId="0" applyFont="1" applyAlignment="1">
      <alignment horizontal="center"/>
    </xf>
    <xf numFmtId="0" fontId="87" fillId="0" borderId="0" xfId="0" applyFont="1" applyAlignment="1">
      <alignment horizontal="center" vertical="center" readingOrder="1"/>
    </xf>
    <xf numFmtId="165" fontId="41" fillId="0" borderId="0" xfId="0" applyNumberFormat="1" applyFont="1" applyAlignment="1">
      <alignment horizontal="center"/>
    </xf>
    <xf numFmtId="1" fontId="43" fillId="0" borderId="0" xfId="0" applyNumberFormat="1" applyFont="1"/>
    <xf numFmtId="1" fontId="39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" fontId="6" fillId="24" borderId="75" xfId="0" applyNumberFormat="1" applyFont="1" applyFill="1" applyBorder="1" applyAlignment="1">
      <alignment horizontal="center"/>
    </xf>
    <xf numFmtId="1" fontId="6" fillId="23" borderId="75" xfId="0" applyNumberFormat="1" applyFont="1" applyFill="1" applyBorder="1" applyAlignment="1">
      <alignment horizontal="center"/>
    </xf>
    <xf numFmtId="1" fontId="6" fillId="25" borderId="75" xfId="0" applyNumberFormat="1" applyFont="1" applyFill="1" applyBorder="1" applyAlignment="1">
      <alignment horizontal="center"/>
    </xf>
    <xf numFmtId="1" fontId="6" fillId="16" borderId="75" xfId="0" applyNumberFormat="1" applyFont="1" applyFill="1" applyBorder="1" applyAlignment="1">
      <alignment horizontal="center"/>
    </xf>
    <xf numFmtId="1" fontId="39" fillId="15" borderId="29" xfId="0" applyNumberFormat="1" applyFont="1" applyFill="1" applyBorder="1" applyAlignment="1">
      <alignment horizontal="center"/>
    </xf>
    <xf numFmtId="1" fontId="84" fillId="0" borderId="0" xfId="0" applyNumberFormat="1" applyFont="1" applyAlignment="1">
      <alignment horizontal="center"/>
    </xf>
    <xf numFmtId="0" fontId="3" fillId="0" borderId="0" xfId="0" applyFont="1"/>
    <xf numFmtId="165" fontId="10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8"/>
    </xf>
    <xf numFmtId="0" fontId="6" fillId="0" borderId="0" xfId="0" applyFont="1" applyAlignment="1">
      <alignment horizontal="left"/>
    </xf>
    <xf numFmtId="166" fontId="64" fillId="0" borderId="0" xfId="0" applyNumberFormat="1" applyFont="1"/>
    <xf numFmtId="0" fontId="64" fillId="0" borderId="0" xfId="0" applyFont="1"/>
    <xf numFmtId="1" fontId="5" fillId="0" borderId="0" xfId="0" applyNumberFormat="1" applyFont="1" applyAlignment="1">
      <alignment horizontal="left" wrapText="1"/>
    </xf>
    <xf numFmtId="1" fontId="39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vertical="center"/>
    </xf>
    <xf numFmtId="0" fontId="69" fillId="15" borderId="51" xfId="8" applyFont="1" applyFill="1" applyBorder="1" applyAlignment="1">
      <alignment vertical="center"/>
    </xf>
    <xf numFmtId="0" fontId="69" fillId="15" borderId="0" xfId="0" applyFont="1" applyFill="1"/>
    <xf numFmtId="0" fontId="43" fillId="15" borderId="0" xfId="8" applyFont="1" applyFill="1" applyAlignment="1">
      <alignment vertical="center" wrapText="1"/>
    </xf>
    <xf numFmtId="0" fontId="43" fillId="0" borderId="0" xfId="8" applyFont="1" applyAlignment="1">
      <alignment vertical="center" wrapText="1"/>
    </xf>
    <xf numFmtId="173" fontId="24" fillId="0" borderId="0" xfId="14" applyNumberFormat="1" applyFont="1" applyFill="1" applyAlignment="1">
      <alignment horizontal="right"/>
    </xf>
    <xf numFmtId="9" fontId="22" fillId="0" borderId="0" xfId="14" applyFont="1" applyFill="1" applyAlignment="1">
      <alignment horizontal="right"/>
    </xf>
    <xf numFmtId="0" fontId="24" fillId="0" borderId="49" xfId="0" applyFont="1" applyBorder="1" applyAlignment="1">
      <alignment horizontal="center"/>
    </xf>
    <xf numFmtId="0" fontId="6" fillId="0" borderId="70" xfId="0" applyFont="1" applyBorder="1"/>
    <xf numFmtId="0" fontId="41" fillId="0" borderId="0" xfId="0" applyFont="1" applyAlignment="1">
      <alignment horizontal="left"/>
    </xf>
    <xf numFmtId="0" fontId="5" fillId="0" borderId="0" xfId="8" applyFont="1" applyAlignment="1">
      <alignment horizontal="center"/>
    </xf>
    <xf numFmtId="0" fontId="84" fillId="0" borderId="0" xfId="0" applyFont="1" applyAlignment="1">
      <alignment horizontal="center"/>
    </xf>
    <xf numFmtId="1" fontId="24" fillId="0" borderId="42" xfId="0" applyNumberFormat="1" applyFont="1" applyBorder="1" applyAlignment="1">
      <alignment horizontal="right"/>
    </xf>
    <xf numFmtId="1" fontId="24" fillId="0" borderId="42" xfId="0" applyNumberFormat="1" applyFont="1" applyBorder="1"/>
    <xf numFmtId="1" fontId="5" fillId="0" borderId="58" xfId="0" applyNumberFormat="1" applyFont="1" applyBorder="1" applyAlignment="1">
      <alignment horizontal="center"/>
    </xf>
    <xf numFmtId="1" fontId="6" fillId="0" borderId="42" xfId="0" applyNumberFormat="1" applyFont="1" applyBorder="1"/>
    <xf numFmtId="0" fontId="6" fillId="0" borderId="42" xfId="0" applyFont="1" applyBorder="1"/>
    <xf numFmtId="0" fontId="41" fillId="0" borderId="0" xfId="0" applyFont="1"/>
    <xf numFmtId="1" fontId="22" fillId="0" borderId="0" xfId="0" applyNumberFormat="1" applyFont="1"/>
    <xf numFmtId="1" fontId="70" fillId="0" borderId="0" xfId="0" applyNumberFormat="1" applyFont="1" applyAlignment="1">
      <alignment horizontal="center"/>
    </xf>
    <xf numFmtId="1" fontId="42" fillId="0" borderId="0" xfId="0" applyNumberFormat="1" applyFont="1"/>
    <xf numFmtId="0" fontId="58" fillId="0" borderId="0" xfId="0" applyFont="1" applyAlignment="1">
      <alignment horizontal="left" vertical="top" wrapText="1"/>
    </xf>
    <xf numFmtId="0" fontId="3" fillId="16" borderId="0" xfId="0" applyFont="1" applyFill="1"/>
    <xf numFmtId="0" fontId="45" fillId="21" borderId="0" xfId="0" applyFont="1" applyFill="1"/>
    <xf numFmtId="0" fontId="0" fillId="21" borderId="0" xfId="0" applyFill="1"/>
    <xf numFmtId="1" fontId="5" fillId="15" borderId="75" xfId="0" applyNumberFormat="1" applyFont="1" applyFill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6" fillId="28" borderId="0" xfId="0" applyFont="1" applyFill="1"/>
    <xf numFmtId="0" fontId="5" fillId="28" borderId="0" xfId="0" applyFont="1" applyFill="1"/>
    <xf numFmtId="1" fontId="6" fillId="28" borderId="0" xfId="0" applyNumberFormat="1" applyFont="1" applyFill="1"/>
    <xf numFmtId="2" fontId="6" fillId="28" borderId="0" xfId="0" applyNumberFormat="1" applyFont="1" applyFill="1"/>
    <xf numFmtId="0" fontId="66" fillId="0" borderId="0" xfId="0" applyFont="1"/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 vertical="center" readingOrder="1"/>
    </xf>
    <xf numFmtId="0" fontId="93" fillId="0" borderId="0" xfId="0" applyFont="1" applyAlignment="1">
      <alignment horizontal="center" vertical="center" readingOrder="1"/>
    </xf>
    <xf numFmtId="0" fontId="94" fillId="0" borderId="0" xfId="0" applyFont="1"/>
    <xf numFmtId="0" fontId="55" fillId="0" borderId="0" xfId="0" applyFont="1" applyAlignment="1">
      <alignment horizontal="left"/>
    </xf>
    <xf numFmtId="0" fontId="55" fillId="0" borderId="0" xfId="0" applyFont="1"/>
    <xf numFmtId="0" fontId="29" fillId="0" borderId="0" xfId="0" applyFont="1" applyAlignment="1">
      <alignment horizontal="left"/>
    </xf>
    <xf numFmtId="0" fontId="90" fillId="0" borderId="76" xfId="0" applyFont="1" applyBorder="1" applyAlignment="1">
      <alignment horizontal="center"/>
    </xf>
    <xf numFmtId="0" fontId="90" fillId="0" borderId="22" xfId="0" applyFont="1" applyBorder="1" applyAlignment="1">
      <alignment horizontal="center"/>
    </xf>
    <xf numFmtId="0" fontId="90" fillId="0" borderId="5" xfId="0" applyFont="1" applyBorder="1" applyAlignment="1">
      <alignment horizontal="center"/>
    </xf>
    <xf numFmtId="0" fontId="90" fillId="0" borderId="60" xfId="0" applyFont="1" applyBorder="1" applyAlignment="1">
      <alignment horizontal="center"/>
    </xf>
    <xf numFmtId="0" fontId="95" fillId="0" borderId="0" xfId="0" applyFont="1" applyAlignment="1">
      <alignment horizontal="center" vertical="center" readingOrder="1"/>
    </xf>
    <xf numFmtId="0" fontId="90" fillId="28" borderId="0" xfId="0" applyFont="1" applyFill="1" applyAlignment="1">
      <alignment horizontal="center"/>
    </xf>
    <xf numFmtId="0" fontId="9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4" fontId="5" fillId="0" borderId="0" xfId="0" applyNumberFormat="1" applyFont="1" applyAlignment="1">
      <alignment horizontal="center"/>
    </xf>
    <xf numFmtId="0" fontId="98" fillId="15" borderId="0" xfId="0" applyFont="1" applyFill="1" applyAlignment="1">
      <alignment horizontal="center"/>
    </xf>
    <xf numFmtId="167" fontId="6" fillId="0" borderId="0" xfId="0" applyNumberFormat="1" applyFont="1" applyAlignment="1">
      <alignment horizontal="center"/>
    </xf>
    <xf numFmtId="2" fontId="39" fillId="0" borderId="0" xfId="0" applyNumberFormat="1" applyFont="1" applyAlignment="1">
      <alignment horizontal="center"/>
    </xf>
    <xf numFmtId="166" fontId="39" fillId="0" borderId="0" xfId="0" applyNumberFormat="1" applyFont="1" applyAlignment="1">
      <alignment horizontal="center"/>
    </xf>
    <xf numFmtId="0" fontId="5" fillId="16" borderId="0" xfId="0" applyFont="1" applyFill="1" applyAlignment="1">
      <alignment horizontal="center"/>
    </xf>
    <xf numFmtId="1" fontId="36" fillId="0" borderId="84" xfId="0" applyNumberFormat="1" applyFont="1" applyBorder="1" applyAlignment="1">
      <alignment horizontal="right"/>
    </xf>
    <xf numFmtId="1" fontId="10" fillId="15" borderId="84" xfId="0" applyNumberFormat="1" applyFont="1" applyFill="1" applyBorder="1" applyAlignment="1">
      <alignment horizontal="center"/>
    </xf>
    <xf numFmtId="1" fontId="10" fillId="22" borderId="84" xfId="0" applyNumberFormat="1" applyFont="1" applyFill="1" applyBorder="1" applyAlignment="1">
      <alignment horizontal="center"/>
    </xf>
    <xf numFmtId="1" fontId="10" fillId="23" borderId="84" xfId="0" applyNumberFormat="1" applyFont="1" applyFill="1" applyBorder="1" applyAlignment="1">
      <alignment horizontal="center"/>
    </xf>
    <xf numFmtId="1" fontId="10" fillId="24" borderId="84" xfId="0" applyNumberFormat="1" applyFont="1" applyFill="1" applyBorder="1" applyAlignment="1">
      <alignment horizontal="center"/>
    </xf>
    <xf numFmtId="1" fontId="46" fillId="0" borderId="84" xfId="0" applyNumberFormat="1" applyFont="1" applyBorder="1" applyAlignment="1">
      <alignment horizontal="right"/>
    </xf>
    <xf numFmtId="1" fontId="46" fillId="0" borderId="84" xfId="0" applyNumberFormat="1" applyFont="1" applyBorder="1" applyAlignment="1">
      <alignment horizontal="center"/>
    </xf>
    <xf numFmtId="1" fontId="5" fillId="16" borderId="24" xfId="0" applyNumberFormat="1" applyFont="1" applyFill="1" applyBorder="1" applyAlignment="1">
      <alignment horizontal="center"/>
    </xf>
    <xf numFmtId="1" fontId="5" fillId="16" borderId="2" xfId="0" applyNumberFormat="1" applyFont="1" applyFill="1" applyBorder="1" applyAlignment="1">
      <alignment horizontal="center"/>
    </xf>
    <xf numFmtId="1" fontId="5" fillId="16" borderId="88" xfId="0" applyNumberFormat="1" applyFont="1" applyFill="1" applyBorder="1" applyAlignment="1">
      <alignment horizontal="center"/>
    </xf>
    <xf numFmtId="1" fontId="5" fillId="16" borderId="89" xfId="0" applyNumberFormat="1" applyFont="1" applyFill="1" applyBorder="1" applyAlignment="1">
      <alignment horizontal="center"/>
    </xf>
    <xf numFmtId="1" fontId="5" fillId="16" borderId="91" xfId="0" applyNumberFormat="1" applyFont="1" applyFill="1" applyBorder="1" applyAlignment="1">
      <alignment horizontal="center"/>
    </xf>
    <xf numFmtId="1" fontId="5" fillId="16" borderId="92" xfId="0" applyNumberFormat="1" applyFont="1" applyFill="1" applyBorder="1" applyAlignment="1">
      <alignment horizontal="center"/>
    </xf>
    <xf numFmtId="1" fontId="6" fillId="25" borderId="79" xfId="0" applyNumberFormat="1" applyFont="1" applyFill="1" applyBorder="1" applyAlignment="1">
      <alignment horizontal="center"/>
    </xf>
    <xf numFmtId="0" fontId="10" fillId="22" borderId="84" xfId="0" applyFont="1" applyFill="1" applyBorder="1" applyAlignment="1">
      <alignment horizontal="center"/>
    </xf>
    <xf numFmtId="1" fontId="5" fillId="15" borderId="79" xfId="0" applyNumberFormat="1" applyFont="1" applyFill="1" applyBorder="1" applyAlignment="1">
      <alignment horizontal="center"/>
    </xf>
    <xf numFmtId="0" fontId="44" fillId="0" borderId="0" xfId="0" applyFont="1"/>
    <xf numFmtId="9" fontId="6" fillId="0" borderId="0" xfId="14" applyFont="1" applyAlignment="1">
      <alignment horizontal="center"/>
    </xf>
    <xf numFmtId="1" fontId="46" fillId="0" borderId="67" xfId="0" applyNumberFormat="1" applyFont="1" applyBorder="1" applyAlignment="1">
      <alignment vertical="center"/>
    </xf>
    <xf numFmtId="1" fontId="46" fillId="0" borderId="87" xfId="0" applyNumberFormat="1" applyFont="1" applyBorder="1" applyAlignment="1">
      <alignment vertical="center"/>
    </xf>
    <xf numFmtId="1" fontId="46" fillId="0" borderId="82" xfId="0" applyNumberFormat="1" applyFont="1" applyBorder="1" applyAlignment="1">
      <alignment vertical="center"/>
    </xf>
    <xf numFmtId="1" fontId="46" fillId="0" borderId="90" xfId="0" applyNumberFormat="1" applyFont="1" applyBorder="1" applyAlignment="1">
      <alignment vertical="center"/>
    </xf>
    <xf numFmtId="0" fontId="98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32" fillId="0" borderId="0" xfId="0" applyFont="1"/>
    <xf numFmtId="166" fontId="69" fillId="0" borderId="0" xfId="0" applyNumberFormat="1" applyFont="1" applyAlignment="1">
      <alignment horizontal="center"/>
    </xf>
    <xf numFmtId="166" fontId="69" fillId="0" borderId="0" xfId="0" applyNumberFormat="1" applyFont="1" applyAlignment="1">
      <alignment horizontal="right"/>
    </xf>
    <xf numFmtId="3" fontId="6" fillId="0" borderId="0" xfId="0" applyNumberFormat="1" applyFont="1"/>
    <xf numFmtId="1" fontId="5" fillId="20" borderId="75" xfId="0" applyNumberFormat="1" applyFont="1" applyFill="1" applyBorder="1" applyAlignment="1">
      <alignment horizontal="center"/>
    </xf>
    <xf numFmtId="1" fontId="5" fillId="20" borderId="79" xfId="0" applyNumberFormat="1" applyFont="1" applyFill="1" applyBorder="1" applyAlignment="1">
      <alignment horizontal="center"/>
    </xf>
    <xf numFmtId="1" fontId="6" fillId="20" borderId="75" xfId="0" applyNumberFormat="1" applyFont="1" applyFill="1" applyBorder="1" applyAlignment="1">
      <alignment horizontal="center"/>
    </xf>
    <xf numFmtId="172" fontId="6" fillId="0" borderId="0" xfId="0" applyNumberFormat="1" applyFont="1"/>
    <xf numFmtId="166" fontId="24" fillId="0" borderId="0" xfId="0" applyNumberFormat="1" applyFont="1" applyAlignment="1">
      <alignment horizontal="right"/>
    </xf>
    <xf numFmtId="1" fontId="46" fillId="0" borderId="51" xfId="0" applyNumberFormat="1" applyFont="1" applyBorder="1" applyAlignment="1">
      <alignment vertical="center"/>
    </xf>
    <xf numFmtId="1" fontId="46" fillId="0" borderId="50" xfId="0" applyNumberFormat="1" applyFont="1" applyBorder="1" applyAlignment="1">
      <alignment vertical="center"/>
    </xf>
    <xf numFmtId="1" fontId="5" fillId="15" borderId="93" xfId="0" applyNumberFormat="1" applyFont="1" applyFill="1" applyBorder="1" applyAlignment="1">
      <alignment horizontal="center"/>
    </xf>
    <xf numFmtId="1" fontId="5" fillId="24" borderId="94" xfId="0" applyNumberFormat="1" applyFont="1" applyFill="1" applyBorder="1" applyAlignment="1">
      <alignment horizontal="center"/>
    </xf>
    <xf numFmtId="1" fontId="10" fillId="24" borderId="37" xfId="0" applyNumberFormat="1" applyFont="1" applyFill="1" applyBorder="1" applyAlignment="1">
      <alignment horizontal="center"/>
    </xf>
    <xf numFmtId="1" fontId="5" fillId="29" borderId="75" xfId="0" applyNumberFormat="1" applyFont="1" applyFill="1" applyBorder="1" applyAlignment="1">
      <alignment horizontal="center"/>
    </xf>
    <xf numFmtId="1" fontId="5" fillId="29" borderId="79" xfId="0" applyNumberFormat="1" applyFont="1" applyFill="1" applyBorder="1" applyAlignment="1">
      <alignment horizontal="center"/>
    </xf>
    <xf numFmtId="9" fontId="6" fillId="0" borderId="0" xfId="14" applyFont="1" applyFill="1" applyBorder="1"/>
    <xf numFmtId="1" fontId="3" fillId="0" borderId="0" xfId="0" applyNumberFormat="1" applyFont="1"/>
    <xf numFmtId="1" fontId="22" fillId="0" borderId="0" xfId="0" applyNumberFormat="1" applyFont="1" applyAlignment="1">
      <alignment horizontal="center" wrapText="1"/>
    </xf>
    <xf numFmtId="1" fontId="105" fillId="0" borderId="0" xfId="0" applyNumberFormat="1" applyFont="1"/>
    <xf numFmtId="0" fontId="105" fillId="0" borderId="0" xfId="0" applyFont="1"/>
    <xf numFmtId="1" fontId="105" fillId="0" borderId="0" xfId="0" applyNumberFormat="1" applyFont="1" applyAlignment="1">
      <alignment horizontal="center" vertical="center"/>
    </xf>
    <xf numFmtId="0" fontId="50" fillId="0" borderId="0" xfId="0" applyFont="1"/>
    <xf numFmtId="1" fontId="50" fillId="0" borderId="0" xfId="0" applyNumberFormat="1" applyFont="1"/>
    <xf numFmtId="0" fontId="108" fillId="0" borderId="0" xfId="0" applyFont="1"/>
    <xf numFmtId="0" fontId="56" fillId="0" borderId="0" xfId="0" applyFont="1" applyAlignment="1">
      <alignment horizontal="right"/>
    </xf>
    <xf numFmtId="1" fontId="109" fillId="0" borderId="0" xfId="0" applyNumberFormat="1" applyFont="1"/>
    <xf numFmtId="1" fontId="110" fillId="0" borderId="0" xfId="0" applyNumberFormat="1" applyFont="1"/>
    <xf numFmtId="9" fontId="56" fillId="0" borderId="0" xfId="14" applyFont="1" applyFill="1" applyAlignment="1">
      <alignment horizontal="right"/>
    </xf>
    <xf numFmtId="10" fontId="56" fillId="0" borderId="0" xfId="14" applyNumberFormat="1" applyFont="1" applyFill="1" applyAlignment="1">
      <alignment horizontal="right"/>
    </xf>
    <xf numFmtId="0" fontId="42" fillId="0" borderId="0" xfId="0" applyFont="1" applyAlignment="1">
      <alignment horizontal="right"/>
    </xf>
    <xf numFmtId="1" fontId="56" fillId="0" borderId="0" xfId="0" applyNumberFormat="1" applyFont="1"/>
    <xf numFmtId="3" fontId="24" fillId="0" borderId="0" xfId="0" applyNumberFormat="1" applyFont="1" applyAlignment="1">
      <alignment horizontal="right"/>
    </xf>
    <xf numFmtId="1" fontId="69" fillId="0" borderId="0" xfId="0" applyNumberFormat="1" applyFont="1" applyAlignment="1">
      <alignment horizontal="left"/>
    </xf>
    <xf numFmtId="0" fontId="69" fillId="0" borderId="0" xfId="0" applyFont="1" applyAlignment="1">
      <alignment horizontal="center"/>
    </xf>
    <xf numFmtId="1" fontId="69" fillId="0" borderId="0" xfId="0" applyNumberFormat="1" applyFont="1"/>
    <xf numFmtId="0" fontId="70" fillId="0" borderId="0" xfId="0" applyFont="1"/>
    <xf numFmtId="0" fontId="69" fillId="0" borderId="0" xfId="0" applyFont="1" applyAlignment="1">
      <alignment horizontal="right"/>
    </xf>
    <xf numFmtId="0" fontId="70" fillId="0" borderId="0" xfId="0" applyFont="1" applyAlignment="1">
      <alignment horizontal="center" vertical="center" wrapText="1"/>
    </xf>
    <xf numFmtId="1" fontId="6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right"/>
    </xf>
    <xf numFmtId="9" fontId="39" fillId="0" borderId="0" xfId="14" applyFont="1" applyAlignment="1">
      <alignment horizontal="center"/>
    </xf>
    <xf numFmtId="1" fontId="39" fillId="0" borderId="0" xfId="0" applyNumberFormat="1" applyFont="1" applyAlignment="1">
      <alignment horizontal="right"/>
    </xf>
    <xf numFmtId="0" fontId="113" fillId="0" borderId="0" xfId="0" applyFont="1"/>
    <xf numFmtId="9" fontId="3" fillId="0" borderId="0" xfId="14" applyFont="1" applyFill="1" applyBorder="1"/>
    <xf numFmtId="9" fontId="3" fillId="0" borderId="0" xfId="14" applyFont="1" applyFill="1"/>
    <xf numFmtId="1" fontId="43" fillId="0" borderId="0" xfId="0" applyNumberFormat="1" applyFont="1" applyAlignment="1">
      <alignment horizontal="right"/>
    </xf>
    <xf numFmtId="0" fontId="6" fillId="0" borderId="0" xfId="7" applyFont="1" applyAlignment="1">
      <alignment vertical="center"/>
    </xf>
    <xf numFmtId="0" fontId="6" fillId="0" borderId="0" xfId="0" applyFont="1" applyAlignment="1">
      <alignment vertical="center"/>
    </xf>
    <xf numFmtId="0" fontId="70" fillId="0" borderId="0" xfId="16" applyFont="1" applyAlignment="1">
      <alignment horizontal="center" vertical="center" wrapText="1"/>
    </xf>
    <xf numFmtId="0" fontId="114" fillId="0" borderId="0" xfId="16" applyFont="1" applyAlignment="1">
      <alignment horizontal="center" vertical="center" wrapText="1"/>
    </xf>
    <xf numFmtId="0" fontId="69" fillId="0" borderId="0" xfId="16" applyFont="1" applyAlignment="1">
      <alignment horizontal="center" vertical="center" wrapText="1"/>
    </xf>
    <xf numFmtId="0" fontId="36" fillId="0" borderId="0" xfId="17" applyFont="1"/>
    <xf numFmtId="1" fontId="36" fillId="0" borderId="0" xfId="17" applyNumberFormat="1" applyFont="1"/>
    <xf numFmtId="0" fontId="43" fillId="0" borderId="0" xfId="0" applyFont="1" applyAlignment="1">
      <alignment horizontal="center"/>
    </xf>
    <xf numFmtId="1" fontId="65" fillId="26" borderId="0" xfId="0" applyNumberFormat="1" applyFont="1" applyFill="1" applyAlignment="1">
      <alignment horizontal="center"/>
    </xf>
    <xf numFmtId="176" fontId="6" fillId="0" borderId="0" xfId="0" applyNumberFormat="1" applyFont="1" applyAlignment="1">
      <alignment horizontal="center"/>
    </xf>
    <xf numFmtId="9" fontId="6" fillId="0" borderId="0" xfId="14" applyFont="1"/>
    <xf numFmtId="2" fontId="5" fillId="15" borderId="0" xfId="0" applyNumberFormat="1" applyFont="1" applyFill="1"/>
    <xf numFmtId="9" fontId="5" fillId="0" borderId="0" xfId="14" applyFont="1"/>
    <xf numFmtId="9" fontId="5" fillId="0" borderId="0" xfId="14" applyFont="1" applyFill="1" applyBorder="1"/>
    <xf numFmtId="1" fontId="46" fillId="0" borderId="0" xfId="0" applyNumberFormat="1" applyFont="1" applyAlignment="1">
      <alignment vertical="center"/>
    </xf>
    <xf numFmtId="0" fontId="6" fillId="0" borderId="0" xfId="14" applyNumberFormat="1" applyFont="1" applyAlignment="1">
      <alignment horizontal="center"/>
    </xf>
    <xf numFmtId="1" fontId="24" fillId="0" borderId="0" xfId="14" applyNumberFormat="1" applyFont="1" applyFill="1" applyBorder="1" applyAlignment="1">
      <alignment horizontal="right"/>
    </xf>
    <xf numFmtId="1" fontId="22" fillId="0" borderId="0" xfId="14" applyNumberFormat="1" applyFont="1" applyFill="1" applyBorder="1" applyAlignment="1"/>
    <xf numFmtId="1" fontId="69" fillId="0" borderId="0" xfId="0" applyNumberFormat="1" applyFont="1" applyAlignment="1">
      <alignment horizontal="right"/>
    </xf>
    <xf numFmtId="165" fontId="69" fillId="0" borderId="0" xfId="0" applyNumberFormat="1" applyFont="1" applyAlignment="1">
      <alignment horizontal="right"/>
    </xf>
    <xf numFmtId="1" fontId="60" fillId="0" borderId="0" xfId="0" applyNumberFormat="1" applyFont="1"/>
    <xf numFmtId="165" fontId="43" fillId="0" borderId="0" xfId="0" applyNumberFormat="1" applyFont="1" applyAlignment="1">
      <alignment horizontal="right"/>
    </xf>
    <xf numFmtId="1" fontId="43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 vertical="center" wrapText="1"/>
    </xf>
    <xf numFmtId="1" fontId="39" fillId="25" borderId="75" xfId="0" applyNumberFormat="1" applyFont="1" applyFill="1" applyBorder="1" applyAlignment="1">
      <alignment horizontal="center"/>
    </xf>
    <xf numFmtId="1" fontId="39" fillId="25" borderId="79" xfId="0" applyNumberFormat="1" applyFont="1" applyFill="1" applyBorder="1" applyAlignment="1">
      <alignment horizontal="center"/>
    </xf>
    <xf numFmtId="1" fontId="43" fillId="25" borderId="79" xfId="0" applyNumberFormat="1" applyFont="1" applyFill="1" applyBorder="1" applyAlignment="1">
      <alignment horizontal="center"/>
    </xf>
    <xf numFmtId="166" fontId="5" fillId="15" borderId="0" xfId="0" applyNumberFormat="1" applyFont="1" applyFill="1"/>
    <xf numFmtId="1" fontId="84" fillId="22" borderId="84" xfId="0" applyNumberFormat="1" applyFont="1" applyFill="1" applyBorder="1" applyAlignment="1">
      <alignment horizontal="center"/>
    </xf>
    <xf numFmtId="0" fontId="84" fillId="22" borderId="84" xfId="0" applyFont="1" applyFill="1" applyBorder="1" applyAlignment="1">
      <alignment horizontal="center"/>
    </xf>
    <xf numFmtId="1" fontId="39" fillId="23" borderId="75" xfId="0" applyNumberFormat="1" applyFont="1" applyFill="1" applyBorder="1" applyAlignment="1">
      <alignment horizontal="center"/>
    </xf>
    <xf numFmtId="1" fontId="84" fillId="23" borderId="84" xfId="0" applyNumberFormat="1" applyFont="1" applyFill="1" applyBorder="1" applyAlignment="1">
      <alignment horizontal="center"/>
    </xf>
    <xf numFmtId="1" fontId="43" fillId="23" borderId="75" xfId="0" applyNumberFormat="1" applyFont="1" applyFill="1" applyBorder="1" applyAlignment="1">
      <alignment horizontal="center"/>
    </xf>
    <xf numFmtId="1" fontId="39" fillId="20" borderId="75" xfId="0" applyNumberFormat="1" applyFont="1" applyFill="1" applyBorder="1" applyAlignment="1">
      <alignment horizontal="center"/>
    </xf>
    <xf numFmtId="1" fontId="39" fillId="20" borderId="79" xfId="0" applyNumberFormat="1" applyFont="1" applyFill="1" applyBorder="1" applyAlignment="1">
      <alignment horizontal="center"/>
    </xf>
    <xf numFmtId="1" fontId="43" fillId="20" borderId="75" xfId="0" applyNumberFormat="1" applyFont="1" applyFill="1" applyBorder="1" applyAlignment="1">
      <alignment horizontal="center"/>
    </xf>
    <xf numFmtId="1" fontId="39" fillId="15" borderId="75" xfId="0" applyNumberFormat="1" applyFont="1" applyFill="1" applyBorder="1" applyAlignment="1">
      <alignment horizontal="center"/>
    </xf>
    <xf numFmtId="1" fontId="39" fillId="15" borderId="79" xfId="0" applyNumberFormat="1" applyFont="1" applyFill="1" applyBorder="1" applyAlignment="1">
      <alignment horizontal="center"/>
    </xf>
    <xf numFmtId="165" fontId="39" fillId="25" borderId="0" xfId="0" applyNumberFormat="1" applyFont="1" applyFill="1" applyAlignment="1">
      <alignment horizontal="center"/>
    </xf>
    <xf numFmtId="0" fontId="70" fillId="0" borderId="0" xfId="8" applyFont="1" applyAlignment="1">
      <alignment horizontal="center"/>
    </xf>
    <xf numFmtId="1" fontId="69" fillId="0" borderId="0" xfId="8" applyNumberFormat="1" applyFont="1" applyAlignment="1">
      <alignment horizontal="center"/>
    </xf>
    <xf numFmtId="0" fontId="6" fillId="0" borderId="0" xfId="8" applyFont="1" applyAlignment="1">
      <alignment horizontal="center"/>
    </xf>
    <xf numFmtId="1" fontId="70" fillId="0" borderId="0" xfId="8" applyNumberFormat="1" applyFont="1" applyAlignment="1">
      <alignment horizontal="center"/>
    </xf>
    <xf numFmtId="1" fontId="6" fillId="0" borderId="0" xfId="8" applyNumberFormat="1" applyFont="1"/>
    <xf numFmtId="9" fontId="24" fillId="0" borderId="0" xfId="14" applyFont="1" applyFill="1" applyBorder="1" applyAlignment="1"/>
    <xf numFmtId="1" fontId="22" fillId="0" borderId="95" xfId="0" applyNumberFormat="1" applyFont="1" applyBorder="1"/>
    <xf numFmtId="1" fontId="22" fillId="0" borderId="95" xfId="0" applyNumberFormat="1" applyFont="1" applyBorder="1" applyAlignment="1">
      <alignment horizontal="left"/>
    </xf>
    <xf numFmtId="1" fontId="22" fillId="0" borderId="95" xfId="0" applyNumberFormat="1" applyFont="1" applyBorder="1" applyAlignment="1">
      <alignment horizontal="center"/>
    </xf>
    <xf numFmtId="0" fontId="22" fillId="0" borderId="95" xfId="0" applyFont="1" applyBorder="1" applyAlignment="1">
      <alignment horizontal="center"/>
    </xf>
    <xf numFmtId="1" fontId="22" fillId="0" borderId="96" xfId="0" applyNumberFormat="1" applyFont="1" applyBorder="1"/>
    <xf numFmtId="1" fontId="24" fillId="0" borderId="95" xfId="0" applyNumberFormat="1" applyFont="1" applyBorder="1"/>
    <xf numFmtId="1" fontId="24" fillId="0" borderId="95" xfId="0" applyNumberFormat="1" applyFont="1" applyBorder="1" applyAlignment="1">
      <alignment horizontal="right"/>
    </xf>
    <xf numFmtId="1" fontId="50" fillId="0" borderId="95" xfId="0" applyNumberFormat="1" applyFont="1" applyBorder="1" applyAlignment="1">
      <alignment horizontal="right"/>
    </xf>
    <xf numFmtId="1" fontId="24" fillId="0" borderId="96" xfId="0" applyNumberFormat="1" applyFont="1" applyBorder="1"/>
    <xf numFmtId="1" fontId="56" fillId="0" borderId="95" xfId="0" applyNumberFormat="1" applyFont="1" applyBorder="1"/>
    <xf numFmtId="1" fontId="56" fillId="0" borderId="95" xfId="0" applyNumberFormat="1" applyFont="1" applyBorder="1" applyAlignment="1">
      <alignment horizontal="center"/>
    </xf>
    <xf numFmtId="9" fontId="56" fillId="0" borderId="95" xfId="14" applyFont="1" applyFill="1" applyBorder="1" applyAlignment="1">
      <alignment horizontal="center"/>
    </xf>
    <xf numFmtId="9" fontId="24" fillId="0" borderId="95" xfId="14" applyFont="1" applyFill="1" applyBorder="1" applyAlignment="1">
      <alignment horizontal="center"/>
    </xf>
    <xf numFmtId="1" fontId="22" fillId="0" borderId="95" xfId="0" applyNumberFormat="1" applyFont="1" applyBorder="1" applyAlignment="1">
      <alignment horizontal="right"/>
    </xf>
    <xf numFmtId="1" fontId="22" fillId="18" borderId="95" xfId="0" applyNumberFormat="1" applyFont="1" applyFill="1" applyBorder="1"/>
    <xf numFmtId="1" fontId="22" fillId="18" borderId="95" xfId="0" applyNumberFormat="1" applyFont="1" applyFill="1" applyBorder="1" applyAlignment="1">
      <alignment horizontal="right"/>
    </xf>
    <xf numFmtId="1" fontId="22" fillId="18" borderId="96" xfId="0" applyNumberFormat="1" applyFont="1" applyFill="1" applyBorder="1"/>
    <xf numFmtId="0" fontId="22" fillId="0" borderId="95" xfId="0" applyFont="1" applyBorder="1"/>
    <xf numFmtId="1" fontId="24" fillId="0" borderId="95" xfId="0" applyNumberFormat="1" applyFont="1" applyBorder="1" applyAlignment="1">
      <alignment wrapText="1"/>
    </xf>
    <xf numFmtId="0" fontId="22" fillId="18" borderId="95" xfId="0" applyFont="1" applyFill="1" applyBorder="1"/>
    <xf numFmtId="1" fontId="22" fillId="18" borderId="95" xfId="0" applyNumberFormat="1" applyFont="1" applyFill="1" applyBorder="1" applyAlignment="1">
      <alignment horizontal="center"/>
    </xf>
    <xf numFmtId="1" fontId="105" fillId="0" borderId="95" xfId="0" applyNumberFormat="1" applyFont="1" applyBorder="1" applyAlignment="1">
      <alignment horizontal="right"/>
    </xf>
    <xf numFmtId="1" fontId="22" fillId="0" borderId="96" xfId="0" applyNumberFormat="1" applyFont="1" applyBorder="1" applyAlignment="1">
      <alignment horizontal="right"/>
    </xf>
    <xf numFmtId="0" fontId="24" fillId="0" borderId="95" xfId="0" applyFont="1" applyBorder="1" applyAlignment="1">
      <alignment horizontal="right"/>
    </xf>
    <xf numFmtId="2" fontId="24" fillId="0" borderId="95" xfId="0" applyNumberFormat="1" applyFont="1" applyBorder="1"/>
    <xf numFmtId="1" fontId="24" fillId="0" borderId="95" xfId="0" applyNumberFormat="1" applyFont="1" applyBorder="1" applyAlignment="1">
      <alignment vertical="center"/>
    </xf>
    <xf numFmtId="0" fontId="22" fillId="19" borderId="95" xfId="0" applyFont="1" applyFill="1" applyBorder="1"/>
    <xf numFmtId="1" fontId="22" fillId="19" borderId="95" xfId="0" applyNumberFormat="1" applyFont="1" applyFill="1" applyBorder="1" applyAlignment="1">
      <alignment horizontal="left"/>
    </xf>
    <xf numFmtId="1" fontId="22" fillId="19" borderId="95" xfId="0" applyNumberFormat="1" applyFont="1" applyFill="1" applyBorder="1"/>
    <xf numFmtId="1" fontId="22" fillId="19" borderId="96" xfId="0" applyNumberFormat="1" applyFont="1" applyFill="1" applyBorder="1"/>
    <xf numFmtId="1" fontId="22" fillId="18" borderId="95" xfId="0" applyNumberFormat="1" applyFont="1" applyFill="1" applyBorder="1" applyAlignment="1">
      <alignment horizontal="left"/>
    </xf>
    <xf numFmtId="1" fontId="24" fillId="18" borderId="95" xfId="0" applyNumberFormat="1" applyFont="1" applyFill="1" applyBorder="1" applyAlignment="1">
      <alignment horizontal="right"/>
    </xf>
    <xf numFmtId="1" fontId="105" fillId="18" borderId="95" xfId="0" applyNumberFormat="1" applyFont="1" applyFill="1" applyBorder="1" applyAlignment="1">
      <alignment horizontal="right"/>
    </xf>
    <xf numFmtId="0" fontId="24" fillId="25" borderId="95" xfId="0" applyFont="1" applyFill="1" applyBorder="1"/>
    <xf numFmtId="1" fontId="24" fillId="25" borderId="95" xfId="0" applyNumberFormat="1" applyFont="1" applyFill="1" applyBorder="1"/>
    <xf numFmtId="1" fontId="24" fillId="25" borderId="96" xfId="0" applyNumberFormat="1" applyFont="1" applyFill="1" applyBorder="1"/>
    <xf numFmtId="0" fontId="22" fillId="25" borderId="95" xfId="0" applyFont="1" applyFill="1" applyBorder="1"/>
    <xf numFmtId="1" fontId="22" fillId="25" borderId="95" xfId="0" applyNumberFormat="1" applyFont="1" applyFill="1" applyBorder="1"/>
    <xf numFmtId="1" fontId="22" fillId="25" borderId="96" xfId="0" applyNumberFormat="1" applyFont="1" applyFill="1" applyBorder="1"/>
    <xf numFmtId="1" fontId="70" fillId="0" borderId="95" xfId="0" applyNumberFormat="1" applyFont="1" applyBorder="1" applyAlignment="1">
      <alignment horizontal="left"/>
    </xf>
    <xf numFmtId="1" fontId="69" fillId="0" borderId="95" xfId="0" applyNumberFormat="1" applyFont="1" applyBorder="1" applyAlignment="1">
      <alignment horizontal="left"/>
    </xf>
    <xf numFmtId="1" fontId="69" fillId="0" borderId="95" xfId="0" applyNumberFormat="1" applyFont="1" applyBorder="1"/>
    <xf numFmtId="0" fontId="70" fillId="0" borderId="95" xfId="0" applyFont="1" applyBorder="1"/>
    <xf numFmtId="1" fontId="70" fillId="0" borderId="95" xfId="0" applyNumberFormat="1" applyFont="1" applyBorder="1" applyAlignment="1">
      <alignment horizontal="right"/>
    </xf>
    <xf numFmtId="0" fontId="70" fillId="0" borderId="96" xfId="0" applyFont="1" applyBorder="1"/>
    <xf numFmtId="0" fontId="69" fillId="0" borderId="95" xfId="0" applyFont="1" applyBorder="1"/>
    <xf numFmtId="1" fontId="69" fillId="0" borderId="95" xfId="0" applyNumberFormat="1" applyFont="1" applyBorder="1" applyAlignment="1">
      <alignment horizontal="right"/>
    </xf>
    <xf numFmtId="0" fontId="69" fillId="0" borderId="96" xfId="0" applyFont="1" applyBorder="1"/>
    <xf numFmtId="9" fontId="39" fillId="0" borderId="95" xfId="14" applyFont="1" applyFill="1" applyBorder="1" applyAlignment="1">
      <alignment horizontal="center"/>
    </xf>
    <xf numFmtId="0" fontId="43" fillId="0" borderId="96" xfId="0" applyFont="1" applyBorder="1"/>
    <xf numFmtId="0" fontId="69" fillId="0" borderId="95" xfId="0" applyFont="1" applyBorder="1" applyAlignment="1">
      <alignment horizontal="right"/>
    </xf>
    <xf numFmtId="9" fontId="70" fillId="0" borderId="95" xfId="14" applyFont="1" applyFill="1" applyBorder="1" applyAlignment="1">
      <alignment horizontal="center"/>
    </xf>
    <xf numFmtId="0" fontId="69" fillId="0" borderId="95" xfId="11" applyFont="1" applyBorder="1" applyAlignment="1">
      <alignment vertical="center"/>
    </xf>
    <xf numFmtId="1" fontId="6" fillId="0" borderId="95" xfId="0" applyNumberFormat="1" applyFont="1" applyBorder="1" applyAlignment="1">
      <alignment horizontal="left"/>
    </xf>
    <xf numFmtId="0" fontId="6" fillId="0" borderId="95" xfId="0" applyFont="1" applyBorder="1"/>
    <xf numFmtId="0" fontId="6" fillId="0" borderId="95" xfId="0" applyFont="1" applyBorder="1" applyAlignment="1">
      <alignment horizontal="right"/>
    </xf>
    <xf numFmtId="1" fontId="6" fillId="0" borderId="95" xfId="0" applyNumberFormat="1" applyFont="1" applyBorder="1"/>
    <xf numFmtId="0" fontId="6" fillId="0" borderId="96" xfId="0" applyFont="1" applyBorder="1"/>
    <xf numFmtId="1" fontId="6" fillId="0" borderId="95" xfId="0" applyNumberFormat="1" applyFont="1" applyBorder="1" applyAlignment="1">
      <alignment horizontal="right"/>
    </xf>
    <xf numFmtId="0" fontId="39" fillId="15" borderId="95" xfId="0" applyFont="1" applyFill="1" applyBorder="1"/>
    <xf numFmtId="0" fontId="5" fillId="0" borderId="95" xfId="0" applyFont="1" applyBorder="1"/>
    <xf numFmtId="0" fontId="5" fillId="0" borderId="95" xfId="0" applyFont="1" applyBorder="1" applyAlignment="1">
      <alignment horizontal="center" vertical="center" wrapText="1"/>
    </xf>
    <xf numFmtId="1" fontId="6" fillId="0" borderId="95" xfId="0" applyNumberFormat="1" applyFont="1" applyBorder="1" applyAlignment="1">
      <alignment horizontal="center" vertical="center" wrapText="1"/>
    </xf>
    <xf numFmtId="1" fontId="5" fillId="0" borderId="95" xfId="0" applyNumberFormat="1" applyFont="1" applyBorder="1" applyAlignment="1">
      <alignment horizontal="center" vertical="center" wrapText="1"/>
    </xf>
    <xf numFmtId="1" fontId="5" fillId="0" borderId="95" xfId="0" applyNumberFormat="1" applyFont="1" applyBorder="1" applyAlignment="1">
      <alignment horizontal="left"/>
    </xf>
    <xf numFmtId="1" fontId="6" fillId="0" borderId="95" xfId="0" applyNumberFormat="1" applyFont="1" applyBorder="1" applyAlignment="1">
      <alignment horizontal="center"/>
    </xf>
    <xf numFmtId="2" fontId="6" fillId="0" borderId="95" xfId="0" applyNumberFormat="1" applyFont="1" applyBorder="1"/>
    <xf numFmtId="0" fontId="113" fillId="0" borderId="95" xfId="0" applyFont="1" applyBorder="1"/>
    <xf numFmtId="1" fontId="3" fillId="0" borderId="95" xfId="0" applyNumberFormat="1" applyFont="1" applyBorder="1"/>
    <xf numFmtId="9" fontId="3" fillId="0" borderId="95" xfId="14" applyFont="1" applyFill="1" applyBorder="1"/>
    <xf numFmtId="9" fontId="3" fillId="0" borderId="95" xfId="14" applyFont="1" applyFill="1" applyBorder="1" applyAlignment="1">
      <alignment horizontal="right"/>
    </xf>
    <xf numFmtId="1" fontId="63" fillId="0" borderId="95" xfId="0" applyNumberFormat="1" applyFont="1" applyBorder="1" applyAlignment="1">
      <alignment horizontal="left"/>
    </xf>
    <xf numFmtId="165" fontId="69" fillId="0" borderId="95" xfId="0" applyNumberFormat="1" applyFont="1" applyBorder="1" applyAlignment="1">
      <alignment horizontal="right"/>
    </xf>
    <xf numFmtId="2" fontId="6" fillId="0" borderId="95" xfId="0" applyNumberFormat="1" applyFont="1" applyBorder="1" applyAlignment="1">
      <alignment horizontal="right"/>
    </xf>
    <xf numFmtId="1" fontId="43" fillId="0" borderId="95" xfId="0" applyNumberFormat="1" applyFont="1" applyBorder="1" applyAlignment="1">
      <alignment horizontal="right"/>
    </xf>
    <xf numFmtId="165" fontId="43" fillId="0" borderId="95" xfId="0" applyNumberFormat="1" applyFont="1" applyBorder="1" applyAlignment="1">
      <alignment horizontal="right"/>
    </xf>
    <xf numFmtId="0" fontId="5" fillId="0" borderId="95" xfId="0" applyFont="1" applyBorder="1" applyAlignment="1">
      <alignment horizontal="right"/>
    </xf>
    <xf numFmtId="0" fontId="70" fillId="0" borderId="95" xfId="0" applyFont="1" applyBorder="1" applyAlignment="1">
      <alignment horizontal="right"/>
    </xf>
    <xf numFmtId="1" fontId="5" fillId="0" borderId="95" xfId="0" applyNumberFormat="1" applyFont="1" applyBorder="1" applyAlignment="1">
      <alignment horizontal="right"/>
    </xf>
    <xf numFmtId="0" fontId="70" fillId="0" borderId="95" xfId="0" applyFont="1" applyBorder="1" applyAlignment="1">
      <alignment horizontal="center"/>
    </xf>
    <xf numFmtId="1" fontId="70" fillId="0" borderId="95" xfId="0" applyNumberFormat="1" applyFont="1" applyBorder="1" applyAlignment="1">
      <alignment horizontal="center"/>
    </xf>
    <xf numFmtId="1" fontId="69" fillId="0" borderId="95" xfId="0" applyNumberFormat="1" applyFont="1" applyBorder="1" applyAlignment="1">
      <alignment horizontal="center"/>
    </xf>
    <xf numFmtId="0" fontId="69" fillId="0" borderId="95" xfId="0" applyFont="1" applyBorder="1" applyAlignment="1">
      <alignment horizontal="center"/>
    </xf>
    <xf numFmtId="170" fontId="69" fillId="0" borderId="95" xfId="0" applyNumberFormat="1" applyFont="1" applyBorder="1" applyAlignment="1">
      <alignment horizontal="center"/>
    </xf>
    <xf numFmtId="0" fontId="70" fillId="0" borderId="95" xfId="0" applyFont="1" applyBorder="1" applyAlignment="1">
      <alignment horizontal="left"/>
    </xf>
    <xf numFmtId="1" fontId="69" fillId="26" borderId="95" xfId="0" applyNumberFormat="1" applyFont="1" applyFill="1" applyBorder="1" applyAlignment="1">
      <alignment horizontal="center"/>
    </xf>
    <xf numFmtId="1" fontId="5" fillId="27" borderId="95" xfId="0" applyNumberFormat="1" applyFont="1" applyFill="1" applyBorder="1" applyAlignment="1">
      <alignment horizontal="left" wrapText="1"/>
    </xf>
    <xf numFmtId="1" fontId="70" fillId="27" borderId="95" xfId="0" applyNumberFormat="1" applyFont="1" applyFill="1" applyBorder="1" applyAlignment="1">
      <alignment horizontal="center" vertical="center"/>
    </xf>
    <xf numFmtId="1" fontId="69" fillId="27" borderId="95" xfId="0" applyNumberFormat="1" applyFont="1" applyFill="1" applyBorder="1" applyAlignment="1">
      <alignment vertical="center"/>
    </xf>
    <xf numFmtId="0" fontId="69" fillId="27" borderId="95" xfId="7" applyFont="1" applyFill="1" applyBorder="1" applyAlignment="1">
      <alignment vertical="center"/>
    </xf>
    <xf numFmtId="169" fontId="70" fillId="0" borderId="95" xfId="0" applyNumberFormat="1" applyFont="1" applyBorder="1" applyAlignment="1">
      <alignment horizontal="left"/>
    </xf>
    <xf numFmtId="0" fontId="70" fillId="0" borderId="95" xfId="16" applyFont="1" applyBorder="1" applyAlignment="1">
      <alignment horizontal="center" vertical="center" wrapText="1"/>
    </xf>
    <xf numFmtId="1" fontId="69" fillId="0" borderId="95" xfId="7" applyNumberFormat="1" applyFont="1" applyBorder="1"/>
    <xf numFmtId="0" fontId="5" fillId="0" borderId="95" xfId="0" applyFont="1" applyBorder="1" applyAlignment="1">
      <alignment horizontal="center"/>
    </xf>
    <xf numFmtId="0" fontId="6" fillId="0" borderId="95" xfId="0" applyFont="1" applyBorder="1" applyAlignment="1">
      <alignment horizontal="center"/>
    </xf>
    <xf numFmtId="0" fontId="43" fillId="0" borderId="95" xfId="0" applyFont="1" applyBorder="1" applyAlignment="1">
      <alignment horizontal="center"/>
    </xf>
    <xf numFmtId="0" fontId="6" fillId="0" borderId="95" xfId="0" applyFont="1" applyBorder="1" applyAlignment="1">
      <alignment horizontal="right" vertical="center"/>
    </xf>
    <xf numFmtId="0" fontId="21" fillId="0" borderId="95" xfId="0" applyFont="1" applyBorder="1"/>
    <xf numFmtId="17" fontId="5" fillId="0" borderId="95" xfId="0" applyNumberFormat="1" applyFont="1" applyBorder="1" applyAlignment="1">
      <alignment horizontal="center"/>
    </xf>
    <xf numFmtId="1" fontId="46" fillId="0" borderId="95" xfId="0" applyNumberFormat="1" applyFont="1" applyBorder="1" applyAlignment="1">
      <alignment horizontal="right"/>
    </xf>
    <xf numFmtId="1" fontId="36" fillId="0" borderId="95" xfId="0" applyNumberFormat="1" applyFont="1" applyBorder="1" applyAlignment="1">
      <alignment horizontal="left"/>
    </xf>
    <xf numFmtId="1" fontId="36" fillId="0" borderId="95" xfId="0" applyNumberFormat="1" applyFont="1" applyBorder="1" applyAlignment="1">
      <alignment horizontal="right"/>
    </xf>
    <xf numFmtId="1" fontId="46" fillId="0" borderId="95" xfId="0" applyNumberFormat="1" applyFont="1" applyBorder="1" applyAlignment="1">
      <alignment horizontal="center"/>
    </xf>
    <xf numFmtId="1" fontId="46" fillId="0" borderId="83" xfId="0" applyNumberFormat="1" applyFont="1" applyBorder="1" applyAlignment="1">
      <alignment horizontal="right" wrapText="1"/>
    </xf>
    <xf numFmtId="0" fontId="36" fillId="0" borderId="95" xfId="0" applyFont="1" applyBorder="1" applyAlignment="1">
      <alignment horizontal="right"/>
    </xf>
    <xf numFmtId="0" fontId="36" fillId="0" borderId="84" xfId="0" applyFont="1" applyBorder="1" applyAlignment="1">
      <alignment horizontal="right"/>
    </xf>
    <xf numFmtId="1" fontId="46" fillId="0" borderId="83" xfId="0" applyNumberFormat="1" applyFont="1" applyBorder="1" applyAlignment="1">
      <alignment horizontal="center" wrapText="1"/>
    </xf>
    <xf numFmtId="1" fontId="36" fillId="0" borderId="95" xfId="0" applyNumberFormat="1" applyFont="1" applyBorder="1" applyAlignment="1">
      <alignment horizontal="center"/>
    </xf>
    <xf numFmtId="1" fontId="58" fillId="0" borderId="95" xfId="0" applyNumberFormat="1" applyFont="1" applyBorder="1" applyAlignment="1">
      <alignment horizontal="center"/>
    </xf>
    <xf numFmtId="1" fontId="59" fillId="0" borderId="84" xfId="0" applyNumberFormat="1" applyFont="1" applyBorder="1" applyAlignment="1">
      <alignment horizontal="right"/>
    </xf>
    <xf numFmtId="1" fontId="59" fillId="0" borderId="84" xfId="0" applyNumberFormat="1" applyFont="1" applyBorder="1" applyAlignment="1">
      <alignment horizontal="center"/>
    </xf>
    <xf numFmtId="1" fontId="46" fillId="0" borderId="83" xfId="0" applyNumberFormat="1" applyFont="1" applyBorder="1" applyAlignment="1">
      <alignment horizontal="right"/>
    </xf>
    <xf numFmtId="0" fontId="0" fillId="0" borderId="95" xfId="0" applyBorder="1"/>
    <xf numFmtId="0" fontId="0" fillId="0" borderId="95" xfId="0" applyBorder="1" applyAlignment="1">
      <alignment horizontal="center"/>
    </xf>
    <xf numFmtId="1" fontId="32" fillId="0" borderId="84" xfId="0" applyNumberFormat="1" applyFont="1" applyBorder="1" applyAlignment="1">
      <alignment horizontal="right"/>
    </xf>
    <xf numFmtId="1" fontId="58" fillId="0" borderId="95" xfId="0" applyNumberFormat="1" applyFont="1" applyBorder="1"/>
    <xf numFmtId="1" fontId="62" fillId="0" borderId="95" xfId="0" applyNumberFormat="1" applyFont="1" applyBorder="1"/>
    <xf numFmtId="1" fontId="62" fillId="0" borderId="84" xfId="0" applyNumberFormat="1" applyFont="1" applyBorder="1"/>
    <xf numFmtId="0" fontId="60" fillId="0" borderId="95" xfId="0" applyFont="1" applyBorder="1"/>
    <xf numFmtId="1" fontId="39" fillId="0" borderId="84" xfId="0" applyNumberFormat="1" applyFont="1" applyBorder="1"/>
    <xf numFmtId="1" fontId="46" fillId="0" borderId="95" xfId="0" applyNumberFormat="1" applyFont="1" applyBorder="1" applyAlignment="1">
      <alignment horizontal="center" vertical="center"/>
    </xf>
    <xf numFmtId="1" fontId="5" fillId="0" borderId="84" xfId="0" applyNumberFormat="1" applyFont="1" applyBorder="1"/>
    <xf numFmtId="1" fontId="58" fillId="0" borderId="84" xfId="0" applyNumberFormat="1" applyFont="1" applyBorder="1"/>
    <xf numFmtId="1" fontId="0" fillId="0" borderId="95" xfId="0" applyNumberFormat="1" applyBorder="1" applyAlignment="1">
      <alignment horizontal="center"/>
    </xf>
    <xf numFmtId="1" fontId="36" fillId="0" borderId="95" xfId="0" applyNumberFormat="1" applyFont="1" applyBorder="1" applyAlignment="1">
      <alignment horizontal="right" vertical="center"/>
    </xf>
    <xf numFmtId="1" fontId="36" fillId="0" borderId="95" xfId="0" applyNumberFormat="1" applyFont="1" applyBorder="1" applyAlignment="1">
      <alignment horizontal="center" vertical="center"/>
    </xf>
    <xf numFmtId="1" fontId="46" fillId="0" borderId="97" xfId="0" applyNumberFormat="1" applyFont="1" applyBorder="1"/>
    <xf numFmtId="1" fontId="46" fillId="16" borderId="97" xfId="0" applyNumberFormat="1" applyFont="1" applyFill="1" applyBorder="1" applyAlignment="1">
      <alignment vertical="center"/>
    </xf>
    <xf numFmtId="1" fontId="46" fillId="16" borderId="98" xfId="0" applyNumberFormat="1" applyFont="1" applyFill="1" applyBorder="1" applyAlignment="1">
      <alignment vertical="center"/>
    </xf>
    <xf numFmtId="1" fontId="46" fillId="0" borderId="97" xfId="0" applyNumberFormat="1" applyFont="1" applyBorder="1" applyAlignment="1">
      <alignment vertical="center"/>
    </xf>
    <xf numFmtId="1" fontId="46" fillId="0" borderId="98" xfId="0" applyNumberFormat="1" applyFont="1" applyBorder="1" applyAlignment="1">
      <alignment vertical="center"/>
    </xf>
    <xf numFmtId="1" fontId="0" fillId="15" borderId="95" xfId="0" applyNumberFormat="1" applyFill="1" applyBorder="1" applyAlignment="1">
      <alignment horizontal="center"/>
    </xf>
    <xf numFmtId="0" fontId="0" fillId="15" borderId="95" xfId="0" applyFill="1" applyBorder="1" applyAlignment="1">
      <alignment horizontal="center"/>
    </xf>
    <xf numFmtId="1" fontId="0" fillId="15" borderId="84" xfId="0" applyNumberFormat="1" applyFill="1" applyBorder="1" applyAlignment="1">
      <alignment horizontal="center"/>
    </xf>
    <xf numFmtId="1" fontId="0" fillId="22" borderId="95" xfId="0" applyNumberFormat="1" applyFill="1" applyBorder="1" applyAlignment="1">
      <alignment horizontal="center"/>
    </xf>
    <xf numFmtId="0" fontId="0" fillId="22" borderId="95" xfId="0" applyFill="1" applyBorder="1" applyAlignment="1">
      <alignment horizontal="center"/>
    </xf>
    <xf numFmtId="1" fontId="46" fillId="0" borderId="97" xfId="0" applyNumberFormat="1" applyFont="1" applyBorder="1" applyAlignment="1">
      <alignment vertical="center" wrapText="1"/>
    </xf>
    <xf numFmtId="1" fontId="44" fillId="23" borderId="95" xfId="0" applyNumberFormat="1" applyFont="1" applyFill="1" applyBorder="1" applyAlignment="1">
      <alignment horizontal="center"/>
    </xf>
    <xf numFmtId="0" fontId="0" fillId="23" borderId="95" xfId="0" applyFill="1" applyBorder="1" applyAlignment="1">
      <alignment horizontal="center"/>
    </xf>
    <xf numFmtId="0" fontId="3" fillId="23" borderId="95" xfId="0" applyFont="1" applyFill="1" applyBorder="1" applyAlignment="1">
      <alignment horizontal="center"/>
    </xf>
    <xf numFmtId="1" fontId="10" fillId="0" borderId="84" xfId="0" applyNumberFormat="1" applyFont="1" applyBorder="1" applyAlignment="1">
      <alignment horizontal="center"/>
    </xf>
    <xf numFmtId="1" fontId="0" fillId="24" borderId="84" xfId="0" applyNumberFormat="1" applyFill="1" applyBorder="1" applyAlignment="1">
      <alignment horizontal="center"/>
    </xf>
    <xf numFmtId="1" fontId="46" fillId="0" borderId="98" xfId="0" applyNumberFormat="1" applyFont="1" applyBorder="1" applyAlignment="1">
      <alignment vertical="center" wrapText="1"/>
    </xf>
    <xf numFmtId="1" fontId="46" fillId="16" borderId="99" xfId="0" applyNumberFormat="1" applyFont="1" applyFill="1" applyBorder="1" applyAlignment="1">
      <alignment vertical="center"/>
    </xf>
    <xf numFmtId="0" fontId="0" fillId="15" borderId="83" xfId="0" applyFill="1" applyBorder="1"/>
    <xf numFmtId="1" fontId="36" fillId="0" borderId="96" xfId="0" applyNumberFormat="1" applyFont="1" applyBorder="1" applyAlignment="1">
      <alignment horizontal="left"/>
    </xf>
    <xf numFmtId="1" fontId="0" fillId="0" borderId="84" xfId="0" applyNumberFormat="1" applyBorder="1" applyAlignment="1">
      <alignment horizontal="center"/>
    </xf>
    <xf numFmtId="0" fontId="0" fillId="21" borderId="95" xfId="0" applyFill="1" applyBorder="1" applyAlignment="1">
      <alignment horizontal="center"/>
    </xf>
    <xf numFmtId="0" fontId="0" fillId="0" borderId="84" xfId="0" applyBorder="1" applyAlignment="1">
      <alignment horizontal="center"/>
    </xf>
    <xf numFmtId="0" fontId="17" fillId="0" borderId="95" xfId="0" applyFont="1" applyBorder="1" applyAlignment="1">
      <alignment horizontal="center" vertical="center" wrapText="1"/>
    </xf>
    <xf numFmtId="0" fontId="17" fillId="0" borderId="95" xfId="0" applyFont="1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99" fillId="0" borderId="95" xfId="0" applyFont="1" applyBorder="1" applyAlignment="1">
      <alignment vertical="center"/>
    </xf>
    <xf numFmtId="0" fontId="17" fillId="0" borderId="95" xfId="0" applyFont="1" applyBorder="1" applyAlignment="1">
      <alignment vertical="center" wrapText="1"/>
    </xf>
    <xf numFmtId="0" fontId="100" fillId="0" borderId="95" xfId="0" applyFont="1" applyBorder="1" applyAlignment="1">
      <alignment vertical="center" wrapText="1"/>
    </xf>
    <xf numFmtId="0" fontId="101" fillId="0" borderId="95" xfId="0" applyFont="1" applyBorder="1" applyAlignment="1">
      <alignment vertical="center" wrapText="1"/>
    </xf>
    <xf numFmtId="1" fontId="46" fillId="0" borderId="95" xfId="0" applyNumberFormat="1" applyFont="1" applyBorder="1" applyAlignment="1">
      <alignment horizontal="left"/>
    </xf>
    <xf numFmtId="1" fontId="10" fillId="15" borderId="100" xfId="0" applyNumberFormat="1" applyFont="1" applyFill="1" applyBorder="1" applyAlignment="1">
      <alignment horizontal="center"/>
    </xf>
    <xf numFmtId="1" fontId="46" fillId="0" borderId="101" xfId="0" applyNumberFormat="1" applyFont="1" applyBorder="1" applyAlignment="1">
      <alignment vertical="center"/>
    </xf>
    <xf numFmtId="1" fontId="60" fillId="22" borderId="95" xfId="0" applyNumberFormat="1" applyFont="1" applyFill="1" applyBorder="1" applyAlignment="1">
      <alignment horizontal="center"/>
    </xf>
    <xf numFmtId="0" fontId="60" fillId="22" borderId="95" xfId="0" applyFont="1" applyFill="1" applyBorder="1" applyAlignment="1">
      <alignment horizontal="center"/>
    </xf>
    <xf numFmtId="0" fontId="60" fillId="23" borderId="95" xfId="0" applyFont="1" applyFill="1" applyBorder="1" applyAlignment="1">
      <alignment horizontal="center"/>
    </xf>
    <xf numFmtId="1" fontId="39" fillId="0" borderId="95" xfId="0" applyNumberFormat="1" applyFont="1" applyBorder="1" applyAlignment="1">
      <alignment horizontal="center"/>
    </xf>
    <xf numFmtId="165" fontId="6" fillId="0" borderId="95" xfId="0" applyNumberFormat="1" applyFont="1" applyBorder="1"/>
    <xf numFmtId="165" fontId="6" fillId="0" borderId="95" xfId="0" applyNumberFormat="1" applyFont="1" applyBorder="1" applyAlignment="1">
      <alignment horizontal="left"/>
    </xf>
    <xf numFmtId="1" fontId="5" fillId="0" borderId="95" xfId="0" applyNumberFormat="1" applyFont="1" applyBorder="1" applyAlignment="1">
      <alignment horizontal="center"/>
    </xf>
    <xf numFmtId="0" fontId="5" fillId="15" borderId="95" xfId="0" applyFont="1" applyFill="1" applyBorder="1"/>
    <xf numFmtId="0" fontId="5" fillId="15" borderId="95" xfId="0" applyFont="1" applyFill="1" applyBorder="1" applyAlignment="1">
      <alignment horizontal="center"/>
    </xf>
    <xf numFmtId="0" fontId="10" fillId="0" borderId="95" xfId="0" applyFont="1" applyBorder="1" applyAlignment="1">
      <alignment horizontal="center"/>
    </xf>
    <xf numFmtId="1" fontId="10" fillId="0" borderId="95" xfId="0" applyNumberFormat="1" applyFont="1" applyBorder="1" applyAlignment="1">
      <alignment horizontal="center"/>
    </xf>
    <xf numFmtId="1" fontId="6" fillId="0" borderId="95" xfId="15" applyNumberFormat="1" applyFont="1" applyBorder="1" applyAlignment="1">
      <alignment horizontal="left"/>
    </xf>
    <xf numFmtId="1" fontId="5" fillId="21" borderId="95" xfId="15" applyNumberFormat="1" applyFont="1" applyFill="1" applyBorder="1" applyAlignment="1">
      <alignment horizontal="right"/>
    </xf>
    <xf numFmtId="1" fontId="5" fillId="0" borderId="95" xfId="15" applyNumberFormat="1" applyFont="1" applyBorder="1" applyAlignment="1">
      <alignment horizontal="right"/>
    </xf>
    <xf numFmtId="165" fontId="6" fillId="0" borderId="95" xfId="15" applyNumberFormat="1" applyFont="1" applyBorder="1" applyAlignment="1">
      <alignment horizontal="left"/>
    </xf>
    <xf numFmtId="0" fontId="11" fillId="0" borderId="95" xfId="0" applyFont="1" applyBorder="1" applyAlignment="1">
      <alignment horizontal="center"/>
    </xf>
    <xf numFmtId="0" fontId="11" fillId="0" borderId="95" xfId="0" applyFont="1" applyBorder="1"/>
    <xf numFmtId="2" fontId="5" fillId="15" borderId="95" xfId="0" applyNumberFormat="1" applyFont="1" applyFill="1" applyBorder="1" applyAlignment="1">
      <alignment horizontal="center"/>
    </xf>
    <xf numFmtId="166" fontId="5" fillId="15" borderId="95" xfId="0" applyNumberFormat="1" applyFont="1" applyFill="1" applyBorder="1" applyAlignment="1">
      <alignment horizontal="center"/>
    </xf>
    <xf numFmtId="174" fontId="5" fillId="15" borderId="95" xfId="0" applyNumberFormat="1" applyFont="1" applyFill="1" applyBorder="1" applyAlignment="1">
      <alignment horizontal="center"/>
    </xf>
    <xf numFmtId="166" fontId="5" fillId="15" borderId="95" xfId="0" applyNumberFormat="1" applyFont="1" applyFill="1" applyBorder="1"/>
    <xf numFmtId="2" fontId="5" fillId="15" borderId="95" xfId="0" applyNumberFormat="1" applyFont="1" applyFill="1" applyBorder="1"/>
    <xf numFmtId="1" fontId="74" fillId="0" borderId="95" xfId="0" applyNumberFormat="1" applyFont="1" applyBorder="1" applyAlignment="1">
      <alignment horizontal="left"/>
    </xf>
    <xf numFmtId="0" fontId="70" fillId="0" borderId="95" xfId="8" applyFont="1" applyBorder="1" applyAlignment="1">
      <alignment horizontal="center"/>
    </xf>
    <xf numFmtId="0" fontId="5" fillId="0" borderId="95" xfId="8" applyFont="1" applyBorder="1" applyAlignment="1">
      <alignment horizontal="center"/>
    </xf>
    <xf numFmtId="1" fontId="74" fillId="0" borderId="95" xfId="0" applyNumberFormat="1" applyFont="1" applyBorder="1" applyAlignment="1">
      <alignment horizontal="center"/>
    </xf>
    <xf numFmtId="0" fontId="6" fillId="0" borderId="95" xfId="8" applyFont="1" applyBorder="1" applyAlignment="1">
      <alignment horizontal="left"/>
    </xf>
    <xf numFmtId="0" fontId="6" fillId="0" borderId="95" xfId="8" applyFont="1" applyBorder="1" applyAlignment="1">
      <alignment horizontal="center"/>
    </xf>
    <xf numFmtId="1" fontId="5" fillId="0" borderId="95" xfId="0" applyNumberFormat="1" applyFont="1" applyBorder="1"/>
    <xf numFmtId="1" fontId="6" fillId="0" borderId="102" xfId="0" applyNumberFormat="1" applyFont="1" applyBorder="1" applyAlignment="1">
      <alignment horizontal="right"/>
    </xf>
    <xf numFmtId="1" fontId="6" fillId="0" borderId="103" xfId="0" applyNumberFormat="1" applyFont="1" applyBorder="1" applyAlignment="1">
      <alignment horizontal="right"/>
    </xf>
    <xf numFmtId="1" fontId="0" fillId="0" borderId="102" xfId="0" applyNumberFormat="1" applyBorder="1" applyAlignment="1">
      <alignment horizontal="center"/>
    </xf>
    <xf numFmtId="1" fontId="0" fillId="0" borderId="95" xfId="0" applyNumberFormat="1" applyBorder="1"/>
    <xf numFmtId="0" fontId="0" fillId="0" borderId="102" xfId="0" applyBorder="1" applyAlignment="1">
      <alignment horizontal="center"/>
    </xf>
    <xf numFmtId="165" fontId="5" fillId="15" borderId="95" xfId="0" applyNumberFormat="1" applyFont="1" applyFill="1" applyBorder="1" applyAlignment="1">
      <alignment horizontal="right"/>
    </xf>
    <xf numFmtId="1" fontId="6" fillId="0" borderId="104" xfId="0" applyNumberFormat="1" applyFont="1" applyBorder="1" applyAlignment="1">
      <alignment horizontal="right"/>
    </xf>
    <xf numFmtId="2" fontId="5" fillId="0" borderId="95" xfId="0" applyNumberFormat="1" applyFont="1" applyBorder="1" applyAlignment="1">
      <alignment horizontal="center"/>
    </xf>
    <xf numFmtId="2" fontId="39" fillId="0" borderId="95" xfId="0" applyNumberFormat="1" applyFont="1" applyBorder="1" applyAlignment="1">
      <alignment horizontal="center"/>
    </xf>
    <xf numFmtId="2" fontId="6" fillId="0" borderId="95" xfId="0" applyNumberFormat="1" applyFont="1" applyBorder="1" applyAlignment="1">
      <alignment horizontal="center"/>
    </xf>
    <xf numFmtId="166" fontId="5" fillId="0" borderId="95" xfId="0" applyNumberFormat="1" applyFont="1" applyBorder="1" applyAlignment="1">
      <alignment horizontal="center"/>
    </xf>
    <xf numFmtId="166" fontId="39" fillId="0" borderId="95" xfId="0" applyNumberFormat="1" applyFont="1" applyBorder="1" applyAlignment="1">
      <alignment horizontal="center"/>
    </xf>
    <xf numFmtId="166" fontId="6" fillId="0" borderId="95" xfId="0" applyNumberFormat="1" applyFont="1" applyBorder="1" applyAlignment="1">
      <alignment horizontal="center"/>
    </xf>
    <xf numFmtId="2" fontId="6" fillId="0" borderId="96" xfId="0" applyNumberFormat="1" applyFont="1" applyBorder="1" applyAlignment="1">
      <alignment horizontal="right"/>
    </xf>
    <xf numFmtId="1" fontId="5" fillId="15" borderId="95" xfId="0" applyNumberFormat="1" applyFont="1" applyFill="1" applyBorder="1"/>
    <xf numFmtId="0" fontId="54" fillId="0" borderId="95" xfId="0" applyFont="1" applyBorder="1" applyAlignment="1">
      <alignment horizontal="center"/>
    </xf>
    <xf numFmtId="1" fontId="54" fillId="0" borderId="95" xfId="0" applyNumberFormat="1" applyFont="1" applyBorder="1" applyAlignment="1">
      <alignment horizontal="center"/>
    </xf>
    <xf numFmtId="1" fontId="0" fillId="0" borderId="102" xfId="0" applyNumberFormat="1" applyBorder="1"/>
    <xf numFmtId="1" fontId="6" fillId="0" borderId="96" xfId="0" applyNumberFormat="1" applyFont="1" applyBorder="1" applyAlignment="1">
      <alignment horizontal="right"/>
    </xf>
    <xf numFmtId="1" fontId="18" fillId="0" borderId="102" xfId="0" applyNumberFormat="1" applyFont="1" applyBorder="1" applyAlignment="1">
      <alignment horizontal="right"/>
    </xf>
    <xf numFmtId="1" fontId="18" fillId="0" borderId="95" xfId="0" applyNumberFormat="1" applyFont="1" applyBorder="1" applyAlignment="1">
      <alignment horizontal="right"/>
    </xf>
    <xf numFmtId="1" fontId="6" fillId="0" borderId="84" xfId="0" applyNumberFormat="1" applyFont="1" applyBorder="1" applyAlignment="1">
      <alignment horizontal="right"/>
    </xf>
    <xf numFmtId="1" fontId="18" fillId="0" borderId="102" xfId="0" applyNumberFormat="1" applyFont="1" applyBorder="1" applyAlignment="1">
      <alignment horizontal="center"/>
    </xf>
    <xf numFmtId="1" fontId="18" fillId="0" borderId="95" xfId="0" applyNumberFormat="1" applyFont="1" applyBorder="1" applyAlignment="1">
      <alignment horizontal="center"/>
    </xf>
    <xf numFmtId="1" fontId="6" fillId="0" borderId="84" xfId="0" applyNumberFormat="1" applyFont="1" applyBorder="1" applyAlignment="1">
      <alignment horizontal="center"/>
    </xf>
    <xf numFmtId="0" fontId="29" fillId="0" borderId="95" xfId="0" applyFont="1" applyBorder="1" applyAlignment="1">
      <alignment horizontal="center"/>
    </xf>
    <xf numFmtId="0" fontId="0" fillId="0" borderId="102" xfId="0" applyBorder="1" applyAlignment="1">
      <alignment horizontal="right"/>
    </xf>
    <xf numFmtId="1" fontId="35" fillId="0" borderId="95" xfId="0" applyNumberFormat="1" applyFont="1" applyBorder="1" applyAlignment="1">
      <alignment horizontal="right"/>
    </xf>
    <xf numFmtId="0" fontId="0" fillId="0" borderId="102" xfId="0" applyBorder="1"/>
    <xf numFmtId="1" fontId="35" fillId="0" borderId="95" xfId="0" applyNumberFormat="1" applyFont="1" applyBorder="1"/>
    <xf numFmtId="1" fontId="33" fillId="0" borderId="95" xfId="0" applyNumberFormat="1" applyFont="1" applyBorder="1" applyAlignment="1">
      <alignment horizontal="center"/>
    </xf>
    <xf numFmtId="0" fontId="6" fillId="0" borderId="84" xfId="0" applyFont="1" applyBorder="1" applyAlignment="1">
      <alignment horizontal="center"/>
    </xf>
    <xf numFmtId="1" fontId="33" fillId="0" borderId="84" xfId="0" applyNumberFormat="1" applyFont="1" applyBorder="1" applyAlignment="1">
      <alignment horizontal="center"/>
    </xf>
    <xf numFmtId="0" fontId="0" fillId="0" borderId="95" xfId="0" applyBorder="1" applyAlignment="1">
      <alignment horizontal="right"/>
    </xf>
    <xf numFmtId="0" fontId="5" fillId="0" borderId="102" xfId="0" applyFont="1" applyBorder="1" applyAlignment="1">
      <alignment horizontal="right"/>
    </xf>
    <xf numFmtId="0" fontId="0" fillId="0" borderId="99" xfId="0" applyBorder="1"/>
    <xf numFmtId="0" fontId="0" fillId="0" borderId="98" xfId="0" applyBorder="1"/>
    <xf numFmtId="1" fontId="33" fillId="0" borderId="100" xfId="0" applyNumberFormat="1" applyFont="1" applyBorder="1" applyAlignment="1">
      <alignment horizontal="center"/>
    </xf>
    <xf numFmtId="1" fontId="5" fillId="15" borderId="98" xfId="0" applyNumberFormat="1" applyFont="1" applyFill="1" applyBorder="1"/>
    <xf numFmtId="0" fontId="5" fillId="0" borderId="104" xfId="0" applyFont="1" applyBorder="1"/>
    <xf numFmtId="1" fontId="19" fillId="0" borderId="95" xfId="0" applyNumberFormat="1" applyFont="1" applyBorder="1" applyAlignment="1">
      <alignment horizontal="center"/>
    </xf>
    <xf numFmtId="165" fontId="6" fillId="0" borderId="104" xfId="0" applyNumberFormat="1" applyFont="1" applyBorder="1" applyAlignment="1">
      <alignment horizontal="right"/>
    </xf>
    <xf numFmtId="1" fontId="6" fillId="0" borderId="99" xfId="0" applyNumberFormat="1" applyFont="1" applyBorder="1" applyAlignment="1">
      <alignment horizontal="right"/>
    </xf>
    <xf numFmtId="1" fontId="6" fillId="0" borderId="98" xfId="0" applyNumberFormat="1" applyFont="1" applyBorder="1" applyAlignment="1">
      <alignment horizontal="right"/>
    </xf>
    <xf numFmtId="1" fontId="6" fillId="0" borderId="101" xfId="0" applyNumberFormat="1" applyFont="1" applyBorder="1" applyAlignment="1">
      <alignment horizontal="right"/>
    </xf>
    <xf numFmtId="1" fontId="5" fillId="0" borderId="104" xfId="0" applyNumberFormat="1" applyFont="1" applyBorder="1" applyAlignment="1">
      <alignment horizontal="right"/>
    </xf>
    <xf numFmtId="2" fontId="19" fillId="0" borderId="102" xfId="0" applyNumberFormat="1" applyFont="1" applyBorder="1" applyAlignment="1">
      <alignment horizontal="right"/>
    </xf>
    <xf numFmtId="2" fontId="19" fillId="0" borderId="95" xfId="0" applyNumberFormat="1" applyFont="1" applyBorder="1" applyAlignment="1">
      <alignment horizontal="center"/>
    </xf>
    <xf numFmtId="166" fontId="19" fillId="0" borderId="95" xfId="0" applyNumberFormat="1" applyFont="1" applyBorder="1" applyAlignment="1">
      <alignment horizontal="center"/>
    </xf>
    <xf numFmtId="2" fontId="6" fillId="0" borderId="102" xfId="0" applyNumberFormat="1" applyFont="1" applyBorder="1" applyAlignment="1">
      <alignment horizontal="center"/>
    </xf>
    <xf numFmtId="2" fontId="6" fillId="0" borderId="96" xfId="0" applyNumberFormat="1" applyFont="1" applyBorder="1" applyAlignment="1">
      <alignment horizontal="center"/>
    </xf>
    <xf numFmtId="2" fontId="55" fillId="0" borderId="95" xfId="12" applyNumberFormat="1" applyFont="1" applyBorder="1" applyAlignment="1">
      <alignment horizontal="center"/>
    </xf>
    <xf numFmtId="166" fontId="54" fillId="0" borderId="95" xfId="0" applyNumberFormat="1" applyFont="1" applyBorder="1"/>
    <xf numFmtId="2" fontId="54" fillId="0" borderId="95" xfId="0" applyNumberFormat="1" applyFont="1" applyBorder="1" applyAlignment="1">
      <alignment horizontal="center"/>
    </xf>
    <xf numFmtId="167" fontId="54" fillId="0" borderId="95" xfId="0" applyNumberFormat="1" applyFont="1" applyBorder="1" applyAlignment="1">
      <alignment horizontal="center"/>
    </xf>
    <xf numFmtId="2" fontId="19" fillId="0" borderId="102" xfId="0" applyNumberFormat="1" applyFont="1" applyBorder="1" applyAlignment="1">
      <alignment horizontal="center"/>
    </xf>
    <xf numFmtId="0" fontId="53" fillId="0" borderId="95" xfId="0" applyFont="1" applyBorder="1" applyAlignment="1">
      <alignment horizontal="center"/>
    </xf>
    <xf numFmtId="0" fontId="5" fillId="0" borderId="102" xfId="0" applyFont="1" applyBorder="1"/>
    <xf numFmtId="0" fontId="5" fillId="0" borderId="96" xfId="0" applyFont="1" applyBorder="1"/>
    <xf numFmtId="0" fontId="58" fillId="0" borderId="95" xfId="0" applyFont="1" applyBorder="1" applyAlignment="1">
      <alignment horizontal="center"/>
    </xf>
    <xf numFmtId="0" fontId="45" fillId="0" borderId="95" xfId="0" applyFont="1" applyBorder="1" applyAlignment="1">
      <alignment horizontal="center"/>
    </xf>
    <xf numFmtId="0" fontId="3" fillId="0" borderId="95" xfId="0" applyFont="1" applyBorder="1" applyAlignment="1">
      <alignment horizontal="center"/>
    </xf>
    <xf numFmtId="165" fontId="6" fillId="0" borderId="95" xfId="0" applyNumberFormat="1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2" fontId="10" fillId="0" borderId="95" xfId="0" applyNumberFormat="1" applyFont="1" applyBorder="1" applyAlignment="1">
      <alignment horizontal="center"/>
    </xf>
    <xf numFmtId="2" fontId="3" fillId="0" borderId="95" xfId="0" applyNumberFormat="1" applyFont="1" applyBorder="1" applyAlignment="1">
      <alignment horizontal="center"/>
    </xf>
    <xf numFmtId="165" fontId="5" fillId="0" borderId="95" xfId="0" applyNumberFormat="1" applyFont="1" applyBorder="1" applyAlignment="1">
      <alignment horizontal="center"/>
    </xf>
    <xf numFmtId="165" fontId="39" fillId="0" borderId="95" xfId="0" applyNumberFormat="1" applyFont="1" applyBorder="1" applyAlignment="1">
      <alignment horizontal="center"/>
    </xf>
    <xf numFmtId="0" fontId="90" fillId="0" borderId="95" xfId="0" applyFont="1" applyBorder="1" applyAlignment="1">
      <alignment horizontal="center"/>
    </xf>
    <xf numFmtId="0" fontId="80" fillId="0" borderId="95" xfId="0" applyFont="1" applyBorder="1" applyAlignment="1">
      <alignment horizontal="center"/>
    </xf>
    <xf numFmtId="0" fontId="39" fillId="0" borderId="95" xfId="0" applyFont="1" applyBorder="1" applyAlignment="1">
      <alignment horizontal="center"/>
    </xf>
    <xf numFmtId="0" fontId="32" fillId="0" borderId="95" xfId="0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1" fontId="24" fillId="0" borderId="83" xfId="0" applyNumberFormat="1" applyFont="1" applyBorder="1" applyAlignment="1">
      <alignment horizontal="center"/>
    </xf>
    <xf numFmtId="1" fontId="24" fillId="0" borderId="84" xfId="0" applyNumberFormat="1" applyFont="1" applyBorder="1"/>
    <xf numFmtId="165" fontId="24" fillId="0" borderId="84" xfId="0" applyNumberFormat="1" applyFont="1" applyBorder="1"/>
    <xf numFmtId="0" fontId="24" fillId="0" borderId="95" xfId="0" applyFont="1" applyBorder="1"/>
    <xf numFmtId="166" fontId="22" fillId="0" borderId="95" xfId="0" applyNumberFormat="1" applyFont="1" applyBorder="1"/>
    <xf numFmtId="166" fontId="24" fillId="0" borderId="95" xfId="0" applyNumberFormat="1" applyFont="1" applyBorder="1"/>
    <xf numFmtId="166" fontId="22" fillId="0" borderId="84" xfId="0" applyNumberFormat="1" applyFont="1" applyBorder="1"/>
    <xf numFmtId="0" fontId="24" fillId="0" borderId="83" xfId="0" applyFont="1" applyBorder="1" applyAlignment="1">
      <alignment horizontal="center"/>
    </xf>
    <xf numFmtId="166" fontId="24" fillId="0" borderId="96" xfId="0" applyNumberFormat="1" applyFont="1" applyBorder="1"/>
    <xf numFmtId="166" fontId="24" fillId="0" borderId="84" xfId="0" applyNumberFormat="1" applyFont="1" applyBorder="1"/>
    <xf numFmtId="0" fontId="6" fillId="0" borderId="83" xfId="0" applyFont="1" applyBorder="1"/>
    <xf numFmtId="1" fontId="6" fillId="0" borderId="96" xfId="0" applyNumberFormat="1" applyFont="1" applyBorder="1"/>
    <xf numFmtId="1" fontId="6" fillId="0" borderId="83" xfId="0" applyNumberFormat="1" applyFont="1" applyBorder="1"/>
    <xf numFmtId="166" fontId="6" fillId="0" borderId="95" xfId="0" applyNumberFormat="1" applyFont="1" applyBorder="1"/>
    <xf numFmtId="166" fontId="6" fillId="0" borderId="96" xfId="0" applyNumberFormat="1" applyFont="1" applyBorder="1"/>
    <xf numFmtId="165" fontId="6" fillId="0" borderId="84" xfId="0" applyNumberFormat="1" applyFont="1" applyBorder="1" applyAlignment="1">
      <alignment horizontal="center"/>
    </xf>
    <xf numFmtId="165" fontId="69" fillId="0" borderId="95" xfId="0" applyNumberFormat="1" applyFont="1" applyBorder="1" applyAlignment="1">
      <alignment horizontal="center"/>
    </xf>
    <xf numFmtId="165" fontId="69" fillId="0" borderId="84" xfId="0" applyNumberFormat="1" applyFont="1" applyBorder="1" applyAlignment="1">
      <alignment horizontal="center"/>
    </xf>
    <xf numFmtId="1" fontId="5" fillId="0" borderId="98" xfId="0" applyNumberFormat="1" applyFont="1" applyBorder="1" applyAlignment="1">
      <alignment horizontal="left"/>
    </xf>
    <xf numFmtId="165" fontId="69" fillId="0" borderId="98" xfId="0" applyNumberFormat="1" applyFont="1" applyBorder="1" applyAlignment="1">
      <alignment horizontal="center"/>
    </xf>
    <xf numFmtId="165" fontId="69" fillId="0" borderId="100" xfId="0" applyNumberFormat="1" applyFont="1" applyBorder="1" applyAlignment="1">
      <alignment horizontal="center"/>
    </xf>
    <xf numFmtId="0" fontId="5" fillId="0" borderId="95" xfId="0" applyFont="1" applyBorder="1" applyAlignment="1">
      <alignment horizontal="justify" vertical="top" wrapText="1"/>
    </xf>
    <xf numFmtId="165" fontId="6" fillId="0" borderId="95" xfId="0" applyNumberFormat="1" applyFont="1" applyBorder="1" applyAlignment="1">
      <alignment horizontal="center" vertical="top" wrapText="1"/>
    </xf>
    <xf numFmtId="0" fontId="5" fillId="0" borderId="96" xfId="0" applyFont="1" applyBorder="1" applyAlignment="1">
      <alignment horizontal="center" vertical="top" wrapText="1"/>
    </xf>
    <xf numFmtId="1" fontId="69" fillId="20" borderId="75" xfId="0" applyNumberFormat="1" applyFont="1" applyFill="1" applyBorder="1" applyAlignment="1">
      <alignment horizontal="center"/>
    </xf>
    <xf numFmtId="1" fontId="70" fillId="20" borderId="79" xfId="0" applyNumberFormat="1" applyFont="1" applyFill="1" applyBorder="1" applyAlignment="1">
      <alignment horizontal="center"/>
    </xf>
    <xf numFmtId="1" fontId="69" fillId="15" borderId="95" xfId="0" applyNumberFormat="1" applyFont="1" applyFill="1" applyBorder="1" applyAlignment="1">
      <alignment horizontal="center"/>
    </xf>
    <xf numFmtId="1" fontId="6" fillId="15" borderId="0" xfId="14" applyNumberFormat="1" applyFont="1" applyFill="1" applyAlignment="1">
      <alignment horizontal="center"/>
    </xf>
    <xf numFmtId="1" fontId="6" fillId="0" borderId="95" xfId="0" applyNumberFormat="1" applyFont="1" applyBorder="1" applyAlignment="1">
      <alignment horizontal="right" vertical="center"/>
    </xf>
    <xf numFmtId="1" fontId="42" fillId="0" borderId="96" xfId="0" applyNumberFormat="1" applyFont="1" applyBorder="1"/>
    <xf numFmtId="1" fontId="56" fillId="0" borderId="96" xfId="0" applyNumberFormat="1" applyFont="1" applyBorder="1"/>
    <xf numFmtId="1" fontId="42" fillId="18" borderId="96" xfId="0" applyNumberFormat="1" applyFont="1" applyFill="1" applyBorder="1"/>
    <xf numFmtId="1" fontId="42" fillId="18" borderId="95" xfId="0" applyNumberFormat="1" applyFont="1" applyFill="1" applyBorder="1"/>
    <xf numFmtId="1" fontId="42" fillId="0" borderId="96" xfId="0" applyNumberFormat="1" applyFont="1" applyBorder="1" applyAlignment="1">
      <alignment horizontal="right"/>
    </xf>
    <xf numFmtId="1" fontId="42" fillId="19" borderId="96" xfId="0" applyNumberFormat="1" applyFont="1" applyFill="1" applyBorder="1"/>
    <xf numFmtId="1" fontId="56" fillId="25" borderId="96" xfId="0" applyNumberFormat="1" applyFont="1" applyFill="1" applyBorder="1"/>
    <xf numFmtId="1" fontId="42" fillId="25" borderId="96" xfId="0" applyNumberFormat="1" applyFont="1" applyFill="1" applyBorder="1"/>
    <xf numFmtId="1" fontId="42" fillId="0" borderId="95" xfId="0" applyNumberFormat="1" applyFont="1" applyBorder="1" applyAlignment="1">
      <alignment horizontal="center"/>
    </xf>
    <xf numFmtId="9" fontId="42" fillId="0" borderId="95" xfId="14" applyFont="1" applyFill="1" applyBorder="1" applyAlignment="1">
      <alignment horizontal="center"/>
    </xf>
    <xf numFmtId="0" fontId="42" fillId="0" borderId="95" xfId="0" applyFont="1" applyBorder="1" applyAlignment="1">
      <alignment horizontal="center"/>
    </xf>
    <xf numFmtId="1" fontId="43" fillId="0" borderId="95" xfId="0" applyNumberFormat="1" applyFont="1" applyBorder="1"/>
    <xf numFmtId="3" fontId="43" fillId="0" borderId="0" xfId="0" applyNumberFormat="1" applyFont="1"/>
    <xf numFmtId="9" fontId="39" fillId="0" borderId="24" xfId="14" applyFont="1" applyFill="1" applyBorder="1" applyAlignment="1">
      <alignment horizontal="center"/>
    </xf>
    <xf numFmtId="1" fontId="39" fillId="0" borderId="95" xfId="0" applyNumberFormat="1" applyFont="1" applyBorder="1" applyAlignment="1">
      <alignment horizontal="left"/>
    </xf>
    <xf numFmtId="9" fontId="39" fillId="0" borderId="0" xfId="14" applyFont="1"/>
    <xf numFmtId="2" fontId="43" fillId="0" borderId="95" xfId="0" applyNumberFormat="1" applyFont="1" applyBorder="1" applyAlignment="1">
      <alignment horizontal="right"/>
    </xf>
    <xf numFmtId="0" fontId="39" fillId="0" borderId="95" xfId="0" applyFont="1" applyBorder="1" applyAlignment="1">
      <alignment horizontal="right"/>
    </xf>
    <xf numFmtId="1" fontId="39" fillId="0" borderId="95" xfId="0" applyNumberFormat="1" applyFont="1" applyBorder="1" applyAlignment="1">
      <alignment horizontal="right"/>
    </xf>
    <xf numFmtId="1" fontId="17" fillId="0" borderId="0" xfId="15" applyNumberFormat="1" applyFont="1"/>
    <xf numFmtId="0" fontId="5" fillId="0" borderId="0" xfId="15" applyFont="1"/>
    <xf numFmtId="1" fontId="5" fillId="0" borderId="0" xfId="15" applyNumberFormat="1" applyFont="1"/>
    <xf numFmtId="1" fontId="14" fillId="0" borderId="0" xfId="15" applyNumberFormat="1" applyFont="1"/>
    <xf numFmtId="1" fontId="24" fillId="0" borderId="0" xfId="15" applyNumberFormat="1" applyFont="1"/>
    <xf numFmtId="1" fontId="26" fillId="0" borderId="0" xfId="15" applyNumberFormat="1" applyFont="1" applyAlignment="1">
      <alignment horizontal="right"/>
    </xf>
    <xf numFmtId="0" fontId="24" fillId="0" borderId="0" xfId="15" applyFont="1"/>
    <xf numFmtId="1" fontId="20" fillId="0" borderId="0" xfId="15" applyNumberFormat="1" applyFont="1"/>
    <xf numFmtId="168" fontId="5" fillId="0" borderId="0" xfId="15" applyNumberFormat="1" applyFont="1"/>
    <xf numFmtId="1" fontId="17" fillId="0" borderId="44" xfId="15" applyNumberFormat="1" applyFont="1" applyBorder="1"/>
    <xf numFmtId="1" fontId="17" fillId="0" borderId="47" xfId="15" applyNumberFormat="1" applyFont="1" applyBorder="1"/>
    <xf numFmtId="1" fontId="17" fillId="0" borderId="28" xfId="15" applyNumberFormat="1" applyFont="1" applyBorder="1"/>
    <xf numFmtId="1" fontId="17" fillId="0" borderId="2" xfId="15" applyNumberFormat="1" applyFont="1" applyBorder="1"/>
    <xf numFmtId="1" fontId="17" fillId="0" borderId="45" xfId="15" applyNumberFormat="1" applyFont="1" applyBorder="1"/>
    <xf numFmtId="2" fontId="14" fillId="0" borderId="102" xfId="15" applyNumberFormat="1" applyFont="1" applyBorder="1"/>
    <xf numFmtId="2" fontId="14" fillId="0" borderId="95" xfId="15" applyNumberFormat="1" applyFont="1" applyBorder="1"/>
    <xf numFmtId="2" fontId="14" fillId="0" borderId="84" xfId="15" applyNumberFormat="1" applyFont="1" applyBorder="1"/>
    <xf numFmtId="1" fontId="17" fillId="0" borderId="46" xfId="15" applyNumberFormat="1" applyFont="1" applyBorder="1"/>
    <xf numFmtId="2" fontId="14" fillId="0" borderId="40" xfId="15" applyNumberFormat="1" applyFont="1" applyBorder="1"/>
    <xf numFmtId="2" fontId="14" fillId="0" borderId="29" xfId="15" applyNumberFormat="1" applyFont="1" applyBorder="1"/>
    <xf numFmtId="2" fontId="14" fillId="0" borderId="41" xfId="15" applyNumberFormat="1" applyFont="1" applyBorder="1"/>
    <xf numFmtId="1" fontId="19" fillId="0" borderId="0" xfId="15" applyNumberFormat="1" applyFont="1"/>
    <xf numFmtId="1" fontId="12" fillId="0" borderId="0" xfId="15" applyNumberFormat="1" applyFont="1"/>
    <xf numFmtId="2" fontId="13" fillId="0" borderId="0" xfId="15" applyNumberFormat="1" applyFont="1"/>
    <xf numFmtId="0" fontId="13" fillId="0" borderId="0" xfId="15" applyFont="1"/>
    <xf numFmtId="1" fontId="13" fillId="0" borderId="0" xfId="15" applyNumberFormat="1" applyFont="1"/>
    <xf numFmtId="0" fontId="12" fillId="0" borderId="0" xfId="15" applyFont="1"/>
    <xf numFmtId="1" fontId="5" fillId="0" borderId="0" xfId="15" applyNumberFormat="1" applyFont="1" applyAlignment="1">
      <alignment horizontal="center"/>
    </xf>
    <xf numFmtId="167" fontId="12" fillId="0" borderId="0" xfId="15" applyNumberFormat="1" applyFont="1"/>
    <xf numFmtId="166" fontId="12" fillId="0" borderId="0" xfId="15" applyNumberFormat="1" applyFont="1"/>
    <xf numFmtId="0" fontId="28" fillId="0" borderId="0" xfId="15" applyFont="1"/>
    <xf numFmtId="2" fontId="12" fillId="0" borderId="0" xfId="15" applyNumberFormat="1" applyFont="1"/>
    <xf numFmtId="0" fontId="29" fillId="0" borderId="0" xfId="15" applyFont="1"/>
    <xf numFmtId="0" fontId="12" fillId="0" borderId="0" xfId="15" applyFont="1" applyAlignment="1">
      <alignment horizontal="center"/>
    </xf>
    <xf numFmtId="1" fontId="29" fillId="0" borderId="0" xfId="15" applyNumberFormat="1" applyFont="1"/>
    <xf numFmtId="1" fontId="13" fillId="0" borderId="0" xfId="18" applyNumberFormat="1" applyFont="1" applyFill="1"/>
    <xf numFmtId="1" fontId="13" fillId="0" borderId="0" xfId="18" applyNumberFormat="1" applyFont="1" applyFill="1" applyBorder="1"/>
    <xf numFmtId="171" fontId="13" fillId="0" borderId="0" xfId="18" applyNumberFormat="1" applyFont="1" applyFill="1" applyBorder="1"/>
    <xf numFmtId="1" fontId="18" fillId="0" borderId="0" xfId="15" applyNumberFormat="1" applyFont="1"/>
    <xf numFmtId="1" fontId="12" fillId="0" borderId="95" xfId="15" applyNumberFormat="1" applyFont="1" applyBorder="1"/>
    <xf numFmtId="2" fontId="13" fillId="0" borderId="95" xfId="15" applyNumberFormat="1" applyFont="1" applyBorder="1"/>
    <xf numFmtId="1" fontId="28" fillId="0" borderId="0" xfId="15" applyNumberFormat="1" applyFont="1"/>
    <xf numFmtId="1" fontId="27" fillId="0" borderId="0" xfId="15" applyNumberFormat="1" applyFont="1"/>
    <xf numFmtId="2" fontId="14" fillId="0" borderId="0" xfId="15" applyNumberFormat="1" applyFont="1"/>
    <xf numFmtId="2" fontId="24" fillId="0" borderId="0" xfId="0" applyNumberFormat="1" applyFont="1" applyAlignment="1">
      <alignment horizontal="right"/>
    </xf>
    <xf numFmtId="165" fontId="5" fillId="0" borderId="95" xfId="0" applyNumberFormat="1" applyFont="1" applyBorder="1"/>
    <xf numFmtId="1" fontId="3" fillId="0" borderId="95" xfId="14" applyNumberFormat="1" applyFont="1" applyFill="1" applyBorder="1"/>
    <xf numFmtId="3" fontId="22" fillId="0" borderId="0" xfId="0" applyNumberFormat="1" applyFont="1" applyAlignment="1">
      <alignment horizontal="center"/>
    </xf>
    <xf numFmtId="0" fontId="39" fillId="0" borderId="105" xfId="0" applyFont="1" applyBorder="1"/>
    <xf numFmtId="0" fontId="43" fillId="0" borderId="105" xfId="0" applyFont="1" applyBorder="1"/>
    <xf numFmtId="1" fontId="69" fillId="0" borderId="96" xfId="0" applyNumberFormat="1" applyFont="1" applyBorder="1"/>
    <xf numFmtId="9" fontId="39" fillId="0" borderId="105" xfId="14" applyFont="1" applyFill="1" applyBorder="1" applyAlignment="1">
      <alignment horizontal="center"/>
    </xf>
    <xf numFmtId="1" fontId="42" fillId="15" borderId="48" xfId="0" applyNumberFormat="1" applyFont="1" applyFill="1" applyBorder="1" applyAlignment="1">
      <alignment horizontal="center"/>
    </xf>
    <xf numFmtId="1" fontId="42" fillId="15" borderId="28" xfId="0" applyNumberFormat="1" applyFont="1" applyFill="1" applyBorder="1" applyAlignment="1">
      <alignment horizontal="center"/>
    </xf>
    <xf numFmtId="1" fontId="42" fillId="15" borderId="28" xfId="0" applyNumberFormat="1" applyFont="1" applyFill="1" applyBorder="1" applyAlignment="1">
      <alignment horizontal="right"/>
    </xf>
    <xf numFmtId="1" fontId="42" fillId="15" borderId="2" xfId="0" applyNumberFormat="1" applyFont="1" applyFill="1" applyBorder="1" applyAlignment="1">
      <alignment horizontal="right"/>
    </xf>
    <xf numFmtId="1" fontId="42" fillId="15" borderId="97" xfId="0" applyNumberFormat="1" applyFont="1" applyFill="1" applyBorder="1"/>
    <xf numFmtId="1" fontId="42" fillId="15" borderId="95" xfId="0" applyNumberFormat="1" applyFont="1" applyFill="1" applyBorder="1" applyAlignment="1">
      <alignment horizontal="center"/>
    </xf>
    <xf numFmtId="1" fontId="56" fillId="15" borderId="95" xfId="0" applyNumberFormat="1" applyFont="1" applyFill="1" applyBorder="1" applyAlignment="1">
      <alignment horizontal="left"/>
    </xf>
    <xf numFmtId="1" fontId="56" fillId="15" borderId="95" xfId="0" applyNumberFormat="1" applyFont="1" applyFill="1" applyBorder="1" applyAlignment="1">
      <alignment horizontal="right"/>
    </xf>
    <xf numFmtId="1" fontId="56" fillId="15" borderId="84" xfId="0" applyNumberFormat="1" applyFont="1" applyFill="1" applyBorder="1" applyAlignment="1">
      <alignment horizontal="right"/>
    </xf>
    <xf numFmtId="1" fontId="42" fillId="15" borderId="68" xfId="0" applyNumberFormat="1" applyFont="1" applyFill="1" applyBorder="1"/>
    <xf numFmtId="1" fontId="42" fillId="15" borderId="69" xfId="0" applyNumberFormat="1" applyFont="1" applyFill="1" applyBorder="1"/>
    <xf numFmtId="1" fontId="116" fillId="0" borderId="97" xfId="0" applyNumberFormat="1" applyFont="1" applyBorder="1" applyAlignment="1">
      <alignment vertical="center"/>
    </xf>
    <xf numFmtId="1" fontId="116" fillId="0" borderId="98" xfId="0" applyNumberFormat="1" applyFont="1" applyBorder="1" applyAlignment="1">
      <alignment vertical="center"/>
    </xf>
    <xf numFmtId="1" fontId="86" fillId="20" borderId="75" xfId="0" applyNumberFormat="1" applyFont="1" applyFill="1" applyBorder="1" applyAlignment="1">
      <alignment horizontal="center"/>
    </xf>
    <xf numFmtId="1" fontId="64" fillId="20" borderId="79" xfId="0" applyNumberFormat="1" applyFont="1" applyFill="1" applyBorder="1" applyAlignment="1">
      <alignment horizontal="center"/>
    </xf>
    <xf numFmtId="1" fontId="116" fillId="0" borderId="68" xfId="0" applyNumberFormat="1" applyFont="1" applyBorder="1" applyAlignment="1">
      <alignment vertical="center"/>
    </xf>
    <xf numFmtId="1" fontId="116" fillId="0" borderId="77" xfId="0" applyNumberFormat="1" applyFont="1" applyBorder="1" applyAlignment="1">
      <alignment vertical="center"/>
    </xf>
    <xf numFmtId="1" fontId="116" fillId="0" borderId="69" xfId="0" applyNumberFormat="1" applyFont="1" applyBorder="1" applyAlignment="1">
      <alignment vertical="center"/>
    </xf>
    <xf numFmtId="1" fontId="116" fillId="0" borderId="24" xfId="0" applyNumberFormat="1" applyFont="1" applyBorder="1" applyAlignment="1">
      <alignment vertical="center"/>
    </xf>
    <xf numFmtId="1" fontId="116" fillId="0" borderId="97" xfId="0" applyNumberFormat="1" applyFont="1" applyBorder="1" applyAlignment="1">
      <alignment vertical="center" wrapText="1"/>
    </xf>
    <xf numFmtId="1" fontId="116" fillId="0" borderId="68" xfId="0" applyNumberFormat="1" applyFont="1" applyBorder="1" applyAlignment="1">
      <alignment vertical="center" wrapText="1"/>
    </xf>
    <xf numFmtId="1" fontId="116" fillId="0" borderId="69" xfId="0" applyNumberFormat="1" applyFont="1" applyBorder="1" applyAlignment="1">
      <alignment vertical="center" wrapText="1"/>
    </xf>
    <xf numFmtId="1" fontId="116" fillId="0" borderId="101" xfId="0" applyNumberFormat="1" applyFont="1" applyBorder="1" applyAlignment="1">
      <alignment vertical="center"/>
    </xf>
    <xf numFmtId="1" fontId="116" fillId="0" borderId="51" xfId="0" applyNumberFormat="1" applyFont="1" applyBorder="1" applyAlignment="1">
      <alignment vertical="center"/>
    </xf>
    <xf numFmtId="1" fontId="116" fillId="0" borderId="50" xfId="0" applyNumberFormat="1" applyFont="1" applyBorder="1" applyAlignment="1">
      <alignment vertical="center"/>
    </xf>
    <xf numFmtId="1" fontId="116" fillId="0" borderId="98" xfId="0" applyNumberFormat="1" applyFont="1" applyBorder="1" applyAlignment="1">
      <alignment vertical="center" wrapText="1"/>
    </xf>
    <xf numFmtId="1" fontId="116" fillId="0" borderId="77" xfId="0" applyNumberFormat="1" applyFont="1" applyBorder="1" applyAlignment="1">
      <alignment vertical="center" wrapText="1"/>
    </xf>
    <xf numFmtId="1" fontId="116" fillId="0" borderId="24" xfId="0" applyNumberFormat="1" applyFont="1" applyBorder="1" applyAlignment="1">
      <alignment vertical="center" wrapText="1"/>
    </xf>
    <xf numFmtId="1" fontId="116" fillId="0" borderId="95" xfId="0" applyNumberFormat="1" applyFont="1" applyBorder="1" applyAlignment="1">
      <alignment horizontal="left"/>
    </xf>
    <xf numFmtId="1" fontId="116" fillId="0" borderId="74" xfId="0" applyNumberFormat="1" applyFont="1" applyBorder="1" applyAlignment="1">
      <alignment vertical="center"/>
    </xf>
    <xf numFmtId="1" fontId="116" fillId="0" borderId="29" xfId="0" applyNumberFormat="1" applyFont="1" applyBorder="1" applyAlignment="1">
      <alignment horizontal="center"/>
    </xf>
    <xf numFmtId="1" fontId="116" fillId="0" borderId="82" xfId="0" applyNumberFormat="1" applyFont="1" applyBorder="1" applyAlignment="1">
      <alignment vertical="center"/>
    </xf>
    <xf numFmtId="1" fontId="116" fillId="0" borderId="90" xfId="0" applyNumberFormat="1" applyFont="1" applyBorder="1" applyAlignment="1">
      <alignment vertical="center"/>
    </xf>
    <xf numFmtId="1" fontId="116" fillId="0" borderId="87" xfId="0" applyNumberFormat="1" applyFont="1" applyBorder="1" applyAlignment="1">
      <alignment vertical="center"/>
    </xf>
    <xf numFmtId="3" fontId="116" fillId="0" borderId="95" xfId="0" applyNumberFormat="1" applyFont="1" applyBorder="1" applyAlignment="1">
      <alignment horizontal="right"/>
    </xf>
    <xf numFmtId="3" fontId="116" fillId="0" borderId="84" xfId="0" applyNumberFormat="1" applyFont="1" applyBorder="1" applyAlignment="1">
      <alignment horizontal="right"/>
    </xf>
    <xf numFmtId="3" fontId="119" fillId="0" borderId="95" xfId="0" applyNumberFormat="1" applyFont="1" applyBorder="1" applyAlignment="1">
      <alignment horizontal="right" vertical="center"/>
    </xf>
    <xf numFmtId="3" fontId="119" fillId="0" borderId="84" xfId="0" applyNumberFormat="1" applyFont="1" applyBorder="1" applyAlignment="1">
      <alignment horizontal="right"/>
    </xf>
    <xf numFmtId="3" fontId="119" fillId="0" borderId="29" xfId="0" applyNumberFormat="1" applyFont="1" applyBorder="1" applyAlignment="1">
      <alignment horizontal="right" vertical="center"/>
    </xf>
    <xf numFmtId="3" fontId="119" fillId="0" borderId="41" xfId="0" applyNumberFormat="1" applyFont="1" applyBorder="1" applyAlignment="1">
      <alignment horizontal="right"/>
    </xf>
    <xf numFmtId="3" fontId="24" fillId="25" borderId="95" xfId="0" applyNumberFormat="1" applyFont="1" applyFill="1" applyBorder="1" applyAlignment="1">
      <alignment horizontal="right"/>
    </xf>
    <xf numFmtId="3" fontId="22" fillId="25" borderId="95" xfId="0" applyNumberFormat="1" applyFont="1" applyFill="1" applyBorder="1" applyAlignment="1">
      <alignment horizontal="right"/>
    </xf>
    <xf numFmtId="3" fontId="117" fillId="22" borderId="95" xfId="0" applyNumberFormat="1" applyFont="1" applyFill="1" applyBorder="1" applyAlignment="1">
      <alignment horizontal="right"/>
    </xf>
    <xf numFmtId="3" fontId="24" fillId="23" borderId="95" xfId="0" applyNumberFormat="1" applyFont="1" applyFill="1" applyBorder="1" applyAlignment="1">
      <alignment horizontal="right"/>
    </xf>
    <xf numFmtId="3" fontId="105" fillId="23" borderId="95" xfId="0" applyNumberFormat="1" applyFont="1" applyFill="1" applyBorder="1" applyAlignment="1">
      <alignment horizontal="right"/>
    </xf>
    <xf numFmtId="3" fontId="22" fillId="23" borderId="95" xfId="0" applyNumberFormat="1" applyFont="1" applyFill="1" applyBorder="1" applyAlignment="1">
      <alignment horizontal="right"/>
    </xf>
    <xf numFmtId="3" fontId="22" fillId="24" borderId="95" xfId="0" applyNumberFormat="1" applyFont="1" applyFill="1" applyBorder="1" applyAlignment="1">
      <alignment horizontal="right"/>
    </xf>
    <xf numFmtId="3" fontId="22" fillId="0" borderId="75" xfId="0" applyNumberFormat="1" applyFont="1" applyBorder="1" applyAlignment="1">
      <alignment horizontal="right"/>
    </xf>
    <xf numFmtId="3" fontId="22" fillId="0" borderId="79" xfId="0" applyNumberFormat="1" applyFont="1" applyBorder="1" applyAlignment="1">
      <alignment horizontal="right"/>
    </xf>
    <xf numFmtId="3" fontId="22" fillId="15" borderId="79" xfId="0" applyNumberFormat="1" applyFont="1" applyFill="1" applyBorder="1" applyAlignment="1">
      <alignment horizontal="right"/>
    </xf>
    <xf numFmtId="3" fontId="118" fillId="15" borderId="100" xfId="0" applyNumberFormat="1" applyFont="1" applyFill="1" applyBorder="1" applyAlignment="1">
      <alignment horizontal="right"/>
    </xf>
    <xf numFmtId="3" fontId="22" fillId="29" borderId="75" xfId="0" applyNumberFormat="1" applyFont="1" applyFill="1" applyBorder="1" applyAlignment="1">
      <alignment horizontal="right"/>
    </xf>
    <xf numFmtId="3" fontId="22" fillId="29" borderId="79" xfId="0" applyNumberFormat="1" applyFont="1" applyFill="1" applyBorder="1" applyAlignment="1">
      <alignment horizontal="right"/>
    </xf>
    <xf numFmtId="3" fontId="22" fillId="24" borderId="94" xfId="0" applyNumberFormat="1" applyFont="1" applyFill="1" applyBorder="1" applyAlignment="1">
      <alignment horizontal="right"/>
    </xf>
    <xf numFmtId="3" fontId="24" fillId="24" borderId="75" xfId="0" applyNumberFormat="1" applyFont="1" applyFill="1" applyBorder="1" applyAlignment="1">
      <alignment horizontal="right"/>
    </xf>
    <xf numFmtId="3" fontId="22" fillId="0" borderId="0" xfId="0" applyNumberFormat="1" applyFont="1" applyAlignment="1">
      <alignment horizontal="right"/>
    </xf>
    <xf numFmtId="3" fontId="22" fillId="16" borderId="75" xfId="0" applyNumberFormat="1" applyFont="1" applyFill="1" applyBorder="1" applyAlignment="1">
      <alignment horizontal="right"/>
    </xf>
    <xf numFmtId="3" fontId="120" fillId="24" borderId="37" xfId="0" applyNumberFormat="1" applyFont="1" applyFill="1" applyBorder="1" applyAlignment="1">
      <alignment horizontal="right"/>
    </xf>
    <xf numFmtId="3" fontId="70" fillId="0" borderId="95" xfId="0" applyNumberFormat="1" applyFont="1" applyBorder="1" applyAlignment="1">
      <alignment horizontal="right"/>
    </xf>
    <xf numFmtId="1" fontId="121" fillId="0" borderId="95" xfId="0" applyNumberFormat="1" applyFont="1" applyBorder="1" applyAlignment="1">
      <alignment horizontal="right"/>
    </xf>
    <xf numFmtId="165" fontId="121" fillId="0" borderId="95" xfId="0" applyNumberFormat="1" applyFont="1" applyBorder="1" applyAlignment="1">
      <alignment horizontal="right"/>
    </xf>
    <xf numFmtId="0" fontId="122" fillId="0" borderId="0" xfId="0" applyFont="1" applyAlignment="1">
      <alignment horizontal="center"/>
    </xf>
    <xf numFmtId="0" fontId="114" fillId="0" borderId="0" xfId="0" applyFont="1"/>
    <xf numFmtId="0" fontId="123" fillId="0" borderId="0" xfId="0" applyFont="1"/>
    <xf numFmtId="0" fontId="124" fillId="0" borderId="0" xfId="0" applyFont="1"/>
    <xf numFmtId="0" fontId="124" fillId="0" borderId="102" xfId="0" applyFont="1" applyBorder="1"/>
    <xf numFmtId="0" fontId="124" fillId="0" borderId="95" xfId="0" applyFont="1" applyBorder="1"/>
    <xf numFmtId="0" fontId="124" fillId="0" borderId="96" xfId="0" applyFont="1" applyBorder="1"/>
    <xf numFmtId="0" fontId="125" fillId="0" borderId="95" xfId="0" applyFont="1" applyBorder="1" applyAlignment="1">
      <alignment horizontal="center"/>
    </xf>
    <xf numFmtId="0" fontId="126" fillId="0" borderId="95" xfId="0" applyFont="1" applyBorder="1" applyAlignment="1">
      <alignment horizontal="center"/>
    </xf>
    <xf numFmtId="0" fontId="126" fillId="0" borderId="0" xfId="0" applyFont="1" applyAlignment="1">
      <alignment horizontal="center"/>
    </xf>
    <xf numFmtId="9" fontId="114" fillId="0" borderId="0" xfId="14" applyFont="1" applyFill="1"/>
    <xf numFmtId="0" fontId="124" fillId="0" borderId="95" xfId="0" applyFont="1" applyBorder="1" applyAlignment="1">
      <alignment horizontal="center"/>
    </xf>
    <xf numFmtId="0" fontId="124" fillId="0" borderId="0" xfId="0" applyFont="1" applyAlignment="1">
      <alignment horizontal="center"/>
    </xf>
    <xf numFmtId="1" fontId="124" fillId="0" borderId="95" xfId="0" applyNumberFormat="1" applyFont="1" applyBorder="1" applyAlignment="1">
      <alignment horizontal="center"/>
    </xf>
    <xf numFmtId="165" fontId="114" fillId="0" borderId="95" xfId="0" applyNumberFormat="1" applyFont="1" applyBorder="1" applyAlignment="1">
      <alignment horizontal="center"/>
    </xf>
    <xf numFmtId="0" fontId="125" fillId="0" borderId="102" xfId="0" applyFont="1" applyBorder="1" applyAlignment="1">
      <alignment horizontal="center"/>
    </xf>
    <xf numFmtId="1" fontId="125" fillId="0" borderId="95" xfId="0" applyNumberFormat="1" applyFont="1" applyBorder="1" applyAlignment="1">
      <alignment horizontal="center"/>
    </xf>
    <xf numFmtId="1" fontId="114" fillId="0" borderId="0" xfId="0" applyNumberFormat="1" applyFont="1"/>
    <xf numFmtId="0" fontId="125" fillId="0" borderId="0" xfId="0" applyFont="1" applyAlignment="1">
      <alignment horizontal="center"/>
    </xf>
    <xf numFmtId="1" fontId="125" fillId="0" borderId="0" xfId="0" applyNumberFormat="1" applyFont="1" applyAlignment="1">
      <alignment horizontal="center"/>
    </xf>
    <xf numFmtId="1" fontId="124" fillId="0" borderId="0" xfId="0" applyNumberFormat="1" applyFont="1" applyAlignment="1">
      <alignment horizontal="center"/>
    </xf>
    <xf numFmtId="165" fontId="124" fillId="0" borderId="95" xfId="0" applyNumberFormat="1" applyFont="1" applyBorder="1" applyAlignment="1">
      <alignment horizontal="center"/>
    </xf>
    <xf numFmtId="0" fontId="127" fillId="0" borderId="0" xfId="0" applyFont="1"/>
    <xf numFmtId="0" fontId="128" fillId="0" borderId="0" xfId="0" applyFont="1" applyAlignment="1">
      <alignment horizontal="center"/>
    </xf>
    <xf numFmtId="2" fontId="124" fillId="0" borderId="95" xfId="0" applyNumberFormat="1" applyFont="1" applyBorder="1" applyAlignment="1">
      <alignment horizontal="center"/>
    </xf>
    <xf numFmtId="1" fontId="128" fillId="0" borderId="0" xfId="0" applyNumberFormat="1" applyFont="1" applyAlignment="1">
      <alignment horizontal="center"/>
    </xf>
    <xf numFmtId="0" fontId="128" fillId="0" borderId="0" xfId="0" applyFont="1"/>
    <xf numFmtId="2" fontId="124" fillId="0" borderId="0" xfId="0" applyNumberFormat="1" applyFont="1" applyAlignment="1">
      <alignment horizontal="center"/>
    </xf>
    <xf numFmtId="166" fontId="124" fillId="0" borderId="0" xfId="0" applyNumberFormat="1" applyFont="1" applyAlignment="1">
      <alignment horizontal="center"/>
    </xf>
    <xf numFmtId="174" fontId="124" fillId="0" borderId="0" xfId="0" applyNumberFormat="1" applyFont="1" applyAlignment="1">
      <alignment horizontal="center"/>
    </xf>
    <xf numFmtId="2" fontId="114" fillId="0" borderId="0" xfId="0" applyNumberFormat="1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 applyAlignment="1">
      <alignment horizontal="left"/>
    </xf>
    <xf numFmtId="0" fontId="132" fillId="0" borderId="0" xfId="0" applyFont="1"/>
    <xf numFmtId="0" fontId="133" fillId="0" borderId="0" xfId="0" applyFont="1" applyAlignment="1">
      <alignment horizontal="left"/>
    </xf>
    <xf numFmtId="0" fontId="125" fillId="0" borderId="0" xfId="0" applyFont="1"/>
    <xf numFmtId="0" fontId="133" fillId="0" borderId="0" xfId="0" applyFont="1"/>
    <xf numFmtId="0" fontId="114" fillId="0" borderId="95" xfId="0" applyFont="1" applyBorder="1"/>
    <xf numFmtId="0" fontId="134" fillId="0" borderId="95" xfId="0" applyFont="1" applyBorder="1" applyAlignment="1">
      <alignment horizontal="center"/>
    </xf>
    <xf numFmtId="1" fontId="124" fillId="0" borderId="95" xfId="14" applyNumberFormat="1" applyFont="1" applyFill="1" applyBorder="1" applyAlignment="1">
      <alignment horizontal="center"/>
    </xf>
    <xf numFmtId="0" fontId="124" fillId="0" borderId="98" xfId="0" applyFont="1" applyBorder="1" applyAlignment="1">
      <alignment horizontal="center"/>
    </xf>
    <xf numFmtId="1" fontId="124" fillId="0" borderId="0" xfId="0" applyNumberFormat="1" applyFont="1"/>
    <xf numFmtId="166" fontId="124" fillId="0" borderId="95" xfId="0" applyNumberFormat="1" applyFont="1" applyBorder="1" applyAlignment="1">
      <alignment horizontal="center"/>
    </xf>
    <xf numFmtId="165" fontId="114" fillId="0" borderId="0" xfId="0" applyNumberFormat="1" applyFont="1"/>
    <xf numFmtId="166" fontId="114" fillId="0" borderId="0" xfId="0" applyNumberFormat="1" applyFont="1"/>
    <xf numFmtId="1" fontId="138" fillId="0" borderId="95" xfId="0" applyNumberFormat="1" applyFont="1" applyBorder="1" applyAlignment="1">
      <alignment horizontal="right"/>
    </xf>
    <xf numFmtId="3" fontId="139" fillId="0" borderId="0" xfId="14" applyNumberFormat="1" applyFont="1" applyFill="1"/>
    <xf numFmtId="3" fontId="139" fillId="0" borderId="0" xfId="0" applyNumberFormat="1" applyFont="1"/>
    <xf numFmtId="3" fontId="138" fillId="0" borderId="95" xfId="0" applyNumberFormat="1" applyFont="1" applyBorder="1" applyAlignment="1">
      <alignment horizontal="right"/>
    </xf>
    <xf numFmtId="0" fontId="140" fillId="0" borderId="0" xfId="0" applyFont="1"/>
    <xf numFmtId="0" fontId="141" fillId="0" borderId="95" xfId="0" applyFont="1" applyBorder="1" applyAlignment="1">
      <alignment horizontal="center"/>
    </xf>
    <xf numFmtId="0" fontId="142" fillId="0" borderId="95" xfId="0" applyFont="1" applyBorder="1" applyAlignment="1">
      <alignment horizontal="center"/>
    </xf>
    <xf numFmtId="1" fontId="142" fillId="0" borderId="95" xfId="0" applyNumberFormat="1" applyFont="1" applyBorder="1" applyAlignment="1">
      <alignment horizontal="center"/>
    </xf>
    <xf numFmtId="165" fontId="140" fillId="0" borderId="95" xfId="0" applyNumberFormat="1" applyFont="1" applyBorder="1" applyAlignment="1">
      <alignment horizontal="center"/>
    </xf>
    <xf numFmtId="0" fontId="141" fillId="0" borderId="102" xfId="0" applyFont="1" applyBorder="1" applyAlignment="1">
      <alignment horizontal="center"/>
    </xf>
    <xf numFmtId="3" fontId="142" fillId="0" borderId="95" xfId="0" applyNumberFormat="1" applyFont="1" applyBorder="1" applyAlignment="1">
      <alignment horizontal="right"/>
    </xf>
    <xf numFmtId="2" fontId="142" fillId="0" borderId="95" xfId="0" applyNumberFormat="1" applyFont="1" applyBorder="1" applyAlignment="1">
      <alignment horizontal="right"/>
    </xf>
    <xf numFmtId="3" fontId="138" fillId="0" borderId="95" xfId="0" applyNumberFormat="1" applyFont="1" applyBorder="1" applyAlignment="1">
      <alignment horizontal="center"/>
    </xf>
    <xf numFmtId="0" fontId="138" fillId="0" borderId="0" xfId="0" applyFont="1"/>
    <xf numFmtId="0" fontId="139" fillId="0" borderId="0" xfId="0" applyFont="1"/>
    <xf numFmtId="0" fontId="138" fillId="0" borderId="0" xfId="0" applyFont="1" applyAlignment="1">
      <alignment horizontal="left"/>
    </xf>
    <xf numFmtId="1" fontId="139" fillId="0" borderId="0" xfId="0" applyNumberFormat="1" applyFont="1"/>
    <xf numFmtId="0" fontId="138" fillId="0" borderId="95" xfId="0" applyFont="1" applyBorder="1" applyAlignment="1">
      <alignment horizontal="center"/>
    </xf>
    <xf numFmtId="165" fontId="139" fillId="0" borderId="95" xfId="0" applyNumberFormat="1" applyFont="1" applyBorder="1" applyAlignment="1">
      <alignment horizontal="center"/>
    </xf>
    <xf numFmtId="1" fontId="138" fillId="0" borderId="95" xfId="0" applyNumberFormat="1" applyFont="1" applyBorder="1" applyAlignment="1">
      <alignment horizontal="center"/>
    </xf>
    <xf numFmtId="0" fontId="138" fillId="0" borderId="98" xfId="0" applyFont="1" applyBorder="1" applyAlignment="1">
      <alignment horizontal="center"/>
    </xf>
    <xf numFmtId="0" fontId="138" fillId="0" borderId="0" xfId="0" applyFont="1" applyAlignment="1">
      <alignment horizontal="center"/>
    </xf>
    <xf numFmtId="165" fontId="138" fillId="0" borderId="95" xfId="0" applyNumberFormat="1" applyFont="1" applyBorder="1" applyAlignment="1">
      <alignment horizontal="center"/>
    </xf>
    <xf numFmtId="166" fontId="138" fillId="0" borderId="95" xfId="0" applyNumberFormat="1" applyFont="1" applyBorder="1" applyAlignment="1">
      <alignment horizontal="center"/>
    </xf>
    <xf numFmtId="165" fontId="139" fillId="0" borderId="0" xfId="0" applyNumberFormat="1" applyFont="1"/>
    <xf numFmtId="0" fontId="138" fillId="15" borderId="0" xfId="0" applyFont="1" applyFill="1" applyAlignment="1">
      <alignment horizontal="left"/>
    </xf>
    <xf numFmtId="1" fontId="120" fillId="0" borderId="95" xfId="0" applyNumberFormat="1" applyFont="1" applyBorder="1" applyAlignment="1">
      <alignment horizontal="center"/>
    </xf>
    <xf numFmtId="1" fontId="136" fillId="0" borderId="95" xfId="0" applyNumberFormat="1" applyFont="1" applyBorder="1" applyAlignment="1">
      <alignment horizontal="center"/>
    </xf>
    <xf numFmtId="165" fontId="120" fillId="0" borderId="95" xfId="0" applyNumberFormat="1" applyFont="1" applyBorder="1" applyAlignment="1">
      <alignment horizontal="center"/>
    </xf>
    <xf numFmtId="165" fontId="136" fillId="0" borderId="95" xfId="0" applyNumberFormat="1" applyFont="1" applyBorder="1" applyAlignment="1">
      <alignment horizontal="center"/>
    </xf>
    <xf numFmtId="1" fontId="120" fillId="0" borderId="95" xfId="0" applyNumberFormat="1" applyFont="1" applyBorder="1" applyAlignment="1">
      <alignment horizontal="right"/>
    </xf>
    <xf numFmtId="3" fontId="114" fillId="0" borderId="95" xfId="0" applyNumberFormat="1" applyFont="1" applyBorder="1" applyAlignment="1">
      <alignment horizontal="right"/>
    </xf>
    <xf numFmtId="3" fontId="139" fillId="0" borderId="95" xfId="0" applyNumberFormat="1" applyFont="1" applyBorder="1" applyAlignment="1">
      <alignment horizontal="right"/>
    </xf>
    <xf numFmtId="0" fontId="117" fillId="0" borderId="0" xfId="0" applyFont="1"/>
    <xf numFmtId="0" fontId="144" fillId="0" borderId="0" xfId="0" applyFont="1"/>
    <xf numFmtId="0" fontId="42" fillId="15" borderId="0" xfId="0" applyFont="1" applyFill="1" applyAlignment="1">
      <alignment horizontal="center"/>
    </xf>
    <xf numFmtId="0" fontId="42" fillId="0" borderId="0" xfId="0" applyFont="1"/>
    <xf numFmtId="0" fontId="42" fillId="15" borderId="0" xfId="0" applyFont="1" applyFill="1"/>
    <xf numFmtId="0" fontId="117" fillId="15" borderId="0" xfId="0" applyFont="1" applyFill="1"/>
    <xf numFmtId="0" fontId="24" fillId="15" borderId="0" xfId="0" applyFont="1" applyFill="1"/>
    <xf numFmtId="0" fontId="118" fillId="0" borderId="0" xfId="0" applyFont="1" applyAlignment="1">
      <alignment horizontal="center"/>
    </xf>
    <xf numFmtId="0" fontId="22" fillId="0" borderId="48" xfId="0" applyFont="1" applyBorder="1" applyAlignment="1">
      <alignment horizontal="center"/>
    </xf>
    <xf numFmtId="0" fontId="118" fillId="0" borderId="0" xfId="0" applyFont="1"/>
    <xf numFmtId="0" fontId="22" fillId="15" borderId="0" xfId="0" applyFont="1" applyFill="1" applyAlignment="1">
      <alignment horizontal="center"/>
    </xf>
    <xf numFmtId="1" fontId="42" fillId="25" borderId="0" xfId="0" applyNumberFormat="1" applyFont="1" applyFill="1" applyAlignment="1">
      <alignment horizontal="center"/>
    </xf>
    <xf numFmtId="0" fontId="22" fillId="15" borderId="95" xfId="0" applyFont="1" applyFill="1" applyBorder="1"/>
    <xf numFmtId="0" fontId="22" fillId="15" borderId="95" xfId="0" applyFont="1" applyFill="1" applyBorder="1" applyAlignment="1">
      <alignment horizontal="center"/>
    </xf>
    <xf numFmtId="1" fontId="145" fillId="0" borderId="0" xfId="0" applyNumberFormat="1" applyFont="1" applyAlignment="1">
      <alignment horizontal="center"/>
    </xf>
    <xf numFmtId="1" fontId="145" fillId="15" borderId="0" xfId="0" applyNumberFormat="1" applyFont="1" applyFill="1" applyAlignment="1">
      <alignment horizontal="center"/>
    </xf>
    <xf numFmtId="1" fontId="42" fillId="25" borderId="95" xfId="0" applyNumberFormat="1" applyFont="1" applyFill="1" applyBorder="1" applyAlignment="1">
      <alignment horizontal="center"/>
    </xf>
    <xf numFmtId="1" fontId="118" fillId="0" borderId="0" xfId="0" applyNumberFormat="1" applyFont="1" applyAlignment="1">
      <alignment horizontal="center"/>
    </xf>
    <xf numFmtId="0" fontId="118" fillId="0" borderId="0" xfId="0" applyFont="1" applyAlignment="1">
      <alignment horizontal="left"/>
    </xf>
    <xf numFmtId="1" fontId="118" fillId="15" borderId="0" xfId="0" applyNumberFormat="1" applyFont="1" applyFill="1" applyAlignment="1">
      <alignment horizontal="center"/>
    </xf>
    <xf numFmtId="1" fontId="22" fillId="15" borderId="95" xfId="0" applyNumberFormat="1" applyFont="1" applyFill="1" applyBorder="1" applyAlignment="1">
      <alignment horizontal="center"/>
    </xf>
    <xf numFmtId="1" fontId="145" fillId="15" borderId="95" xfId="0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165" fontId="22" fillId="15" borderId="95" xfId="0" applyNumberFormat="1" applyFont="1" applyFill="1" applyBorder="1" applyAlignment="1">
      <alignment horizontal="center"/>
    </xf>
    <xf numFmtId="165" fontId="146" fillId="26" borderId="0" xfId="0" applyNumberFormat="1" applyFont="1" applyFill="1" applyAlignment="1">
      <alignment horizontal="center"/>
    </xf>
    <xf numFmtId="1" fontId="146" fillId="26" borderId="0" xfId="0" applyNumberFormat="1" applyFont="1" applyFill="1" applyAlignment="1">
      <alignment horizontal="center"/>
    </xf>
    <xf numFmtId="165" fontId="146" fillId="0" borderId="0" xfId="0" applyNumberFormat="1" applyFont="1" applyAlignment="1">
      <alignment horizontal="center"/>
    </xf>
    <xf numFmtId="172" fontId="24" fillId="0" borderId="0" xfId="0" applyNumberFormat="1" applyFont="1"/>
    <xf numFmtId="175" fontId="24" fillId="0" borderId="0" xfId="0" applyNumberFormat="1" applyFont="1"/>
    <xf numFmtId="1" fontId="147" fillId="15" borderId="0" xfId="0" applyNumberFormat="1" applyFont="1" applyFill="1" applyAlignment="1">
      <alignment horizontal="left"/>
    </xf>
    <xf numFmtId="2" fontId="120" fillId="0" borderId="83" xfId="0" applyNumberFormat="1" applyFont="1" applyBorder="1" applyAlignment="1">
      <alignment horizontal="center"/>
    </xf>
    <xf numFmtId="0" fontId="120" fillId="0" borderId="95" xfId="0" applyFont="1" applyBorder="1" applyAlignment="1">
      <alignment horizontal="center"/>
    </xf>
    <xf numFmtId="3" fontId="140" fillId="0" borderId="95" xfId="0" applyNumberFormat="1" applyFont="1" applyBorder="1" applyAlignment="1">
      <alignment horizontal="right"/>
    </xf>
    <xf numFmtId="0" fontId="138" fillId="0" borderId="28" xfId="0" applyFont="1" applyBorder="1" applyAlignment="1">
      <alignment horizontal="center"/>
    </xf>
    <xf numFmtId="165" fontId="120" fillId="0" borderId="29" xfId="0" applyNumberFormat="1" applyFont="1" applyBorder="1" applyAlignment="1">
      <alignment horizontal="right"/>
    </xf>
    <xf numFmtId="165" fontId="138" fillId="0" borderId="29" xfId="0" applyNumberFormat="1" applyFont="1" applyBorder="1" applyAlignment="1">
      <alignment horizontal="right"/>
    </xf>
    <xf numFmtId="1" fontId="138" fillId="0" borderId="95" xfId="15" applyNumberFormat="1" applyFont="1" applyBorder="1" applyAlignment="1">
      <alignment horizontal="right"/>
    </xf>
    <xf numFmtId="165" fontId="114" fillId="0" borderId="95" xfId="15" applyNumberFormat="1" applyFont="1" applyBorder="1" applyAlignment="1">
      <alignment horizontal="right"/>
    </xf>
    <xf numFmtId="1" fontId="124" fillId="0" borderId="95" xfId="15" applyNumberFormat="1" applyFont="1" applyBorder="1" applyAlignment="1">
      <alignment horizontal="right"/>
    </xf>
    <xf numFmtId="3" fontId="114" fillId="0" borderId="95" xfId="15" applyNumberFormat="1" applyFont="1" applyBorder="1" applyAlignment="1">
      <alignment horizontal="right"/>
    </xf>
    <xf numFmtId="3" fontId="138" fillId="0" borderId="95" xfId="15" applyNumberFormat="1" applyFont="1" applyBorder="1" applyAlignment="1">
      <alignment horizontal="right"/>
    </xf>
    <xf numFmtId="0" fontId="120" fillId="0" borderId="0" xfId="0" applyFont="1"/>
    <xf numFmtId="1" fontId="120" fillId="0" borderId="0" xfId="0" applyNumberFormat="1" applyFont="1" applyAlignment="1">
      <alignment horizontal="left"/>
    </xf>
    <xf numFmtId="1" fontId="120" fillId="0" borderId="0" xfId="0" applyNumberFormat="1" applyFont="1" applyAlignment="1">
      <alignment horizontal="center"/>
    </xf>
    <xf numFmtId="165" fontId="120" fillId="0" borderId="0" xfId="0" applyNumberFormat="1" applyFont="1"/>
    <xf numFmtId="0" fontId="137" fillId="0" borderId="0" xfId="0" applyFont="1" applyAlignment="1">
      <alignment horizontal="center"/>
    </xf>
    <xf numFmtId="165" fontId="120" fillId="0" borderId="0" xfId="0" applyNumberFormat="1" applyFont="1" applyAlignment="1">
      <alignment horizontal="left"/>
    </xf>
    <xf numFmtId="1" fontId="120" fillId="0" borderId="0" xfId="0" applyNumberFormat="1" applyFont="1"/>
    <xf numFmtId="1" fontId="138" fillId="0" borderId="0" xfId="0" applyNumberFormat="1" applyFont="1" applyAlignment="1">
      <alignment horizontal="right"/>
    </xf>
    <xf numFmtId="0" fontId="138" fillId="0" borderId="0" xfId="0" applyFont="1" applyAlignment="1">
      <alignment horizontal="right"/>
    </xf>
    <xf numFmtId="3" fontId="139" fillId="0" borderId="0" xfId="0" applyNumberFormat="1" applyFont="1" applyAlignment="1">
      <alignment horizontal="right"/>
    </xf>
    <xf numFmtId="3" fontId="138" fillId="15" borderId="0" xfId="0" applyNumberFormat="1" applyFont="1" applyFill="1" applyAlignment="1">
      <alignment horizontal="right"/>
    </xf>
    <xf numFmtId="3" fontId="138" fillId="0" borderId="0" xfId="0" applyNumberFormat="1" applyFont="1" applyAlignment="1">
      <alignment horizontal="right"/>
    </xf>
    <xf numFmtId="1" fontId="120" fillId="0" borderId="0" xfId="0" applyNumberFormat="1" applyFont="1" applyAlignment="1">
      <alignment horizontal="right"/>
    </xf>
    <xf numFmtId="0" fontId="142" fillId="0" borderId="0" xfId="0" applyFont="1" applyAlignment="1">
      <alignment horizontal="right"/>
    </xf>
    <xf numFmtId="1" fontId="142" fillId="0" borderId="0" xfId="0" applyNumberFormat="1" applyFont="1" applyAlignment="1">
      <alignment horizontal="right"/>
    </xf>
    <xf numFmtId="2" fontId="142" fillId="0" borderId="0" xfId="0" applyNumberFormat="1" applyFont="1" applyAlignment="1">
      <alignment horizontal="right"/>
    </xf>
    <xf numFmtId="1" fontId="148" fillId="0" borderId="0" xfId="0" applyNumberFormat="1" applyFont="1" applyAlignment="1">
      <alignment horizontal="right"/>
    </xf>
    <xf numFmtId="0" fontId="149" fillId="0" borderId="0" xfId="0" applyFont="1" applyAlignment="1">
      <alignment horizontal="right"/>
    </xf>
    <xf numFmtId="3" fontId="142" fillId="0" borderId="0" xfId="0" applyNumberFormat="1" applyFont="1" applyAlignment="1">
      <alignment horizontal="right"/>
    </xf>
    <xf numFmtId="3" fontId="141" fillId="0" borderId="0" xfId="0" applyNumberFormat="1" applyFont="1" applyAlignment="1">
      <alignment horizontal="right"/>
    </xf>
    <xf numFmtId="165" fontId="138" fillId="0" borderId="0" xfId="0" applyNumberFormat="1" applyFont="1" applyAlignment="1">
      <alignment horizontal="right"/>
    </xf>
    <xf numFmtId="3" fontId="140" fillId="0" borderId="0" xfId="0" applyNumberFormat="1" applyFont="1" applyAlignment="1">
      <alignment horizontal="right"/>
    </xf>
    <xf numFmtId="3" fontId="24" fillId="0" borderId="95" xfId="8" applyNumberFormat="1" applyFont="1" applyBorder="1" applyAlignment="1">
      <alignment horizontal="right"/>
    </xf>
    <xf numFmtId="3" fontId="64" fillId="0" borderId="95" xfId="8" applyNumberFormat="1" applyFont="1" applyBorder="1" applyAlignment="1">
      <alignment horizontal="right"/>
    </xf>
    <xf numFmtId="3" fontId="86" fillId="0" borderId="95" xfId="8" applyNumberFormat="1" applyFont="1" applyBorder="1" applyAlignment="1">
      <alignment horizontal="right"/>
    </xf>
    <xf numFmtId="3" fontId="137" fillId="0" borderId="95" xfId="0" applyNumberFormat="1" applyFont="1" applyBorder="1" applyAlignment="1">
      <alignment horizontal="right"/>
    </xf>
    <xf numFmtId="0" fontId="137" fillId="0" borderId="103" xfId="0" applyFont="1" applyBorder="1" applyAlignment="1">
      <alignment horizontal="center" vertical="center" wrapText="1"/>
    </xf>
    <xf numFmtId="0" fontId="137" fillId="0" borderId="3" xfId="0" applyFont="1" applyBorder="1" applyAlignment="1" applyProtection="1">
      <alignment horizontal="center"/>
      <protection locked="0"/>
    </xf>
    <xf numFmtId="0" fontId="135" fillId="0" borderId="103" xfId="0" applyFont="1" applyBorder="1" applyAlignment="1">
      <alignment horizontal="center" vertical="center" wrapText="1"/>
    </xf>
    <xf numFmtId="3" fontId="137" fillId="0" borderId="0" xfId="0" applyNumberFormat="1" applyFont="1" applyAlignment="1" applyProtection="1">
      <alignment horizontal="right"/>
      <protection locked="0"/>
    </xf>
    <xf numFmtId="3" fontId="137" fillId="0" borderId="0" xfId="0" applyNumberFormat="1" applyFont="1" applyAlignment="1">
      <alignment horizontal="right"/>
    </xf>
    <xf numFmtId="3" fontId="150" fillId="0" borderId="0" xfId="0" applyNumberFormat="1" applyFont="1" applyAlignment="1" applyProtection="1">
      <alignment horizontal="right"/>
      <protection locked="0"/>
    </xf>
    <xf numFmtId="166" fontId="86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3" fontId="151" fillId="0" borderId="0" xfId="0" applyNumberFormat="1" applyFont="1" applyAlignment="1">
      <alignment horizontal="right"/>
    </xf>
    <xf numFmtId="172" fontId="114" fillId="0" borderId="0" xfId="0" applyNumberFormat="1" applyFont="1"/>
    <xf numFmtId="172" fontId="139" fillId="0" borderId="0" xfId="0" applyNumberFormat="1" applyFont="1"/>
    <xf numFmtId="167" fontId="114" fillId="0" borderId="0" xfId="0" applyNumberFormat="1" applyFont="1"/>
    <xf numFmtId="1" fontId="24" fillId="18" borderId="95" xfId="0" applyNumberFormat="1" applyFont="1" applyFill="1" applyBorder="1"/>
    <xf numFmtId="1" fontId="42" fillId="0" borderId="95" xfId="0" applyNumberFormat="1" applyFont="1" applyBorder="1" applyAlignment="1">
      <alignment horizontal="right"/>
    </xf>
    <xf numFmtId="0" fontId="5" fillId="0" borderId="105" xfId="0" applyFont="1" applyBorder="1"/>
    <xf numFmtId="0" fontId="6" fillId="0" borderId="105" xfId="0" applyFont="1" applyBorder="1"/>
    <xf numFmtId="0" fontId="5" fillId="0" borderId="106" xfId="0" applyFont="1" applyBorder="1"/>
    <xf numFmtId="0" fontId="43" fillId="0" borderId="107" xfId="0" applyFont="1" applyBorder="1"/>
    <xf numFmtId="0" fontId="39" fillId="0" borderId="95" xfId="0" applyFont="1" applyBorder="1"/>
    <xf numFmtId="1" fontId="43" fillId="0" borderId="95" xfId="0" applyNumberFormat="1" applyFont="1" applyBorder="1" applyAlignment="1">
      <alignment horizontal="center"/>
    </xf>
    <xf numFmtId="3" fontId="118" fillId="22" borderId="95" xfId="0" applyNumberFormat="1" applyFont="1" applyFill="1" applyBorder="1" applyAlignment="1">
      <alignment horizontal="right"/>
    </xf>
    <xf numFmtId="3" fontId="118" fillId="23" borderId="95" xfId="0" applyNumberFormat="1" applyFont="1" applyFill="1" applyBorder="1" applyAlignment="1">
      <alignment horizontal="right"/>
    </xf>
    <xf numFmtId="3" fontId="39" fillId="0" borderId="95" xfId="0" applyNumberFormat="1" applyFont="1" applyBorder="1" applyAlignment="1">
      <alignment horizontal="right"/>
    </xf>
    <xf numFmtId="165" fontId="39" fillId="0" borderId="95" xfId="0" applyNumberFormat="1" applyFont="1" applyBorder="1" applyAlignment="1">
      <alignment horizontal="right"/>
    </xf>
    <xf numFmtId="1" fontId="6" fillId="15" borderId="0" xfId="0" applyNumberFormat="1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3" fontId="56" fillId="0" borderId="95" xfId="0" applyNumberFormat="1" applyFont="1" applyBorder="1" applyAlignment="1">
      <alignment horizontal="right"/>
    </xf>
    <xf numFmtId="3" fontId="42" fillId="0" borderId="95" xfId="0" applyNumberFormat="1" applyFont="1" applyBorder="1" applyAlignment="1">
      <alignment horizontal="right"/>
    </xf>
    <xf numFmtId="165" fontId="42" fillId="0" borderId="95" xfId="0" applyNumberFormat="1" applyFont="1" applyBorder="1" applyAlignment="1">
      <alignment horizontal="center"/>
    </xf>
    <xf numFmtId="0" fontId="42" fillId="0" borderId="28" xfId="0" applyFont="1" applyBorder="1" applyAlignment="1">
      <alignment horizontal="center"/>
    </xf>
    <xf numFmtId="165" fontId="42" fillId="0" borderId="29" xfId="0" applyNumberFormat="1" applyFont="1" applyBorder="1" applyAlignment="1">
      <alignment horizontal="right"/>
    </xf>
    <xf numFmtId="1" fontId="39" fillId="0" borderId="95" xfId="15" applyNumberFormat="1" applyFont="1" applyBorder="1" applyAlignment="1">
      <alignment horizontal="right"/>
    </xf>
    <xf numFmtId="3" fontId="43" fillId="0" borderId="95" xfId="15" applyNumberFormat="1" applyFont="1" applyBorder="1" applyAlignment="1">
      <alignment horizontal="right"/>
    </xf>
    <xf numFmtId="3" fontId="42" fillId="0" borderId="95" xfId="15" applyNumberFormat="1" applyFont="1" applyBorder="1" applyAlignment="1">
      <alignment horizontal="right"/>
    </xf>
    <xf numFmtId="1" fontId="42" fillId="0" borderId="95" xfId="15" applyNumberFormat="1" applyFont="1" applyBorder="1" applyAlignment="1">
      <alignment horizontal="right"/>
    </xf>
    <xf numFmtId="165" fontId="43" fillId="0" borderId="95" xfId="15" applyNumberFormat="1" applyFont="1" applyBorder="1" applyAlignment="1">
      <alignment horizontal="right"/>
    </xf>
    <xf numFmtId="3" fontId="56" fillId="0" borderId="0" xfId="0" applyNumberFormat="1" applyFont="1" applyAlignment="1">
      <alignment horizontal="right"/>
    </xf>
    <xf numFmtId="3" fontId="42" fillId="0" borderId="0" xfId="0" applyNumberFormat="1" applyFont="1" applyAlignment="1">
      <alignment horizontal="right"/>
    </xf>
    <xf numFmtId="1" fontId="42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" fontId="56" fillId="0" borderId="42" xfId="0" applyNumberFormat="1" applyFont="1" applyBorder="1" applyAlignment="1">
      <alignment horizontal="right"/>
    </xf>
    <xf numFmtId="1" fontId="42" fillId="0" borderId="58" xfId="0" applyNumberFormat="1" applyFont="1" applyBorder="1" applyAlignment="1">
      <alignment horizontal="center"/>
    </xf>
    <xf numFmtId="0" fontId="56" fillId="0" borderId="0" xfId="0" applyFont="1"/>
    <xf numFmtId="1" fontId="56" fillId="0" borderId="42" xfId="0" applyNumberFormat="1" applyFont="1" applyBorder="1"/>
    <xf numFmtId="1" fontId="39" fillId="0" borderId="58" xfId="0" applyNumberFormat="1" applyFont="1" applyBorder="1" applyAlignment="1">
      <alignment horizontal="center"/>
    </xf>
    <xf numFmtId="1" fontId="43" fillId="0" borderId="42" xfId="0" applyNumberFormat="1" applyFont="1" applyBorder="1"/>
    <xf numFmtId="0" fontId="153" fillId="0" borderId="0" xfId="0" applyFont="1" applyAlignment="1">
      <alignment horizontal="center"/>
    </xf>
    <xf numFmtId="0" fontId="43" fillId="0" borderId="42" xfId="0" applyFont="1" applyBorder="1"/>
    <xf numFmtId="1" fontId="39" fillId="0" borderId="98" xfId="0" applyNumberFormat="1" applyFont="1" applyBorder="1" applyAlignment="1">
      <alignment horizontal="left"/>
    </xf>
    <xf numFmtId="165" fontId="43" fillId="0" borderId="98" xfId="0" applyNumberFormat="1" applyFont="1" applyBorder="1" applyAlignment="1">
      <alignment horizontal="center"/>
    </xf>
    <xf numFmtId="165" fontId="43" fillId="0" borderId="100" xfId="0" applyNumberFormat="1" applyFont="1" applyBorder="1" applyAlignment="1">
      <alignment horizontal="center"/>
    </xf>
    <xf numFmtId="165" fontId="43" fillId="0" borderId="101" xfId="0" applyNumberFormat="1" applyFont="1" applyBorder="1" applyAlignment="1">
      <alignment horizontal="center"/>
    </xf>
    <xf numFmtId="0" fontId="39" fillId="0" borderId="95" xfId="8" applyFont="1" applyBorder="1" applyAlignment="1">
      <alignment horizontal="center"/>
    </xf>
    <xf numFmtId="3" fontId="56" fillId="0" borderId="95" xfId="8" applyNumberFormat="1" applyFont="1" applyBorder="1" applyAlignment="1">
      <alignment horizontal="right"/>
    </xf>
    <xf numFmtId="3" fontId="42" fillId="0" borderId="95" xfId="8" applyNumberFormat="1" applyFont="1" applyBorder="1" applyAlignment="1">
      <alignment horizontal="right"/>
    </xf>
    <xf numFmtId="1" fontId="10" fillId="15" borderId="0" xfId="0" applyNumberFormat="1" applyFont="1" applyFill="1" applyAlignment="1">
      <alignment horizontal="center"/>
    </xf>
    <xf numFmtId="165" fontId="10" fillId="15" borderId="0" xfId="0" applyNumberFormat="1" applyFont="1" applyFill="1" applyAlignment="1">
      <alignment horizontal="center"/>
    </xf>
    <xf numFmtId="1" fontId="5" fillId="25" borderId="0" xfId="0" applyNumberFormat="1" applyFont="1" applyFill="1" applyAlignment="1">
      <alignment horizontal="center"/>
    </xf>
    <xf numFmtId="165" fontId="5" fillId="25" borderId="0" xfId="0" applyNumberFormat="1" applyFont="1" applyFill="1" applyAlignment="1">
      <alignment horizontal="center"/>
    </xf>
    <xf numFmtId="0" fontId="22" fillId="15" borderId="0" xfId="0" applyFont="1" applyFill="1"/>
    <xf numFmtId="1" fontId="56" fillId="15" borderId="96" xfId="0" applyNumberFormat="1" applyFont="1" applyFill="1" applyBorder="1"/>
    <xf numFmtId="0" fontId="43" fillId="15" borderId="105" xfId="0" applyFont="1" applyFill="1" applyBorder="1"/>
    <xf numFmtId="1" fontId="39" fillId="15" borderId="95" xfId="0" applyNumberFormat="1" applyFont="1" applyFill="1" applyBorder="1" applyAlignment="1">
      <alignment horizontal="right"/>
    </xf>
    <xf numFmtId="0" fontId="138" fillId="0" borderId="0" xfId="0" applyFont="1" applyAlignment="1">
      <alignment horizontal="center"/>
    </xf>
    <xf numFmtId="3" fontId="22" fillId="24" borderId="95" xfId="15" applyNumberFormat="1" applyFont="1" applyFill="1" applyBorder="1" applyAlignment="1">
      <alignment horizontal="right"/>
    </xf>
    <xf numFmtId="3" fontId="22" fillId="24" borderId="94" xfId="15" applyNumberFormat="1" applyFont="1" applyFill="1" applyBorder="1" applyAlignment="1">
      <alignment horizontal="right"/>
    </xf>
    <xf numFmtId="1" fontId="138" fillId="0" borderId="0" xfId="0" applyNumberFormat="1" applyFont="1" applyAlignment="1">
      <alignment horizontal="center"/>
    </xf>
    <xf numFmtId="0" fontId="138" fillId="0" borderId="0" xfId="0" applyFont="1" applyAlignment="1">
      <alignment horizontal="center"/>
    </xf>
    <xf numFmtId="1" fontId="56" fillId="0" borderId="96" xfId="0" applyNumberFormat="1" applyFont="1" applyFill="1" applyBorder="1"/>
    <xf numFmtId="1" fontId="22" fillId="0" borderId="0" xfId="0" applyNumberFormat="1" applyFont="1" applyFill="1" applyAlignment="1">
      <alignment horizontal="center"/>
    </xf>
    <xf numFmtId="3" fontId="22" fillId="26" borderId="95" xfId="0" applyNumberFormat="1" applyFont="1" applyFill="1" applyBorder="1" applyAlignment="1">
      <alignment horizontal="right"/>
    </xf>
    <xf numFmtId="1" fontId="6" fillId="15" borderId="95" xfId="0" applyNumberFormat="1" applyFont="1" applyFill="1" applyBorder="1"/>
    <xf numFmtId="1" fontId="24" fillId="0" borderId="95" xfId="0" applyNumberFormat="1" applyFont="1" applyBorder="1" applyAlignment="1">
      <alignment vertical="center"/>
    </xf>
    <xf numFmtId="1" fontId="24" fillId="0" borderId="95" xfId="0" applyNumberFormat="1" applyFont="1" applyBorder="1" applyAlignment="1">
      <alignment horizontal="center" vertical="center"/>
    </xf>
    <xf numFmtId="1" fontId="6" fillId="0" borderId="95" xfId="0" applyNumberFormat="1" applyFont="1" applyBorder="1" applyAlignment="1">
      <alignment horizontal="left" vertical="center"/>
    </xf>
    <xf numFmtId="1" fontId="69" fillId="0" borderId="95" xfId="0" applyNumberFormat="1" applyFont="1" applyBorder="1" applyAlignment="1">
      <alignment horizontal="center" vertical="center"/>
    </xf>
    <xf numFmtId="1" fontId="69" fillId="0" borderId="95" xfId="0" applyNumberFormat="1" applyFont="1" applyBorder="1" applyAlignment="1">
      <alignment horizontal="left" vertical="center"/>
    </xf>
    <xf numFmtId="1" fontId="6" fillId="10" borderId="95" xfId="0" applyNumberFormat="1" applyFont="1" applyFill="1" applyBorder="1" applyAlignment="1">
      <alignment horizontal="center"/>
    </xf>
    <xf numFmtId="0" fontId="5" fillId="12" borderId="95" xfId="0" applyFont="1" applyFill="1" applyBorder="1" applyAlignment="1">
      <alignment horizontal="center"/>
    </xf>
    <xf numFmtId="0" fontId="5" fillId="13" borderId="95" xfId="0" applyFont="1" applyFill="1" applyBorder="1" applyAlignment="1">
      <alignment horizontal="center"/>
    </xf>
    <xf numFmtId="0" fontId="5" fillId="0" borderId="95" xfId="0" applyFont="1" applyBorder="1" applyAlignment="1">
      <alignment horizontal="center" vertical="center" wrapText="1"/>
    </xf>
    <xf numFmtId="1" fontId="5" fillId="0" borderId="95" xfId="0" applyNumberFormat="1" applyFont="1" applyBorder="1" applyAlignment="1">
      <alignment horizontal="center"/>
    </xf>
    <xf numFmtId="1" fontId="6" fillId="0" borderId="95" xfId="0" applyNumberFormat="1" applyFont="1" applyBorder="1" applyAlignment="1">
      <alignment horizontal="center" vertical="center" wrapText="1"/>
    </xf>
    <xf numFmtId="0" fontId="5" fillId="0" borderId="95" xfId="0" applyFont="1" applyBorder="1" applyAlignment="1">
      <alignment horizontal="center"/>
    </xf>
    <xf numFmtId="0" fontId="70" fillId="0" borderId="95" xfId="0" applyFont="1" applyBorder="1" applyAlignment="1">
      <alignment horizontal="center"/>
    </xf>
    <xf numFmtId="0" fontId="70" fillId="0" borderId="95" xfId="0" applyFont="1" applyBorder="1" applyAlignment="1">
      <alignment horizontal="center" vertical="center"/>
    </xf>
    <xf numFmtId="1" fontId="70" fillId="0" borderId="95" xfId="0" applyNumberFormat="1" applyFont="1" applyBorder="1" applyAlignment="1">
      <alignment horizontal="center" vertical="center" wrapText="1"/>
    </xf>
    <xf numFmtId="1" fontId="46" fillId="0" borderId="83" xfId="0" applyNumberFormat="1" applyFont="1" applyBorder="1" applyAlignment="1">
      <alignment horizontal="center" vertical="center"/>
    </xf>
    <xf numFmtId="1" fontId="46" fillId="0" borderId="95" xfId="0" applyNumberFormat="1" applyFont="1" applyBorder="1" applyAlignment="1">
      <alignment horizontal="center" vertical="center"/>
    </xf>
    <xf numFmtId="1" fontId="46" fillId="0" borderId="49" xfId="0" applyNumberFormat="1" applyFont="1" applyBorder="1" applyAlignment="1">
      <alignment horizontal="center" vertical="center"/>
    </xf>
    <xf numFmtId="1" fontId="36" fillId="0" borderId="95" xfId="0" applyNumberFormat="1" applyFont="1" applyBorder="1" applyAlignment="1">
      <alignment horizontal="center" vertical="center"/>
    </xf>
    <xf numFmtId="1" fontId="36" fillId="0" borderId="84" xfId="0" applyNumberFormat="1" applyFont="1" applyBorder="1" applyAlignment="1">
      <alignment horizontal="center" vertical="center"/>
    </xf>
    <xf numFmtId="1" fontId="46" fillId="0" borderId="83" xfId="0" applyNumberFormat="1" applyFont="1" applyBorder="1" applyAlignment="1">
      <alignment horizontal="center" vertical="center" wrapText="1"/>
    </xf>
    <xf numFmtId="1" fontId="46" fillId="0" borderId="95" xfId="0" applyNumberFormat="1" applyFont="1" applyBorder="1" applyAlignment="1">
      <alignment horizontal="center" vertical="center" wrapText="1"/>
    </xf>
    <xf numFmtId="1" fontId="46" fillId="0" borderId="83" xfId="0" applyNumberFormat="1" applyFont="1" applyBorder="1" applyAlignment="1">
      <alignment horizontal="center"/>
    </xf>
    <xf numFmtId="1" fontId="46" fillId="0" borderId="97" xfId="0" applyNumberFormat="1" applyFont="1" applyBorder="1" applyAlignment="1">
      <alignment horizontal="center" vertical="center" wrapText="1"/>
    </xf>
    <xf numFmtId="1" fontId="46" fillId="0" borderId="68" xfId="0" applyNumberFormat="1" applyFont="1" applyBorder="1" applyAlignment="1">
      <alignment horizontal="center" vertical="center" wrapText="1"/>
    </xf>
    <xf numFmtId="1" fontId="46" fillId="0" borderId="69" xfId="0" applyNumberFormat="1" applyFont="1" applyBorder="1" applyAlignment="1">
      <alignment horizontal="center" vertical="center" wrapText="1"/>
    </xf>
    <xf numFmtId="1" fontId="46" fillId="0" borderId="83" xfId="0" applyNumberFormat="1" applyFont="1" applyBorder="1" applyAlignment="1">
      <alignment horizontal="right"/>
    </xf>
    <xf numFmtId="0" fontId="124" fillId="0" borderId="0" xfId="0" applyFont="1" applyAlignment="1">
      <alignment horizontal="center"/>
    </xf>
    <xf numFmtId="1" fontId="124" fillId="0" borderId="0" xfId="0" applyNumberFormat="1" applyFont="1" applyAlignment="1">
      <alignment horizontal="center"/>
    </xf>
    <xf numFmtId="0" fontId="138" fillId="0" borderId="0" xfId="0" applyFont="1" applyAlignment="1">
      <alignment horizontal="center"/>
    </xf>
    <xf numFmtId="1" fontId="5" fillId="26" borderId="0" xfId="0" applyNumberFormat="1" applyFont="1" applyFill="1" applyAlignment="1">
      <alignment horizontal="center"/>
    </xf>
    <xf numFmtId="0" fontId="5" fillId="26" borderId="0" xfId="0" applyFont="1" applyFill="1" applyAlignment="1">
      <alignment horizontal="center"/>
    </xf>
    <xf numFmtId="1" fontId="138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47" fillId="15" borderId="0" xfId="0" applyFont="1" applyFill="1" applyAlignment="1">
      <alignment horizontal="center"/>
    </xf>
    <xf numFmtId="0" fontId="120" fillId="0" borderId="85" xfId="0" applyFont="1" applyBorder="1" applyAlignment="1">
      <alignment horizontal="center"/>
    </xf>
    <xf numFmtId="0" fontId="120" fillId="0" borderId="102" xfId="0" applyFont="1" applyBorder="1" applyAlignment="1">
      <alignment horizontal="center"/>
    </xf>
    <xf numFmtId="0" fontId="120" fillId="0" borderId="86" xfId="0" applyFont="1" applyBorder="1" applyAlignment="1">
      <alignment horizontal="center"/>
    </xf>
    <xf numFmtId="0" fontId="120" fillId="0" borderId="4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6" fillId="0" borderId="50" xfId="0" applyNumberFormat="1" applyFont="1" applyBorder="1" applyAlignment="1">
      <alignment horizontal="center" vertical="center" wrapText="1"/>
    </xf>
    <xf numFmtId="1" fontId="6" fillId="0" borderId="70" xfId="0" applyNumberFormat="1" applyFont="1" applyBorder="1" applyAlignment="1">
      <alignment horizontal="center" vertical="center" wrapText="1"/>
    </xf>
    <xf numFmtId="1" fontId="6" fillId="0" borderId="95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 wrapText="1"/>
    </xf>
    <xf numFmtId="1" fontId="5" fillId="0" borderId="67" xfId="0" applyNumberFormat="1" applyFont="1" applyBorder="1" applyAlignment="1">
      <alignment horizontal="center" vertical="center" wrapText="1"/>
    </xf>
    <xf numFmtId="1" fontId="5" fillId="0" borderId="99" xfId="0" applyNumberFormat="1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6" fillId="0" borderId="0" xfId="0" applyFont="1" applyAlignment="1">
      <alignment horizontal="center"/>
    </xf>
    <xf numFmtId="0" fontId="6" fillId="0" borderId="0" xfId="8" applyFont="1" applyAlignment="1">
      <alignment horizontal="center" wrapText="1"/>
    </xf>
    <xf numFmtId="0" fontId="3" fillId="0" borderId="0" xfId="0" applyFont="1" applyAlignment="1">
      <alignment horizontal="center"/>
    </xf>
    <xf numFmtId="1" fontId="34" fillId="14" borderId="61" xfId="0" applyNumberFormat="1" applyFont="1" applyFill="1" applyBorder="1" applyAlignment="1">
      <alignment horizontal="center" vertical="center" textRotation="90"/>
    </xf>
    <xf numFmtId="1" fontId="34" fillId="14" borderId="62" xfId="0" applyNumberFormat="1" applyFont="1" applyFill="1" applyBorder="1" applyAlignment="1">
      <alignment horizontal="center" vertical="center" textRotation="90"/>
    </xf>
    <xf numFmtId="1" fontId="34" fillId="14" borderId="44" xfId="0" applyNumberFormat="1" applyFont="1" applyFill="1" applyBorder="1" applyAlignment="1">
      <alignment horizontal="center" vertical="center" textRotation="90"/>
    </xf>
    <xf numFmtId="1" fontId="34" fillId="14" borderId="45" xfId="0" applyNumberFormat="1" applyFont="1" applyFill="1" applyBorder="1" applyAlignment="1">
      <alignment horizontal="center" vertical="center" textRotation="90"/>
    </xf>
    <xf numFmtId="1" fontId="34" fillId="14" borderId="46" xfId="0" applyNumberFormat="1" applyFont="1" applyFill="1" applyBorder="1" applyAlignment="1">
      <alignment horizontal="center" vertical="center" textRotation="90"/>
    </xf>
    <xf numFmtId="1" fontId="34" fillId="11" borderId="61" xfId="0" applyNumberFormat="1" applyFont="1" applyFill="1" applyBorder="1" applyAlignment="1">
      <alignment horizontal="center" vertical="center" textRotation="90"/>
    </xf>
    <xf numFmtId="1" fontId="34" fillId="11" borderId="62" xfId="0" applyNumberFormat="1" applyFont="1" applyFill="1" applyBorder="1" applyAlignment="1">
      <alignment horizontal="center" vertical="center" textRotation="90"/>
    </xf>
    <xf numFmtId="1" fontId="34" fillId="11" borderId="63" xfId="0" applyNumberFormat="1" applyFont="1" applyFill="1" applyBorder="1" applyAlignment="1">
      <alignment horizontal="center" vertical="center" textRotation="90"/>
    </xf>
    <xf numFmtId="1" fontId="5" fillId="0" borderId="64" xfId="15" applyNumberFormat="1" applyFont="1" applyBorder="1" applyAlignment="1">
      <alignment horizontal="center"/>
    </xf>
    <xf numFmtId="1" fontId="5" fillId="0" borderId="65" xfId="15" applyNumberFormat="1" applyFont="1" applyBorder="1" applyAlignment="1">
      <alignment horizontal="center"/>
    </xf>
    <xf numFmtId="1" fontId="5" fillId="0" borderId="66" xfId="15" applyNumberFormat="1" applyFont="1" applyBorder="1" applyAlignment="1">
      <alignment horizontal="center"/>
    </xf>
    <xf numFmtId="0" fontId="5" fillId="0" borderId="0" xfId="15" applyFont="1" applyAlignment="1">
      <alignment horizontal="center"/>
    </xf>
  </cellXfs>
  <cellStyles count="23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Comma 2" xfId="18" xr:uid="{00000000-0005-0000-0000-000006000000}"/>
    <cellStyle name="Normal" xfId="0" builtinId="0"/>
    <cellStyle name="Normal 2" xfId="7" xr:uid="{00000000-0005-0000-0000-000008000000}"/>
    <cellStyle name="Normal 2 2" xfId="19" xr:uid="{00000000-0005-0000-0000-000009000000}"/>
    <cellStyle name="Normal 3" xfId="13" xr:uid="{00000000-0005-0000-0000-00000A000000}"/>
    <cellStyle name="Normal 4" xfId="15" xr:uid="{00000000-0005-0000-0000-00000B000000}"/>
    <cellStyle name="Normal 5" xfId="16" xr:uid="{00000000-0005-0000-0000-00000C000000}"/>
    <cellStyle name="Normal 5 2" xfId="22" xr:uid="{00000000-0005-0000-0000-00000D000000}"/>
    <cellStyle name="Normal_AcouBio3MackerelMOA" xfId="10" xr:uid="{00000000-0005-0000-0000-00000E000000}"/>
    <cellStyle name="Normal_BIOM-Sardine-Maroc_2000" xfId="8" xr:uid="{00000000-0005-0000-0000-00000F000000}"/>
    <cellStyle name="Normal_Feuil2" xfId="11" xr:uid="{00000000-0005-0000-0000-000010000000}"/>
    <cellStyle name="Percent" xfId="14" builtinId="5"/>
    <cellStyle name="Pourcentage 2" xfId="21" xr:uid="{00000000-0005-0000-0000-000012000000}"/>
    <cellStyle name="Style 1" xfId="12" xr:uid="{00000000-0005-0000-0000-000013000000}"/>
    <cellStyle name="Total" xfId="9" builtinId="25" customBuiltin="1"/>
    <cellStyle name="Total 2" xfId="20" xr:uid="{00000000-0005-0000-0000-000015000000}"/>
    <cellStyle name="Обычный_индексы по годам 2015" xfId="17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/>
              <a:t>Sardina pilchardus</a:t>
            </a:r>
          </a:p>
        </c:rich>
      </c:tx>
      <c:layout>
        <c:manualLayout>
          <c:xMode val="edge"/>
          <c:yMode val="edge"/>
          <c:x val="0.44483386301109956"/>
          <c:y val="5.37634707426290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61130341762544"/>
          <c:y val="0.13652654473619391"/>
          <c:w val="0.81049787726746469"/>
          <c:h val="0.67025831021714066"/>
        </c:manualLayout>
      </c:layout>
      <c:lineChart>
        <c:grouping val="standard"/>
        <c:varyColors val="0"/>
        <c:ser>
          <c:idx val="2"/>
          <c:order val="0"/>
          <c:tx>
            <c:strRef>
              <c:f>'FIG&amp;TAB2.2.1a'!$B$6</c:f>
              <c:strCache>
                <c:ptCount val="1"/>
                <c:pt idx="0">
                  <c:v>Total North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'FIG&amp;TAB2.2.1a'!$C$3:$AK$3</c:f>
              <c:numCache>
                <c:formatCode>0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'FIG&amp;TAB2.2.1a'!$C$6:$AK$6</c:f>
              <c:numCache>
                <c:formatCode>0</c:formatCode>
                <c:ptCount val="35"/>
                <c:pt idx="0">
                  <c:v>15478</c:v>
                </c:pt>
                <c:pt idx="1">
                  <c:v>17261</c:v>
                </c:pt>
                <c:pt idx="2">
                  <c:v>18745</c:v>
                </c:pt>
                <c:pt idx="3">
                  <c:v>24496</c:v>
                </c:pt>
                <c:pt idx="4">
                  <c:v>16643</c:v>
                </c:pt>
                <c:pt idx="5">
                  <c:v>16661</c:v>
                </c:pt>
                <c:pt idx="6">
                  <c:v>11497</c:v>
                </c:pt>
                <c:pt idx="7">
                  <c:v>7154</c:v>
                </c:pt>
                <c:pt idx="8">
                  <c:v>5567</c:v>
                </c:pt>
                <c:pt idx="9">
                  <c:v>4277</c:v>
                </c:pt>
                <c:pt idx="10">
                  <c:v>6790.277</c:v>
                </c:pt>
                <c:pt idx="11">
                  <c:v>6301.77</c:v>
                </c:pt>
                <c:pt idx="12">
                  <c:v>18516</c:v>
                </c:pt>
                <c:pt idx="13">
                  <c:v>20654.748</c:v>
                </c:pt>
                <c:pt idx="14">
                  <c:v>21451.384999999998</c:v>
                </c:pt>
                <c:pt idx="15">
                  <c:v>17363</c:v>
                </c:pt>
                <c:pt idx="16">
                  <c:v>18483.977999999999</c:v>
                </c:pt>
                <c:pt idx="17">
                  <c:v>13638.866999999998</c:v>
                </c:pt>
                <c:pt idx="18">
                  <c:v>11353.902</c:v>
                </c:pt>
                <c:pt idx="19">
                  <c:v>9570.0499999999993</c:v>
                </c:pt>
                <c:pt idx="20">
                  <c:v>7161.4889999999996</c:v>
                </c:pt>
                <c:pt idx="21">
                  <c:v>9851.2704999999787</c:v>
                </c:pt>
                <c:pt idx="22">
                  <c:v>11190.285500000002</c:v>
                </c:pt>
                <c:pt idx="23">
                  <c:v>11805.7562</c:v>
                </c:pt>
                <c:pt idx="24">
                  <c:v>11324</c:v>
                </c:pt>
                <c:pt idx="25">
                  <c:v>14638.534</c:v>
                </c:pt>
                <c:pt idx="26">
                  <c:v>27511.948</c:v>
                </c:pt>
                <c:pt idx="27">
                  <c:v>36660.813719999998</c:v>
                </c:pt>
                <c:pt idx="28">
                  <c:v>20697.650000000001</c:v>
                </c:pt>
                <c:pt idx="29">
                  <c:v>26006.605610000002</c:v>
                </c:pt>
                <c:pt idx="30">
                  <c:v>22695.775140000002</c:v>
                </c:pt>
                <c:pt idx="31">
                  <c:v>21023.218560000001</c:v>
                </c:pt>
                <c:pt idx="32">
                  <c:v>23230.121999999999</c:v>
                </c:pt>
                <c:pt idx="33">
                  <c:v>32697.409</c:v>
                </c:pt>
                <c:pt idx="34">
                  <c:v>17435.496999999999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E-4447-9B92-9E43DE789F76}"/>
            </c:ext>
          </c:extLst>
        </c:ser>
        <c:ser>
          <c:idx val="3"/>
          <c:order val="1"/>
          <c:tx>
            <c:strRef>
              <c:f>'FIG&amp;TAB2.2.1a'!$B$8</c:f>
              <c:strCache>
                <c:ptCount val="1"/>
                <c:pt idx="0">
                  <c:v>Total A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'FIG&amp;TAB2.2.1a'!$C$3:$AK$3</c:f>
              <c:numCache>
                <c:formatCode>0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'FIG&amp;TAB2.2.1a'!$D$8:$AK$8</c:f>
              <c:numCache>
                <c:formatCode>0</c:formatCode>
                <c:ptCount val="34"/>
                <c:pt idx="0">
                  <c:v>33643</c:v>
                </c:pt>
                <c:pt idx="1">
                  <c:v>46199</c:v>
                </c:pt>
                <c:pt idx="2">
                  <c:v>54145</c:v>
                </c:pt>
                <c:pt idx="3">
                  <c:v>30838</c:v>
                </c:pt>
                <c:pt idx="4">
                  <c:v>19381</c:v>
                </c:pt>
                <c:pt idx="5">
                  <c:v>3546</c:v>
                </c:pt>
                <c:pt idx="6">
                  <c:v>16237</c:v>
                </c:pt>
                <c:pt idx="7">
                  <c:v>33186</c:v>
                </c:pt>
                <c:pt idx="8">
                  <c:v>21814</c:v>
                </c:pt>
                <c:pt idx="9">
                  <c:v>29693.914000000001</c:v>
                </c:pt>
                <c:pt idx="10">
                  <c:v>45724.543000000005</c:v>
                </c:pt>
                <c:pt idx="11">
                  <c:v>23206</c:v>
                </c:pt>
                <c:pt idx="12">
                  <c:v>74578</c:v>
                </c:pt>
                <c:pt idx="13">
                  <c:v>60471.315999999992</c:v>
                </c:pt>
                <c:pt idx="14">
                  <c:v>25160</c:v>
                </c:pt>
                <c:pt idx="15">
                  <c:v>25618.493999999999</c:v>
                </c:pt>
                <c:pt idx="16">
                  <c:v>11725.087</c:v>
                </c:pt>
                <c:pt idx="17">
                  <c:v>32791.366000000002</c:v>
                </c:pt>
                <c:pt idx="18">
                  <c:v>10793</c:v>
                </c:pt>
                <c:pt idx="19">
                  <c:v>25476.299459999998</c:v>
                </c:pt>
                <c:pt idx="20">
                  <c:v>15844.110200000048</c:v>
                </c:pt>
                <c:pt idx="21">
                  <c:v>34124.122799999997</c:v>
                </c:pt>
                <c:pt idx="22">
                  <c:v>22463.861800000002</c:v>
                </c:pt>
                <c:pt idx="23">
                  <c:v>23715</c:v>
                </c:pt>
                <c:pt idx="24">
                  <c:v>36915.4925</c:v>
                </c:pt>
                <c:pt idx="25">
                  <c:v>40479.118499999997</c:v>
                </c:pt>
                <c:pt idx="26">
                  <c:v>51364.879009999997</c:v>
                </c:pt>
                <c:pt idx="27">
                  <c:v>37058.563499999997</c:v>
                </c:pt>
                <c:pt idx="28">
                  <c:v>79422.67</c:v>
                </c:pt>
                <c:pt idx="29">
                  <c:v>99724.155499999993</c:v>
                </c:pt>
                <c:pt idx="30">
                  <c:v>82524.78</c:v>
                </c:pt>
                <c:pt idx="31">
                  <c:v>145807</c:v>
                </c:pt>
                <c:pt idx="32">
                  <c:v>93363.84599999999</c:v>
                </c:pt>
                <c:pt idx="33">
                  <c:v>73435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1E-4447-9B92-9E43DE789F76}"/>
            </c:ext>
          </c:extLst>
        </c:ser>
        <c:ser>
          <c:idx val="4"/>
          <c:order val="2"/>
          <c:tx>
            <c:strRef>
              <c:f>'FIG&amp;TAB2.2.1a'!$B$11</c:f>
              <c:strCache>
                <c:ptCount val="1"/>
                <c:pt idx="0">
                  <c:v>Total B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'FIG&amp;TAB2.2.1a'!$C$3:$AK$3</c:f>
              <c:numCache>
                <c:formatCode>0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'FIG&amp;TAB2.2.1a'!$C$11:$AK$11</c:f>
              <c:numCache>
                <c:formatCode>0</c:formatCode>
                <c:ptCount val="35"/>
                <c:pt idx="0">
                  <c:v>282195.20000000001</c:v>
                </c:pt>
                <c:pt idx="1">
                  <c:v>362075.6</c:v>
                </c:pt>
                <c:pt idx="2">
                  <c:v>226010.1</c:v>
                </c:pt>
                <c:pt idx="3">
                  <c:v>255539.5</c:v>
                </c:pt>
                <c:pt idx="4">
                  <c:v>411841.3</c:v>
                </c:pt>
                <c:pt idx="5">
                  <c:v>478035.9</c:v>
                </c:pt>
                <c:pt idx="6">
                  <c:v>354845</c:v>
                </c:pt>
                <c:pt idx="7">
                  <c:v>423268</c:v>
                </c:pt>
                <c:pt idx="8">
                  <c:v>347965</c:v>
                </c:pt>
                <c:pt idx="9">
                  <c:v>370164</c:v>
                </c:pt>
                <c:pt idx="10">
                  <c:v>485124.22499999998</c:v>
                </c:pt>
                <c:pt idx="11">
                  <c:v>699245.7379999999</c:v>
                </c:pt>
                <c:pt idx="12">
                  <c:v>610872</c:v>
                </c:pt>
                <c:pt idx="13">
                  <c:v>517271.16800000001</c:v>
                </c:pt>
                <c:pt idx="14">
                  <c:v>473986.62900000002</c:v>
                </c:pt>
                <c:pt idx="15">
                  <c:v>528071</c:v>
                </c:pt>
                <c:pt idx="16">
                  <c:v>363296.69900000002</c:v>
                </c:pt>
                <c:pt idx="17">
                  <c:v>356809.652</c:v>
                </c:pt>
                <c:pt idx="18">
                  <c:v>446140.93900000001</c:v>
                </c:pt>
                <c:pt idx="19">
                  <c:v>589703</c:v>
                </c:pt>
                <c:pt idx="20">
                  <c:v>479160.6886799999</c:v>
                </c:pt>
                <c:pt idx="21">
                  <c:v>339170.28499999922</c:v>
                </c:pt>
                <c:pt idx="22">
                  <c:v>355972.52399999998</c:v>
                </c:pt>
                <c:pt idx="23">
                  <c:v>331279.49300000002</c:v>
                </c:pt>
                <c:pt idx="24">
                  <c:v>550189</c:v>
                </c:pt>
                <c:pt idx="25">
                  <c:v>329978.45049999998</c:v>
                </c:pt>
                <c:pt idx="26">
                  <c:v>400006.08</c:v>
                </c:pt>
                <c:pt idx="27">
                  <c:v>432697.26104000001</c:v>
                </c:pt>
                <c:pt idx="28">
                  <c:v>397439.88500000001</c:v>
                </c:pt>
                <c:pt idx="29">
                  <c:v>365449.15800000005</c:v>
                </c:pt>
                <c:pt idx="30">
                  <c:v>289354.44400000002</c:v>
                </c:pt>
                <c:pt idx="31">
                  <c:v>261736.40400000001</c:v>
                </c:pt>
                <c:pt idx="32">
                  <c:v>465655.973</c:v>
                </c:pt>
                <c:pt idx="33">
                  <c:v>260515.049</c:v>
                </c:pt>
                <c:pt idx="34">
                  <c:v>122699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1E-4447-9B92-9E43DE789F76}"/>
            </c:ext>
          </c:extLst>
        </c:ser>
        <c:ser>
          <c:idx val="5"/>
          <c:order val="3"/>
          <c:tx>
            <c:strRef>
              <c:f>'FIG&amp;TAB2.2.1a'!$B$28</c:f>
              <c:strCache>
                <c:ptCount val="1"/>
                <c:pt idx="0">
                  <c:v>Total C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'FIG&amp;TAB2.2.1a'!$C$3:$AK$3</c:f>
              <c:numCache>
                <c:formatCode>0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'FIG&amp;TAB2.2.1a'!$C$28:$AK$28</c:f>
              <c:numCache>
                <c:formatCode>0</c:formatCode>
                <c:ptCount val="35"/>
                <c:pt idx="0">
                  <c:v>766207.3</c:v>
                </c:pt>
                <c:pt idx="1">
                  <c:v>654963.30726130004</c:v>
                </c:pt>
                <c:pt idx="2">
                  <c:v>429801.81952587003</c:v>
                </c:pt>
                <c:pt idx="3">
                  <c:v>288425.58592399996</c:v>
                </c:pt>
                <c:pt idx="4">
                  <c:v>188277.27628416699</c:v>
                </c:pt>
                <c:pt idx="5">
                  <c:v>132235.5</c:v>
                </c:pt>
                <c:pt idx="6">
                  <c:v>229140.1</c:v>
                </c:pt>
                <c:pt idx="7">
                  <c:v>207502.1</c:v>
                </c:pt>
                <c:pt idx="8">
                  <c:v>225087</c:v>
                </c:pt>
                <c:pt idx="9">
                  <c:v>134574.79999999999</c:v>
                </c:pt>
                <c:pt idx="10">
                  <c:v>61123.227129155763</c:v>
                </c:pt>
                <c:pt idx="11">
                  <c:v>35907.535359451642</c:v>
                </c:pt>
                <c:pt idx="12">
                  <c:v>59605.091256397456</c:v>
                </c:pt>
                <c:pt idx="13">
                  <c:v>127458.849</c:v>
                </c:pt>
                <c:pt idx="14">
                  <c:v>160456.67700000003</c:v>
                </c:pt>
                <c:pt idx="15">
                  <c:v>205621.86200000002</c:v>
                </c:pt>
                <c:pt idx="16">
                  <c:v>297235</c:v>
                </c:pt>
                <c:pt idx="17">
                  <c:v>288295.02500000002</c:v>
                </c:pt>
                <c:pt idx="18">
                  <c:v>278555.342</c:v>
                </c:pt>
                <c:pt idx="19">
                  <c:v>317598</c:v>
                </c:pt>
                <c:pt idx="20">
                  <c:v>419543.62778663175</c:v>
                </c:pt>
                <c:pt idx="21">
                  <c:v>419101.75399999996</c:v>
                </c:pt>
                <c:pt idx="22">
                  <c:v>359651.47700000001</c:v>
                </c:pt>
                <c:pt idx="23">
                  <c:v>348686</c:v>
                </c:pt>
                <c:pt idx="24">
                  <c:v>344051</c:v>
                </c:pt>
                <c:pt idx="25">
                  <c:v>526041.35100000002</c:v>
                </c:pt>
                <c:pt idx="26">
                  <c:v>599669.28110000002</c:v>
                </c:pt>
                <c:pt idx="27">
                  <c:v>699425.74252999993</c:v>
                </c:pt>
                <c:pt idx="28">
                  <c:v>904901.522</c:v>
                </c:pt>
                <c:pt idx="29">
                  <c:v>945975.97617601603</c:v>
                </c:pt>
                <c:pt idx="30">
                  <c:v>823755.36982447456</c:v>
                </c:pt>
                <c:pt idx="31">
                  <c:v>759770.42299871298</c:v>
                </c:pt>
                <c:pt idx="32">
                  <c:v>685391.44952977356</c:v>
                </c:pt>
                <c:pt idx="33">
                  <c:v>490747.28844216082</c:v>
                </c:pt>
                <c:pt idx="34">
                  <c:v>496063.84840383806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1E-4447-9B92-9E43DE789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312896"/>
        <c:axId val="1024299840"/>
      </c:lineChart>
      <c:catAx>
        <c:axId val="102431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53403293651962702"/>
              <c:y val="0.87556824392339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429984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24299840"/>
        <c:scaling>
          <c:orientation val="minMax"/>
          <c:max val="12000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Catch (tonnes) </a:t>
                </a:r>
              </a:p>
            </c:rich>
          </c:tx>
          <c:layout>
            <c:manualLayout>
              <c:xMode val="edge"/>
              <c:yMode val="edge"/>
              <c:x val="8.7564826234072888E-3"/>
              <c:y val="0.31989346919870992"/>
            </c:manualLayout>
          </c:layout>
          <c:overlay val="0"/>
          <c:spPr>
            <a:noFill/>
            <a:ln w="25400">
              <a:noFill/>
            </a:ln>
          </c:spPr>
        </c:title>
        <c:numFmt formatCode="#\ ###\ ##0" sourceLinked="0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4312896"/>
        <c:crosses val="autoZero"/>
        <c:crossBetween val="between"/>
        <c:majorUnit val="300000"/>
        <c:minorUnit val="30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924921951457396"/>
          <c:y val="0.93518335082791559"/>
          <c:w val="0.51305039408598085"/>
          <c:h val="5.418082390556024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pt-PT" sz="1000"/>
              <a:t> </a:t>
            </a:r>
            <a:r>
              <a:rPr lang="pt-PT" sz="1000" b="1" i="1"/>
              <a:t>Sardina pilchardus</a:t>
            </a:r>
          </a:p>
          <a:p>
            <a:pPr>
              <a:defRPr lang="pt-PT" sz="1000"/>
            </a:pPr>
            <a:r>
              <a:rPr lang="pt-PT" sz="1000" b="1"/>
              <a:t>Zone C</a:t>
            </a:r>
          </a:p>
        </c:rich>
      </c:tx>
      <c:layout>
        <c:manualLayout>
          <c:xMode val="edge"/>
          <c:yMode val="edge"/>
          <c:x val="0.45748351534536341"/>
          <c:y val="4.74449866208209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70873699705246"/>
          <c:y val="9.0817734898778979E-2"/>
          <c:w val="0.87242746474984001"/>
          <c:h val="0.71003051290744423"/>
        </c:manualLayout>
      </c:layout>
      <c:lineChart>
        <c:grouping val="standard"/>
        <c:varyColors val="0"/>
        <c:ser>
          <c:idx val="1"/>
          <c:order val="0"/>
          <c:tx>
            <c:strRef>
              <c:f>'FIG2.3.1a,b '!$A$111</c:f>
              <c:strCache>
                <c:ptCount val="1"/>
                <c:pt idx="0">
                  <c:v>Ukraine and other pelagic trawlers_Maroc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'!$B$111:$Z$111</c:f>
              <c:numCache>
                <c:formatCode>0</c:formatCode>
                <c:ptCount val="25"/>
                <c:pt idx="0">
                  <c:v>9.0725765946760415</c:v>
                </c:pt>
                <c:pt idx="1">
                  <c:v>6.3823264201983765</c:v>
                </c:pt>
                <c:pt idx="4">
                  <c:v>0.99332150313152401</c:v>
                </c:pt>
                <c:pt idx="5">
                  <c:v>4.1165483468496573</c:v>
                </c:pt>
                <c:pt idx="7">
                  <c:v>13.055239642567019</c:v>
                </c:pt>
                <c:pt idx="8">
                  <c:v>13.689936536718042</c:v>
                </c:pt>
                <c:pt idx="9">
                  <c:v>22.735714285714284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B-42CF-97A5-C33B7EDEDF6C}"/>
            </c:ext>
          </c:extLst>
        </c:ser>
        <c:ser>
          <c:idx val="2"/>
          <c:order val="1"/>
          <c:tx>
            <c:strRef>
              <c:f>'FIG2.3.1a,b '!$A$112</c:f>
              <c:strCache>
                <c:ptCount val="1"/>
                <c:pt idx="0">
                  <c:v>Russian pelagic trawlers_Maroc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'!$B$112:$Z$112</c:f>
              <c:numCache>
                <c:formatCode>0</c:formatCode>
                <c:ptCount val="25"/>
                <c:pt idx="4">
                  <c:v>1.9792019099590725</c:v>
                </c:pt>
                <c:pt idx="5">
                  <c:v>6.5159796672828092</c:v>
                </c:pt>
                <c:pt idx="6">
                  <c:v>14.165461121157323</c:v>
                </c:pt>
                <c:pt idx="7">
                  <c:v>31.638401559454191</c:v>
                </c:pt>
                <c:pt idx="8">
                  <c:v>13.718508997429305</c:v>
                </c:pt>
                <c:pt idx="9">
                  <c:v>10.639461883408071</c:v>
                </c:pt>
                <c:pt idx="10">
                  <c:v>38.919610231425089</c:v>
                </c:pt>
                <c:pt idx="11">
                  <c:v>51.294117647058826</c:v>
                </c:pt>
                <c:pt idx="13">
                  <c:v>1.6179138321995465</c:v>
                </c:pt>
                <c:pt idx="14">
                  <c:v>21.52038626609442</c:v>
                </c:pt>
                <c:pt idx="15">
                  <c:v>20.649676375404532</c:v>
                </c:pt>
                <c:pt idx="16">
                  <c:v>17.99176302521008</c:v>
                </c:pt>
                <c:pt idx="17">
                  <c:v>15.794102774274906</c:v>
                </c:pt>
                <c:pt idx="18">
                  <c:v>23.468637992831543</c:v>
                </c:pt>
                <c:pt idx="19">
                  <c:v>25.40494470588235</c:v>
                </c:pt>
                <c:pt idx="20">
                  <c:v>18.706496000000001</c:v>
                </c:pt>
                <c:pt idx="21">
                  <c:v>5.2931571994715982</c:v>
                </c:pt>
                <c:pt idx="22">
                  <c:v>5.8563636363636373</c:v>
                </c:pt>
                <c:pt idx="23">
                  <c:v>4.4015286738351254</c:v>
                </c:pt>
                <c:pt idx="24">
                  <c:v>6.9395509499136443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B-42CF-97A5-C33B7EDEDF6C}"/>
            </c:ext>
          </c:extLst>
        </c:ser>
        <c:ser>
          <c:idx val="3"/>
          <c:order val="2"/>
          <c:tx>
            <c:strRef>
              <c:f>'FIG2.3.1a,b '!$A$113</c:f>
              <c:strCache>
                <c:ptCount val="1"/>
                <c:pt idx="0">
                  <c:v>Others Mauritania 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x"/>
            <c:size val="5"/>
            <c:spPr>
              <a:ln>
                <a:solidFill>
                  <a:schemeClr val="tx1"/>
                </a:solidFill>
              </a:ln>
            </c:spPr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'!$B$113:$Z$113</c:f>
              <c:numCache>
                <c:formatCode>0</c:formatCode>
                <c:ptCount val="25"/>
                <c:pt idx="0">
                  <c:v>1.4670430833435621</c:v>
                </c:pt>
                <c:pt idx="1">
                  <c:v>0.59829674943025069</c:v>
                </c:pt>
                <c:pt idx="2">
                  <c:v>1.2489467636920719</c:v>
                </c:pt>
                <c:pt idx="3">
                  <c:v>4.0271277273841637</c:v>
                </c:pt>
                <c:pt idx="4">
                  <c:v>2.1916142079336272</c:v>
                </c:pt>
                <c:pt idx="5">
                  <c:v>3.5710100446428572</c:v>
                </c:pt>
                <c:pt idx="6">
                  <c:v>7.5227912211592569</c:v>
                </c:pt>
                <c:pt idx="7">
                  <c:v>9.6557909604519772</c:v>
                </c:pt>
                <c:pt idx="8">
                  <c:v>8.6439818521483858</c:v>
                </c:pt>
                <c:pt idx="9">
                  <c:v>7.9324655926597671</c:v>
                </c:pt>
                <c:pt idx="10">
                  <c:v>9.2020224225104421</c:v>
                </c:pt>
                <c:pt idx="11">
                  <c:v>8.8394947424112154</c:v>
                </c:pt>
                <c:pt idx="12">
                  <c:v>8.2544092776032851</c:v>
                </c:pt>
                <c:pt idx="13">
                  <c:v>2.5988165680473374</c:v>
                </c:pt>
                <c:pt idx="16">
                  <c:v>3.4127452426611593</c:v>
                </c:pt>
                <c:pt idx="17">
                  <c:v>2.7390810110174986</c:v>
                </c:pt>
                <c:pt idx="18">
                  <c:v>2.8870077291129923</c:v>
                </c:pt>
                <c:pt idx="19">
                  <c:v>5.0201019857543709</c:v>
                </c:pt>
                <c:pt idx="20">
                  <c:v>2.5025111079260429</c:v>
                </c:pt>
                <c:pt idx="21">
                  <c:v>3.0210185971295735</c:v>
                </c:pt>
                <c:pt idx="22">
                  <c:v>1.9940314136125654</c:v>
                </c:pt>
                <c:pt idx="23">
                  <c:v>1.6956612296110414</c:v>
                </c:pt>
                <c:pt idx="24">
                  <c:v>19.641155804195805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B-42CF-97A5-C33B7EDEDF6C}"/>
            </c:ext>
          </c:extLst>
        </c:ser>
        <c:ser>
          <c:idx val="4"/>
          <c:order val="3"/>
          <c:tx>
            <c:strRef>
              <c:f>'FIG2.3.1a,b '!$A$114</c:f>
              <c:strCache>
                <c:ptCount val="1"/>
                <c:pt idx="0">
                  <c:v>European Union_Mauritanie 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'!$B$114:$Z$114</c:f>
              <c:numCache>
                <c:formatCode>0</c:formatCode>
                <c:ptCount val="25"/>
                <c:pt idx="0">
                  <c:v>8.8631498470948014</c:v>
                </c:pt>
                <c:pt idx="1">
                  <c:v>7.3473344103392568</c:v>
                </c:pt>
                <c:pt idx="2">
                  <c:v>12.758953168044076</c:v>
                </c:pt>
                <c:pt idx="3">
                  <c:v>24.317837889688246</c:v>
                </c:pt>
                <c:pt idx="4">
                  <c:v>27.652458624127615</c:v>
                </c:pt>
                <c:pt idx="5">
                  <c:v>27.195741758241759</c:v>
                </c:pt>
                <c:pt idx="6">
                  <c:v>25.524652338811631</c:v>
                </c:pt>
                <c:pt idx="7">
                  <c:v>23.167352537722909</c:v>
                </c:pt>
                <c:pt idx="8">
                  <c:v>21.023017902813301</c:v>
                </c:pt>
                <c:pt idx="9">
                  <c:v>32.742702702702701</c:v>
                </c:pt>
                <c:pt idx="10">
                  <c:v>58.206415620641565</c:v>
                </c:pt>
                <c:pt idx="11">
                  <c:v>47.199868073878626</c:v>
                </c:pt>
                <c:pt idx="12">
                  <c:v>70.753173483779975</c:v>
                </c:pt>
                <c:pt idx="13">
                  <c:v>53.329729729729728</c:v>
                </c:pt>
                <c:pt idx="16">
                  <c:v>26.648023862788964</c:v>
                </c:pt>
                <c:pt idx="17">
                  <c:v>37.126880215343206</c:v>
                </c:pt>
                <c:pt idx="18">
                  <c:v>19.05632949727438</c:v>
                </c:pt>
                <c:pt idx="19">
                  <c:v>17.121967043314498</c:v>
                </c:pt>
                <c:pt idx="20">
                  <c:v>1.2530093457943925</c:v>
                </c:pt>
                <c:pt idx="21">
                  <c:v>4.8788126721763083</c:v>
                </c:pt>
                <c:pt idx="22">
                  <c:v>5.8974358974358978</c:v>
                </c:pt>
                <c:pt idx="23">
                  <c:v>1.277056277056277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6B-42CF-97A5-C33B7EDE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310176"/>
        <c:axId val="1024300928"/>
      </c:lineChart>
      <c:catAx>
        <c:axId val="102431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50429739977140109"/>
              <c:y val="0.862094743159917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2430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4300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CPUE (t/days)</a:t>
                </a:r>
              </a:p>
            </c:rich>
          </c:tx>
          <c:layout>
            <c:manualLayout>
              <c:xMode val="edge"/>
              <c:yMode val="edge"/>
              <c:x val="1.190927224788401E-2"/>
              <c:y val="0.284685742329150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2431017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868880668407192"/>
          <c:y val="0.87340879072764099"/>
          <c:w val="0.82413889596248713"/>
          <c:h val="0.10682592333974192"/>
        </c:manualLayout>
      </c:layout>
      <c:overlay val="1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/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" footer="0.49212598450000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A+B-Morocco</a:t>
            </a:r>
          </a:p>
        </c:rich>
      </c:tx>
      <c:layout>
        <c:manualLayout>
          <c:xMode val="edge"/>
          <c:yMode val="edge"/>
          <c:x val="0.49219441685524196"/>
          <c:y val="7.5236482631210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219786353144"/>
          <c:y val="0.13475177304964517"/>
          <c:w val="0.86505959742244465"/>
          <c:h val="0.62107396149949734"/>
        </c:manualLayout>
      </c:layout>
      <c:lineChart>
        <c:grouping val="standard"/>
        <c:varyColors val="0"/>
        <c:ser>
          <c:idx val="1"/>
          <c:order val="0"/>
          <c:tx>
            <c:strRef>
              <c:f>'FIG2.3.1a,b '!$H$5</c:f>
              <c:strCache>
                <c:ptCount val="1"/>
                <c:pt idx="0">
                  <c:v>A+B Morocco t/positive trip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'FIG2.3.1a,b '!$A$6:$A$47</c:f>
              <c:numCache>
                <c:formatCode>0</c:formatCode>
                <c:ptCount val="42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</c:numCache>
            </c:numRef>
          </c:cat>
          <c:val>
            <c:numRef>
              <c:f>'FIG2.3.1a,b '!$H$6:$H$47</c:f>
              <c:numCache>
                <c:formatCode>0</c:formatCode>
                <c:ptCount val="42"/>
                <c:pt idx="0">
                  <c:v>14.848060094478432</c:v>
                </c:pt>
                <c:pt idx="1">
                  <c:v>11.74086466496434</c:v>
                </c:pt>
                <c:pt idx="2">
                  <c:v>12.252912375485396</c:v>
                </c:pt>
                <c:pt idx="3">
                  <c:v>14.759286775631502</c:v>
                </c:pt>
                <c:pt idx="4">
                  <c:v>12.22295852928602</c:v>
                </c:pt>
                <c:pt idx="5">
                  <c:v>14.289699007196512</c:v>
                </c:pt>
                <c:pt idx="6">
                  <c:v>15.391363181737955</c:v>
                </c:pt>
                <c:pt idx="7">
                  <c:v>19.721521633108061</c:v>
                </c:pt>
                <c:pt idx="8">
                  <c:v>21.826957113682777</c:v>
                </c:pt>
                <c:pt idx="9">
                  <c:v>16.650256478582374</c:v>
                </c:pt>
                <c:pt idx="10">
                  <c:v>17.841755469158013</c:v>
                </c:pt>
                <c:pt idx="11">
                  <c:v>20.959970745977571</c:v>
                </c:pt>
                <c:pt idx="12">
                  <c:v>21.970638142781411</c:v>
                </c:pt>
                <c:pt idx="13">
                  <c:v>17.973136466221977</c:v>
                </c:pt>
                <c:pt idx="14">
                  <c:v>22.499489300706458</c:v>
                </c:pt>
                <c:pt idx="15">
                  <c:v>22.58805250681522</c:v>
                </c:pt>
                <c:pt idx="16">
                  <c:v>15.941193216478913</c:v>
                </c:pt>
                <c:pt idx="17">
                  <c:v>16.006035909712722</c:v>
                </c:pt>
                <c:pt idx="18">
                  <c:v>38.828848170541015</c:v>
                </c:pt>
                <c:pt idx="19">
                  <c:v>19.567892852734229</c:v>
                </c:pt>
                <c:pt idx="20">
                  <c:v>23.094764623248921</c:v>
                </c:pt>
                <c:pt idx="21">
                  <c:v>15.543345790315547</c:v>
                </c:pt>
                <c:pt idx="22">
                  <c:v>18.72693114887279</c:v>
                </c:pt>
                <c:pt idx="23">
                  <c:v>17.37624845858279</c:v>
                </c:pt>
                <c:pt idx="24">
                  <c:v>14.746698371413709</c:v>
                </c:pt>
                <c:pt idx="25">
                  <c:v>15.764723666886109</c:v>
                </c:pt>
                <c:pt idx="26">
                  <c:v>19.754457530100666</c:v>
                </c:pt>
                <c:pt idx="27">
                  <c:v>18.55419472534745</c:v>
                </c:pt>
                <c:pt idx="28">
                  <c:v>15.779118858615906</c:v>
                </c:pt>
                <c:pt idx="29">
                  <c:v>15.662128991849681</c:v>
                </c:pt>
                <c:pt idx="30">
                  <c:v>16.416432267496699</c:v>
                </c:pt>
                <c:pt idx="31">
                  <c:v>18.17762574433042</c:v>
                </c:pt>
                <c:pt idx="32">
                  <c:v>9.6637502765632401</c:v>
                </c:pt>
                <c:pt idx="33">
                  <c:v>12.190662233968949</c:v>
                </c:pt>
                <c:pt idx="34">
                  <c:v>15.405688553833423</c:v>
                </c:pt>
                <c:pt idx="35">
                  <c:v>12.775608600411644</c:v>
                </c:pt>
                <c:pt idx="36">
                  <c:v>11.805950533411179</c:v>
                </c:pt>
                <c:pt idx="37">
                  <c:v>11.149342336017423</c:v>
                </c:pt>
                <c:pt idx="38">
                  <c:v>9.2973205142054667</c:v>
                </c:pt>
                <c:pt idx="39">
                  <c:v>14.907164259092349</c:v>
                </c:pt>
                <c:pt idx="40">
                  <c:v>11.51125154511743</c:v>
                </c:pt>
                <c:pt idx="41">
                  <c:v>7.3107946921127178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3-4A37-9086-FA80D644B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301472"/>
        <c:axId val="1024306368"/>
      </c:lineChart>
      <c:catAx>
        <c:axId val="102430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51145029587929147"/>
              <c:y val="0.851063829787228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 anchor="t" anchorCtr="1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4306368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024306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CPUE (t/positive trip)</a:t>
                </a:r>
              </a:p>
            </c:rich>
          </c:tx>
          <c:layout>
            <c:manualLayout>
              <c:xMode val="edge"/>
              <c:yMode val="edge"/>
              <c:x val="1.5378503512121897E-2"/>
              <c:y val="0.184196271370931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4301472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effort de pêche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758633638785461E-2"/>
          <c:y val="6.4008128399349343E-2"/>
          <c:w val="0.89990645775509637"/>
          <c:h val="0.72519223322454118"/>
        </c:manualLayout>
      </c:layout>
      <c:lineChart>
        <c:grouping val="standard"/>
        <c:varyColors val="0"/>
        <c:ser>
          <c:idx val="0"/>
          <c:order val="0"/>
          <c:tx>
            <c:strRef>
              <c:f>'FIG2.3.1a,b '!$A$95</c:f>
              <c:strCache>
                <c:ptCount val="1"/>
                <c:pt idx="0">
                  <c:v>Spanish purse-seiners_Maroc</c:v>
                </c:pt>
              </c:strCache>
            </c:strRef>
          </c:tx>
          <c:marker>
            <c:symbol val="none"/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'!$B$95:$Z$95</c:f>
              <c:numCache>
                <c:formatCode>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8-4069-8556-8180633675E3}"/>
            </c:ext>
          </c:extLst>
        </c:ser>
        <c:ser>
          <c:idx val="1"/>
          <c:order val="1"/>
          <c:tx>
            <c:strRef>
              <c:f>'FIG2.3.1a,b '!$A$96</c:f>
              <c:strCache>
                <c:ptCount val="1"/>
                <c:pt idx="0">
                  <c:v>Ukraine and other pelagic trawlers_Maroc</c:v>
                </c:pt>
              </c:strCache>
            </c:strRef>
          </c:tx>
          <c:marker>
            <c:symbol val="none"/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'!$B$96:$Z$96</c:f>
              <c:numCache>
                <c:formatCode>0</c:formatCode>
                <c:ptCount val="25"/>
                <c:pt idx="0">
                  <c:v>3982</c:v>
                </c:pt>
                <c:pt idx="1">
                  <c:v>2218</c:v>
                </c:pt>
                <c:pt idx="4">
                  <c:v>479</c:v>
                </c:pt>
                <c:pt idx="5">
                  <c:v>1603</c:v>
                </c:pt>
                <c:pt idx="7">
                  <c:v>1231</c:v>
                </c:pt>
                <c:pt idx="8">
                  <c:v>1103</c:v>
                </c:pt>
                <c:pt idx="9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8-4069-8556-8180633675E3}"/>
            </c:ext>
          </c:extLst>
        </c:ser>
        <c:ser>
          <c:idx val="2"/>
          <c:order val="2"/>
          <c:tx>
            <c:strRef>
              <c:f>'FIG2.3.1a,b '!$A$97</c:f>
              <c:strCache>
                <c:ptCount val="1"/>
                <c:pt idx="0">
                  <c:v>Russia_Maroc</c:v>
                </c:pt>
              </c:strCache>
            </c:strRef>
          </c:tx>
          <c:marker>
            <c:symbol val="none"/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'!$B$97:$Z$97</c:f>
              <c:numCache>
                <c:formatCode>0</c:formatCode>
                <c:ptCount val="25"/>
                <c:pt idx="4">
                  <c:v>1466</c:v>
                </c:pt>
                <c:pt idx="5">
                  <c:v>1623</c:v>
                </c:pt>
                <c:pt idx="6">
                  <c:v>2212</c:v>
                </c:pt>
                <c:pt idx="7">
                  <c:v>1026</c:v>
                </c:pt>
                <c:pt idx="8">
                  <c:v>778</c:v>
                </c:pt>
                <c:pt idx="9">
                  <c:v>1115</c:v>
                </c:pt>
                <c:pt idx="10" formatCode="General">
                  <c:v>821</c:v>
                </c:pt>
                <c:pt idx="11" formatCode="General">
                  <c:v>510</c:v>
                </c:pt>
                <c:pt idx="13" formatCode="General">
                  <c:v>1764</c:v>
                </c:pt>
                <c:pt idx="14" formatCode="General">
                  <c:v>932</c:v>
                </c:pt>
                <c:pt idx="15">
                  <c:v>1236</c:v>
                </c:pt>
                <c:pt idx="16">
                  <c:v>1190</c:v>
                </c:pt>
                <c:pt idx="17">
                  <c:v>1586</c:v>
                </c:pt>
                <c:pt idx="18">
                  <c:v>1116</c:v>
                </c:pt>
                <c:pt idx="19">
                  <c:v>1360</c:v>
                </c:pt>
                <c:pt idx="20">
                  <c:v>375</c:v>
                </c:pt>
                <c:pt idx="21">
                  <c:v>757</c:v>
                </c:pt>
                <c:pt idx="22">
                  <c:v>671</c:v>
                </c:pt>
                <c:pt idx="23">
                  <c:v>558</c:v>
                </c:pt>
                <c:pt idx="24">
                  <c:v>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8-4069-8556-8180633675E3}"/>
            </c:ext>
          </c:extLst>
        </c:ser>
        <c:ser>
          <c:idx val="3"/>
          <c:order val="3"/>
          <c:tx>
            <c:strRef>
              <c:f>'FIG2.3.1a,b '!$A$98</c:f>
              <c:strCache>
                <c:ptCount val="1"/>
                <c:pt idx="0">
                  <c:v>Others Mauritania (3)</c:v>
                </c:pt>
              </c:strCache>
            </c:strRef>
          </c:tx>
          <c:marker>
            <c:symbol val="none"/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'!$B$98:$Z$98</c:f>
              <c:numCache>
                <c:formatCode>0</c:formatCode>
                <c:ptCount val="25"/>
                <c:pt idx="0">
                  <c:v>8147</c:v>
                </c:pt>
                <c:pt idx="1">
                  <c:v>8337</c:v>
                </c:pt>
                <c:pt idx="2">
                  <c:v>7833</c:v>
                </c:pt>
                <c:pt idx="3">
                  <c:v>8158</c:v>
                </c:pt>
                <c:pt idx="4">
                  <c:v>11571</c:v>
                </c:pt>
                <c:pt idx="5">
                  <c:v>7168</c:v>
                </c:pt>
                <c:pt idx="6">
                  <c:v>7108</c:v>
                </c:pt>
                <c:pt idx="7">
                  <c:v>7080</c:v>
                </c:pt>
                <c:pt idx="8">
                  <c:v>7494</c:v>
                </c:pt>
                <c:pt idx="9">
                  <c:v>9373</c:v>
                </c:pt>
                <c:pt idx="10" formatCode="General">
                  <c:v>9098</c:v>
                </c:pt>
                <c:pt idx="11" formatCode="General">
                  <c:v>15121</c:v>
                </c:pt>
                <c:pt idx="12" formatCode="General">
                  <c:v>4139</c:v>
                </c:pt>
                <c:pt idx="13" formatCode="General">
                  <c:v>5070</c:v>
                </c:pt>
                <c:pt idx="16">
                  <c:v>6779</c:v>
                </c:pt>
                <c:pt idx="17">
                  <c:v>6172</c:v>
                </c:pt>
                <c:pt idx="18">
                  <c:v>8151</c:v>
                </c:pt>
                <c:pt idx="19">
                  <c:v>9266</c:v>
                </c:pt>
                <c:pt idx="20">
                  <c:v>6977</c:v>
                </c:pt>
                <c:pt idx="21">
                  <c:v>4947</c:v>
                </c:pt>
                <c:pt idx="22">
                  <c:v>4775</c:v>
                </c:pt>
                <c:pt idx="23">
                  <c:v>3985</c:v>
                </c:pt>
                <c:pt idx="24">
                  <c:v>7150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68-4069-8556-8180633675E3}"/>
            </c:ext>
          </c:extLst>
        </c:ser>
        <c:ser>
          <c:idx val="4"/>
          <c:order val="4"/>
          <c:tx>
            <c:strRef>
              <c:f>'FIG2.3.1a,b '!$A$99</c:f>
              <c:strCache>
                <c:ptCount val="1"/>
                <c:pt idx="0">
                  <c:v>European Union_Mauritanie</c:v>
                </c:pt>
              </c:strCache>
            </c:strRef>
          </c:tx>
          <c:marker>
            <c:symbol val="none"/>
          </c:marker>
          <c:cat>
            <c:numRef>
              <c:f>'FIG2.3.1a,b '!$B$94:$Z$94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'!$B$99:$Z$99</c:f>
              <c:numCache>
                <c:formatCode>General</c:formatCode>
                <c:ptCount val="25"/>
                <c:pt idx="0">
                  <c:v>1308</c:v>
                </c:pt>
                <c:pt idx="1">
                  <c:v>1857</c:v>
                </c:pt>
                <c:pt idx="2">
                  <c:v>2178</c:v>
                </c:pt>
                <c:pt idx="3">
                  <c:v>2085</c:v>
                </c:pt>
                <c:pt idx="4">
                  <c:v>2006</c:v>
                </c:pt>
                <c:pt idx="5">
                  <c:v>1456</c:v>
                </c:pt>
                <c:pt idx="6" formatCode="0">
                  <c:v>791</c:v>
                </c:pt>
                <c:pt idx="7" formatCode="0">
                  <c:v>729</c:v>
                </c:pt>
                <c:pt idx="8" formatCode="0">
                  <c:v>782</c:v>
                </c:pt>
                <c:pt idx="9" formatCode="0">
                  <c:v>925</c:v>
                </c:pt>
                <c:pt idx="10">
                  <c:v>717</c:v>
                </c:pt>
                <c:pt idx="11">
                  <c:v>1516</c:v>
                </c:pt>
                <c:pt idx="12">
                  <c:v>709</c:v>
                </c:pt>
                <c:pt idx="13">
                  <c:v>185</c:v>
                </c:pt>
                <c:pt idx="16" formatCode="0">
                  <c:v>1341</c:v>
                </c:pt>
                <c:pt idx="17" formatCode="0">
                  <c:v>743</c:v>
                </c:pt>
                <c:pt idx="18" formatCode="0">
                  <c:v>1651</c:v>
                </c:pt>
                <c:pt idx="19" formatCode="0">
                  <c:v>1062</c:v>
                </c:pt>
                <c:pt idx="20" formatCode="0">
                  <c:v>535</c:v>
                </c:pt>
                <c:pt idx="21" formatCode="0">
                  <c:v>726</c:v>
                </c:pt>
                <c:pt idx="22" formatCode="0">
                  <c:v>390</c:v>
                </c:pt>
                <c:pt idx="23" formatCode="0">
                  <c:v>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68-4069-8556-818063367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308000"/>
        <c:axId val="1024308544"/>
      </c:lineChart>
      <c:catAx>
        <c:axId val="102430800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024308544"/>
        <c:crosses val="autoZero"/>
        <c:auto val="1"/>
        <c:lblAlgn val="ctr"/>
        <c:lblOffset val="100"/>
        <c:tickLblSkip val="1"/>
        <c:noMultiLvlLbl val="0"/>
      </c:catAx>
      <c:valAx>
        <c:axId val="10243085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10243080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2351936354893412E-3"/>
          <c:y val="0.88914976499763099"/>
          <c:w val="0.99676480636451203"/>
          <c:h val="8.144005784673648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Regional surveys</a:t>
            </a:r>
          </a:p>
          <a:p>
            <a:pPr>
              <a:defRPr sz="1200"/>
            </a:pPr>
            <a:r>
              <a:rPr lang="en-US" sz="1200"/>
              <a:t> </a:t>
            </a:r>
            <a:r>
              <a:rPr lang="en-US" sz="1200" i="1"/>
              <a:t>Sardina pilchardus</a:t>
            </a:r>
          </a:p>
          <a:p>
            <a:pPr>
              <a:defRPr sz="1200"/>
            </a:pPr>
            <a:r>
              <a:rPr lang="en-US" sz="1200"/>
              <a:t>Zone A+B &amp; 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61333459904181"/>
          <c:y val="0.18715516601555912"/>
          <c:w val="0.84113065483646254"/>
          <c:h val="0.54407168255639726"/>
        </c:manualLayout>
      </c:layout>
      <c:lineChart>
        <c:grouping val="standard"/>
        <c:varyColors val="0"/>
        <c:ser>
          <c:idx val="0"/>
          <c:order val="0"/>
          <c:tx>
            <c:strRef>
              <c:f>'FIG2.3.2surveys'!$B$5</c:f>
              <c:strCache>
                <c:ptCount val="1"/>
                <c:pt idx="0">
                  <c:v>Zone A+B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'FIG2.3.2surveys'!$A$7:$A$36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2007*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'FIG2.3.2surveys'!$B$7:$B$36</c:f>
              <c:numCache>
                <c:formatCode>0</c:formatCode>
                <c:ptCount val="30"/>
                <c:pt idx="0">
                  <c:v>467</c:v>
                </c:pt>
                <c:pt idx="1">
                  <c:v>375</c:v>
                </c:pt>
                <c:pt idx="2">
                  <c:v>529</c:v>
                </c:pt>
                <c:pt idx="3">
                  <c:v>716</c:v>
                </c:pt>
                <c:pt idx="4">
                  <c:v>950</c:v>
                </c:pt>
                <c:pt idx="5">
                  <c:v>1365</c:v>
                </c:pt>
                <c:pt idx="6">
                  <c:v>1220</c:v>
                </c:pt>
                <c:pt idx="7">
                  <c:v>1118</c:v>
                </c:pt>
                <c:pt idx="8">
                  <c:v>993</c:v>
                </c:pt>
                <c:pt idx="9">
                  <c:v>1266</c:v>
                </c:pt>
                <c:pt idx="10">
                  <c:v>945.56962025316454</c:v>
                </c:pt>
                <c:pt idx="11">
                  <c:v>200</c:v>
                </c:pt>
                <c:pt idx="12">
                  <c:v>1338.2022471910111</c:v>
                </c:pt>
                <c:pt idx="13">
                  <c:v>685</c:v>
                </c:pt>
                <c:pt idx="14">
                  <c:v>1243.8202247191011</c:v>
                </c:pt>
                <c:pt idx="15">
                  <c:v>105.61797752808988</c:v>
                </c:pt>
                <c:pt idx="16">
                  <c:v>330.39793510324483</c:v>
                </c:pt>
                <c:pt idx="17">
                  <c:v>462.92134831460675</c:v>
                </c:pt>
                <c:pt idx="18">
                  <c:v>861</c:v>
                </c:pt>
                <c:pt idx="19">
                  <c:v>1156.5750248426632</c:v>
                </c:pt>
                <c:pt idx="20">
                  <c:v>826</c:v>
                </c:pt>
                <c:pt idx="21">
                  <c:v>1064.0449438202247</c:v>
                </c:pt>
                <c:pt idx="22">
                  <c:v>1021.82842000662</c:v>
                </c:pt>
                <c:pt idx="23">
                  <c:v>1132.5842696629213</c:v>
                </c:pt>
                <c:pt idx="24">
                  <c:v>929.21348314606735</c:v>
                </c:pt>
                <c:pt idx="26">
                  <c:v>1412.3595505617977</c:v>
                </c:pt>
                <c:pt idx="27">
                  <c:v>1403.370786516854</c:v>
                </c:pt>
                <c:pt idx="28">
                  <c:v>613.48314606741576</c:v>
                </c:pt>
                <c:pt idx="29">
                  <c:v>425.84269662921349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D-144F-B6FA-752BF8FF078E}"/>
            </c:ext>
          </c:extLst>
        </c:ser>
        <c:ser>
          <c:idx val="1"/>
          <c:order val="1"/>
          <c:tx>
            <c:strRef>
              <c:f>'FIG2.3.2surveys'!$C$5</c:f>
              <c:strCache>
                <c:ptCount val="1"/>
                <c:pt idx="0">
                  <c:v>Zone C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'FIG2.3.2surveys'!$A$7:$A$36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2007*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'FIG2.3.2surveys'!$F$7:$F$36</c:f>
              <c:numCache>
                <c:formatCode>0</c:formatCode>
                <c:ptCount val="30"/>
                <c:pt idx="0">
                  <c:v>3283</c:v>
                </c:pt>
                <c:pt idx="1">
                  <c:v>5324</c:v>
                </c:pt>
                <c:pt idx="2">
                  <c:v>597</c:v>
                </c:pt>
                <c:pt idx="3">
                  <c:v>909</c:v>
                </c:pt>
                <c:pt idx="4">
                  <c:v>1700</c:v>
                </c:pt>
                <c:pt idx="5">
                  <c:v>2000</c:v>
                </c:pt>
                <c:pt idx="6">
                  <c:v>3520</c:v>
                </c:pt>
                <c:pt idx="7">
                  <c:v>5248.6765882551417</c:v>
                </c:pt>
                <c:pt idx="8">
                  <c:v>4659.8589611537891</c:v>
                </c:pt>
                <c:pt idx="9">
                  <c:v>6142</c:v>
                </c:pt>
                <c:pt idx="10">
                  <c:v>6937</c:v>
                </c:pt>
                <c:pt idx="11">
                  <c:v>3420</c:v>
                </c:pt>
                <c:pt idx="12">
                  <c:v>4542.696629213483</c:v>
                </c:pt>
                <c:pt idx="13">
                  <c:v>3737</c:v>
                </c:pt>
                <c:pt idx="14">
                  <c:v>3801.8759159745969</c:v>
                </c:pt>
                <c:pt idx="15">
                  <c:v>2494.6067415730336</c:v>
                </c:pt>
                <c:pt idx="16">
                  <c:v>2047.1910112359551</c:v>
                </c:pt>
                <c:pt idx="17">
                  <c:v>1608.9887640449399</c:v>
                </c:pt>
                <c:pt idx="18">
                  <c:v>2941.5730337078653</c:v>
                </c:pt>
                <c:pt idx="19">
                  <c:v>2948.3146067415728</c:v>
                </c:pt>
                <c:pt idx="20">
                  <c:v>3515</c:v>
                </c:pt>
                <c:pt idx="21">
                  <c:v>2266.2921348314608</c:v>
                </c:pt>
                <c:pt idx="22">
                  <c:v>3907.65154024511</c:v>
                </c:pt>
                <c:pt idx="23">
                  <c:v>3765.1685393258426</c:v>
                </c:pt>
                <c:pt idx="24">
                  <c:v>2895.5056179775302</c:v>
                </c:pt>
                <c:pt idx="26">
                  <c:v>4233.7078651685397</c:v>
                </c:pt>
                <c:pt idx="27">
                  <c:v>3011.2359550561796</c:v>
                </c:pt>
                <c:pt idx="28">
                  <c:v>1783.1460674157304</c:v>
                </c:pt>
                <c:pt idx="29">
                  <c:v>1468.5393258426966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D-144F-B6FA-752BF8FF0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303104"/>
        <c:axId val="1024311808"/>
      </c:lineChart>
      <c:catAx>
        <c:axId val="102430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/>
            </a:pPr>
            <a:endParaRPr lang="nl-NL"/>
          </a:p>
        </c:txPr>
        <c:crossAx val="10243118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24311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Biomass (thousand tonnes)</a:t>
                </a:r>
              </a:p>
            </c:rich>
          </c:tx>
          <c:layout>
            <c:manualLayout>
              <c:xMode val="edge"/>
              <c:yMode val="edge"/>
              <c:x val="3.4369788186070838E-2"/>
              <c:y val="0.24668203050851259"/>
            </c:manualLayout>
          </c:layout>
          <c:overlay val="0"/>
        </c:title>
        <c:numFmt formatCode="#\ ##\ ##0" sourceLinked="0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</c:spPr>
        <c:crossAx val="1024303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0778416752936442"/>
          <c:y val="0.8727214194872992"/>
          <c:w val="0.28815925786662633"/>
          <c:h val="0.1240466050483853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nl-NL"/>
    </a:p>
  </c:txPr>
  <c:printSettings>
    <c:headerFooter/>
    <c:pageMargins b="0.75000000000000744" l="0.70000000000000062" r="0.70000000000000062" t="0.750000000000007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R/V ATLANTIDA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North of Cap Blanc </a:t>
            </a:r>
          </a:p>
        </c:rich>
      </c:tx>
      <c:layout>
        <c:manualLayout>
          <c:xMode val="edge"/>
          <c:yMode val="edge"/>
          <c:x val="0.43456633300826875"/>
          <c:y val="4.84251968503937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00000000000001"/>
          <c:y val="0.18421052631578938"/>
          <c:w val="0.72200000000000064"/>
          <c:h val="0.552631578947368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'FIG2.3.2surveys'!$C$98</c:f>
              <c:strCache>
                <c:ptCount val="1"/>
                <c:pt idx="0">
                  <c:v>0+</c:v>
                </c:pt>
              </c:strCache>
            </c:strRef>
          </c:tx>
          <c:invertIfNegative val="0"/>
          <c:cat>
            <c:numRef>
              <c:f>'FIG2.3.2surveys'!$D$97:$Y$97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'FIG2.3.2surveys'!$D$98:$Y$98</c:f>
              <c:numCache>
                <c:formatCode>General</c:formatCode>
                <c:ptCount val="22"/>
                <c:pt idx="0">
                  <c:v>1187</c:v>
                </c:pt>
                <c:pt idx="1">
                  <c:v>383</c:v>
                </c:pt>
                <c:pt idx="2">
                  <c:v>131</c:v>
                </c:pt>
                <c:pt idx="3">
                  <c:v>493</c:v>
                </c:pt>
                <c:pt idx="4">
                  <c:v>307</c:v>
                </c:pt>
                <c:pt idx="5">
                  <c:v>608</c:v>
                </c:pt>
                <c:pt idx="6" formatCode="0">
                  <c:v>2821.2249789883094</c:v>
                </c:pt>
                <c:pt idx="8" formatCode="0">
                  <c:v>3110</c:v>
                </c:pt>
                <c:pt idx="10" formatCode="0">
                  <c:v>4918.3999999999996</c:v>
                </c:pt>
                <c:pt idx="12" formatCode="0">
                  <c:v>987.60146567765332</c:v>
                </c:pt>
                <c:pt idx="13" formatCode="0">
                  <c:v>803</c:v>
                </c:pt>
                <c:pt idx="14" formatCode="0">
                  <c:v>3537.7260000000001</c:v>
                </c:pt>
                <c:pt idx="15" formatCode="0">
                  <c:v>598.82799999999997</c:v>
                </c:pt>
                <c:pt idx="16" formatCode="0">
                  <c:v>1505</c:v>
                </c:pt>
                <c:pt idx="17">
                  <c:v>0</c:v>
                </c:pt>
                <c:pt idx="18">
                  <c:v>844</c:v>
                </c:pt>
                <c:pt idx="19" formatCode="0">
                  <c:v>3911.5239999999999</c:v>
                </c:pt>
                <c:pt idx="20" formatCode="0">
                  <c:v>499.63600000000002</c:v>
                </c:pt>
                <c:pt idx="21" formatCode="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3-574B-A97A-D3C7759E3821}"/>
            </c:ext>
          </c:extLst>
        </c:ser>
        <c:ser>
          <c:idx val="0"/>
          <c:order val="1"/>
          <c:tx>
            <c:strRef>
              <c:f>'FIG2.3.2surveys'!$C$99</c:f>
              <c:strCache>
                <c:ptCount val="1"/>
                <c:pt idx="0">
                  <c:v>1+</c:v>
                </c:pt>
              </c:strCache>
            </c:strRef>
          </c:tx>
          <c:invertIfNegative val="0"/>
          <c:cat>
            <c:numRef>
              <c:f>'FIG2.3.2surveys'!$D$97:$Y$97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'FIG2.3.2surveys'!$D$99:$Y$99</c:f>
              <c:numCache>
                <c:formatCode>General</c:formatCode>
                <c:ptCount val="22"/>
                <c:pt idx="0">
                  <c:v>3169</c:v>
                </c:pt>
                <c:pt idx="1">
                  <c:v>2083</c:v>
                </c:pt>
                <c:pt idx="2">
                  <c:v>307</c:v>
                </c:pt>
                <c:pt idx="3">
                  <c:v>846</c:v>
                </c:pt>
                <c:pt idx="4">
                  <c:v>598</c:v>
                </c:pt>
                <c:pt idx="5">
                  <c:v>2149</c:v>
                </c:pt>
                <c:pt idx="6" formatCode="0">
                  <c:v>3026.7467469208827</c:v>
                </c:pt>
                <c:pt idx="8" formatCode="0">
                  <c:v>2890</c:v>
                </c:pt>
                <c:pt idx="10" formatCode="0">
                  <c:v>1931.5</c:v>
                </c:pt>
                <c:pt idx="12" formatCode="0">
                  <c:v>2815.3376713436701</c:v>
                </c:pt>
                <c:pt idx="13" formatCode="0">
                  <c:v>173</c:v>
                </c:pt>
                <c:pt idx="14" formatCode="0">
                  <c:v>523.42399999999998</c:v>
                </c:pt>
                <c:pt idx="15" formatCode="0">
                  <c:v>450.97199999999998</c:v>
                </c:pt>
                <c:pt idx="16" formatCode="0">
                  <c:v>957</c:v>
                </c:pt>
                <c:pt idx="17">
                  <c:v>0</c:v>
                </c:pt>
                <c:pt idx="18">
                  <c:v>441</c:v>
                </c:pt>
                <c:pt idx="19" formatCode="0">
                  <c:v>146.80500000000001</c:v>
                </c:pt>
                <c:pt idx="20" formatCode="0">
                  <c:v>165.87299999999999</c:v>
                </c:pt>
                <c:pt idx="21" formatCode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3-574B-A97A-D3C7759E3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4298208"/>
        <c:axId val="1024298752"/>
      </c:barChart>
      <c:catAx>
        <c:axId val="102429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4298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4298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Nb millions</a:t>
                </a:r>
              </a:p>
            </c:rich>
          </c:tx>
          <c:layout>
            <c:manualLayout>
              <c:xMode val="edge"/>
              <c:yMode val="edge"/>
              <c:x val="5.4054332041427594E-2"/>
              <c:y val="0.309072688228022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42982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9853680411001452"/>
          <c:y val="0.84233151466303102"/>
          <c:w val="0.25613532952137558"/>
          <c:h val="0.1165412897767945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16" footer="0.492125984500005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R/V ATLANTIDA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South of Cap Blanc </a:t>
            </a:r>
          </a:p>
        </c:rich>
      </c:tx>
      <c:layout>
        <c:manualLayout>
          <c:xMode val="edge"/>
          <c:yMode val="edge"/>
          <c:x val="0.49723832986647781"/>
          <c:y val="3.00729076899929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02104374884627"/>
          <c:y val="0.25830304843001556"/>
          <c:w val="0.83533735453791558"/>
          <c:h val="0.5348590582782386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'FIG2.3.2surveys'!$C$101</c:f>
              <c:strCache>
                <c:ptCount val="1"/>
                <c:pt idx="0">
                  <c:v>0+</c:v>
                </c:pt>
              </c:strCache>
            </c:strRef>
          </c:tx>
          <c:invertIfNegative val="0"/>
          <c:cat>
            <c:numRef>
              <c:f>'FIG2.3.2surveys'!$D$97:$Y$97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'FIG2.3.2surveys'!$D$101:$Y$101</c:f>
              <c:numCache>
                <c:formatCode>General</c:formatCode>
                <c:ptCount val="22"/>
                <c:pt idx="0">
                  <c:v>2</c:v>
                </c:pt>
                <c:pt idx="1">
                  <c:v>84</c:v>
                </c:pt>
                <c:pt idx="2">
                  <c:v>15</c:v>
                </c:pt>
                <c:pt idx="3">
                  <c:v>0</c:v>
                </c:pt>
                <c:pt idx="4">
                  <c:v>146</c:v>
                </c:pt>
                <c:pt idx="5">
                  <c:v>158</c:v>
                </c:pt>
                <c:pt idx="6" formatCode="0">
                  <c:v>12.555433168596364</c:v>
                </c:pt>
                <c:pt idx="8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2-7543-BDE6-ED14BA91FC4D}"/>
            </c:ext>
          </c:extLst>
        </c:ser>
        <c:ser>
          <c:idx val="0"/>
          <c:order val="1"/>
          <c:tx>
            <c:strRef>
              <c:f>'FIG2.3.2surveys'!$C$102</c:f>
              <c:strCache>
                <c:ptCount val="1"/>
                <c:pt idx="0">
                  <c:v>1+</c:v>
                </c:pt>
              </c:strCache>
            </c:strRef>
          </c:tx>
          <c:invertIfNegative val="0"/>
          <c:cat>
            <c:numRef>
              <c:f>'FIG2.3.2surveys'!$D$97:$Y$97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'FIG2.3.2surveys'!$D$102:$Y$102</c:f>
              <c:numCache>
                <c:formatCode>General</c:formatCode>
                <c:ptCount val="22"/>
                <c:pt idx="0">
                  <c:v>5</c:v>
                </c:pt>
                <c:pt idx="1">
                  <c:v>41</c:v>
                </c:pt>
                <c:pt idx="2">
                  <c:v>17</c:v>
                </c:pt>
                <c:pt idx="3">
                  <c:v>0</c:v>
                </c:pt>
                <c:pt idx="4">
                  <c:v>368</c:v>
                </c:pt>
                <c:pt idx="5">
                  <c:v>1538</c:v>
                </c:pt>
                <c:pt idx="6" formatCode="0">
                  <c:v>4.115633866514723</c:v>
                </c:pt>
                <c:pt idx="8" formatCode="0">
                  <c:v>1318.4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2-7543-BDE6-ED14BA91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6154240"/>
        <c:axId val="1026160224"/>
      </c:barChart>
      <c:catAx>
        <c:axId val="102615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60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6160224"/>
        <c:scaling>
          <c:orientation val="minMax"/>
          <c:max val="60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Nb millions</a:t>
                </a:r>
              </a:p>
            </c:rich>
          </c:tx>
          <c:layout>
            <c:manualLayout>
              <c:xMode val="edge"/>
              <c:yMode val="edge"/>
              <c:x val="1.4128921277631495E-2"/>
              <c:y val="0.333766221850462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54240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6923417674041692"/>
          <c:y val="0.89200956187319802"/>
          <c:w val="0.37133962342154636"/>
          <c:h val="8.74547409457945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12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16" footer="0.492125984500005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/>
              <a:t>Biomasses estimées par N/R Atlantida</a:t>
            </a:r>
          </a:p>
          <a:p>
            <a:pPr>
              <a:defRPr lang="pt-PT" sz="1100"/>
            </a:pPr>
            <a:r>
              <a:rPr lang="en-US" sz="1100"/>
              <a:t> </a:t>
            </a:r>
            <a:r>
              <a:rPr lang="en-US" sz="1100" i="1"/>
              <a:t>Sardina Pilchardus</a:t>
            </a:r>
          </a:p>
          <a:p>
            <a:pPr>
              <a:defRPr lang="pt-PT" sz="1100"/>
            </a:pPr>
            <a:r>
              <a:rPr lang="en-US" sz="1100"/>
              <a:t> Zone Cap Juby-Cap Blanc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19741266175036"/>
          <c:y val="4.8749029781233397E-2"/>
          <c:w val="0.79209884647065465"/>
          <c:h val="0.798069230300589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'FIG2.3.2surveys'!$A$62:$A$92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'FIG2.3.2surveys'!$B$62:$B$92</c:f>
              <c:numCache>
                <c:formatCode>General</c:formatCode>
                <c:ptCount val="31"/>
                <c:pt idx="0">
                  <c:v>1304</c:v>
                </c:pt>
                <c:pt idx="1">
                  <c:v>3086</c:v>
                </c:pt>
                <c:pt idx="2">
                  <c:v>1223</c:v>
                </c:pt>
                <c:pt idx="4">
                  <c:v>697</c:v>
                </c:pt>
                <c:pt idx="5">
                  <c:v>444</c:v>
                </c:pt>
                <c:pt idx="10">
                  <c:v>4831</c:v>
                </c:pt>
                <c:pt idx="12">
                  <c:v>1367</c:v>
                </c:pt>
                <c:pt idx="13">
                  <c:v>2990</c:v>
                </c:pt>
                <c:pt idx="14" formatCode="0">
                  <c:v>2597.94</c:v>
                </c:pt>
                <c:pt idx="15" formatCode="0">
                  <c:v>2308.1869999999999</c:v>
                </c:pt>
                <c:pt idx="16">
                  <c:v>2423</c:v>
                </c:pt>
                <c:pt idx="17">
                  <c:v>974</c:v>
                </c:pt>
                <c:pt idx="20">
                  <c:v>1335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8-FF41-9DEF-F71A99BF4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1026151520"/>
        <c:axId val="1026159136"/>
      </c:barChart>
      <c:catAx>
        <c:axId val="102615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b="0"/>
                </a:pPr>
                <a:r>
                  <a:rPr lang="en-US" b="0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/>
        </c:spPr>
        <c:txPr>
          <a:bodyPr rot="-5400000" vert="horz"/>
          <a:lstStyle/>
          <a:p>
            <a:pPr>
              <a:defRPr lang="pt-PT"/>
            </a:pPr>
            <a:endParaRPr lang="nl-NL"/>
          </a:p>
        </c:txPr>
        <c:crossAx val="1026159136"/>
        <c:crosses val="autoZero"/>
        <c:auto val="1"/>
        <c:lblAlgn val="ctr"/>
        <c:lblOffset val="100"/>
        <c:noMultiLvlLbl val="0"/>
      </c:catAx>
      <c:valAx>
        <c:axId val="10261591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en-US" b="0"/>
                  <a:t>Biomasse (thounsands tonnes)</a:t>
                </a:r>
              </a:p>
            </c:rich>
          </c:tx>
          <c:layout>
            <c:manualLayout>
              <c:xMode val="edge"/>
              <c:yMode val="edge"/>
              <c:x val="4.2893722417514192E-2"/>
              <c:y val="0.2152100666283734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2225"/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26151520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nl-NL"/>
    </a:p>
  </c:tx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Z.N'!$C$8:$C$52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216.37093333949667</c:v>
                </c:pt>
                <c:pt idx="7">
                  <c:v>9151.5514818160027</c:v>
                </c:pt>
                <c:pt idx="8">
                  <c:v>6871.8206732651361</c:v>
                </c:pt>
                <c:pt idx="9">
                  <c:v>22553.435005753348</c:v>
                </c:pt>
                <c:pt idx="10">
                  <c:v>10427.111042390585</c:v>
                </c:pt>
                <c:pt idx="11">
                  <c:v>9314.9778881254442</c:v>
                </c:pt>
                <c:pt idx="12">
                  <c:v>6432.993462979226</c:v>
                </c:pt>
                <c:pt idx="13">
                  <c:v>3388.8108664495908</c:v>
                </c:pt>
                <c:pt idx="14">
                  <c:v>1453.0672077685999</c:v>
                </c:pt>
                <c:pt idx="15">
                  <c:v>2957.3070463377562</c:v>
                </c:pt>
                <c:pt idx="16">
                  <c:v>6511.9290461293422</c:v>
                </c:pt>
                <c:pt idx="17">
                  <c:v>15444.076940897061</c:v>
                </c:pt>
                <c:pt idx="18">
                  <c:v>21396.041901233759</c:v>
                </c:pt>
                <c:pt idx="19">
                  <c:v>23447.830047788331</c:v>
                </c:pt>
                <c:pt idx="20">
                  <c:v>16110.634653727593</c:v>
                </c:pt>
                <c:pt idx="21">
                  <c:v>14793.94477207686</c:v>
                </c:pt>
                <c:pt idx="22">
                  <c:v>16255.847715195303</c:v>
                </c:pt>
                <c:pt idx="23">
                  <c:v>14507.805066885139</c:v>
                </c:pt>
                <c:pt idx="24">
                  <c:v>14028.323747427688</c:v>
                </c:pt>
                <c:pt idx="25">
                  <c:v>13171.988698565223</c:v>
                </c:pt>
                <c:pt idx="26">
                  <c:v>17027.828830650255</c:v>
                </c:pt>
                <c:pt idx="27">
                  <c:v>15126.463168503311</c:v>
                </c:pt>
                <c:pt idx="28">
                  <c:v>14992.988845979564</c:v>
                </c:pt>
                <c:pt idx="29">
                  <c:v>8587.9512038772409</c:v>
                </c:pt>
                <c:pt idx="30">
                  <c:v>3050.716691907191</c:v>
                </c:pt>
                <c:pt idx="31">
                  <c:v>1625.5039261238485</c:v>
                </c:pt>
                <c:pt idx="32">
                  <c:v>1368.7592089360994</c:v>
                </c:pt>
                <c:pt idx="33">
                  <c:v>207.61616259011217</c:v>
                </c:pt>
                <c:pt idx="34">
                  <c:v>636.36100489951502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D-294B-AD93-E3BCF82A8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52064"/>
        <c:axId val="1026165120"/>
      </c:barChart>
      <c:catAx>
        <c:axId val="102615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651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65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520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Z.N'!$D$8:$D$52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32.934408712326359</c:v>
                </c:pt>
                <c:pt idx="11">
                  <c:v>0</c:v>
                </c:pt>
                <c:pt idx="12">
                  <c:v>227.8762664026504</c:v>
                </c:pt>
                <c:pt idx="13">
                  <c:v>0</c:v>
                </c:pt>
                <c:pt idx="14">
                  <c:v>2744.724237175265</c:v>
                </c:pt>
                <c:pt idx="15">
                  <c:v>1006.1964569303733</c:v>
                </c:pt>
                <c:pt idx="16">
                  <c:v>8292.3529894529747</c:v>
                </c:pt>
                <c:pt idx="17">
                  <c:v>2468.0618024839655</c:v>
                </c:pt>
                <c:pt idx="18">
                  <c:v>30531.699757419807</c:v>
                </c:pt>
                <c:pt idx="19">
                  <c:v>6991.6802838254634</c:v>
                </c:pt>
                <c:pt idx="20">
                  <c:v>23275.20359673171</c:v>
                </c:pt>
                <c:pt idx="21">
                  <c:v>19085.190145393924</c:v>
                </c:pt>
                <c:pt idx="22">
                  <c:v>41616.737715473268</c:v>
                </c:pt>
                <c:pt idx="23">
                  <c:v>33252.437609063607</c:v>
                </c:pt>
                <c:pt idx="24">
                  <c:v>37861.418469753546</c:v>
                </c:pt>
                <c:pt idx="25">
                  <c:v>30336.104917354787</c:v>
                </c:pt>
                <c:pt idx="26">
                  <c:v>39124.240905370403</c:v>
                </c:pt>
                <c:pt idx="27">
                  <c:v>22873.07264817107</c:v>
                </c:pt>
                <c:pt idx="28">
                  <c:v>19969.888489895045</c:v>
                </c:pt>
                <c:pt idx="29">
                  <c:v>10051.329036014055</c:v>
                </c:pt>
                <c:pt idx="30">
                  <c:v>9172.3829451989441</c:v>
                </c:pt>
                <c:pt idx="31">
                  <c:v>2205.7824350931905</c:v>
                </c:pt>
                <c:pt idx="32">
                  <c:v>1732.6875201233236</c:v>
                </c:pt>
                <c:pt idx="33">
                  <c:v>137.08524533364368</c:v>
                </c:pt>
                <c:pt idx="34">
                  <c:v>378.72617760617766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2-AE4C-91ED-630316AF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53152"/>
        <c:axId val="1026161312"/>
      </c:barChart>
      <c:catAx>
        <c:axId val="102615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6131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6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53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Z.N'!$E$8:$E$52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480.43437671685865</c:v>
                </c:pt>
                <c:pt idx="12">
                  <c:v>3490.2073941792914</c:v>
                </c:pt>
                <c:pt idx="13">
                  <c:v>13596.097906077099</c:v>
                </c:pt>
                <c:pt idx="14">
                  <c:v>33004.064706086756</c:v>
                </c:pt>
                <c:pt idx="15">
                  <c:v>35177.642853462377</c:v>
                </c:pt>
                <c:pt idx="16">
                  <c:v>45432.070035912497</c:v>
                </c:pt>
                <c:pt idx="17">
                  <c:v>20446.504980749</c:v>
                </c:pt>
                <c:pt idx="18">
                  <c:v>43946.617432516927</c:v>
                </c:pt>
                <c:pt idx="19">
                  <c:v>29066.029837616548</c:v>
                </c:pt>
                <c:pt idx="20">
                  <c:v>32928.521470646861</c:v>
                </c:pt>
                <c:pt idx="21">
                  <c:v>27780.838283398869</c:v>
                </c:pt>
                <c:pt idx="22">
                  <c:v>29816.523232345375</c:v>
                </c:pt>
                <c:pt idx="23">
                  <c:v>37829.667433187118</c:v>
                </c:pt>
                <c:pt idx="24">
                  <c:v>53028.458320453276</c:v>
                </c:pt>
                <c:pt idx="25">
                  <c:v>64889.752733725982</c:v>
                </c:pt>
                <c:pt idx="26">
                  <c:v>72084.760128815076</c:v>
                </c:pt>
                <c:pt idx="27">
                  <c:v>67791.721310233712</c:v>
                </c:pt>
                <c:pt idx="28">
                  <c:v>38107.798645986324</c:v>
                </c:pt>
                <c:pt idx="29">
                  <c:v>25511.720156491701</c:v>
                </c:pt>
                <c:pt idx="30">
                  <c:v>20101.343910554435</c:v>
                </c:pt>
                <c:pt idx="31">
                  <c:v>14578.862357366586</c:v>
                </c:pt>
                <c:pt idx="32">
                  <c:v>6297.824395745437</c:v>
                </c:pt>
                <c:pt idx="33">
                  <c:v>1427.2626113497299</c:v>
                </c:pt>
                <c:pt idx="34">
                  <c:v>145.02795582408066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D-544F-8175-91639A37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62400"/>
        <c:axId val="1026154784"/>
      </c:barChart>
      <c:catAx>
        <c:axId val="102616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547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54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62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Z.N'!$F$8:$F$52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4535.6755226835112</c:v>
                </c:pt>
                <c:pt idx="13">
                  <c:v>9881.7924764327709</c:v>
                </c:pt>
                <c:pt idx="14">
                  <c:v>22517.589224732463</c:v>
                </c:pt>
                <c:pt idx="15">
                  <c:v>23783.287261904243</c:v>
                </c:pt>
                <c:pt idx="16">
                  <c:v>36802.396359022256</c:v>
                </c:pt>
                <c:pt idx="17">
                  <c:v>19078.819584798224</c:v>
                </c:pt>
                <c:pt idx="18">
                  <c:v>44267.312924567923</c:v>
                </c:pt>
                <c:pt idx="19">
                  <c:v>38774.936336785679</c:v>
                </c:pt>
                <c:pt idx="20">
                  <c:v>53373.424645235558</c:v>
                </c:pt>
                <c:pt idx="21">
                  <c:v>73044.464528544995</c:v>
                </c:pt>
                <c:pt idx="22">
                  <c:v>136553.76118556096</c:v>
                </c:pt>
                <c:pt idx="23">
                  <c:v>127922.00820505597</c:v>
                </c:pt>
                <c:pt idx="24">
                  <c:v>126644.99152274249</c:v>
                </c:pt>
                <c:pt idx="25">
                  <c:v>71522.773068168521</c:v>
                </c:pt>
                <c:pt idx="26">
                  <c:v>45887.419199087017</c:v>
                </c:pt>
                <c:pt idx="27">
                  <c:v>24796.834445673176</c:v>
                </c:pt>
                <c:pt idx="28">
                  <c:v>10692.583355147302</c:v>
                </c:pt>
                <c:pt idx="29">
                  <c:v>3862.8423606640258</c:v>
                </c:pt>
                <c:pt idx="30">
                  <c:v>1030.3809971312073</c:v>
                </c:pt>
                <c:pt idx="31">
                  <c:v>679.9224473556809</c:v>
                </c:pt>
                <c:pt idx="32">
                  <c:v>1830.1605468199959</c:v>
                </c:pt>
                <c:pt idx="33">
                  <c:v>406.27837291891177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D-544F-8175-91639A37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63488"/>
        <c:axId val="1026155872"/>
      </c:barChart>
      <c:catAx>
        <c:axId val="102616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558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55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634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Z.N'!$G$8:$G$52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169.61448985896004</c:v>
                </c:pt>
                <c:pt idx="9">
                  <c:v>412.42367641763121</c:v>
                </c:pt>
                <c:pt idx="10">
                  <c:v>2985.9866706238518</c:v>
                </c:pt>
                <c:pt idx="11">
                  <c:v>2548.8242101616929</c:v>
                </c:pt>
                <c:pt idx="12">
                  <c:v>6564.3551690389704</c:v>
                </c:pt>
                <c:pt idx="13">
                  <c:v>6537.0294965211024</c:v>
                </c:pt>
                <c:pt idx="14">
                  <c:v>17287.703939120303</c:v>
                </c:pt>
                <c:pt idx="15">
                  <c:v>10856.974966388885</c:v>
                </c:pt>
                <c:pt idx="16">
                  <c:v>16976.071525017192</c:v>
                </c:pt>
                <c:pt idx="17">
                  <c:v>12109.405609268979</c:v>
                </c:pt>
                <c:pt idx="18">
                  <c:v>13587.014028383446</c:v>
                </c:pt>
                <c:pt idx="19">
                  <c:v>13400.933958819416</c:v>
                </c:pt>
                <c:pt idx="20">
                  <c:v>10892.73742319417</c:v>
                </c:pt>
                <c:pt idx="21">
                  <c:v>15683.598841965157</c:v>
                </c:pt>
                <c:pt idx="22">
                  <c:v>42199.889109435571</c:v>
                </c:pt>
                <c:pt idx="23">
                  <c:v>67832.004274044783</c:v>
                </c:pt>
                <c:pt idx="24">
                  <c:v>92859.243970148775</c:v>
                </c:pt>
                <c:pt idx="25">
                  <c:v>62037.634235650745</c:v>
                </c:pt>
                <c:pt idx="26">
                  <c:v>43793.142817330983</c:v>
                </c:pt>
                <c:pt idx="27">
                  <c:v>21194.146765891564</c:v>
                </c:pt>
                <c:pt idx="28">
                  <c:v>9976.3233517555564</c:v>
                </c:pt>
                <c:pt idx="29">
                  <c:v>5977.4172967003842</c:v>
                </c:pt>
                <c:pt idx="30">
                  <c:v>2473.6172038925297</c:v>
                </c:pt>
                <c:pt idx="31">
                  <c:v>431.49237547472825</c:v>
                </c:pt>
                <c:pt idx="32">
                  <c:v>723.79598387908698</c:v>
                </c:pt>
                <c:pt idx="33">
                  <c:v>34.388594560414838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7-492D-9F28-1A2F57F10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58048"/>
        <c:axId val="1026165664"/>
      </c:barChart>
      <c:catAx>
        <c:axId val="102615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656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65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61580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Z.N'!$H$8:$H$52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1730.3787214679307</c:v>
                </c:pt>
                <c:pt idx="12">
                  <c:v>9639.3251979229244</c:v>
                </c:pt>
                <c:pt idx="13">
                  <c:v>8408.6099932295747</c:v>
                </c:pt>
                <c:pt idx="14">
                  <c:v>21277.344956947607</c:v>
                </c:pt>
                <c:pt idx="15">
                  <c:v>22541.702881106401</c:v>
                </c:pt>
                <c:pt idx="16">
                  <c:v>24039.92955983404</c:v>
                </c:pt>
                <c:pt idx="17">
                  <c:v>25049.634344875827</c:v>
                </c:pt>
                <c:pt idx="18">
                  <c:v>43218.74259307071</c:v>
                </c:pt>
                <c:pt idx="19">
                  <c:v>56172.831243709494</c:v>
                </c:pt>
                <c:pt idx="20">
                  <c:v>58488.979965324674</c:v>
                </c:pt>
                <c:pt idx="21">
                  <c:v>66840.476230191256</c:v>
                </c:pt>
                <c:pt idx="22">
                  <c:v>63889.291434492727</c:v>
                </c:pt>
                <c:pt idx="23">
                  <c:v>51994.616010895123</c:v>
                </c:pt>
                <c:pt idx="24">
                  <c:v>61802.755183770016</c:v>
                </c:pt>
                <c:pt idx="25">
                  <c:v>53496.130619023308</c:v>
                </c:pt>
                <c:pt idx="26">
                  <c:v>44744.014936732674</c:v>
                </c:pt>
                <c:pt idx="27">
                  <c:v>33474.530689851737</c:v>
                </c:pt>
                <c:pt idx="28">
                  <c:v>9033.1223813667038</c:v>
                </c:pt>
                <c:pt idx="29">
                  <c:v>2914.473484678711</c:v>
                </c:pt>
                <c:pt idx="30">
                  <c:v>3558.7862028299683</c:v>
                </c:pt>
                <c:pt idx="31">
                  <c:v>830.75389017587486</c:v>
                </c:pt>
                <c:pt idx="32">
                  <c:v>649.74697302553329</c:v>
                </c:pt>
                <c:pt idx="33">
                  <c:v>1174.6504181668031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E-4561-BC0D-D71677DE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7232"/>
        <c:axId val="1027015056"/>
      </c:barChart>
      <c:catAx>
        <c:axId val="102701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50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5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7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Z.N'!$I$8:$I$52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8.4730070430847988</c:v>
                </c:pt>
                <c:pt idx="13">
                  <c:v>43.968931142489474</c:v>
                </c:pt>
                <c:pt idx="14">
                  <c:v>203.14375221328643</c:v>
                </c:pt>
                <c:pt idx="15">
                  <c:v>318.94251541939082</c:v>
                </c:pt>
                <c:pt idx="16">
                  <c:v>721.19383768775822</c:v>
                </c:pt>
                <c:pt idx="17">
                  <c:v>986.67704465133261</c:v>
                </c:pt>
                <c:pt idx="18">
                  <c:v>1960.1973311170391</c:v>
                </c:pt>
                <c:pt idx="19">
                  <c:v>2198.9377265683038</c:v>
                </c:pt>
                <c:pt idx="20">
                  <c:v>9638.2102597611756</c:v>
                </c:pt>
                <c:pt idx="21">
                  <c:v>15580.965799728234</c:v>
                </c:pt>
                <c:pt idx="22">
                  <c:v>42719.309651551288</c:v>
                </c:pt>
                <c:pt idx="23">
                  <c:v>58437.110608613722</c:v>
                </c:pt>
                <c:pt idx="24">
                  <c:v>91231.622292701359</c:v>
                </c:pt>
                <c:pt idx="25">
                  <c:v>78320.851864328419</c:v>
                </c:pt>
                <c:pt idx="26">
                  <c:v>59056.165475659647</c:v>
                </c:pt>
                <c:pt idx="27">
                  <c:v>35008.731010788673</c:v>
                </c:pt>
                <c:pt idx="28">
                  <c:v>23019.502451067263</c:v>
                </c:pt>
                <c:pt idx="29">
                  <c:v>8220.494405902311</c:v>
                </c:pt>
                <c:pt idx="30">
                  <c:v>4414.6054894418376</c:v>
                </c:pt>
                <c:pt idx="31">
                  <c:v>1698.9350122420105</c:v>
                </c:pt>
                <c:pt idx="32">
                  <c:v>577.21916823893832</c:v>
                </c:pt>
                <c:pt idx="33">
                  <c:v>443.24418150260431</c:v>
                </c:pt>
                <c:pt idx="34">
                  <c:v>63.649350895650016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8-44C3-B77C-BFE92CD54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9408"/>
        <c:axId val="1027020496"/>
      </c:barChart>
      <c:catAx>
        <c:axId val="102701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204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0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94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2021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Z.N'!$J$8:$J$52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73.053306084360287</c:v>
                </c:pt>
                <c:pt idx="12">
                  <c:v>244.1960195338896</c:v>
                </c:pt>
                <c:pt idx="13">
                  <c:v>1188.6674783995352</c:v>
                </c:pt>
                <c:pt idx="14">
                  <c:v>4066.4637611798262</c:v>
                </c:pt>
                <c:pt idx="15">
                  <c:v>11314.478977952824</c:v>
                </c:pt>
                <c:pt idx="16">
                  <c:v>19885.679914720575</c:v>
                </c:pt>
                <c:pt idx="17">
                  <c:v>28621.695639764541</c:v>
                </c:pt>
                <c:pt idx="18">
                  <c:v>29769.361491239524</c:v>
                </c:pt>
                <c:pt idx="19">
                  <c:v>21337.25030878522</c:v>
                </c:pt>
                <c:pt idx="20">
                  <c:v>23667.616237490325</c:v>
                </c:pt>
                <c:pt idx="21">
                  <c:v>27384.615020190282</c:v>
                </c:pt>
                <c:pt idx="22">
                  <c:v>41021.809505164987</c:v>
                </c:pt>
                <c:pt idx="23">
                  <c:v>44187.939945696155</c:v>
                </c:pt>
                <c:pt idx="24">
                  <c:v>49435.070419398282</c:v>
                </c:pt>
                <c:pt idx="25">
                  <c:v>49068.985259204688</c:v>
                </c:pt>
                <c:pt idx="26">
                  <c:v>37385.037596126611</c:v>
                </c:pt>
                <c:pt idx="27">
                  <c:v>25473.689268736591</c:v>
                </c:pt>
                <c:pt idx="28">
                  <c:v>15526.412921705936</c:v>
                </c:pt>
                <c:pt idx="29">
                  <c:v>10662.196629754624</c:v>
                </c:pt>
                <c:pt idx="30">
                  <c:v>6063.5734598257104</c:v>
                </c:pt>
                <c:pt idx="31">
                  <c:v>2402.8268862434238</c:v>
                </c:pt>
                <c:pt idx="32">
                  <c:v>762.05383607140345</c:v>
                </c:pt>
                <c:pt idx="33">
                  <c:v>343.75607582766935</c:v>
                </c:pt>
                <c:pt idx="34">
                  <c:v>0</c:v>
                </c:pt>
                <c:pt idx="35">
                  <c:v>187.62023145180063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8-44C3-B77C-BFE92CD54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Z.N'!$K$8:$K$52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484.62093526957079</c:v>
                </c:pt>
                <c:pt idx="11">
                  <c:v>372.92334864883549</c:v>
                </c:pt>
                <c:pt idx="12">
                  <c:v>483.07502421683432</c:v>
                </c:pt>
                <c:pt idx="13">
                  <c:v>2444.8469766190337</c:v>
                </c:pt>
                <c:pt idx="14">
                  <c:v>4733.9955921815763</c:v>
                </c:pt>
                <c:pt idx="15">
                  <c:v>8049.109028159427</c:v>
                </c:pt>
                <c:pt idx="16">
                  <c:v>12167.239594961598</c:v>
                </c:pt>
                <c:pt idx="17">
                  <c:v>12879.323147159843</c:v>
                </c:pt>
                <c:pt idx="18">
                  <c:v>20927.807186615617</c:v>
                </c:pt>
                <c:pt idx="19">
                  <c:v>23375.793290656584</c:v>
                </c:pt>
                <c:pt idx="20">
                  <c:v>33817.854317226469</c:v>
                </c:pt>
                <c:pt idx="21">
                  <c:v>39883.030788133969</c:v>
                </c:pt>
                <c:pt idx="22">
                  <c:v>58190.640820240253</c:v>
                </c:pt>
                <c:pt idx="23">
                  <c:v>60738.440338802437</c:v>
                </c:pt>
                <c:pt idx="24">
                  <c:v>76148.387569201746</c:v>
                </c:pt>
                <c:pt idx="25">
                  <c:v>60771.048740014827</c:v>
                </c:pt>
                <c:pt idx="26">
                  <c:v>35618.489149314104</c:v>
                </c:pt>
                <c:pt idx="27">
                  <c:v>26166.426360514193</c:v>
                </c:pt>
                <c:pt idx="28">
                  <c:v>14149.290404990923</c:v>
                </c:pt>
                <c:pt idx="29">
                  <c:v>6629.1936965129571</c:v>
                </c:pt>
                <c:pt idx="30">
                  <c:v>3381.233053038145</c:v>
                </c:pt>
                <c:pt idx="31">
                  <c:v>1277.6092521560815</c:v>
                </c:pt>
                <c:pt idx="32">
                  <c:v>880.83612000724065</c:v>
                </c:pt>
                <c:pt idx="33">
                  <c:v>121.62486079842579</c:v>
                </c:pt>
                <c:pt idx="34">
                  <c:v>83.48943707728823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F-48FA-9A4C-C3A7DB7BB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2023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Z.N'!$L$8:$L$52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627.4123073412951</c:v>
                </c:pt>
                <c:pt idx="9">
                  <c:v>441.52897912223455</c:v>
                </c:pt>
                <c:pt idx="10">
                  <c:v>2442.1814076354767</c:v>
                </c:pt>
                <c:pt idx="11">
                  <c:v>2446.8743258207533</c:v>
                </c:pt>
                <c:pt idx="12">
                  <c:v>3533.3369715961044</c:v>
                </c:pt>
                <c:pt idx="13">
                  <c:v>4999.1435808288943</c:v>
                </c:pt>
                <c:pt idx="14">
                  <c:v>5749.7989513625789</c:v>
                </c:pt>
                <c:pt idx="15">
                  <c:v>6829.2402266343233</c:v>
                </c:pt>
                <c:pt idx="16">
                  <c:v>15205.983049199243</c:v>
                </c:pt>
                <c:pt idx="17">
                  <c:v>18031.185787147235</c:v>
                </c:pt>
                <c:pt idx="18">
                  <c:v>29025.813696664154</c:v>
                </c:pt>
                <c:pt idx="19">
                  <c:v>35655.766539947261</c:v>
                </c:pt>
                <c:pt idx="20">
                  <c:v>46508.744528812276</c:v>
                </c:pt>
                <c:pt idx="21">
                  <c:v>59670.96413496563</c:v>
                </c:pt>
                <c:pt idx="22">
                  <c:v>97317.986719543274</c:v>
                </c:pt>
                <c:pt idx="23">
                  <c:v>107985.38978515753</c:v>
                </c:pt>
                <c:pt idx="24">
                  <c:v>104214.52985878699</c:v>
                </c:pt>
                <c:pt idx="25">
                  <c:v>97519.902678474362</c:v>
                </c:pt>
                <c:pt idx="26">
                  <c:v>60835.024838396304</c:v>
                </c:pt>
                <c:pt idx="27">
                  <c:v>37834.637392301367</c:v>
                </c:pt>
                <c:pt idx="28">
                  <c:v>21375.115929639047</c:v>
                </c:pt>
                <c:pt idx="29">
                  <c:v>8790.7976016523571</c:v>
                </c:pt>
                <c:pt idx="30">
                  <c:v>4314.4712673011054</c:v>
                </c:pt>
                <c:pt idx="31">
                  <c:v>1446.619869987223</c:v>
                </c:pt>
                <c:pt idx="32">
                  <c:v>459.24718933828984</c:v>
                </c:pt>
                <c:pt idx="33">
                  <c:v>301.2775852130676</c:v>
                </c:pt>
                <c:pt idx="34">
                  <c:v>161.88207847496898</c:v>
                </c:pt>
                <c:pt idx="35">
                  <c:v>15.123239801836329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B-4A79-A52C-E22704DC4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20234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Z.N'!$M$8:$M$52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764.97931156448749</c:v>
                </c:pt>
                <c:pt idx="9">
                  <c:v>1752.1854393317037</c:v>
                </c:pt>
                <c:pt idx="10">
                  <c:v>5959.7581888975983</c:v>
                </c:pt>
                <c:pt idx="11">
                  <c:v>6913.9295867842875</c:v>
                </c:pt>
                <c:pt idx="12">
                  <c:v>6389.6175374375007</c:v>
                </c:pt>
                <c:pt idx="13">
                  <c:v>3528.0863128956425</c:v>
                </c:pt>
                <c:pt idx="14">
                  <c:v>6154.1689110248144</c:v>
                </c:pt>
                <c:pt idx="15">
                  <c:v>6261.0455502840996</c:v>
                </c:pt>
                <c:pt idx="16">
                  <c:v>11955.977582486072</c:v>
                </c:pt>
                <c:pt idx="17">
                  <c:v>10397.481193743639</c:v>
                </c:pt>
                <c:pt idx="18">
                  <c:v>8416.3019670849062</c:v>
                </c:pt>
                <c:pt idx="19">
                  <c:v>9445.8943313147647</c:v>
                </c:pt>
                <c:pt idx="20">
                  <c:v>12684.723281770795</c:v>
                </c:pt>
                <c:pt idx="21">
                  <c:v>22109.9445483216</c:v>
                </c:pt>
                <c:pt idx="22">
                  <c:v>36181.795094050853</c:v>
                </c:pt>
                <c:pt idx="23">
                  <c:v>51396.426622669045</c:v>
                </c:pt>
                <c:pt idx="24">
                  <c:v>55342.335328253437</c:v>
                </c:pt>
                <c:pt idx="25">
                  <c:v>48778.140065097345</c:v>
                </c:pt>
                <c:pt idx="26">
                  <c:v>44918.437974822125</c:v>
                </c:pt>
                <c:pt idx="27">
                  <c:v>29049.066198613589</c:v>
                </c:pt>
                <c:pt idx="28">
                  <c:v>19511.68682834522</c:v>
                </c:pt>
                <c:pt idx="29">
                  <c:v>6132.6053263426802</c:v>
                </c:pt>
                <c:pt idx="30">
                  <c:v>1920.691615389851</c:v>
                </c:pt>
                <c:pt idx="31">
                  <c:v>846.03872163509573</c:v>
                </c:pt>
                <c:pt idx="32">
                  <c:v>169.71050391527049</c:v>
                </c:pt>
                <c:pt idx="33">
                  <c:v>0</c:v>
                </c:pt>
                <c:pt idx="34">
                  <c:v>15.275684416993368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A-49E9-B998-D9CA77AEA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2008</a:t>
            </a:r>
          </a:p>
        </c:rich>
      </c:tx>
      <c:layout>
        <c:manualLayout>
          <c:xMode val="edge"/>
          <c:yMode val="edge"/>
          <c:x val="0.39642869906013056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695"/>
          <c:w val="0.7270969006931240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Z.AB'!$B$8:$B$51</c:f>
              <c:numCache>
                <c:formatCode>0.0</c:formatCode>
                <c:ptCount val="44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</c:numCache>
            </c:numRef>
          </c:cat>
          <c:val>
            <c:numRef>
              <c:f>'Fig2.5.1b Catch Z.AB'!$D$8:$D$51</c:f>
              <c:numCache>
                <c:formatCode>#,##0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13.223638470718049</c:v>
                </c:pt>
                <c:pt idx="5">
                  <c:v>26.447276941436098</c:v>
                </c:pt>
                <c:pt idx="6">
                  <c:v>1807.5202457292216</c:v>
                </c:pt>
                <c:pt idx="7">
                  <c:v>531.45664781910375</c:v>
                </c:pt>
                <c:pt idx="8">
                  <c:v>844.94027645381095</c:v>
                </c:pt>
                <c:pt idx="9">
                  <c:v>3502.6254698425405</c:v>
                </c:pt>
                <c:pt idx="10">
                  <c:v>5531.1827044875999</c:v>
                </c:pt>
                <c:pt idx="11">
                  <c:v>9907.4203338325915</c:v>
                </c:pt>
                <c:pt idx="12">
                  <c:v>25129.098224694215</c:v>
                </c:pt>
                <c:pt idx="13">
                  <c:v>51701.660108645141</c:v>
                </c:pt>
                <c:pt idx="14">
                  <c:v>116262.84861779181</c:v>
                </c:pt>
                <c:pt idx="15">
                  <c:v>227693.42301835114</c:v>
                </c:pt>
                <c:pt idx="16">
                  <c:v>397418.62578201271</c:v>
                </c:pt>
                <c:pt idx="17">
                  <c:v>502846.89090528793</c:v>
                </c:pt>
                <c:pt idx="18">
                  <c:v>522116.92511451407</c:v>
                </c:pt>
                <c:pt idx="19">
                  <c:v>657919.0433804366</c:v>
                </c:pt>
                <c:pt idx="20">
                  <c:v>658754.74701115605</c:v>
                </c:pt>
                <c:pt idx="21">
                  <c:v>782031.38648252061</c:v>
                </c:pt>
                <c:pt idx="22">
                  <c:v>707509.559710206</c:v>
                </c:pt>
                <c:pt idx="23">
                  <c:v>653114.87209115527</c:v>
                </c:pt>
                <c:pt idx="24">
                  <c:v>442155.45518813969</c:v>
                </c:pt>
                <c:pt idx="25">
                  <c:v>236675.5792256064</c:v>
                </c:pt>
                <c:pt idx="26">
                  <c:v>167372.68900105194</c:v>
                </c:pt>
                <c:pt idx="27">
                  <c:v>106790.98839112539</c:v>
                </c:pt>
                <c:pt idx="28">
                  <c:v>91236.12754597381</c:v>
                </c:pt>
                <c:pt idx="29">
                  <c:v>76354.910241287696</c:v>
                </c:pt>
                <c:pt idx="30">
                  <c:v>64673.541955794222</c:v>
                </c:pt>
                <c:pt idx="31">
                  <c:v>83584.466343928434</c:v>
                </c:pt>
                <c:pt idx="32">
                  <c:v>129688.76348489158</c:v>
                </c:pt>
                <c:pt idx="33">
                  <c:v>140356.21090338446</c:v>
                </c:pt>
                <c:pt idx="34">
                  <c:v>259816.88588362263</c:v>
                </c:pt>
                <c:pt idx="35">
                  <c:v>341181.11281122884</c:v>
                </c:pt>
                <c:pt idx="36">
                  <c:v>397874.20428693265</c:v>
                </c:pt>
                <c:pt idx="37">
                  <c:v>288032.59280649869</c:v>
                </c:pt>
                <c:pt idx="38">
                  <c:v>153704.98939616568</c:v>
                </c:pt>
                <c:pt idx="39">
                  <c:v>58673.374341542301</c:v>
                </c:pt>
                <c:pt idx="40">
                  <c:v>16018.51647159297</c:v>
                </c:pt>
                <c:pt idx="41">
                  <c:v>8695.0222554200591</c:v>
                </c:pt>
                <c:pt idx="42">
                  <c:v>751.64805254216299</c:v>
                </c:pt>
                <c:pt idx="43">
                  <c:v>90.544818332609253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CC-8D45-923A-48F40313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7776"/>
        <c:axId val="1027022128"/>
      </c:barChart>
      <c:catAx>
        <c:axId val="102701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387"/>
              <c:y val="0.871699590182818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221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2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7776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 horizontalDpi="-1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2009</a:t>
            </a:r>
          </a:p>
        </c:rich>
      </c:tx>
      <c:layout>
        <c:manualLayout>
          <c:xMode val="edge"/>
          <c:yMode val="edge"/>
          <c:x val="0.39642857142858068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82383353215943"/>
          <c:y val="0.19178114261347959"/>
          <c:w val="0.72353079720204738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Z.AB'!$E$8:$E$52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338.17682088702497</c:v>
                </c:pt>
                <c:pt idx="4">
                  <c:v>0</c:v>
                </c:pt>
                <c:pt idx="5">
                  <c:v>301.26024875767655</c:v>
                </c:pt>
                <c:pt idx="6">
                  <c:v>0</c:v>
                </c:pt>
                <c:pt idx="7">
                  <c:v>0</c:v>
                </c:pt>
                <c:pt idx="8">
                  <c:v>846.04181537862632</c:v>
                </c:pt>
                <c:pt idx="9">
                  <c:v>2236.8886546608796</c:v>
                </c:pt>
                <c:pt idx="10">
                  <c:v>2111.4989702020393</c:v>
                </c:pt>
                <c:pt idx="11">
                  <c:v>7084.5067009497716</c:v>
                </c:pt>
                <c:pt idx="12">
                  <c:v>11376.962598415457</c:v>
                </c:pt>
                <c:pt idx="13">
                  <c:v>22804.872471823994</c:v>
                </c:pt>
                <c:pt idx="14">
                  <c:v>75376.095147846747</c:v>
                </c:pt>
                <c:pt idx="15">
                  <c:v>61596.29166303813</c:v>
                </c:pt>
                <c:pt idx="16">
                  <c:v>107592.14211474295</c:v>
                </c:pt>
                <c:pt idx="17">
                  <c:v>123403.52496971509</c:v>
                </c:pt>
                <c:pt idx="18">
                  <c:v>170467.58311562377</c:v>
                </c:pt>
                <c:pt idx="19">
                  <c:v>175952.16236258182</c:v>
                </c:pt>
                <c:pt idx="20">
                  <c:v>334004.65572721965</c:v>
                </c:pt>
                <c:pt idx="21">
                  <c:v>301367.16494483763</c:v>
                </c:pt>
                <c:pt idx="22">
                  <c:v>540741.84872992977</c:v>
                </c:pt>
                <c:pt idx="23">
                  <c:v>517752.39977161522</c:v>
                </c:pt>
                <c:pt idx="24">
                  <c:v>787436.53187285026</c:v>
                </c:pt>
                <c:pt idx="25">
                  <c:v>793377.2957015374</c:v>
                </c:pt>
                <c:pt idx="26">
                  <c:v>961469.3538967747</c:v>
                </c:pt>
                <c:pt idx="27">
                  <c:v>954631.09751754126</c:v>
                </c:pt>
                <c:pt idx="28">
                  <c:v>985440.49363550998</c:v>
                </c:pt>
                <c:pt idx="29">
                  <c:v>746756.03624139773</c:v>
                </c:pt>
                <c:pt idx="30">
                  <c:v>585727.57564934564</c:v>
                </c:pt>
                <c:pt idx="31">
                  <c:v>300396.40867160307</c:v>
                </c:pt>
                <c:pt idx="32">
                  <c:v>166611.83923676866</c:v>
                </c:pt>
                <c:pt idx="33">
                  <c:v>86889.604371758338</c:v>
                </c:pt>
                <c:pt idx="34">
                  <c:v>91162.283343282514</c:v>
                </c:pt>
                <c:pt idx="35">
                  <c:v>121693.37007619097</c:v>
                </c:pt>
                <c:pt idx="36">
                  <c:v>140503.29635280944</c:v>
                </c:pt>
                <c:pt idx="37">
                  <c:v>110478.23735525575</c:v>
                </c:pt>
                <c:pt idx="38">
                  <c:v>84860.270714794402</c:v>
                </c:pt>
                <c:pt idx="39">
                  <c:v>30386.515389722172</c:v>
                </c:pt>
                <c:pt idx="40">
                  <c:v>22371.212879141636</c:v>
                </c:pt>
                <c:pt idx="41">
                  <c:v>6668.9565692113501</c:v>
                </c:pt>
                <c:pt idx="42">
                  <c:v>1004.2439126424903</c:v>
                </c:pt>
                <c:pt idx="43">
                  <c:v>0</c:v>
                </c:pt>
                <c:pt idx="44">
                  <c:v>692.96472005680857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E37-9247-B6E6-F3A74639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8864"/>
        <c:axId val="1027025936"/>
      </c:barChart>
      <c:catAx>
        <c:axId val="102701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066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259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5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2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18864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16" footer="0.49212598450000516"/>
    <c:pageSetup paperSize="9" orientation="landscape" horizontalDpi="-1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2010</a:t>
            </a:r>
          </a:p>
        </c:rich>
      </c:tx>
      <c:layout>
        <c:manualLayout>
          <c:xMode val="edge"/>
          <c:yMode val="edge"/>
          <c:x val="0.39642857142858096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82383353215948"/>
          <c:y val="0.19178114261347959"/>
          <c:w val="0.72353079720204738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Z.AB'!$F$8:$F$52</c:f>
              <c:numCache>
                <c:formatCode>#,##0</c:formatCode>
                <c:ptCount val="45"/>
                <c:pt idx="0">
                  <c:v>425.9195480328994</c:v>
                </c:pt>
                <c:pt idx="1">
                  <c:v>0</c:v>
                </c:pt>
                <c:pt idx="2">
                  <c:v>0</c:v>
                </c:pt>
                <c:pt idx="3">
                  <c:v>5737.1732188828655</c:v>
                </c:pt>
                <c:pt idx="4">
                  <c:v>1434.2933047207164</c:v>
                </c:pt>
                <c:pt idx="5">
                  <c:v>178.8985149866933</c:v>
                </c:pt>
                <c:pt idx="6">
                  <c:v>268.34777248003991</c:v>
                </c:pt>
                <c:pt idx="7">
                  <c:v>1112.1673508950762</c:v>
                </c:pt>
                <c:pt idx="8">
                  <c:v>774.40310617778823</c:v>
                </c:pt>
                <c:pt idx="9">
                  <c:v>1413.6410749875868</c:v>
                </c:pt>
                <c:pt idx="10">
                  <c:v>2524.4624195124411</c:v>
                </c:pt>
                <c:pt idx="11">
                  <c:v>12485.872704228543</c:v>
                </c:pt>
                <c:pt idx="12">
                  <c:v>12216.26974083974</c:v>
                </c:pt>
                <c:pt idx="13">
                  <c:v>22242.014241773431</c:v>
                </c:pt>
                <c:pt idx="14">
                  <c:v>42852.709125149973</c:v>
                </c:pt>
                <c:pt idx="15">
                  <c:v>54989.171153345</c:v>
                </c:pt>
                <c:pt idx="16">
                  <c:v>98202.93955719845</c:v>
                </c:pt>
                <c:pt idx="17">
                  <c:v>168201.35796671687</c:v>
                </c:pt>
                <c:pt idx="18">
                  <c:v>245162.37707519316</c:v>
                </c:pt>
                <c:pt idx="19">
                  <c:v>229357.73477414122</c:v>
                </c:pt>
                <c:pt idx="20">
                  <c:v>382395.01681603008</c:v>
                </c:pt>
                <c:pt idx="21">
                  <c:v>459388.78610971262</c:v>
                </c:pt>
                <c:pt idx="22">
                  <c:v>761594.33424275299</c:v>
                </c:pt>
                <c:pt idx="23">
                  <c:v>829466.42638418893</c:v>
                </c:pt>
                <c:pt idx="24">
                  <c:v>1157243.0814812053</c:v>
                </c:pt>
                <c:pt idx="25">
                  <c:v>1026789.8185964214</c:v>
                </c:pt>
                <c:pt idx="26">
                  <c:v>1091256.6506360159</c:v>
                </c:pt>
                <c:pt idx="27">
                  <c:v>743672.97824234772</c:v>
                </c:pt>
                <c:pt idx="28">
                  <c:v>569264.95090576587</c:v>
                </c:pt>
                <c:pt idx="29">
                  <c:v>301178.06282624189</c:v>
                </c:pt>
                <c:pt idx="30">
                  <c:v>197859.87296841812</c:v>
                </c:pt>
                <c:pt idx="31">
                  <c:v>105523.97027110062</c:v>
                </c:pt>
                <c:pt idx="32">
                  <c:v>74721.392329908995</c:v>
                </c:pt>
                <c:pt idx="33">
                  <c:v>50558.612183772886</c:v>
                </c:pt>
                <c:pt idx="34">
                  <c:v>70943.878336564259</c:v>
                </c:pt>
                <c:pt idx="35">
                  <c:v>89350.278868564856</c:v>
                </c:pt>
                <c:pt idx="36">
                  <c:v>120925.88336579768</c:v>
                </c:pt>
                <c:pt idx="37">
                  <c:v>85031.15685244686</c:v>
                </c:pt>
                <c:pt idx="38">
                  <c:v>50137.026276345248</c:v>
                </c:pt>
                <c:pt idx="39">
                  <c:v>21286.335312422976</c:v>
                </c:pt>
                <c:pt idx="40">
                  <c:v>12285.091334857436</c:v>
                </c:pt>
                <c:pt idx="41">
                  <c:v>1793.0743390698992</c:v>
                </c:pt>
                <c:pt idx="42">
                  <c:v>330.31394047552635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CD9-2F4D-94E8-CD32271F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23216"/>
        <c:axId val="1027023760"/>
      </c:barChart>
      <c:catAx>
        <c:axId val="10270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09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2376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3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23216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28" footer="0.49212598450000528"/>
    <c:pageSetup paperSize="9" orientation="landscape" horizontalDpi="-1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2011</a:t>
            </a:r>
          </a:p>
        </c:rich>
      </c:tx>
      <c:layout>
        <c:manualLayout>
          <c:xMode val="edge"/>
          <c:yMode val="edge"/>
          <c:x val="0.39642857142858107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7399117246468"/>
          <c:y val="0.19178114261347959"/>
          <c:w val="0.7482805958448104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Z.AB'!$G$8:$G$52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573.15960825015554</c:v>
                </c:pt>
                <c:pt idx="5">
                  <c:v>877.43922715507506</c:v>
                </c:pt>
                <c:pt idx="6">
                  <c:v>7659.9091511156812</c:v>
                </c:pt>
                <c:pt idx="7">
                  <c:v>21550.607291856344</c:v>
                </c:pt>
                <c:pt idx="8">
                  <c:v>42273.232461226828</c:v>
                </c:pt>
                <c:pt idx="9">
                  <c:v>49749.869239989312</c:v>
                </c:pt>
                <c:pt idx="10">
                  <c:v>51887.74917064661</c:v>
                </c:pt>
                <c:pt idx="11">
                  <c:v>90813.237257809655</c:v>
                </c:pt>
                <c:pt idx="12">
                  <c:v>131707.68760034657</c:v>
                </c:pt>
                <c:pt idx="13">
                  <c:v>236322.89821551068</c:v>
                </c:pt>
                <c:pt idx="14">
                  <c:v>396348.47627545614</c:v>
                </c:pt>
                <c:pt idx="15">
                  <c:v>464007.08280254243</c:v>
                </c:pt>
                <c:pt idx="16">
                  <c:v>553521.65705041855</c:v>
                </c:pt>
                <c:pt idx="17">
                  <c:v>469214.20952501614</c:v>
                </c:pt>
                <c:pt idx="18">
                  <c:v>492932.69721063576</c:v>
                </c:pt>
                <c:pt idx="19">
                  <c:v>532337.83839620522</c:v>
                </c:pt>
                <c:pt idx="20">
                  <c:v>649408.4368144155</c:v>
                </c:pt>
                <c:pt idx="21">
                  <c:v>550138.76389691513</c:v>
                </c:pt>
                <c:pt idx="22">
                  <c:v>565685.38664141856</c:v>
                </c:pt>
                <c:pt idx="23">
                  <c:v>425498.40097844071</c:v>
                </c:pt>
                <c:pt idx="24">
                  <c:v>366270.26884948276</c:v>
                </c:pt>
                <c:pt idx="25">
                  <c:v>301197.41735009011</c:v>
                </c:pt>
                <c:pt idx="26">
                  <c:v>165954.10165360864</c:v>
                </c:pt>
                <c:pt idx="27">
                  <c:v>105378.23067360328</c:v>
                </c:pt>
                <c:pt idx="28">
                  <c:v>99532.140215564868</c:v>
                </c:pt>
                <c:pt idx="29">
                  <c:v>137374.87988261407</c:v>
                </c:pt>
                <c:pt idx="30">
                  <c:v>162039.18779245723</c:v>
                </c:pt>
                <c:pt idx="31">
                  <c:v>161431.82559113402</c:v>
                </c:pt>
                <c:pt idx="32">
                  <c:v>141758.8380275055</c:v>
                </c:pt>
                <c:pt idx="33">
                  <c:v>95678.094061733093</c:v>
                </c:pt>
                <c:pt idx="34">
                  <c:v>85638.36159263704</c:v>
                </c:pt>
                <c:pt idx="35">
                  <c:v>95015.3819232815</c:v>
                </c:pt>
                <c:pt idx="36">
                  <c:v>105817.92916507254</c:v>
                </c:pt>
                <c:pt idx="37">
                  <c:v>125438.88526708924</c:v>
                </c:pt>
                <c:pt idx="38">
                  <c:v>105599.21529903541</c:v>
                </c:pt>
                <c:pt idx="39">
                  <c:v>74802.532778629276</c:v>
                </c:pt>
                <c:pt idx="40">
                  <c:v>28173.102210497938</c:v>
                </c:pt>
                <c:pt idx="41">
                  <c:v>16058.378655856814</c:v>
                </c:pt>
                <c:pt idx="42">
                  <c:v>1355.4882748571588</c:v>
                </c:pt>
                <c:pt idx="43">
                  <c:v>3047.506109453514</c:v>
                </c:pt>
                <c:pt idx="4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F28-AC48-8A5D-3048C8F3F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26480"/>
        <c:axId val="1027024848"/>
      </c:barChart>
      <c:catAx>
        <c:axId val="102702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1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248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4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4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7026480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33" footer="0.49212598450000533"/>
    <c:pageSetup paperSize="9" orientation="landscape" horizontalDpi="-1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2012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7399117246477"/>
          <c:y val="0.19178114261347959"/>
          <c:w val="0.7482805958448104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Z.AB'!$H$8:$H$52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468.07864194534875</c:v>
                </c:pt>
                <c:pt idx="6">
                  <c:v>0</c:v>
                </c:pt>
                <c:pt idx="7">
                  <c:v>297.35876584510305</c:v>
                </c:pt>
                <c:pt idx="8">
                  <c:v>296.63080167678334</c:v>
                </c:pt>
                <c:pt idx="9">
                  <c:v>2047.922970076349</c:v>
                </c:pt>
                <c:pt idx="10">
                  <c:v>5496.1524995246418</c:v>
                </c:pt>
                <c:pt idx="11">
                  <c:v>14161.202317380488</c:v>
                </c:pt>
                <c:pt idx="12">
                  <c:v>62230.673419254264</c:v>
                </c:pt>
                <c:pt idx="13">
                  <c:v>90028.73729949574</c:v>
                </c:pt>
                <c:pt idx="14">
                  <c:v>237356.31983224567</c:v>
                </c:pt>
                <c:pt idx="15">
                  <c:v>261861.16071554247</c:v>
                </c:pt>
                <c:pt idx="16">
                  <c:v>343999.40948870208</c:v>
                </c:pt>
                <c:pt idx="17">
                  <c:v>379337.7373155274</c:v>
                </c:pt>
                <c:pt idx="18">
                  <c:v>465405.37515574339</c:v>
                </c:pt>
                <c:pt idx="19">
                  <c:v>334284.35617138678</c:v>
                </c:pt>
                <c:pt idx="20">
                  <c:v>312619.84917035891</c:v>
                </c:pt>
                <c:pt idx="21">
                  <c:v>246628.67686723414</c:v>
                </c:pt>
                <c:pt idx="22">
                  <c:v>268883.91667890246</c:v>
                </c:pt>
                <c:pt idx="23">
                  <c:v>313303.77444572054</c:v>
                </c:pt>
                <c:pt idx="24">
                  <c:v>448682.39393948868</c:v>
                </c:pt>
                <c:pt idx="25">
                  <c:v>407180.40524222236</c:v>
                </c:pt>
                <c:pt idx="26">
                  <c:v>476980.87312103302</c:v>
                </c:pt>
                <c:pt idx="27">
                  <c:v>374445.17662640999</c:v>
                </c:pt>
                <c:pt idx="28">
                  <c:v>246369.31507186522</c:v>
                </c:pt>
                <c:pt idx="29">
                  <c:v>243613.4494472681</c:v>
                </c:pt>
                <c:pt idx="30">
                  <c:v>368551.75594229042</c:v>
                </c:pt>
                <c:pt idx="31">
                  <c:v>302624.46851856279</c:v>
                </c:pt>
                <c:pt idx="32">
                  <c:v>246831.18568669312</c:v>
                </c:pt>
                <c:pt idx="33">
                  <c:v>189556.79091684893</c:v>
                </c:pt>
                <c:pt idx="34">
                  <c:v>141380.27863722219</c:v>
                </c:pt>
                <c:pt idx="35">
                  <c:v>72071.546058861495</c:v>
                </c:pt>
                <c:pt idx="36">
                  <c:v>41358.014441830324</c:v>
                </c:pt>
                <c:pt idx="37">
                  <c:v>24383.857549783901</c:v>
                </c:pt>
                <c:pt idx="38">
                  <c:v>11941.243546714079</c:v>
                </c:pt>
                <c:pt idx="39">
                  <c:v>7971.8212926450196</c:v>
                </c:pt>
                <c:pt idx="40">
                  <c:v>2758.3386911570387</c:v>
                </c:pt>
                <c:pt idx="41">
                  <c:v>770.55660105661968</c:v>
                </c:pt>
                <c:pt idx="42">
                  <c:v>689.85595261653236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01-714A-8319-ECDEDD63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88176"/>
        <c:axId val="1028591984"/>
      </c:barChart>
      <c:catAx>
        <c:axId val="102858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19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1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88176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2007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Z.AB'!$B$8:$B$51</c:f>
              <c:numCache>
                <c:formatCode>0.0</c:formatCode>
                <c:ptCount val="44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</c:numCache>
            </c:numRef>
          </c:cat>
          <c:val>
            <c:numRef>
              <c:f>'Fig2.5.1b Catch Z.AB'!$C$8:$C$51</c:f>
              <c:numCache>
                <c:formatCode>#,##0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182.80492613472282</c:v>
                </c:pt>
                <c:pt idx="4">
                  <c:v>1159.9955334894546</c:v>
                </c:pt>
                <c:pt idx="5">
                  <c:v>730.31748139403726</c:v>
                </c:pt>
                <c:pt idx="6">
                  <c:v>721.62791203407119</c:v>
                </c:pt>
                <c:pt idx="7">
                  <c:v>905.1416558409893</c:v>
                </c:pt>
                <c:pt idx="8">
                  <c:v>3157.6215745411478</c:v>
                </c:pt>
                <c:pt idx="9">
                  <c:v>6054.1818551913857</c:v>
                </c:pt>
                <c:pt idx="10">
                  <c:v>12986.276985236975</c:v>
                </c:pt>
                <c:pt idx="11">
                  <c:v>15255.711996496078</c:v>
                </c:pt>
                <c:pt idx="12">
                  <c:v>34077.95839679637</c:v>
                </c:pt>
                <c:pt idx="13">
                  <c:v>90791.060971748171</c:v>
                </c:pt>
                <c:pt idx="14">
                  <c:v>169813.84053961112</c:v>
                </c:pt>
                <c:pt idx="15">
                  <c:v>387167.3936624885</c:v>
                </c:pt>
                <c:pt idx="16">
                  <c:v>280096.31418331509</c:v>
                </c:pt>
                <c:pt idx="17">
                  <c:v>200509.14276718535</c:v>
                </c:pt>
                <c:pt idx="18">
                  <c:v>155217.29181499674</c:v>
                </c:pt>
                <c:pt idx="19">
                  <c:v>104176.92295629767</c:v>
                </c:pt>
                <c:pt idx="20">
                  <c:v>55159.923604832977</c:v>
                </c:pt>
                <c:pt idx="21">
                  <c:v>89441.327666534708</c:v>
                </c:pt>
                <c:pt idx="22">
                  <c:v>73243.804120319372</c:v>
                </c:pt>
                <c:pt idx="23">
                  <c:v>122281.70539037821</c:v>
                </c:pt>
                <c:pt idx="24">
                  <c:v>104066.7848070699</c:v>
                </c:pt>
                <c:pt idx="25">
                  <c:v>119005.74657291472</c:v>
                </c:pt>
                <c:pt idx="26">
                  <c:v>143466.91054924269</c:v>
                </c:pt>
                <c:pt idx="27">
                  <c:v>117045.07916651144</c:v>
                </c:pt>
                <c:pt idx="28">
                  <c:v>160123.80038074855</c:v>
                </c:pt>
                <c:pt idx="29">
                  <c:v>254931.54070695044</c:v>
                </c:pt>
                <c:pt idx="30">
                  <c:v>331687.74173810857</c:v>
                </c:pt>
                <c:pt idx="31">
                  <c:v>407910.31598370022</c:v>
                </c:pt>
                <c:pt idx="32">
                  <c:v>323529.80565861246</c:v>
                </c:pt>
                <c:pt idx="33">
                  <c:v>213739.72251950833</c:v>
                </c:pt>
                <c:pt idx="34">
                  <c:v>124198.14972245558</c:v>
                </c:pt>
                <c:pt idx="35">
                  <c:v>48290.082728186906</c:v>
                </c:pt>
                <c:pt idx="36">
                  <c:v>13472.577953894854</c:v>
                </c:pt>
                <c:pt idx="37">
                  <c:v>4529.2568409401756</c:v>
                </c:pt>
                <c:pt idx="38">
                  <c:v>940.56501011275691</c:v>
                </c:pt>
                <c:pt idx="39">
                  <c:v>902.36031222698966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34E-904A-B1A7-7ED011300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89264"/>
        <c:axId val="1028596880"/>
      </c:barChart>
      <c:catAx>
        <c:axId val="102858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688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6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89264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60912375932994"/>
          <c:y val="0.19178114261347959"/>
          <c:w val="0.73074554621053389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Z.AB'!$I$7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Z.AB'!$I$8:$I$52</c:f>
              <c:numCache>
                <c:formatCode>#,##0</c:formatCode>
                <c:ptCount val="45"/>
                <c:pt idx="0">
                  <c:v>0</c:v>
                </c:pt>
                <c:pt idx="1">
                  <c:v>500.14597638050697</c:v>
                </c:pt>
                <c:pt idx="2">
                  <c:v>1437.9196820939571</c:v>
                </c:pt>
                <c:pt idx="3">
                  <c:v>1187.8466939037041</c:v>
                </c:pt>
                <c:pt idx="4">
                  <c:v>379.89420954609551</c:v>
                </c:pt>
                <c:pt idx="5">
                  <c:v>497.33708692323961</c:v>
                </c:pt>
                <c:pt idx="6">
                  <c:v>890.30013439642528</c:v>
                </c:pt>
                <c:pt idx="7">
                  <c:v>2216.9144727377934</c:v>
                </c:pt>
                <c:pt idx="8">
                  <c:v>2551.3046222248468</c:v>
                </c:pt>
                <c:pt idx="9">
                  <c:v>4528.2533181785175</c:v>
                </c:pt>
                <c:pt idx="10">
                  <c:v>16095.332610245707</c:v>
                </c:pt>
                <c:pt idx="11">
                  <c:v>61396.25776990749</c:v>
                </c:pt>
                <c:pt idx="12">
                  <c:v>78630.495616538436</c:v>
                </c:pt>
                <c:pt idx="13">
                  <c:v>157318.84127991175</c:v>
                </c:pt>
                <c:pt idx="14">
                  <c:v>179819.28735020096</c:v>
                </c:pt>
                <c:pt idx="15">
                  <c:v>342988.93174829026</c:v>
                </c:pt>
                <c:pt idx="16">
                  <c:v>479706.39070032956</c:v>
                </c:pt>
                <c:pt idx="17">
                  <c:v>576977.40809699299</c:v>
                </c:pt>
                <c:pt idx="18">
                  <c:v>584134.48102119879</c:v>
                </c:pt>
                <c:pt idx="19">
                  <c:v>651379.90472304681</c:v>
                </c:pt>
                <c:pt idx="20">
                  <c:v>535672.94130652747</c:v>
                </c:pt>
                <c:pt idx="21">
                  <c:v>356422.71412608359</c:v>
                </c:pt>
                <c:pt idx="22">
                  <c:v>250812.68572948914</c:v>
                </c:pt>
                <c:pt idx="23">
                  <c:v>237432.82613347983</c:v>
                </c:pt>
                <c:pt idx="24">
                  <c:v>185119.10132403916</c:v>
                </c:pt>
                <c:pt idx="25">
                  <c:v>218366.59018201515</c:v>
                </c:pt>
                <c:pt idx="26">
                  <c:v>222519.83798754142</c:v>
                </c:pt>
                <c:pt idx="27">
                  <c:v>203832.93144232011</c:v>
                </c:pt>
                <c:pt idx="28">
                  <c:v>149516.44351012085</c:v>
                </c:pt>
                <c:pt idx="29">
                  <c:v>248387.98680035959</c:v>
                </c:pt>
                <c:pt idx="30">
                  <c:v>357513.22124462517</c:v>
                </c:pt>
                <c:pt idx="31">
                  <c:v>324557.71777500497</c:v>
                </c:pt>
                <c:pt idx="32">
                  <c:v>234286.55150269793</c:v>
                </c:pt>
                <c:pt idx="33">
                  <c:v>145682.78354095138</c:v>
                </c:pt>
                <c:pt idx="34">
                  <c:v>58708.916287623542</c:v>
                </c:pt>
                <c:pt idx="35">
                  <c:v>37540.470479493648</c:v>
                </c:pt>
                <c:pt idx="36">
                  <c:v>10868.324699638519</c:v>
                </c:pt>
                <c:pt idx="37">
                  <c:v>7445.5936989290503</c:v>
                </c:pt>
                <c:pt idx="38">
                  <c:v>191.87550679684807</c:v>
                </c:pt>
                <c:pt idx="39">
                  <c:v>576.07943072214925</c:v>
                </c:pt>
                <c:pt idx="40">
                  <c:v>265.64516125255659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D-DF46-9264-F6169C14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601232"/>
        <c:axId val="1028593072"/>
      </c:barChart>
      <c:catAx>
        <c:axId val="102860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30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3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601232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Z.AB'!$J$7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Z.AB'!$J$8:$J$52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17.779633879782825</c:v>
                </c:pt>
                <c:pt idx="6">
                  <c:v>728.89035839674136</c:v>
                </c:pt>
                <c:pt idx="7">
                  <c:v>11174.882123963758</c:v>
                </c:pt>
                <c:pt idx="8">
                  <c:v>13121.345737796481</c:v>
                </c:pt>
                <c:pt idx="9">
                  <c:v>16283.236140799418</c:v>
                </c:pt>
                <c:pt idx="10">
                  <c:v>16615.092384929005</c:v>
                </c:pt>
                <c:pt idx="11">
                  <c:v>39348.765324051223</c:v>
                </c:pt>
                <c:pt idx="12">
                  <c:v>34813.292424504085</c:v>
                </c:pt>
                <c:pt idx="13">
                  <c:v>134501.39827551137</c:v>
                </c:pt>
                <c:pt idx="14">
                  <c:v>185808.76457967958</c:v>
                </c:pt>
                <c:pt idx="15">
                  <c:v>336287.54183861153</c:v>
                </c:pt>
                <c:pt idx="16">
                  <c:v>324523.0592862491</c:v>
                </c:pt>
                <c:pt idx="17">
                  <c:v>618331.44583863043</c:v>
                </c:pt>
                <c:pt idx="18">
                  <c:v>696773.7444046617</c:v>
                </c:pt>
                <c:pt idx="19">
                  <c:v>838639.62601239071</c:v>
                </c:pt>
                <c:pt idx="20">
                  <c:v>581550.32884083432</c:v>
                </c:pt>
                <c:pt idx="21">
                  <c:v>433577.92532915546</c:v>
                </c:pt>
                <c:pt idx="22">
                  <c:v>293342.69447745354</c:v>
                </c:pt>
                <c:pt idx="23">
                  <c:v>526555.39868198289</c:v>
                </c:pt>
                <c:pt idx="24">
                  <c:v>804418.89143709512</c:v>
                </c:pt>
                <c:pt idx="25">
                  <c:v>1100646.1456601091</c:v>
                </c:pt>
                <c:pt idx="26">
                  <c:v>807497.89579226309</c:v>
                </c:pt>
                <c:pt idx="27">
                  <c:v>452786.5757998263</c:v>
                </c:pt>
                <c:pt idx="28">
                  <c:v>180749.31612685582</c:v>
                </c:pt>
                <c:pt idx="29">
                  <c:v>116809.54842192147</c:v>
                </c:pt>
                <c:pt idx="30">
                  <c:v>88987.110721089746</c:v>
                </c:pt>
                <c:pt idx="31">
                  <c:v>122562.1727813482</c:v>
                </c:pt>
                <c:pt idx="32">
                  <c:v>164218.33339114871</c:v>
                </c:pt>
                <c:pt idx="33">
                  <c:v>229236.53515866489</c:v>
                </c:pt>
                <c:pt idx="34">
                  <c:v>183643.04921671835</c:v>
                </c:pt>
                <c:pt idx="35">
                  <c:v>115595.94190057805</c:v>
                </c:pt>
                <c:pt idx="36">
                  <c:v>63670.036320937797</c:v>
                </c:pt>
                <c:pt idx="37">
                  <c:v>19438.356346951448</c:v>
                </c:pt>
                <c:pt idx="38">
                  <c:v>13828.077312793444</c:v>
                </c:pt>
                <c:pt idx="39">
                  <c:v>1533.5647818770292</c:v>
                </c:pt>
                <c:pt idx="40">
                  <c:v>349.92554522047021</c:v>
                </c:pt>
                <c:pt idx="41">
                  <c:v>693.98813628438381</c:v>
                </c:pt>
                <c:pt idx="42">
                  <c:v>693.98813628438381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A-AD48-BE6F-09B4FDB19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90896"/>
        <c:axId val="1028599056"/>
      </c:barChart>
      <c:catAx>
        <c:axId val="102859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90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9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0896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Z.AB'!$K$7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Z.AB'!$K$8:$K$52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1525.7183318706273</c:v>
                </c:pt>
                <c:pt idx="7">
                  <c:v>0</c:v>
                </c:pt>
                <c:pt idx="8">
                  <c:v>533.43580171505187</c:v>
                </c:pt>
                <c:pt idx="9">
                  <c:v>627.13738179015161</c:v>
                </c:pt>
                <c:pt idx="10">
                  <c:v>1114.75747120146</c:v>
                </c:pt>
                <c:pt idx="11">
                  <c:v>5531.4105592665774</c:v>
                </c:pt>
                <c:pt idx="12">
                  <c:v>15519.362182508039</c:v>
                </c:pt>
                <c:pt idx="13">
                  <c:v>29313.10367389466</c:v>
                </c:pt>
                <c:pt idx="14">
                  <c:v>30218.129877420026</c:v>
                </c:pt>
                <c:pt idx="15">
                  <c:v>28220.077036394272</c:v>
                </c:pt>
                <c:pt idx="16">
                  <c:v>41716.184648357172</c:v>
                </c:pt>
                <c:pt idx="17">
                  <c:v>94807.005523781554</c:v>
                </c:pt>
                <c:pt idx="18">
                  <c:v>218038.822095793</c:v>
                </c:pt>
                <c:pt idx="19">
                  <c:v>330816.97370586859</c:v>
                </c:pt>
                <c:pt idx="20">
                  <c:v>384155.13932403468</c:v>
                </c:pt>
                <c:pt idx="21">
                  <c:v>435665.8457415388</c:v>
                </c:pt>
                <c:pt idx="22">
                  <c:v>359152.74239336152</c:v>
                </c:pt>
                <c:pt idx="23">
                  <c:v>243842.04139549361</c:v>
                </c:pt>
                <c:pt idx="24">
                  <c:v>313379.28489621048</c:v>
                </c:pt>
                <c:pt idx="25">
                  <c:v>475291.06088159553</c:v>
                </c:pt>
                <c:pt idx="26">
                  <c:v>617765.4319618867</c:v>
                </c:pt>
                <c:pt idx="27">
                  <c:v>567020.39413513336</c:v>
                </c:pt>
                <c:pt idx="28">
                  <c:v>390274.36569001351</c:v>
                </c:pt>
                <c:pt idx="29">
                  <c:v>314046.58067638101</c:v>
                </c:pt>
                <c:pt idx="30">
                  <c:v>353415.09420908371</c:v>
                </c:pt>
                <c:pt idx="31">
                  <c:v>207804.8258363824</c:v>
                </c:pt>
                <c:pt idx="32">
                  <c:v>142511.45196554455</c:v>
                </c:pt>
                <c:pt idx="33">
                  <c:v>89294.662163745321</c:v>
                </c:pt>
                <c:pt idx="34">
                  <c:v>45632.907658940872</c:v>
                </c:pt>
                <c:pt idx="35">
                  <c:v>32854.357837890646</c:v>
                </c:pt>
                <c:pt idx="36">
                  <c:v>20499.120492235234</c:v>
                </c:pt>
                <c:pt idx="37">
                  <c:v>10497.904336749918</c:v>
                </c:pt>
                <c:pt idx="38">
                  <c:v>3847.1682074335081</c:v>
                </c:pt>
                <c:pt idx="39">
                  <c:v>1389.8042452725988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FE41-987B-7C2B6B5E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98512"/>
        <c:axId val="1028599600"/>
      </c:barChart>
      <c:catAx>
        <c:axId val="102859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960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9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8512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Z.AB'!$K$7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Z.AB'!$L$8:$L$52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56.319684574029409</c:v>
                </c:pt>
                <c:pt idx="7">
                  <c:v>0</c:v>
                </c:pt>
                <c:pt idx="8">
                  <c:v>1880.0366334802204</c:v>
                </c:pt>
                <c:pt idx="9">
                  <c:v>728.34903768049855</c:v>
                </c:pt>
                <c:pt idx="10">
                  <c:v>824.79703670924744</c:v>
                </c:pt>
                <c:pt idx="11">
                  <c:v>1547.6621733207871</c:v>
                </c:pt>
                <c:pt idx="12">
                  <c:v>7873.7458902198705</c:v>
                </c:pt>
                <c:pt idx="13">
                  <c:v>20314.148323450045</c:v>
                </c:pt>
                <c:pt idx="14">
                  <c:v>31341.53421932632</c:v>
                </c:pt>
                <c:pt idx="15">
                  <c:v>54037.126702530928</c:v>
                </c:pt>
                <c:pt idx="16">
                  <c:v>76063.556603546429</c:v>
                </c:pt>
                <c:pt idx="17">
                  <c:v>83208.026660818083</c:v>
                </c:pt>
                <c:pt idx="18">
                  <c:v>115871.02471395195</c:v>
                </c:pt>
                <c:pt idx="19">
                  <c:v>200332.14278717426</c:v>
                </c:pt>
                <c:pt idx="20">
                  <c:v>425936.38176773168</c:v>
                </c:pt>
                <c:pt idx="21">
                  <c:v>578739.24930563674</c:v>
                </c:pt>
                <c:pt idx="22">
                  <c:v>577306.78361552104</c:v>
                </c:pt>
                <c:pt idx="23">
                  <c:v>458905.39060649765</c:v>
                </c:pt>
                <c:pt idx="24">
                  <c:v>307616.59622391942</c:v>
                </c:pt>
                <c:pt idx="25">
                  <c:v>312674.31331530551</c:v>
                </c:pt>
                <c:pt idx="26">
                  <c:v>432596.69971580041</c:v>
                </c:pt>
                <c:pt idx="27">
                  <c:v>410878.97011557478</c:v>
                </c:pt>
                <c:pt idx="28">
                  <c:v>467306.83558988152</c:v>
                </c:pt>
                <c:pt idx="29">
                  <c:v>323687.4996103709</c:v>
                </c:pt>
                <c:pt idx="30">
                  <c:v>348628.10449068394</c:v>
                </c:pt>
                <c:pt idx="31">
                  <c:v>282309.69898556516</c:v>
                </c:pt>
                <c:pt idx="32">
                  <c:v>312503.19806142838</c:v>
                </c:pt>
                <c:pt idx="33">
                  <c:v>236561.27733273958</c:v>
                </c:pt>
                <c:pt idx="34">
                  <c:v>280335.436873906</c:v>
                </c:pt>
                <c:pt idx="35">
                  <c:v>195318.17232993097</c:v>
                </c:pt>
                <c:pt idx="36">
                  <c:v>127231.52669859541</c:v>
                </c:pt>
                <c:pt idx="37">
                  <c:v>65983.939807467279</c:v>
                </c:pt>
                <c:pt idx="38">
                  <c:v>31269.838698534826</c:v>
                </c:pt>
                <c:pt idx="39">
                  <c:v>11274.67921301039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9-9147-940A-171659651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602320"/>
        <c:axId val="1028596336"/>
      </c:barChart>
      <c:catAx>
        <c:axId val="102860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63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6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602320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Z.AB'!$K$7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Z.AB'!$M$8:$M$52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2063.818346991894</c:v>
                </c:pt>
                <c:pt idx="5">
                  <c:v>4065.6893693892093</c:v>
                </c:pt>
                <c:pt idx="6">
                  <c:v>11308.751666363411</c:v>
                </c:pt>
                <c:pt idx="7">
                  <c:v>5428.2918437929857</c:v>
                </c:pt>
                <c:pt idx="8">
                  <c:v>8479.3061446422453</c:v>
                </c:pt>
                <c:pt idx="9">
                  <c:v>1441.3799989073432</c:v>
                </c:pt>
                <c:pt idx="10">
                  <c:v>2438.9991255253653</c:v>
                </c:pt>
                <c:pt idx="11">
                  <c:v>18083.854287902057</c:v>
                </c:pt>
                <c:pt idx="12">
                  <c:v>40231.564472555547</c:v>
                </c:pt>
                <c:pt idx="13">
                  <c:v>58472.449722241116</c:v>
                </c:pt>
                <c:pt idx="14">
                  <c:v>115594.62419775774</c:v>
                </c:pt>
                <c:pt idx="15">
                  <c:v>97858.962282597</c:v>
                </c:pt>
                <c:pt idx="16">
                  <c:v>202594.34228069169</c:v>
                </c:pt>
                <c:pt idx="17">
                  <c:v>259004.38857994156</c:v>
                </c:pt>
                <c:pt idx="18">
                  <c:v>376322.54135257029</c:v>
                </c:pt>
                <c:pt idx="19">
                  <c:v>421970.66340329504</c:v>
                </c:pt>
                <c:pt idx="20">
                  <c:v>547796.393688004</c:v>
                </c:pt>
                <c:pt idx="21">
                  <c:v>718809.35922564217</c:v>
                </c:pt>
                <c:pt idx="22">
                  <c:v>1151806.4091639863</c:v>
                </c:pt>
                <c:pt idx="23">
                  <c:v>1246782.3330610695</c:v>
                </c:pt>
                <c:pt idx="24">
                  <c:v>1258101.4832634807</c:v>
                </c:pt>
                <c:pt idx="25">
                  <c:v>779993.88795190235</c:v>
                </c:pt>
                <c:pt idx="26">
                  <c:v>595754.66869254876</c:v>
                </c:pt>
                <c:pt idx="27">
                  <c:v>385042.84154230356</c:v>
                </c:pt>
                <c:pt idx="28">
                  <c:v>363897.23022765096</c:v>
                </c:pt>
                <c:pt idx="29">
                  <c:v>186168.96284413998</c:v>
                </c:pt>
                <c:pt idx="30">
                  <c:v>190493.77519432726</c:v>
                </c:pt>
                <c:pt idx="31">
                  <c:v>147923.40603086323</c:v>
                </c:pt>
                <c:pt idx="32">
                  <c:v>202634.73109926839</c:v>
                </c:pt>
                <c:pt idx="33">
                  <c:v>147778.41686684056</c:v>
                </c:pt>
                <c:pt idx="34">
                  <c:v>142616.56107078234</c:v>
                </c:pt>
                <c:pt idx="35">
                  <c:v>76182.561981832565</c:v>
                </c:pt>
                <c:pt idx="36">
                  <c:v>70000.937955605332</c:v>
                </c:pt>
                <c:pt idx="37">
                  <c:v>25908.281941888381</c:v>
                </c:pt>
                <c:pt idx="38">
                  <c:v>14112.317999825704</c:v>
                </c:pt>
                <c:pt idx="39">
                  <c:v>4977.162134986731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9-9147-940A-171659651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600688"/>
        <c:axId val="1028602864"/>
      </c:barChart>
      <c:catAx>
        <c:axId val="102860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6028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602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60068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Z.AB'!$N$7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Z.AB'!$N$8:$N$52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26.032047126094231</c:v>
                </c:pt>
                <c:pt idx="3">
                  <c:v>373.66289255114498</c:v>
                </c:pt>
                <c:pt idx="4">
                  <c:v>193.33945805709607</c:v>
                </c:pt>
                <c:pt idx="5">
                  <c:v>984.37125569168154</c:v>
                </c:pt>
                <c:pt idx="6">
                  <c:v>6218.1958346414649</c:v>
                </c:pt>
                <c:pt idx="7">
                  <c:v>10864.220191784865</c:v>
                </c:pt>
                <c:pt idx="8">
                  <c:v>6772.6875241418293</c:v>
                </c:pt>
                <c:pt idx="9">
                  <c:v>3905.1092933752011</c:v>
                </c:pt>
                <c:pt idx="10">
                  <c:v>5690.9390905285554</c:v>
                </c:pt>
                <c:pt idx="11">
                  <c:v>5408.3592279074146</c:v>
                </c:pt>
                <c:pt idx="12">
                  <c:v>13719.144821137199</c:v>
                </c:pt>
                <c:pt idx="13">
                  <c:v>14112.180765922722</c:v>
                </c:pt>
                <c:pt idx="14">
                  <c:v>23755.568819013472</c:v>
                </c:pt>
                <c:pt idx="15">
                  <c:v>25187.697120822522</c:v>
                </c:pt>
                <c:pt idx="16">
                  <c:v>61238.544679621045</c:v>
                </c:pt>
                <c:pt idx="17">
                  <c:v>160666.98875515015</c:v>
                </c:pt>
                <c:pt idx="18">
                  <c:v>412879.84524072811</c:v>
                </c:pt>
                <c:pt idx="19">
                  <c:v>636533.29385260702</c:v>
                </c:pt>
                <c:pt idx="20">
                  <c:v>581864.19645912433</c:v>
                </c:pt>
                <c:pt idx="21">
                  <c:v>383573.09714500007</c:v>
                </c:pt>
                <c:pt idx="22">
                  <c:v>443905.48536929354</c:v>
                </c:pt>
                <c:pt idx="23">
                  <c:v>508676.71920327388</c:v>
                </c:pt>
                <c:pt idx="24">
                  <c:v>704388.23999400577</c:v>
                </c:pt>
                <c:pt idx="25">
                  <c:v>636288.18856087863</c:v>
                </c:pt>
                <c:pt idx="26">
                  <c:v>759017.2461678345</c:v>
                </c:pt>
                <c:pt idx="27">
                  <c:v>572801.88095450611</c:v>
                </c:pt>
                <c:pt idx="28">
                  <c:v>465906.04520432663</c:v>
                </c:pt>
                <c:pt idx="29">
                  <c:v>261333.67829639767</c:v>
                </c:pt>
                <c:pt idx="30">
                  <c:v>195518.5927466873</c:v>
                </c:pt>
                <c:pt idx="31">
                  <c:v>156503.86668564077</c:v>
                </c:pt>
                <c:pt idx="32">
                  <c:v>131411.86550875354</c:v>
                </c:pt>
                <c:pt idx="33">
                  <c:v>156311.17155983148</c:v>
                </c:pt>
                <c:pt idx="34">
                  <c:v>90676.997878167138</c:v>
                </c:pt>
                <c:pt idx="35">
                  <c:v>63515.113542039377</c:v>
                </c:pt>
                <c:pt idx="36">
                  <c:v>23159.561835782628</c:v>
                </c:pt>
                <c:pt idx="37">
                  <c:v>10739.49931616942</c:v>
                </c:pt>
                <c:pt idx="38">
                  <c:v>2962.8419914478422</c:v>
                </c:pt>
                <c:pt idx="39">
                  <c:v>707.92745556002967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A-45FF-907F-EEFAAC08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97424"/>
        <c:axId val="1028971728"/>
      </c:barChart>
      <c:catAx>
        <c:axId val="102859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717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71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597424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Z.AB'!$O$7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Z.AB'!$O$8:$O$52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127.64703411746112</c:v>
                </c:pt>
                <c:pt idx="4">
                  <c:v>127.64703411746112</c:v>
                </c:pt>
                <c:pt idx="5">
                  <c:v>127.64703411746112</c:v>
                </c:pt>
                <c:pt idx="6">
                  <c:v>127.64703411746112</c:v>
                </c:pt>
                <c:pt idx="7">
                  <c:v>127.64703411746112</c:v>
                </c:pt>
                <c:pt idx="8">
                  <c:v>3361.2128389259979</c:v>
                </c:pt>
                <c:pt idx="9">
                  <c:v>6303.7665640655905</c:v>
                </c:pt>
                <c:pt idx="10">
                  <c:v>29898.183817111785</c:v>
                </c:pt>
                <c:pt idx="11">
                  <c:v>27209.882556812994</c:v>
                </c:pt>
                <c:pt idx="12">
                  <c:v>65166.070552598016</c:v>
                </c:pt>
                <c:pt idx="13">
                  <c:v>41036.927961044297</c:v>
                </c:pt>
                <c:pt idx="14">
                  <c:v>52419.535644993877</c:v>
                </c:pt>
                <c:pt idx="15">
                  <c:v>66665.392245504452</c:v>
                </c:pt>
                <c:pt idx="16">
                  <c:v>112273.59703515837</c:v>
                </c:pt>
                <c:pt idx="17">
                  <c:v>129324.26560688953</c:v>
                </c:pt>
                <c:pt idx="18">
                  <c:v>227438.94425329182</c:v>
                </c:pt>
                <c:pt idx="19">
                  <c:v>324048.05054729269</c:v>
                </c:pt>
                <c:pt idx="20">
                  <c:v>430411.76230761863</c:v>
                </c:pt>
                <c:pt idx="21">
                  <c:v>519492.91270091856</c:v>
                </c:pt>
                <c:pt idx="22">
                  <c:v>786286.09301970317</c:v>
                </c:pt>
                <c:pt idx="23">
                  <c:v>723173.48897366319</c:v>
                </c:pt>
                <c:pt idx="24">
                  <c:v>905726.21555286075</c:v>
                </c:pt>
                <c:pt idx="25">
                  <c:v>698214.4010006719</c:v>
                </c:pt>
                <c:pt idx="26">
                  <c:v>696576.79334551981</c:v>
                </c:pt>
                <c:pt idx="27">
                  <c:v>467729.09797991632</c:v>
                </c:pt>
                <c:pt idx="28">
                  <c:v>486850.72142383433</c:v>
                </c:pt>
                <c:pt idx="29">
                  <c:v>268676.82450993045</c:v>
                </c:pt>
                <c:pt idx="30">
                  <c:v>248205.67372732633</c:v>
                </c:pt>
                <c:pt idx="31">
                  <c:v>174041.61907547832</c:v>
                </c:pt>
                <c:pt idx="32">
                  <c:v>203113.42725124629</c:v>
                </c:pt>
                <c:pt idx="33">
                  <c:v>179639.83951123001</c:v>
                </c:pt>
                <c:pt idx="34">
                  <c:v>161082.08467953117</c:v>
                </c:pt>
                <c:pt idx="35">
                  <c:v>92626.276821936364</c:v>
                </c:pt>
                <c:pt idx="36">
                  <c:v>71698.628700523288</c:v>
                </c:pt>
                <c:pt idx="37">
                  <c:v>25591.925748001777</c:v>
                </c:pt>
                <c:pt idx="38">
                  <c:v>15325.795499423717</c:v>
                </c:pt>
                <c:pt idx="39">
                  <c:v>3593.8253750498725</c:v>
                </c:pt>
                <c:pt idx="40">
                  <c:v>1361.7923574054828</c:v>
                </c:pt>
                <c:pt idx="41">
                  <c:v>109.24603809507028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3-4C69-BF49-176D892C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67920"/>
        <c:axId val="1028957584"/>
      </c:barChart>
      <c:catAx>
        <c:axId val="102896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75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57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7920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Z.AB'!$P$7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Z.AB'!$P$8:$P$52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21.895839996652743</c:v>
                </c:pt>
                <c:pt idx="4">
                  <c:v>304.96946208211045</c:v>
                </c:pt>
                <c:pt idx="5">
                  <c:v>412.08028228399252</c:v>
                </c:pt>
                <c:pt idx="6">
                  <c:v>1072.8380632389242</c:v>
                </c:pt>
                <c:pt idx="7">
                  <c:v>1648.1101291130926</c:v>
                </c:pt>
                <c:pt idx="8">
                  <c:v>4362.2005205532059</c:v>
                </c:pt>
                <c:pt idx="9">
                  <c:v>5681.0845675632909</c:v>
                </c:pt>
                <c:pt idx="10">
                  <c:v>17275.087785288517</c:v>
                </c:pt>
                <c:pt idx="11">
                  <c:v>27212.277335523169</c:v>
                </c:pt>
                <c:pt idx="12">
                  <c:v>56422.879989037203</c:v>
                </c:pt>
                <c:pt idx="13">
                  <c:v>78572.718190479587</c:v>
                </c:pt>
                <c:pt idx="14">
                  <c:v>125324.26517923645</c:v>
                </c:pt>
                <c:pt idx="15">
                  <c:v>130184.79705152147</c:v>
                </c:pt>
                <c:pt idx="16">
                  <c:v>220601.35592802489</c:v>
                </c:pt>
                <c:pt idx="17">
                  <c:v>203055.3707132382</c:v>
                </c:pt>
                <c:pt idx="18">
                  <c:v>277012.86189120193</c:v>
                </c:pt>
                <c:pt idx="19">
                  <c:v>267515.08436540008</c:v>
                </c:pt>
                <c:pt idx="20">
                  <c:v>372560.91897647385</c:v>
                </c:pt>
                <c:pt idx="21">
                  <c:v>347585.6939215142</c:v>
                </c:pt>
                <c:pt idx="22">
                  <c:v>436248.22595132847</c:v>
                </c:pt>
                <c:pt idx="23">
                  <c:v>366246.22403883736</c:v>
                </c:pt>
                <c:pt idx="24">
                  <c:v>496247.93464017153</c:v>
                </c:pt>
                <c:pt idx="25">
                  <c:v>459760.3920970246</c:v>
                </c:pt>
                <c:pt idx="26">
                  <c:v>646582.58350710641</c:v>
                </c:pt>
                <c:pt idx="27">
                  <c:v>503497.5676486725</c:v>
                </c:pt>
                <c:pt idx="28">
                  <c:v>508200.60475770687</c:v>
                </c:pt>
                <c:pt idx="29">
                  <c:v>298097.16204947245</c:v>
                </c:pt>
                <c:pt idx="30">
                  <c:v>290025.67992012505</c:v>
                </c:pt>
                <c:pt idx="31">
                  <c:v>153657.03193537361</c:v>
                </c:pt>
                <c:pt idx="32">
                  <c:v>160113.72121537858</c:v>
                </c:pt>
                <c:pt idx="33">
                  <c:v>119875.41514685044</c:v>
                </c:pt>
                <c:pt idx="34">
                  <c:v>117515.30077495695</c:v>
                </c:pt>
                <c:pt idx="35">
                  <c:v>58851.39640174753</c:v>
                </c:pt>
                <c:pt idx="36">
                  <c:v>47243.761735651089</c:v>
                </c:pt>
                <c:pt idx="37">
                  <c:v>17750.241010431764</c:v>
                </c:pt>
                <c:pt idx="38">
                  <c:v>9292.4757997697761</c:v>
                </c:pt>
                <c:pt idx="39">
                  <c:v>2859.9839857421689</c:v>
                </c:pt>
                <c:pt idx="40">
                  <c:v>1490.0256630447388</c:v>
                </c:pt>
                <c:pt idx="41">
                  <c:v>1013.7665460826469</c:v>
                </c:pt>
                <c:pt idx="42">
                  <c:v>0</c:v>
                </c:pt>
                <c:pt idx="43">
                  <c:v>13.074380253952379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6-4696-930E-13860FB5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Taille moyenne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'Fig2.5.1b Catch Z.AB'!$C$7:$T$7</c:f>
              <c:numCache>
                <c:formatCode>0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'Fig2.5.1b Catch Z.AB'!$C$56:$T$56</c:f>
              <c:numCache>
                <c:formatCode>0.0</c:formatCode>
                <c:ptCount val="18"/>
                <c:pt idx="0">
                  <c:v>18.371644697481763</c:v>
                </c:pt>
                <c:pt idx="1">
                  <c:v>18.170496227576603</c:v>
                </c:pt>
                <c:pt idx="2">
                  <c:v>19.265688122185747</c:v>
                </c:pt>
                <c:pt idx="3">
                  <c:v>18.586786228086108</c:v>
                </c:pt>
                <c:pt idx="4">
                  <c:v>16.956655829405989</c:v>
                </c:pt>
                <c:pt idx="5">
                  <c:v>18.004144056609846</c:v>
                </c:pt>
                <c:pt idx="6">
                  <c:v>17.134346055925171</c:v>
                </c:pt>
                <c:pt idx="7">
                  <c:v>17.534108060695782</c:v>
                </c:pt>
                <c:pt idx="8">
                  <c:v>18.626637523619028</c:v>
                </c:pt>
                <c:pt idx="9">
                  <c:v>19.23846127635203</c:v>
                </c:pt>
                <c:pt idx="10">
                  <c:v>17.979444978911079</c:v>
                </c:pt>
                <c:pt idx="11">
                  <c:v>18.267710270109024</c:v>
                </c:pt>
                <c:pt idx="12">
                  <c:v>18.443739419124846</c:v>
                </c:pt>
                <c:pt idx="13">
                  <c:v>18.254431550501156</c:v>
                </c:pt>
                <c:pt idx="14">
                  <c:v>16.831114785959038</c:v>
                </c:pt>
                <c:pt idx="15">
                  <c:v>18.444362697456825</c:v>
                </c:pt>
                <c:pt idx="16">
                  <c:v>16.90516665379911</c:v>
                </c:pt>
                <c:pt idx="17">
                  <c:v>16.88572708269205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9-4074-83B0-86C3C3845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964112"/>
        <c:axId val="1028968464"/>
      </c:lineChart>
      <c:dateAx>
        <c:axId val="10289641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8968464"/>
        <c:crosses val="autoZero"/>
        <c:auto val="0"/>
        <c:lblOffset val="100"/>
        <c:baseTimeUnit val="days"/>
      </c:dateAx>
      <c:valAx>
        <c:axId val="10289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896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2021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Z.AB'!$Q$7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Z.AB'!$Q$8:$Q$52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16.560018421083758</c:v>
                </c:pt>
                <c:pt idx="4">
                  <c:v>33.120036842167515</c:v>
                </c:pt>
                <c:pt idx="5">
                  <c:v>80.467216954011761</c:v>
                </c:pt>
                <c:pt idx="6">
                  <c:v>997.9628823059536</c:v>
                </c:pt>
                <c:pt idx="7">
                  <c:v>1193.4089907541377</c:v>
                </c:pt>
                <c:pt idx="8">
                  <c:v>3839.6828156429183</c:v>
                </c:pt>
                <c:pt idx="9">
                  <c:v>5965.5598525508267</c:v>
                </c:pt>
                <c:pt idx="10">
                  <c:v>26884.164391553208</c:v>
                </c:pt>
                <c:pt idx="11">
                  <c:v>32982.741080703716</c:v>
                </c:pt>
                <c:pt idx="12">
                  <c:v>99771.631101391031</c:v>
                </c:pt>
                <c:pt idx="13">
                  <c:v>97817.798546169157</c:v>
                </c:pt>
                <c:pt idx="14">
                  <c:v>299900.95525948011</c:v>
                </c:pt>
                <c:pt idx="15">
                  <c:v>354050.91985518043</c:v>
                </c:pt>
                <c:pt idx="16">
                  <c:v>664359.73178324557</c:v>
                </c:pt>
                <c:pt idx="17">
                  <c:v>514006.77155424969</c:v>
                </c:pt>
                <c:pt idx="18">
                  <c:v>721114.36757266521</c:v>
                </c:pt>
                <c:pt idx="19">
                  <c:v>521121.4376463627</c:v>
                </c:pt>
                <c:pt idx="20">
                  <c:v>632755.6212498605</c:v>
                </c:pt>
                <c:pt idx="21">
                  <c:v>404559.35717458796</c:v>
                </c:pt>
                <c:pt idx="22">
                  <c:v>398596.0885766772</c:v>
                </c:pt>
                <c:pt idx="23">
                  <c:v>236137.21693178147</c:v>
                </c:pt>
                <c:pt idx="24">
                  <c:v>249700.51831373383</c:v>
                </c:pt>
                <c:pt idx="25">
                  <c:v>201388.02791264126</c:v>
                </c:pt>
                <c:pt idx="26">
                  <c:v>291662.53211429203</c:v>
                </c:pt>
                <c:pt idx="27">
                  <c:v>238495.82920038831</c:v>
                </c:pt>
                <c:pt idx="28">
                  <c:v>341963.39016835153</c:v>
                </c:pt>
                <c:pt idx="29">
                  <c:v>233340.43878242202</c:v>
                </c:pt>
                <c:pt idx="30">
                  <c:v>250869.21025055202</c:v>
                </c:pt>
                <c:pt idx="31">
                  <c:v>133829.32780169146</c:v>
                </c:pt>
                <c:pt idx="32">
                  <c:v>163390.50187202057</c:v>
                </c:pt>
                <c:pt idx="33">
                  <c:v>51705.109999768807</c:v>
                </c:pt>
                <c:pt idx="34">
                  <c:v>65667.612189843509</c:v>
                </c:pt>
                <c:pt idx="35">
                  <c:v>18609.312581749393</c:v>
                </c:pt>
                <c:pt idx="36">
                  <c:v>15843.613577924918</c:v>
                </c:pt>
                <c:pt idx="37">
                  <c:v>4495.7295336915968</c:v>
                </c:pt>
                <c:pt idx="38">
                  <c:v>2844.157145987529</c:v>
                </c:pt>
                <c:pt idx="39">
                  <c:v>604.75778361283903</c:v>
                </c:pt>
                <c:pt idx="40">
                  <c:v>0</c:v>
                </c:pt>
                <c:pt idx="41">
                  <c:v>17.422763763606003</c:v>
                </c:pt>
                <c:pt idx="42">
                  <c:v>223.16570302185227</c:v>
                </c:pt>
                <c:pt idx="43">
                  <c:v>0</c:v>
                </c:pt>
                <c:pt idx="44">
                  <c:v>223.16570302185227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1-4CFF-B99B-353B2DF2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Z.AB'!$R$7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Z.AB'!$R$8:$R$52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220.86195800711704</c:v>
                </c:pt>
                <c:pt idx="5">
                  <c:v>750.78391338797246</c:v>
                </c:pt>
                <c:pt idx="6">
                  <c:v>5398.6889716001833</c:v>
                </c:pt>
                <c:pt idx="7">
                  <c:v>6641.4982609979015</c:v>
                </c:pt>
                <c:pt idx="8">
                  <c:v>10035.266048403333</c:v>
                </c:pt>
                <c:pt idx="9">
                  <c:v>6140.5803302952427</c:v>
                </c:pt>
                <c:pt idx="10">
                  <c:v>16786.157949107099</c:v>
                </c:pt>
                <c:pt idx="11">
                  <c:v>25799.238127237284</c:v>
                </c:pt>
                <c:pt idx="12">
                  <c:v>46246.129406669672</c:v>
                </c:pt>
                <c:pt idx="13">
                  <c:v>63464.118594140571</c:v>
                </c:pt>
                <c:pt idx="14">
                  <c:v>104635.83664468049</c:v>
                </c:pt>
                <c:pt idx="15">
                  <c:v>121877.32638902136</c:v>
                </c:pt>
                <c:pt idx="16">
                  <c:v>203799.45447270598</c:v>
                </c:pt>
                <c:pt idx="17">
                  <c:v>188829.62918293587</c:v>
                </c:pt>
                <c:pt idx="18">
                  <c:v>329485.16024847486</c:v>
                </c:pt>
                <c:pt idx="19">
                  <c:v>331167.16154978727</c:v>
                </c:pt>
                <c:pt idx="20">
                  <c:v>490571.8277306474</c:v>
                </c:pt>
                <c:pt idx="21">
                  <c:v>490748.180965557</c:v>
                </c:pt>
                <c:pt idx="22">
                  <c:v>594637.68594796467</c:v>
                </c:pt>
                <c:pt idx="23">
                  <c:v>592751.17410957592</c:v>
                </c:pt>
                <c:pt idx="24">
                  <c:v>865308.61908980238</c:v>
                </c:pt>
                <c:pt idx="25">
                  <c:v>816889.10331014474</c:v>
                </c:pt>
                <c:pt idx="26">
                  <c:v>1173075.652937067</c:v>
                </c:pt>
                <c:pt idx="27">
                  <c:v>996105.09842269367</c:v>
                </c:pt>
                <c:pt idx="28">
                  <c:v>1275023.027550491</c:v>
                </c:pt>
                <c:pt idx="29">
                  <c:v>643446.91039985593</c:v>
                </c:pt>
                <c:pt idx="30">
                  <c:v>481203.12122778641</c:v>
                </c:pt>
                <c:pt idx="31">
                  <c:v>163060.93693773952</c:v>
                </c:pt>
                <c:pt idx="32">
                  <c:v>132642.08861241647</c:v>
                </c:pt>
                <c:pt idx="33">
                  <c:v>32493.012250220039</c:v>
                </c:pt>
                <c:pt idx="34">
                  <c:v>24197.240071727887</c:v>
                </c:pt>
                <c:pt idx="35">
                  <c:v>4987.5095160807132</c:v>
                </c:pt>
                <c:pt idx="36">
                  <c:v>3198.6266092504857</c:v>
                </c:pt>
                <c:pt idx="37">
                  <c:v>402.23594867181168</c:v>
                </c:pt>
                <c:pt idx="38">
                  <c:v>40.890897444577291</c:v>
                </c:pt>
                <c:pt idx="39">
                  <c:v>1526.8506279161149</c:v>
                </c:pt>
                <c:pt idx="40">
                  <c:v>0</c:v>
                </c:pt>
                <c:pt idx="41">
                  <c:v>0</c:v>
                </c:pt>
                <c:pt idx="42">
                  <c:v>952.40222452130899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E-44F1-BEEB-F9AAF43D7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2023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Z.AB'!$Q$7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Z.AB'!$S$8:$S$52</c:f>
              <c:numCache>
                <c:formatCode>#,##0</c:formatCode>
                <c:ptCount val="45"/>
                <c:pt idx="0">
                  <c:v>0</c:v>
                </c:pt>
                <c:pt idx="1">
                  <c:v>71.998309479404654</c:v>
                </c:pt>
                <c:pt idx="2">
                  <c:v>14.39966189588093</c:v>
                </c:pt>
                <c:pt idx="3">
                  <c:v>28.799323791761861</c:v>
                </c:pt>
                <c:pt idx="4">
                  <c:v>259.30435036717085</c:v>
                </c:pt>
                <c:pt idx="5">
                  <c:v>0</c:v>
                </c:pt>
                <c:pt idx="6">
                  <c:v>1711.5166568344246</c:v>
                </c:pt>
                <c:pt idx="7">
                  <c:v>4844.5143424085863</c:v>
                </c:pt>
                <c:pt idx="8">
                  <c:v>28273.188610276451</c:v>
                </c:pt>
                <c:pt idx="9">
                  <c:v>25575.430856595689</c:v>
                </c:pt>
                <c:pt idx="10">
                  <c:v>40267.605354466119</c:v>
                </c:pt>
                <c:pt idx="11">
                  <c:v>59293.099404356617</c:v>
                </c:pt>
                <c:pt idx="12">
                  <c:v>106505.99412698284</c:v>
                </c:pt>
                <c:pt idx="13">
                  <c:v>94410.234753369834</c:v>
                </c:pt>
                <c:pt idx="14">
                  <c:v>152114.46669009919</c:v>
                </c:pt>
                <c:pt idx="15">
                  <c:v>220250.0384847899</c:v>
                </c:pt>
                <c:pt idx="16">
                  <c:v>416486.91477643885</c:v>
                </c:pt>
                <c:pt idx="17">
                  <c:v>600008.98146652686</c:v>
                </c:pt>
                <c:pt idx="18">
                  <c:v>876568.54606469406</c:v>
                </c:pt>
                <c:pt idx="19">
                  <c:v>935379.93514994474</c:v>
                </c:pt>
                <c:pt idx="20">
                  <c:v>941109.57195824047</c:v>
                </c:pt>
                <c:pt idx="21">
                  <c:v>877827.25939050224</c:v>
                </c:pt>
                <c:pt idx="22">
                  <c:v>847735.13661192264</c:v>
                </c:pt>
                <c:pt idx="23">
                  <c:v>713403.18027206731</c:v>
                </c:pt>
                <c:pt idx="24">
                  <c:v>751019.93564931082</c:v>
                </c:pt>
                <c:pt idx="25">
                  <c:v>531538.6189959629</c:v>
                </c:pt>
                <c:pt idx="26">
                  <c:v>529238.78749829903</c:v>
                </c:pt>
                <c:pt idx="27">
                  <c:v>316355.59220728872</c:v>
                </c:pt>
                <c:pt idx="28">
                  <c:v>379978.58066483901</c:v>
                </c:pt>
                <c:pt idx="29">
                  <c:v>188101.98587620605</c:v>
                </c:pt>
                <c:pt idx="30">
                  <c:v>177406.90476615424</c:v>
                </c:pt>
                <c:pt idx="31">
                  <c:v>53802.173401636464</c:v>
                </c:pt>
                <c:pt idx="32">
                  <c:v>64772.518888621264</c:v>
                </c:pt>
                <c:pt idx="33">
                  <c:v>21278.612491233569</c:v>
                </c:pt>
                <c:pt idx="34">
                  <c:v>22516.322653948748</c:v>
                </c:pt>
                <c:pt idx="35">
                  <c:v>5144.1369234564581</c:v>
                </c:pt>
                <c:pt idx="36">
                  <c:v>4244.8701783948545</c:v>
                </c:pt>
                <c:pt idx="37">
                  <c:v>1575.9575628957439</c:v>
                </c:pt>
                <c:pt idx="38">
                  <c:v>610.51829020517414</c:v>
                </c:pt>
                <c:pt idx="39">
                  <c:v>312.23849650041768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E-49BF-859E-BEA0720C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2024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Z.AB'!$T$7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Z.AB'!$T$8:$T$52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312.23674623041268</c:v>
                </c:pt>
                <c:pt idx="3">
                  <c:v>917.20497338740859</c:v>
                </c:pt>
                <c:pt idx="4">
                  <c:v>3150.8619428394409</c:v>
                </c:pt>
                <c:pt idx="5">
                  <c:v>7880.1967378996433</c:v>
                </c:pt>
                <c:pt idx="6">
                  <c:v>8551.9806668053425</c:v>
                </c:pt>
                <c:pt idx="7">
                  <c:v>5916.3794485721883</c:v>
                </c:pt>
                <c:pt idx="8">
                  <c:v>13549.779355714025</c:v>
                </c:pt>
                <c:pt idx="9">
                  <c:v>13164.153649838663</c:v>
                </c:pt>
                <c:pt idx="10">
                  <c:v>24772.909935374424</c:v>
                </c:pt>
                <c:pt idx="11">
                  <c:v>35948.580581311384</c:v>
                </c:pt>
                <c:pt idx="12">
                  <c:v>56979.3835183392</c:v>
                </c:pt>
                <c:pt idx="13">
                  <c:v>78765.237512958585</c:v>
                </c:pt>
                <c:pt idx="14">
                  <c:v>140147.00350325802</c:v>
                </c:pt>
                <c:pt idx="15">
                  <c:v>160069.06709855492</c:v>
                </c:pt>
                <c:pt idx="16">
                  <c:v>300500.76360637997</c:v>
                </c:pt>
                <c:pt idx="17">
                  <c:v>308603.07491797546</c:v>
                </c:pt>
                <c:pt idx="18">
                  <c:v>345513.73948750785</c:v>
                </c:pt>
                <c:pt idx="19">
                  <c:v>312046.64660070813</c:v>
                </c:pt>
                <c:pt idx="20">
                  <c:v>353762.93050443515</c:v>
                </c:pt>
                <c:pt idx="21">
                  <c:v>311276.47830189619</c:v>
                </c:pt>
                <c:pt idx="22">
                  <c:v>303098.06020964752</c:v>
                </c:pt>
                <c:pt idx="23">
                  <c:v>277689.53576188965</c:v>
                </c:pt>
                <c:pt idx="24">
                  <c:v>273891.23623118963</c:v>
                </c:pt>
                <c:pt idx="25">
                  <c:v>187775.54217771805</c:v>
                </c:pt>
                <c:pt idx="26">
                  <c:v>187614.02352867421</c:v>
                </c:pt>
                <c:pt idx="27">
                  <c:v>117966.16728542936</c:v>
                </c:pt>
                <c:pt idx="28">
                  <c:v>138023.12800294155</c:v>
                </c:pt>
                <c:pt idx="29">
                  <c:v>86963.541737856605</c:v>
                </c:pt>
                <c:pt idx="30">
                  <c:v>127392.86232194063</c:v>
                </c:pt>
                <c:pt idx="31">
                  <c:v>86445.028793801292</c:v>
                </c:pt>
                <c:pt idx="32">
                  <c:v>118802.35639991554</c:v>
                </c:pt>
                <c:pt idx="33">
                  <c:v>62612.561130854599</c:v>
                </c:pt>
                <c:pt idx="34">
                  <c:v>35687.834431331779</c:v>
                </c:pt>
                <c:pt idx="35">
                  <c:v>8186.0912275341752</c:v>
                </c:pt>
                <c:pt idx="36">
                  <c:v>3142.4457216252813</c:v>
                </c:pt>
                <c:pt idx="37">
                  <c:v>77.886280726983472</c:v>
                </c:pt>
                <c:pt idx="38">
                  <c:v>41.660502601448492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9-4722-8387-C6AD83A2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2007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Z.C'!$D$8:$D$55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6.5138428139128965</c:v>
                </c:pt>
                <c:pt idx="20">
                  <c:v>124.16674247383307</c:v>
                </c:pt>
                <c:pt idx="21">
                  <c:v>23.806251944432617</c:v>
                </c:pt>
                <c:pt idx="22">
                  <c:v>59.383128319656308</c:v>
                </c:pt>
                <c:pt idx="23">
                  <c:v>193.97158682690844</c:v>
                </c:pt>
                <c:pt idx="24">
                  <c:v>685.85172494651317</c:v>
                </c:pt>
                <c:pt idx="25">
                  <c:v>1292.5068818587401</c:v>
                </c:pt>
                <c:pt idx="26">
                  <c:v>3621.7506022017528</c:v>
                </c:pt>
                <c:pt idx="27">
                  <c:v>4283.7085906212715</c:v>
                </c:pt>
                <c:pt idx="28">
                  <c:v>10773.091645193892</c:v>
                </c:pt>
                <c:pt idx="29">
                  <c:v>13227.254840799898</c:v>
                </c:pt>
                <c:pt idx="30">
                  <c:v>19675.076437348733</c:v>
                </c:pt>
                <c:pt idx="31">
                  <c:v>37950.469578899523</c:v>
                </c:pt>
                <c:pt idx="32">
                  <c:v>92688.37516500651</c:v>
                </c:pt>
                <c:pt idx="33">
                  <c:v>125250.27686081111</c:v>
                </c:pt>
                <c:pt idx="34">
                  <c:v>189277.84402059217</c:v>
                </c:pt>
                <c:pt idx="35">
                  <c:v>197980.61812294423</c:v>
                </c:pt>
                <c:pt idx="36">
                  <c:v>217663.15602867579</c:v>
                </c:pt>
                <c:pt idx="37">
                  <c:v>211534.68123015005</c:v>
                </c:pt>
                <c:pt idx="38">
                  <c:v>181854.0762933089</c:v>
                </c:pt>
                <c:pt idx="39">
                  <c:v>123378.89666889625</c:v>
                </c:pt>
                <c:pt idx="40">
                  <c:v>98167.16415003252</c:v>
                </c:pt>
                <c:pt idx="41">
                  <c:v>64303.61781340796</c:v>
                </c:pt>
                <c:pt idx="42">
                  <c:v>28380.922947114032</c:v>
                </c:pt>
                <c:pt idx="43">
                  <c:v>13245.740350703314</c:v>
                </c:pt>
                <c:pt idx="44">
                  <c:v>3277.495669405333</c:v>
                </c:pt>
                <c:pt idx="45">
                  <c:v>164.3227930720856</c:v>
                </c:pt>
                <c:pt idx="46">
                  <c:v>128.09382789425925</c:v>
                </c:pt>
                <c:pt idx="47">
                  <c:v>56.268153202528438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7-1649-8993-3C5C48BBC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9216"/>
        <c:axId val="1028959760"/>
      </c:barChart>
      <c:catAx>
        <c:axId val="102895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976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59760"/>
        <c:scaling>
          <c:orientation val="minMax"/>
          <c:max val="30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5921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2008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Z.C'!$E$8:$E$55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179.33211062485989</c:v>
                </c:pt>
                <c:pt idx="14">
                  <c:v>89.666055312429947</c:v>
                </c:pt>
                <c:pt idx="15">
                  <c:v>89.666055312429947</c:v>
                </c:pt>
                <c:pt idx="16">
                  <c:v>311.32095433312207</c:v>
                </c:pt>
                <c:pt idx="17">
                  <c:v>89.666055312429947</c:v>
                </c:pt>
                <c:pt idx="18">
                  <c:v>400.98700964555195</c:v>
                </c:pt>
                <c:pt idx="19">
                  <c:v>800.85412344991096</c:v>
                </c:pt>
                <c:pt idx="20">
                  <c:v>0</c:v>
                </c:pt>
                <c:pt idx="21">
                  <c:v>1601.7082468998219</c:v>
                </c:pt>
                <c:pt idx="22">
                  <c:v>2402.5623703497336</c:v>
                </c:pt>
                <c:pt idx="23">
                  <c:v>9610.2494813989342</c:v>
                </c:pt>
                <c:pt idx="24">
                  <c:v>4805.1247406994671</c:v>
                </c:pt>
                <c:pt idx="25">
                  <c:v>5553.8926999480227</c:v>
                </c:pt>
                <c:pt idx="26">
                  <c:v>4192.1693365782539</c:v>
                </c:pt>
                <c:pt idx="27">
                  <c:v>13753.905230824328</c:v>
                </c:pt>
                <c:pt idx="28">
                  <c:v>22993.827196294984</c:v>
                </c:pt>
                <c:pt idx="29">
                  <c:v>31659.712632698665</c:v>
                </c:pt>
                <c:pt idx="30">
                  <c:v>38126.980684981791</c:v>
                </c:pt>
                <c:pt idx="31">
                  <c:v>34991.419682634456</c:v>
                </c:pt>
                <c:pt idx="32">
                  <c:v>47668.830802978344</c:v>
                </c:pt>
                <c:pt idx="33">
                  <c:v>109328.21724699689</c:v>
                </c:pt>
                <c:pt idx="34">
                  <c:v>219459.22078424864</c:v>
                </c:pt>
                <c:pt idx="35">
                  <c:v>308990.76378503273</c:v>
                </c:pt>
                <c:pt idx="36">
                  <c:v>422506.22527307435</c:v>
                </c:pt>
                <c:pt idx="37">
                  <c:v>342344.18559314252</c:v>
                </c:pt>
                <c:pt idx="38">
                  <c:v>282228.6159044808</c:v>
                </c:pt>
                <c:pt idx="39">
                  <c:v>170161.26484302912</c:v>
                </c:pt>
                <c:pt idx="40">
                  <c:v>83359.645247444074</c:v>
                </c:pt>
                <c:pt idx="41">
                  <c:v>46031.547473081388</c:v>
                </c:pt>
                <c:pt idx="42">
                  <c:v>27652.061389420694</c:v>
                </c:pt>
                <c:pt idx="43">
                  <c:v>5595.2984828824528</c:v>
                </c:pt>
                <c:pt idx="44">
                  <c:v>13683.944892823683</c:v>
                </c:pt>
                <c:pt idx="45">
                  <c:v>89.666055312429947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0-0A44-BB58-C4AADF890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66832"/>
        <c:axId val="1028971184"/>
      </c:barChart>
      <c:catAx>
        <c:axId val="102896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711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71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683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Z.C'!$F$8:$F$55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65.809268902295756</c:v>
                </c:pt>
                <c:pt idx="10">
                  <c:v>0</c:v>
                </c:pt>
                <c:pt idx="11">
                  <c:v>1102.5657261289405</c:v>
                </c:pt>
                <c:pt idx="12">
                  <c:v>1168.3749950312363</c:v>
                </c:pt>
                <c:pt idx="13">
                  <c:v>65.809268902295756</c:v>
                </c:pt>
                <c:pt idx="14">
                  <c:v>65.809268902295756</c:v>
                </c:pt>
                <c:pt idx="15">
                  <c:v>3948.1293450773405</c:v>
                </c:pt>
                <c:pt idx="16">
                  <c:v>2550.5704661584982</c:v>
                </c:pt>
                <c:pt idx="17">
                  <c:v>607.17535987632175</c:v>
                </c:pt>
                <c:pt idx="18">
                  <c:v>4256.8719143306453</c:v>
                </c:pt>
                <c:pt idx="19">
                  <c:v>4577.9492493686757</c:v>
                </c:pt>
                <c:pt idx="20">
                  <c:v>5703.0991708978117</c:v>
                </c:pt>
                <c:pt idx="21">
                  <c:v>5354.3698201671286</c:v>
                </c:pt>
                <c:pt idx="22">
                  <c:v>9092.6824704226583</c:v>
                </c:pt>
                <c:pt idx="23">
                  <c:v>24147.739054987753</c:v>
                </c:pt>
                <c:pt idx="24">
                  <c:v>28718.03190899589</c:v>
                </c:pt>
                <c:pt idx="25">
                  <c:v>34489.27975982624</c:v>
                </c:pt>
                <c:pt idx="26">
                  <c:v>45561.177015963483</c:v>
                </c:pt>
                <c:pt idx="27">
                  <c:v>54163.599720220387</c:v>
                </c:pt>
                <c:pt idx="28">
                  <c:v>70313.93393927053</c:v>
                </c:pt>
                <c:pt idx="29">
                  <c:v>69365.562874832744</c:v>
                </c:pt>
                <c:pt idx="30">
                  <c:v>92785.275456436153</c:v>
                </c:pt>
                <c:pt idx="31">
                  <c:v>77378.683654566747</c:v>
                </c:pt>
                <c:pt idx="32">
                  <c:v>129787.12646232141</c:v>
                </c:pt>
                <c:pt idx="33">
                  <c:v>149129.25642828038</c:v>
                </c:pt>
                <c:pt idx="34">
                  <c:v>264070.62566932297</c:v>
                </c:pt>
                <c:pt idx="35">
                  <c:v>320799.99238824961</c:v>
                </c:pt>
                <c:pt idx="36">
                  <c:v>336329.73302831803</c:v>
                </c:pt>
                <c:pt idx="37">
                  <c:v>295612.84612826095</c:v>
                </c:pt>
                <c:pt idx="38">
                  <c:v>252940.34335847062</c:v>
                </c:pt>
                <c:pt idx="39">
                  <c:v>153360.44630099702</c:v>
                </c:pt>
                <c:pt idx="40">
                  <c:v>128862.36104718328</c:v>
                </c:pt>
                <c:pt idx="41">
                  <c:v>52515.473338772623</c:v>
                </c:pt>
                <c:pt idx="42">
                  <c:v>41232.615864332569</c:v>
                </c:pt>
                <c:pt idx="43">
                  <c:v>3063.4016868293015</c:v>
                </c:pt>
                <c:pt idx="44">
                  <c:v>3705.5781103665558</c:v>
                </c:pt>
                <c:pt idx="45">
                  <c:v>65.809268902295756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B-A946-9681-386F37EC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64656"/>
        <c:axId val="1028970096"/>
      </c:barChart>
      <c:catAx>
        <c:axId val="102896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700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7009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465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Z.C'!$G$8:$G$55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1407.6764692272695</c:v>
                </c:pt>
                <c:pt idx="7">
                  <c:v>0</c:v>
                </c:pt>
                <c:pt idx="8">
                  <c:v>1407.6764692272695</c:v>
                </c:pt>
                <c:pt idx="9">
                  <c:v>890.67799729476042</c:v>
                </c:pt>
                <c:pt idx="10">
                  <c:v>0</c:v>
                </c:pt>
                <c:pt idx="11">
                  <c:v>0</c:v>
                </c:pt>
                <c:pt idx="12">
                  <c:v>317.66919718488504</c:v>
                </c:pt>
                <c:pt idx="13">
                  <c:v>0</c:v>
                </c:pt>
                <c:pt idx="14">
                  <c:v>1453.6577431325522</c:v>
                </c:pt>
                <c:pt idx="15">
                  <c:v>9.1109095488881522</c:v>
                </c:pt>
                <c:pt idx="16">
                  <c:v>2468.2659997852388</c:v>
                </c:pt>
                <c:pt idx="17">
                  <c:v>2992.3453477358748</c:v>
                </c:pt>
                <c:pt idx="18">
                  <c:v>3007.8634784769433</c:v>
                </c:pt>
                <c:pt idx="19">
                  <c:v>11831.149514312237</c:v>
                </c:pt>
                <c:pt idx="20">
                  <c:v>18469.603270179614</c:v>
                </c:pt>
                <c:pt idx="21">
                  <c:v>38766.661059993152</c:v>
                </c:pt>
                <c:pt idx="22">
                  <c:v>42886.923124571455</c:v>
                </c:pt>
                <c:pt idx="23">
                  <c:v>27555.706092090786</c:v>
                </c:pt>
                <c:pt idx="24">
                  <c:v>18425.609322660883</c:v>
                </c:pt>
                <c:pt idx="25">
                  <c:v>33571.670653683374</c:v>
                </c:pt>
                <c:pt idx="26">
                  <c:v>75677.946428259238</c:v>
                </c:pt>
                <c:pt idx="27">
                  <c:v>112358.03757345479</c:v>
                </c:pt>
                <c:pt idx="28">
                  <c:v>156494.26465833196</c:v>
                </c:pt>
                <c:pt idx="29">
                  <c:v>157842.31105520853</c:v>
                </c:pt>
                <c:pt idx="30">
                  <c:v>198007.19353256913</c:v>
                </c:pt>
                <c:pt idx="31">
                  <c:v>162226.92896574046</c:v>
                </c:pt>
                <c:pt idx="32">
                  <c:v>161495.30214084627</c:v>
                </c:pt>
                <c:pt idx="33">
                  <c:v>256707.56459133353</c:v>
                </c:pt>
                <c:pt idx="34">
                  <c:v>390158.27138189843</c:v>
                </c:pt>
                <c:pt idx="35">
                  <c:v>463787.63289871707</c:v>
                </c:pt>
                <c:pt idx="36">
                  <c:v>565582.39882813767</c:v>
                </c:pt>
                <c:pt idx="37">
                  <c:v>562545.39856116334</c:v>
                </c:pt>
                <c:pt idx="38">
                  <c:v>351832.31251767534</c:v>
                </c:pt>
                <c:pt idx="39">
                  <c:v>224131.42570099633</c:v>
                </c:pt>
                <c:pt idx="40">
                  <c:v>125610.32757301381</c:v>
                </c:pt>
                <c:pt idx="41">
                  <c:v>47194.956115011402</c:v>
                </c:pt>
                <c:pt idx="42">
                  <c:v>13724.401403437239</c:v>
                </c:pt>
                <c:pt idx="43">
                  <c:v>5998.8672118715685</c:v>
                </c:pt>
                <c:pt idx="44">
                  <c:v>1886.7027424336527</c:v>
                </c:pt>
                <c:pt idx="45">
                  <c:v>505.49204267674827</c:v>
                </c:pt>
                <c:pt idx="46">
                  <c:v>0</c:v>
                </c:pt>
                <c:pt idx="47">
                  <c:v>90.806432041923756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0-FB4E-A74C-E9B4A5DB3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70640"/>
        <c:axId val="1028966288"/>
      </c:barChart>
      <c:catAx>
        <c:axId val="102897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662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62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2897064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Z.C'!$H$8:$H$55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3642.5230866349434</c:v>
                </c:pt>
                <c:pt idx="9">
                  <c:v>886.82091721640688</c:v>
                </c:pt>
                <c:pt idx="10">
                  <c:v>1627.665484486944</c:v>
                </c:pt>
                <c:pt idx="11">
                  <c:v>13030.782351466238</c:v>
                </c:pt>
                <c:pt idx="12">
                  <c:v>34548.172885597742</c:v>
                </c:pt>
                <c:pt idx="13">
                  <c:v>67145.945476709545</c:v>
                </c:pt>
                <c:pt idx="14">
                  <c:v>86408.609434710597</c:v>
                </c:pt>
                <c:pt idx="15">
                  <c:v>37288.049150428771</c:v>
                </c:pt>
                <c:pt idx="16">
                  <c:v>79401.580425147709</c:v>
                </c:pt>
                <c:pt idx="17">
                  <c:v>99334.222102486514</c:v>
                </c:pt>
                <c:pt idx="18">
                  <c:v>91997.192104395479</c:v>
                </c:pt>
                <c:pt idx="19">
                  <c:v>46374.711479923739</c:v>
                </c:pt>
                <c:pt idx="20">
                  <c:v>44288.040013279009</c:v>
                </c:pt>
                <c:pt idx="21">
                  <c:v>38991.552436319929</c:v>
                </c:pt>
                <c:pt idx="22">
                  <c:v>26401.510086265196</c:v>
                </c:pt>
                <c:pt idx="23">
                  <c:v>8761.958240429396</c:v>
                </c:pt>
                <c:pt idx="24">
                  <c:v>19802.926320989034</c:v>
                </c:pt>
                <c:pt idx="25">
                  <c:v>10845.444155507714</c:v>
                </c:pt>
                <c:pt idx="26">
                  <c:v>26131.222183323654</c:v>
                </c:pt>
                <c:pt idx="27">
                  <c:v>31926.82183931036</c:v>
                </c:pt>
                <c:pt idx="28">
                  <c:v>48536.608140948068</c:v>
                </c:pt>
                <c:pt idx="29">
                  <c:v>57151.019458466508</c:v>
                </c:pt>
                <c:pt idx="30">
                  <c:v>129721.19244254213</c:v>
                </c:pt>
                <c:pt idx="31">
                  <c:v>170134.89854603316</c:v>
                </c:pt>
                <c:pt idx="32">
                  <c:v>178882.94124363779</c:v>
                </c:pt>
                <c:pt idx="33">
                  <c:v>147219.06712197012</c:v>
                </c:pt>
                <c:pt idx="34">
                  <c:v>145884.60748311799</c:v>
                </c:pt>
                <c:pt idx="35">
                  <c:v>139015.73868008869</c:v>
                </c:pt>
                <c:pt idx="36">
                  <c:v>150971.90460926056</c:v>
                </c:pt>
                <c:pt idx="37">
                  <c:v>158272.8737152814</c:v>
                </c:pt>
                <c:pt idx="38">
                  <c:v>122764.93054057912</c:v>
                </c:pt>
                <c:pt idx="39">
                  <c:v>91832.072877550934</c:v>
                </c:pt>
                <c:pt idx="40">
                  <c:v>45403.612601112211</c:v>
                </c:pt>
                <c:pt idx="41">
                  <c:v>17322.560150634385</c:v>
                </c:pt>
                <c:pt idx="42">
                  <c:v>6980.294884894176</c:v>
                </c:pt>
                <c:pt idx="43">
                  <c:v>1314.3762034974691</c:v>
                </c:pt>
                <c:pt idx="44">
                  <c:v>374.00459513360278</c:v>
                </c:pt>
                <c:pt idx="45">
                  <c:v>4.3985841149479974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0-AC42-BB51-9901690D3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44080"/>
        <c:axId val="1030534288"/>
      </c:barChart>
      <c:catAx>
        <c:axId val="103054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342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342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4408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Z.C'!$I$8:$I$55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3011.6566529757388</c:v>
                </c:pt>
                <c:pt idx="11">
                  <c:v>14726.970410163922</c:v>
                </c:pt>
                <c:pt idx="12">
                  <c:v>67762.27469195411</c:v>
                </c:pt>
                <c:pt idx="13">
                  <c:v>122744.50095890631</c:v>
                </c:pt>
                <c:pt idx="14">
                  <c:v>74750.015394036134</c:v>
                </c:pt>
                <c:pt idx="15">
                  <c:v>85628.083591584465</c:v>
                </c:pt>
                <c:pt idx="16">
                  <c:v>78528.087653406998</c:v>
                </c:pt>
                <c:pt idx="17">
                  <c:v>92972.664893920781</c:v>
                </c:pt>
                <c:pt idx="18">
                  <c:v>83752.807805831646</c:v>
                </c:pt>
                <c:pt idx="19">
                  <c:v>68421.231480604285</c:v>
                </c:pt>
                <c:pt idx="20">
                  <c:v>44832.752116799311</c:v>
                </c:pt>
                <c:pt idx="21">
                  <c:v>32485.902913208552</c:v>
                </c:pt>
                <c:pt idx="22">
                  <c:v>59094.54072437634</c:v>
                </c:pt>
                <c:pt idx="23">
                  <c:v>47067.098387113932</c:v>
                </c:pt>
                <c:pt idx="24">
                  <c:v>85318.025974659366</c:v>
                </c:pt>
                <c:pt idx="25">
                  <c:v>198393.94460150463</c:v>
                </c:pt>
                <c:pt idx="26">
                  <c:v>308088.91002909181</c:v>
                </c:pt>
                <c:pt idx="27">
                  <c:v>286969.67951569089</c:v>
                </c:pt>
                <c:pt idx="28">
                  <c:v>270253.98031986196</c:v>
                </c:pt>
                <c:pt idx="29">
                  <c:v>371565.50032981887</c:v>
                </c:pt>
                <c:pt idx="30">
                  <c:v>466779.38437051413</c:v>
                </c:pt>
                <c:pt idx="31">
                  <c:v>563555.80010096577</c:v>
                </c:pt>
                <c:pt idx="32">
                  <c:v>352764.28339309781</c:v>
                </c:pt>
                <c:pt idx="33">
                  <c:v>226667.18707593644</c:v>
                </c:pt>
                <c:pt idx="34">
                  <c:v>150253.14368194409</c:v>
                </c:pt>
                <c:pt idx="35">
                  <c:v>100626.38780407528</c:v>
                </c:pt>
                <c:pt idx="36">
                  <c:v>85648.134803618188</c:v>
                </c:pt>
                <c:pt idx="37">
                  <c:v>81959.064070095774</c:v>
                </c:pt>
                <c:pt idx="38">
                  <c:v>76782.134576078024</c:v>
                </c:pt>
                <c:pt idx="39">
                  <c:v>79826.763777894637</c:v>
                </c:pt>
                <c:pt idx="40">
                  <c:v>41061.5520400432</c:v>
                </c:pt>
                <c:pt idx="41">
                  <c:v>14846.744067335725</c:v>
                </c:pt>
                <c:pt idx="42">
                  <c:v>5469.2052693934102</c:v>
                </c:pt>
                <c:pt idx="43">
                  <c:v>1463.0612777212507</c:v>
                </c:pt>
                <c:pt idx="44">
                  <c:v>206.16215079368263</c:v>
                </c:pt>
                <c:pt idx="45">
                  <c:v>103.08107539684131</c:v>
                </c:pt>
                <c:pt idx="46">
                  <c:v>103.08107539684131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F-1B47-BF3D-103F7911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3200"/>
        <c:axId val="1030538096"/>
      </c:barChart>
      <c:catAx>
        <c:axId val="103053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380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3809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3320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Z.C'!$J$8:$J$55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192.20394635159087</c:v>
                </c:pt>
                <c:pt idx="11">
                  <c:v>152.61305022495313</c:v>
                </c:pt>
                <c:pt idx="12">
                  <c:v>6913.9354075779165</c:v>
                </c:pt>
                <c:pt idx="13">
                  <c:v>12302.24957248905</c:v>
                </c:pt>
                <c:pt idx="14">
                  <c:v>19995.125023617122</c:v>
                </c:pt>
                <c:pt idx="15">
                  <c:v>20789.269610957665</c:v>
                </c:pt>
                <c:pt idx="16">
                  <c:v>73946.046638226035</c:v>
                </c:pt>
                <c:pt idx="17">
                  <c:v>17188.207129008773</c:v>
                </c:pt>
                <c:pt idx="18">
                  <c:v>32386.309471646629</c:v>
                </c:pt>
                <c:pt idx="19">
                  <c:v>26715.524711717851</c:v>
                </c:pt>
                <c:pt idx="20">
                  <c:v>42882.831861363476</c:v>
                </c:pt>
                <c:pt idx="21">
                  <c:v>26188.239551149676</c:v>
                </c:pt>
                <c:pt idx="22">
                  <c:v>52825.930957790217</c:v>
                </c:pt>
                <c:pt idx="23">
                  <c:v>10015.377460365971</c:v>
                </c:pt>
                <c:pt idx="24">
                  <c:v>36026.683105567427</c:v>
                </c:pt>
                <c:pt idx="25">
                  <c:v>46831.961236087584</c:v>
                </c:pt>
                <c:pt idx="26">
                  <c:v>41405.311238088696</c:v>
                </c:pt>
                <c:pt idx="27">
                  <c:v>94648.327424769755</c:v>
                </c:pt>
                <c:pt idx="28">
                  <c:v>159034.36681372367</c:v>
                </c:pt>
                <c:pt idx="29">
                  <c:v>306452.25822813786</c:v>
                </c:pt>
                <c:pt idx="30">
                  <c:v>375158.7049677936</c:v>
                </c:pt>
                <c:pt idx="31">
                  <c:v>638392.24764022487</c:v>
                </c:pt>
                <c:pt idx="32">
                  <c:v>796834.97790765623</c:v>
                </c:pt>
                <c:pt idx="33">
                  <c:v>545126.70521908731</c:v>
                </c:pt>
                <c:pt idx="34">
                  <c:v>397685.10810299037</c:v>
                </c:pt>
                <c:pt idx="35">
                  <c:v>269601.04061265144</c:v>
                </c:pt>
                <c:pt idx="36">
                  <c:v>86976.068923280778</c:v>
                </c:pt>
                <c:pt idx="37">
                  <c:v>49296.869811322205</c:v>
                </c:pt>
                <c:pt idx="38">
                  <c:v>39677.603473055649</c:v>
                </c:pt>
                <c:pt idx="39">
                  <c:v>29158.521724815131</c:v>
                </c:pt>
                <c:pt idx="40">
                  <c:v>14387.481634400681</c:v>
                </c:pt>
                <c:pt idx="41">
                  <c:v>4789.7683157557449</c:v>
                </c:pt>
                <c:pt idx="42">
                  <c:v>2392.6576021639275</c:v>
                </c:pt>
                <c:pt idx="43">
                  <c:v>871.68598221136961</c:v>
                </c:pt>
                <c:pt idx="44">
                  <c:v>274.82008263744649</c:v>
                </c:pt>
                <c:pt idx="45">
                  <c:v>95.585137953004136</c:v>
                </c:pt>
                <c:pt idx="46">
                  <c:v>38.234055181201647</c:v>
                </c:pt>
                <c:pt idx="47">
                  <c:v>6.3723425302002754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C-E242-B7D4-819A4430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1024"/>
        <c:axId val="1030540272"/>
      </c:barChart>
      <c:catAx>
        <c:axId val="10305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402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4027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31024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Z.C'!$K$8:$K$55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2.5399923116435041</c:v>
                </c:pt>
                <c:pt idx="13">
                  <c:v>10.159969246574018</c:v>
                </c:pt>
                <c:pt idx="14">
                  <c:v>2.5399923116435041</c:v>
                </c:pt>
                <c:pt idx="15">
                  <c:v>2193.9920393077405</c:v>
                </c:pt>
                <c:pt idx="16">
                  <c:v>1009.1426129160453</c:v>
                </c:pt>
                <c:pt idx="17">
                  <c:v>2350.5853351467681</c:v>
                </c:pt>
                <c:pt idx="18">
                  <c:v>6419.6513677209223</c:v>
                </c:pt>
                <c:pt idx="19">
                  <c:v>27973.56825654722</c:v>
                </c:pt>
                <c:pt idx="20">
                  <c:v>22178.712395900337</c:v>
                </c:pt>
                <c:pt idx="21">
                  <c:v>38313.676281643842</c:v>
                </c:pt>
                <c:pt idx="22">
                  <c:v>33550.654402939661</c:v>
                </c:pt>
                <c:pt idx="23">
                  <c:v>19068.033192497252</c:v>
                </c:pt>
                <c:pt idx="24">
                  <c:v>44776.571385584524</c:v>
                </c:pt>
                <c:pt idx="25">
                  <c:v>40714.293369552477</c:v>
                </c:pt>
                <c:pt idx="26">
                  <c:v>59635.015913772004</c:v>
                </c:pt>
                <c:pt idx="27">
                  <c:v>62908.961487396096</c:v>
                </c:pt>
                <c:pt idx="28">
                  <c:v>87816.057950531773</c:v>
                </c:pt>
                <c:pt idx="29">
                  <c:v>85194.462705057173</c:v>
                </c:pt>
                <c:pt idx="30">
                  <c:v>116488.75833603325</c:v>
                </c:pt>
                <c:pt idx="31">
                  <c:v>164888.9316317144</c:v>
                </c:pt>
                <c:pt idx="32">
                  <c:v>278372.22696721082</c:v>
                </c:pt>
                <c:pt idx="33">
                  <c:v>376599.08022370667</c:v>
                </c:pt>
                <c:pt idx="34">
                  <c:v>529957.87521510373</c:v>
                </c:pt>
                <c:pt idx="35">
                  <c:v>453752.38412133738</c:v>
                </c:pt>
                <c:pt idx="36">
                  <c:v>334131.49799133721</c:v>
                </c:pt>
                <c:pt idx="37">
                  <c:v>243695.59928151238</c:v>
                </c:pt>
                <c:pt idx="38">
                  <c:v>120814.82453758843</c:v>
                </c:pt>
                <c:pt idx="39">
                  <c:v>47619.589350489347</c:v>
                </c:pt>
                <c:pt idx="40">
                  <c:v>18687.692077348518</c:v>
                </c:pt>
                <c:pt idx="41">
                  <c:v>5753.0366893160153</c:v>
                </c:pt>
                <c:pt idx="42">
                  <c:v>536.71383414787454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B-E54C-9123-11565669B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7552"/>
        <c:axId val="1030535920"/>
      </c:barChart>
      <c:catAx>
        <c:axId val="103053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359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3592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3755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Z.C'!$L$8:$L$55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498.10317119024228</c:v>
                </c:pt>
                <c:pt idx="14">
                  <c:v>3.9836655784291991E-2</c:v>
                </c:pt>
                <c:pt idx="15">
                  <c:v>2490.3565093280745</c:v>
                </c:pt>
                <c:pt idx="16">
                  <c:v>2554.026345544577</c:v>
                </c:pt>
                <c:pt idx="17">
                  <c:v>396.5020906935448</c:v>
                </c:pt>
                <c:pt idx="18">
                  <c:v>7795.3673682731605</c:v>
                </c:pt>
                <c:pt idx="19">
                  <c:v>12894.795452643755</c:v>
                </c:pt>
                <c:pt idx="20">
                  <c:v>16045.249806663664</c:v>
                </c:pt>
                <c:pt idx="21">
                  <c:v>8061.8001984244893</c:v>
                </c:pt>
                <c:pt idx="22">
                  <c:v>28403.677379102868</c:v>
                </c:pt>
                <c:pt idx="23">
                  <c:v>27356.667563545547</c:v>
                </c:pt>
                <c:pt idx="24">
                  <c:v>51506.90434918832</c:v>
                </c:pt>
                <c:pt idx="25">
                  <c:v>64706.215189401119</c:v>
                </c:pt>
                <c:pt idx="26">
                  <c:v>171397.29412848328</c:v>
                </c:pt>
                <c:pt idx="27">
                  <c:v>187967.64021067487</c:v>
                </c:pt>
                <c:pt idx="28">
                  <c:v>351957.03765819193</c:v>
                </c:pt>
                <c:pt idx="29">
                  <c:v>403985.85695863643</c:v>
                </c:pt>
                <c:pt idx="30">
                  <c:v>673772.34180547646</c:v>
                </c:pt>
                <c:pt idx="31">
                  <c:v>578052.57440386119</c:v>
                </c:pt>
                <c:pt idx="32">
                  <c:v>562883.29921997595</c:v>
                </c:pt>
                <c:pt idx="33">
                  <c:v>403886.1662249316</c:v>
                </c:pt>
                <c:pt idx="34">
                  <c:v>390679.79721514048</c:v>
                </c:pt>
                <c:pt idx="35">
                  <c:v>369079.67352959455</c:v>
                </c:pt>
                <c:pt idx="36">
                  <c:v>378216.08527359599</c:v>
                </c:pt>
                <c:pt idx="37">
                  <c:v>265456.97134948877</c:v>
                </c:pt>
                <c:pt idx="38">
                  <c:v>237894.39693577006</c:v>
                </c:pt>
                <c:pt idx="39">
                  <c:v>61496.260786671213</c:v>
                </c:pt>
                <c:pt idx="40">
                  <c:v>46925.339767858553</c:v>
                </c:pt>
                <c:pt idx="41">
                  <c:v>25297.546028399927</c:v>
                </c:pt>
                <c:pt idx="42">
                  <c:v>283.0642356131541</c:v>
                </c:pt>
                <c:pt idx="43">
                  <c:v>3.9345764978808613</c:v>
                </c:pt>
                <c:pt idx="44">
                  <c:v>2.3118004202266311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5-BA49-8C6B-DB6D0197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40816"/>
        <c:axId val="1030542448"/>
      </c:barChart>
      <c:catAx>
        <c:axId val="103054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424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4244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4081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Z.C'!$M$8:$M$55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34.486634333326165</c:v>
                </c:pt>
                <c:pt idx="8">
                  <c:v>172.43317166663081</c:v>
                </c:pt>
                <c:pt idx="9">
                  <c:v>68.973268666652331</c:v>
                </c:pt>
                <c:pt idx="10">
                  <c:v>4842.7703223478711</c:v>
                </c:pt>
                <c:pt idx="11">
                  <c:v>6850.3158715218924</c:v>
                </c:pt>
                <c:pt idx="12">
                  <c:v>2490.3584298405876</c:v>
                </c:pt>
                <c:pt idx="13">
                  <c:v>38887.429873957379</c:v>
                </c:pt>
                <c:pt idx="14">
                  <c:v>9134.5698716995921</c:v>
                </c:pt>
                <c:pt idx="15">
                  <c:v>16401.171484232611</c:v>
                </c:pt>
                <c:pt idx="16">
                  <c:v>282.95966958788415</c:v>
                </c:pt>
                <c:pt idx="17">
                  <c:v>18174.562744622501</c:v>
                </c:pt>
                <c:pt idx="18">
                  <c:v>5878.3946933008046</c:v>
                </c:pt>
                <c:pt idx="19">
                  <c:v>17288.167347582912</c:v>
                </c:pt>
                <c:pt idx="20">
                  <c:v>19307.661529826873</c:v>
                </c:pt>
                <c:pt idx="21">
                  <c:v>22020.379756174309</c:v>
                </c:pt>
                <c:pt idx="22">
                  <c:v>27170.609515932603</c:v>
                </c:pt>
                <c:pt idx="23">
                  <c:v>22473.474475581985</c:v>
                </c:pt>
                <c:pt idx="24">
                  <c:v>28925.017799149653</c:v>
                </c:pt>
                <c:pt idx="25">
                  <c:v>38022.803449537219</c:v>
                </c:pt>
                <c:pt idx="26">
                  <c:v>55881.395864970968</c:v>
                </c:pt>
                <c:pt idx="27">
                  <c:v>67699.862967729248</c:v>
                </c:pt>
                <c:pt idx="28">
                  <c:v>100641.16143528177</c:v>
                </c:pt>
                <c:pt idx="29">
                  <c:v>132392.22170650124</c:v>
                </c:pt>
                <c:pt idx="30">
                  <c:v>272843.09450549126</c:v>
                </c:pt>
                <c:pt idx="31">
                  <c:v>432520.90339991183</c:v>
                </c:pt>
                <c:pt idx="32">
                  <c:v>621424.92496259185</c:v>
                </c:pt>
                <c:pt idx="33">
                  <c:v>654878.58287923399</c:v>
                </c:pt>
                <c:pt idx="34">
                  <c:v>671737.23964680114</c:v>
                </c:pt>
                <c:pt idx="35">
                  <c:v>680917.63838402217</c:v>
                </c:pt>
                <c:pt idx="36">
                  <c:v>526528.07092335238</c:v>
                </c:pt>
                <c:pt idx="37">
                  <c:v>428370.97957570327</c:v>
                </c:pt>
                <c:pt idx="38">
                  <c:v>239836.90496604799</c:v>
                </c:pt>
                <c:pt idx="39">
                  <c:v>127034.41740517125</c:v>
                </c:pt>
                <c:pt idx="40">
                  <c:v>52470.24148233841</c:v>
                </c:pt>
                <c:pt idx="41">
                  <c:v>6146.4366844778806</c:v>
                </c:pt>
                <c:pt idx="42">
                  <c:v>417.51269271149249</c:v>
                </c:pt>
                <c:pt idx="43">
                  <c:v>77.966177707366455</c:v>
                </c:pt>
                <c:pt idx="44">
                  <c:v>586.27278366654491</c:v>
                </c:pt>
                <c:pt idx="45">
                  <c:v>241.40644033328317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6-7441-81BC-17BB54F5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7008"/>
        <c:axId val="1030541360"/>
      </c:barChart>
      <c:catAx>
        <c:axId val="1030537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4136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4136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37008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Z.C'!$J$8:$J$55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192.20394635159087</c:v>
                </c:pt>
                <c:pt idx="11">
                  <c:v>152.61305022495313</c:v>
                </c:pt>
                <c:pt idx="12">
                  <c:v>6913.9354075779165</c:v>
                </c:pt>
                <c:pt idx="13">
                  <c:v>12302.24957248905</c:v>
                </c:pt>
                <c:pt idx="14">
                  <c:v>19995.125023617122</c:v>
                </c:pt>
                <c:pt idx="15">
                  <c:v>20789.269610957665</c:v>
                </c:pt>
                <c:pt idx="16">
                  <c:v>73946.046638226035</c:v>
                </c:pt>
                <c:pt idx="17">
                  <c:v>17188.207129008773</c:v>
                </c:pt>
                <c:pt idx="18">
                  <c:v>32386.309471646629</c:v>
                </c:pt>
                <c:pt idx="19">
                  <c:v>26715.524711717851</c:v>
                </c:pt>
                <c:pt idx="20">
                  <c:v>42882.831861363476</c:v>
                </c:pt>
                <c:pt idx="21">
                  <c:v>26188.239551149676</c:v>
                </c:pt>
                <c:pt idx="22">
                  <c:v>52825.930957790217</c:v>
                </c:pt>
                <c:pt idx="23">
                  <c:v>10015.377460365971</c:v>
                </c:pt>
                <c:pt idx="24">
                  <c:v>36026.683105567427</c:v>
                </c:pt>
                <c:pt idx="25">
                  <c:v>46831.961236087584</c:v>
                </c:pt>
                <c:pt idx="26">
                  <c:v>41405.311238088696</c:v>
                </c:pt>
                <c:pt idx="27">
                  <c:v>94648.327424769755</c:v>
                </c:pt>
                <c:pt idx="28">
                  <c:v>159034.36681372367</c:v>
                </c:pt>
                <c:pt idx="29">
                  <c:v>306452.25822813786</c:v>
                </c:pt>
                <c:pt idx="30">
                  <c:v>375158.7049677936</c:v>
                </c:pt>
                <c:pt idx="31">
                  <c:v>638392.24764022487</c:v>
                </c:pt>
                <c:pt idx="32">
                  <c:v>796834.97790765623</c:v>
                </c:pt>
                <c:pt idx="33">
                  <c:v>545126.70521908731</c:v>
                </c:pt>
                <c:pt idx="34">
                  <c:v>397685.10810299037</c:v>
                </c:pt>
                <c:pt idx="35">
                  <c:v>269601.04061265144</c:v>
                </c:pt>
                <c:pt idx="36">
                  <c:v>86976.068923280778</c:v>
                </c:pt>
                <c:pt idx="37">
                  <c:v>49296.869811322205</c:v>
                </c:pt>
                <c:pt idx="38">
                  <c:v>39677.603473055649</c:v>
                </c:pt>
                <c:pt idx="39">
                  <c:v>29158.521724815131</c:v>
                </c:pt>
                <c:pt idx="40">
                  <c:v>14387.481634400681</c:v>
                </c:pt>
                <c:pt idx="41">
                  <c:v>4789.7683157557449</c:v>
                </c:pt>
                <c:pt idx="42">
                  <c:v>2392.6576021639275</c:v>
                </c:pt>
                <c:pt idx="43">
                  <c:v>871.68598221136961</c:v>
                </c:pt>
                <c:pt idx="44">
                  <c:v>274.82008263744649</c:v>
                </c:pt>
                <c:pt idx="45">
                  <c:v>95.585137953004136</c:v>
                </c:pt>
                <c:pt idx="46">
                  <c:v>38.234055181201647</c:v>
                </c:pt>
                <c:pt idx="47">
                  <c:v>6.3723425302002754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E-48F3-9F4C-BC97174CA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43536"/>
        <c:axId val="1030528848"/>
      </c:barChart>
      <c:catAx>
        <c:axId val="103054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288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2884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54353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Z.C'!$K$8:$K$55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2.5399923116435041</c:v>
                </c:pt>
                <c:pt idx="13">
                  <c:v>10.159969246574018</c:v>
                </c:pt>
                <c:pt idx="14">
                  <c:v>2.5399923116435041</c:v>
                </c:pt>
                <c:pt idx="15">
                  <c:v>2193.9920393077405</c:v>
                </c:pt>
                <c:pt idx="16">
                  <c:v>1009.1426129160453</c:v>
                </c:pt>
                <c:pt idx="17">
                  <c:v>2350.5853351467681</c:v>
                </c:pt>
                <c:pt idx="18">
                  <c:v>6419.6513677209223</c:v>
                </c:pt>
                <c:pt idx="19">
                  <c:v>27973.56825654722</c:v>
                </c:pt>
                <c:pt idx="20">
                  <c:v>22178.712395900337</c:v>
                </c:pt>
                <c:pt idx="21">
                  <c:v>38313.676281643842</c:v>
                </c:pt>
                <c:pt idx="22">
                  <c:v>33550.654402939661</c:v>
                </c:pt>
                <c:pt idx="23">
                  <c:v>19068.033192497252</c:v>
                </c:pt>
                <c:pt idx="24">
                  <c:v>44776.571385584524</c:v>
                </c:pt>
                <c:pt idx="25">
                  <c:v>40714.293369552477</c:v>
                </c:pt>
                <c:pt idx="26">
                  <c:v>59635.015913772004</c:v>
                </c:pt>
                <c:pt idx="27">
                  <c:v>62908.961487396096</c:v>
                </c:pt>
                <c:pt idx="28">
                  <c:v>87816.057950531773</c:v>
                </c:pt>
                <c:pt idx="29">
                  <c:v>85194.462705057173</c:v>
                </c:pt>
                <c:pt idx="30">
                  <c:v>116488.75833603325</c:v>
                </c:pt>
                <c:pt idx="31">
                  <c:v>164888.9316317144</c:v>
                </c:pt>
                <c:pt idx="32">
                  <c:v>278372.22696721082</c:v>
                </c:pt>
                <c:pt idx="33">
                  <c:v>376599.08022370667</c:v>
                </c:pt>
                <c:pt idx="34">
                  <c:v>529957.87521510373</c:v>
                </c:pt>
                <c:pt idx="35">
                  <c:v>453752.38412133738</c:v>
                </c:pt>
                <c:pt idx="36">
                  <c:v>334131.49799133721</c:v>
                </c:pt>
                <c:pt idx="37">
                  <c:v>243695.59928151238</c:v>
                </c:pt>
                <c:pt idx="38">
                  <c:v>120814.82453758843</c:v>
                </c:pt>
                <c:pt idx="39">
                  <c:v>47619.589350489347</c:v>
                </c:pt>
                <c:pt idx="40">
                  <c:v>18687.692077348518</c:v>
                </c:pt>
                <c:pt idx="41">
                  <c:v>5753.0366893160153</c:v>
                </c:pt>
                <c:pt idx="42">
                  <c:v>536.71383414787454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9-4522-8BC3-D166D487A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45856"/>
        <c:axId val="1030433888"/>
      </c:barChart>
      <c:catAx>
        <c:axId val="10304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38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4585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Z.C'!$M$8:$M$55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34.486634333326165</c:v>
                </c:pt>
                <c:pt idx="8">
                  <c:v>172.43317166663081</c:v>
                </c:pt>
                <c:pt idx="9">
                  <c:v>68.973268666652331</c:v>
                </c:pt>
                <c:pt idx="10">
                  <c:v>4842.7703223478711</c:v>
                </c:pt>
                <c:pt idx="11">
                  <c:v>6850.3158715218924</c:v>
                </c:pt>
                <c:pt idx="12">
                  <c:v>2490.3584298405876</c:v>
                </c:pt>
                <c:pt idx="13">
                  <c:v>38887.429873957379</c:v>
                </c:pt>
                <c:pt idx="14">
                  <c:v>9134.5698716995921</c:v>
                </c:pt>
                <c:pt idx="15">
                  <c:v>16401.171484232611</c:v>
                </c:pt>
                <c:pt idx="16">
                  <c:v>282.95966958788415</c:v>
                </c:pt>
                <c:pt idx="17">
                  <c:v>18174.562744622501</c:v>
                </c:pt>
                <c:pt idx="18">
                  <c:v>5878.3946933008046</c:v>
                </c:pt>
                <c:pt idx="19">
                  <c:v>17288.167347582912</c:v>
                </c:pt>
                <c:pt idx="20">
                  <c:v>19307.661529826873</c:v>
                </c:pt>
                <c:pt idx="21">
                  <c:v>22020.379756174309</c:v>
                </c:pt>
                <c:pt idx="22">
                  <c:v>27170.609515932603</c:v>
                </c:pt>
                <c:pt idx="23">
                  <c:v>22473.474475581985</c:v>
                </c:pt>
                <c:pt idx="24">
                  <c:v>28925.017799149653</c:v>
                </c:pt>
                <c:pt idx="25">
                  <c:v>38022.803449537219</c:v>
                </c:pt>
                <c:pt idx="26">
                  <c:v>55881.395864970968</c:v>
                </c:pt>
                <c:pt idx="27">
                  <c:v>67699.862967729248</c:v>
                </c:pt>
                <c:pt idx="28">
                  <c:v>100641.16143528177</c:v>
                </c:pt>
                <c:pt idx="29">
                  <c:v>132392.22170650124</c:v>
                </c:pt>
                <c:pt idx="30">
                  <c:v>272843.09450549126</c:v>
                </c:pt>
                <c:pt idx="31">
                  <c:v>432520.90339991183</c:v>
                </c:pt>
                <c:pt idx="32">
                  <c:v>621424.92496259185</c:v>
                </c:pt>
                <c:pt idx="33">
                  <c:v>654878.58287923399</c:v>
                </c:pt>
                <c:pt idx="34">
                  <c:v>671737.23964680114</c:v>
                </c:pt>
                <c:pt idx="35">
                  <c:v>680917.63838402217</c:v>
                </c:pt>
                <c:pt idx="36">
                  <c:v>526528.07092335238</c:v>
                </c:pt>
                <c:pt idx="37">
                  <c:v>428370.97957570327</c:v>
                </c:pt>
                <c:pt idx="38">
                  <c:v>239836.90496604799</c:v>
                </c:pt>
                <c:pt idx="39">
                  <c:v>127034.41740517125</c:v>
                </c:pt>
                <c:pt idx="40">
                  <c:v>52470.24148233841</c:v>
                </c:pt>
                <c:pt idx="41">
                  <c:v>6146.4366844778806</c:v>
                </c:pt>
                <c:pt idx="42">
                  <c:v>417.51269271149249</c:v>
                </c:pt>
                <c:pt idx="43">
                  <c:v>77.966177707366455</c:v>
                </c:pt>
                <c:pt idx="44">
                  <c:v>586.27278366654491</c:v>
                </c:pt>
                <c:pt idx="45">
                  <c:v>241.40644033328317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9-484D-9B42-60DE88435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2800"/>
        <c:axId val="1030439872"/>
      </c:barChart>
      <c:catAx>
        <c:axId val="103043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98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987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280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Z.C'!$N$8:$N$55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6.0679511648632438</c:v>
                </c:pt>
                <c:pt idx="13">
                  <c:v>18.20385349458973</c:v>
                </c:pt>
                <c:pt idx="14">
                  <c:v>27.305780241884605</c:v>
                </c:pt>
                <c:pt idx="15">
                  <c:v>1247.4116585244437</c:v>
                </c:pt>
                <c:pt idx="16">
                  <c:v>8657.0023947428308</c:v>
                </c:pt>
                <c:pt idx="17">
                  <c:v>8566.0968847635286</c:v>
                </c:pt>
                <c:pt idx="18">
                  <c:v>26633.898677700839</c:v>
                </c:pt>
                <c:pt idx="19">
                  <c:v>38148.061883063136</c:v>
                </c:pt>
                <c:pt idx="20">
                  <c:v>55473.017541021618</c:v>
                </c:pt>
                <c:pt idx="21">
                  <c:v>46616.305574879116</c:v>
                </c:pt>
                <c:pt idx="22">
                  <c:v>65757.957761504062</c:v>
                </c:pt>
                <c:pt idx="23">
                  <c:v>102928.35436596577</c:v>
                </c:pt>
                <c:pt idx="24">
                  <c:v>131673.46053283438</c:v>
                </c:pt>
                <c:pt idx="25">
                  <c:v>124780.66636375555</c:v>
                </c:pt>
                <c:pt idx="26">
                  <c:v>225549.75313704129</c:v>
                </c:pt>
                <c:pt idx="27">
                  <c:v>262409.95087540196</c:v>
                </c:pt>
                <c:pt idx="28">
                  <c:v>436809.25076967065</c:v>
                </c:pt>
                <c:pt idx="29">
                  <c:v>467962.22179449431</c:v>
                </c:pt>
                <c:pt idx="30">
                  <c:v>627375.4286190737</c:v>
                </c:pt>
                <c:pt idx="31">
                  <c:v>469871.92388589075</c:v>
                </c:pt>
                <c:pt idx="32">
                  <c:v>621916.14987384982</c:v>
                </c:pt>
                <c:pt idx="33">
                  <c:v>572820.36350346566</c:v>
                </c:pt>
                <c:pt idx="34">
                  <c:v>765146.66278285196</c:v>
                </c:pt>
                <c:pt idx="35">
                  <c:v>674844.91718112293</c:v>
                </c:pt>
                <c:pt idx="36">
                  <c:v>616623.24819667521</c:v>
                </c:pt>
                <c:pt idx="37">
                  <c:v>328765.68821979058</c:v>
                </c:pt>
                <c:pt idx="38">
                  <c:v>238873.05150928977</c:v>
                </c:pt>
                <c:pt idx="39">
                  <c:v>59788.558524719643</c:v>
                </c:pt>
                <c:pt idx="40">
                  <c:v>27705.649611796405</c:v>
                </c:pt>
                <c:pt idx="41">
                  <c:v>3919.0348573060865</c:v>
                </c:pt>
                <c:pt idx="42">
                  <c:v>600.61888497389543</c:v>
                </c:pt>
                <c:pt idx="43">
                  <c:v>804.15708086606082</c:v>
                </c:pt>
                <c:pt idx="44">
                  <c:v>804.15708086606082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6-7441-81BC-17BB54F5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8784"/>
        <c:axId val="1030440416"/>
      </c:barChart>
      <c:catAx>
        <c:axId val="103043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4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4041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8784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Z.C'!$O$8:$O$55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3336.7877703988265</c:v>
                </c:pt>
                <c:pt idx="14">
                  <c:v>26627.039102059131</c:v>
                </c:pt>
                <c:pt idx="15">
                  <c:v>41313.150034086029</c:v>
                </c:pt>
                <c:pt idx="16">
                  <c:v>29041.526302414124</c:v>
                </c:pt>
                <c:pt idx="17">
                  <c:v>54497.856187163896</c:v>
                </c:pt>
                <c:pt idx="18">
                  <c:v>22144.670196994979</c:v>
                </c:pt>
                <c:pt idx="19">
                  <c:v>27763.255032675628</c:v>
                </c:pt>
                <c:pt idx="20">
                  <c:v>54779.213784161366</c:v>
                </c:pt>
                <c:pt idx="21">
                  <c:v>43028.170793415542</c:v>
                </c:pt>
                <c:pt idx="22">
                  <c:v>117551.51532405202</c:v>
                </c:pt>
                <c:pt idx="23">
                  <c:v>72872.051636463642</c:v>
                </c:pt>
                <c:pt idx="24">
                  <c:v>178856.88552473666</c:v>
                </c:pt>
                <c:pt idx="25">
                  <c:v>145232.83392533197</c:v>
                </c:pt>
                <c:pt idx="26">
                  <c:v>240157.58991181027</c:v>
                </c:pt>
                <c:pt idx="27">
                  <c:v>329139.21054256137</c:v>
                </c:pt>
                <c:pt idx="28">
                  <c:v>468979.360041762</c:v>
                </c:pt>
                <c:pt idx="29">
                  <c:v>635001.59670479898</c:v>
                </c:pt>
                <c:pt idx="30">
                  <c:v>764506.18162745575</c:v>
                </c:pt>
                <c:pt idx="31">
                  <c:v>943001.59596821317</c:v>
                </c:pt>
                <c:pt idx="32">
                  <c:v>994483.65702997439</c:v>
                </c:pt>
                <c:pt idx="33">
                  <c:v>975449.70318056364</c:v>
                </c:pt>
                <c:pt idx="34">
                  <c:v>1005071.5678235234</c:v>
                </c:pt>
                <c:pt idx="35">
                  <c:v>715982.12640521256</c:v>
                </c:pt>
                <c:pt idx="36">
                  <c:v>773781.96045872418</c:v>
                </c:pt>
                <c:pt idx="37">
                  <c:v>353993.8650154951</c:v>
                </c:pt>
                <c:pt idx="38">
                  <c:v>230589.31527133673</c:v>
                </c:pt>
                <c:pt idx="39">
                  <c:v>73581.614633558755</c:v>
                </c:pt>
                <c:pt idx="40">
                  <c:v>44865.274575304175</c:v>
                </c:pt>
                <c:pt idx="41">
                  <c:v>17042.293826497968</c:v>
                </c:pt>
                <c:pt idx="42">
                  <c:v>85.167234505843524</c:v>
                </c:pt>
                <c:pt idx="43">
                  <c:v>11.032743789217839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B-F342-A2D0-7B0E4056B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4432"/>
        <c:axId val="1030436064"/>
      </c:barChart>
      <c:catAx>
        <c:axId val="103043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60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06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443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Z.C'!$P$8:$P$55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1094.2357660108642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1380.2004533788884</c:v>
                </c:pt>
                <c:pt idx="15">
                  <c:v>3148.0041197470096</c:v>
                </c:pt>
                <c:pt idx="16">
                  <c:v>3445.8047869767042</c:v>
                </c:pt>
                <c:pt idx="17">
                  <c:v>4757.7675219066368</c:v>
                </c:pt>
                <c:pt idx="18">
                  <c:v>17948.567145026183</c:v>
                </c:pt>
                <c:pt idx="19">
                  <c:v>26682.966816765242</c:v>
                </c:pt>
                <c:pt idx="20">
                  <c:v>43521.387121295898</c:v>
                </c:pt>
                <c:pt idx="21">
                  <c:v>66456.666983845324</c:v>
                </c:pt>
                <c:pt idx="22">
                  <c:v>123459.20240480681</c:v>
                </c:pt>
                <c:pt idx="23">
                  <c:v>149983.39366688734</c:v>
                </c:pt>
                <c:pt idx="24">
                  <c:v>273755.4264148064</c:v>
                </c:pt>
                <c:pt idx="25">
                  <c:v>242968.3334765762</c:v>
                </c:pt>
                <c:pt idx="26">
                  <c:v>345350.87791406974</c:v>
                </c:pt>
                <c:pt idx="27">
                  <c:v>390157.78911095543</c:v>
                </c:pt>
                <c:pt idx="28">
                  <c:v>441633.54492907802</c:v>
                </c:pt>
                <c:pt idx="29">
                  <c:v>436876.50571431132</c:v>
                </c:pt>
                <c:pt idx="30">
                  <c:v>620525.20537079044</c:v>
                </c:pt>
                <c:pt idx="31">
                  <c:v>775117.16385640507</c:v>
                </c:pt>
                <c:pt idx="32">
                  <c:v>1093742.5262217848</c:v>
                </c:pt>
                <c:pt idx="33">
                  <c:v>973927.34983463003</c:v>
                </c:pt>
                <c:pt idx="34">
                  <c:v>1043066.0055925968</c:v>
                </c:pt>
                <c:pt idx="35">
                  <c:v>833634.92605846224</c:v>
                </c:pt>
                <c:pt idx="36">
                  <c:v>587030.42898821563</c:v>
                </c:pt>
                <c:pt idx="37">
                  <c:v>374413.24210110126</c:v>
                </c:pt>
                <c:pt idx="38">
                  <c:v>165450.78219432119</c:v>
                </c:pt>
                <c:pt idx="39">
                  <c:v>84421.908941615533</c:v>
                </c:pt>
                <c:pt idx="40">
                  <c:v>30199.539182604269</c:v>
                </c:pt>
                <c:pt idx="41">
                  <c:v>7541.2345890306569</c:v>
                </c:pt>
                <c:pt idx="42">
                  <c:v>305.84922079802277</c:v>
                </c:pt>
                <c:pt idx="43">
                  <c:v>0</c:v>
                </c:pt>
                <c:pt idx="44">
                  <c:v>0</c:v>
                </c:pt>
                <c:pt idx="45">
                  <c:v>918.67920834225959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8-414A-9EED-09D02DD55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Tmoy; C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Z.C'!$D$7:$U$7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'Fig2.5.1c Catch Z.C'!$D$59:$U$59</c:f>
              <c:numCache>
                <c:formatCode>0.0</c:formatCode>
                <c:ptCount val="18"/>
                <c:pt idx="0">
                  <c:v>24.26205586560399</c:v>
                </c:pt>
                <c:pt idx="1">
                  <c:v>24.187039776783422</c:v>
                </c:pt>
                <c:pt idx="2">
                  <c:v>23.479723272782866</c:v>
                </c:pt>
                <c:pt idx="3">
                  <c:v>23.200861668903332</c:v>
                </c:pt>
                <c:pt idx="4">
                  <c:v>20.646413892983134</c:v>
                </c:pt>
                <c:pt idx="5">
                  <c:v>20.161988892422269</c:v>
                </c:pt>
                <c:pt idx="6">
                  <c:v>21.589045517871046</c:v>
                </c:pt>
                <c:pt idx="7">
                  <c:v>22.646867872666462</c:v>
                </c:pt>
                <c:pt idx="8">
                  <c:v>22.159132920287622</c:v>
                </c:pt>
                <c:pt idx="9">
                  <c:v>22.730030553308708</c:v>
                </c:pt>
                <c:pt idx="10">
                  <c:v>22.034891985390271</c:v>
                </c:pt>
                <c:pt idx="11">
                  <c:v>21.954956125085843</c:v>
                </c:pt>
                <c:pt idx="12">
                  <c:v>21.923543771944018</c:v>
                </c:pt>
                <c:pt idx="14">
                  <c:v>20.178331647967127</c:v>
                </c:pt>
                <c:pt idx="15">
                  <c:v>21.72628196907586</c:v>
                </c:pt>
                <c:pt idx="16">
                  <c:v>19.804282700355841</c:v>
                </c:pt>
                <c:pt idx="17">
                  <c:v>21.179064871652358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C-4D35-BCA7-1B84047B3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432256"/>
        <c:axId val="1030437152"/>
      </c:lineChart>
      <c:catAx>
        <c:axId val="103043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0437152"/>
        <c:crosses val="autoZero"/>
        <c:auto val="1"/>
        <c:lblAlgn val="ctr"/>
        <c:lblOffset val="100"/>
        <c:noMultiLvlLbl val="0"/>
      </c:catAx>
      <c:valAx>
        <c:axId val="10304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043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Z.C'!$R$8:$R$55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825.78381911772044</c:v>
                </c:pt>
                <c:pt idx="11">
                  <c:v>1230.5175878709811</c:v>
                </c:pt>
                <c:pt idx="12">
                  <c:v>1718.1317012979912</c:v>
                </c:pt>
                <c:pt idx="13">
                  <c:v>3685.3544995115658</c:v>
                </c:pt>
                <c:pt idx="14">
                  <c:v>7482.2329698480735</c:v>
                </c:pt>
                <c:pt idx="15">
                  <c:v>15769.523088427304</c:v>
                </c:pt>
                <c:pt idx="16">
                  <c:v>32200.694907465942</c:v>
                </c:pt>
                <c:pt idx="17">
                  <c:v>64520.038077672347</c:v>
                </c:pt>
                <c:pt idx="18">
                  <c:v>103211.2652008609</c:v>
                </c:pt>
                <c:pt idx="19">
                  <c:v>189840.42346960297</c:v>
                </c:pt>
                <c:pt idx="20">
                  <c:v>301861.47451605357</c:v>
                </c:pt>
                <c:pt idx="21">
                  <c:v>432822.30618223065</c:v>
                </c:pt>
                <c:pt idx="22">
                  <c:v>586185.99790707941</c:v>
                </c:pt>
                <c:pt idx="23">
                  <c:v>553246.80506912828</c:v>
                </c:pt>
                <c:pt idx="24">
                  <c:v>601160.62623854447</c:v>
                </c:pt>
                <c:pt idx="25">
                  <c:v>447841.94561850297</c:v>
                </c:pt>
                <c:pt idx="26">
                  <c:v>497760.86447239155</c:v>
                </c:pt>
                <c:pt idx="27">
                  <c:v>452492.71243915759</c:v>
                </c:pt>
                <c:pt idx="28">
                  <c:v>637721.16179362184</c:v>
                </c:pt>
                <c:pt idx="29">
                  <c:v>586286.86138398247</c:v>
                </c:pt>
                <c:pt idx="30">
                  <c:v>747738.54638531886</c:v>
                </c:pt>
                <c:pt idx="31">
                  <c:v>608645.99867506057</c:v>
                </c:pt>
                <c:pt idx="32">
                  <c:v>748644.17237054475</c:v>
                </c:pt>
                <c:pt idx="33">
                  <c:v>505662.63122174691</c:v>
                </c:pt>
                <c:pt idx="34">
                  <c:v>539939.00590790994</c:v>
                </c:pt>
                <c:pt idx="35">
                  <c:v>367588.04903878982</c:v>
                </c:pt>
                <c:pt idx="36">
                  <c:v>262929.7649817139</c:v>
                </c:pt>
                <c:pt idx="37">
                  <c:v>127666.55650011091</c:v>
                </c:pt>
                <c:pt idx="38">
                  <c:v>77370.740609756132</c:v>
                </c:pt>
                <c:pt idx="39">
                  <c:v>26853.849727474095</c:v>
                </c:pt>
                <c:pt idx="40">
                  <c:v>12877.465894203291</c:v>
                </c:pt>
                <c:pt idx="41">
                  <c:v>7741.7410882345666</c:v>
                </c:pt>
                <c:pt idx="42">
                  <c:v>11.256835433462227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0-4680-B2A1-7FDCF68DA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4432"/>
        <c:axId val="1030436064"/>
      </c:barChart>
      <c:catAx>
        <c:axId val="103043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60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06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443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Z.C'!$S$8:$S$55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643.09840289503165</c:v>
                </c:pt>
                <c:pt idx="4">
                  <c:v>621.3046284032572</c:v>
                </c:pt>
                <c:pt idx="5">
                  <c:v>1069.6922384208337</c:v>
                </c:pt>
                <c:pt idx="6">
                  <c:v>831.8691704007648</c:v>
                </c:pt>
                <c:pt idx="7">
                  <c:v>1176.8241839885829</c:v>
                </c:pt>
                <c:pt idx="8">
                  <c:v>1260.872150877575</c:v>
                </c:pt>
                <c:pt idx="9">
                  <c:v>1477.5559771014939</c:v>
                </c:pt>
                <c:pt idx="10">
                  <c:v>1140.2683466237784</c:v>
                </c:pt>
                <c:pt idx="11">
                  <c:v>1164.7495299469183</c:v>
                </c:pt>
                <c:pt idx="12">
                  <c:v>1819.2306584342898</c:v>
                </c:pt>
                <c:pt idx="13">
                  <c:v>6537.4237752644385</c:v>
                </c:pt>
                <c:pt idx="14">
                  <c:v>16620.722717692992</c:v>
                </c:pt>
                <c:pt idx="15">
                  <c:v>8247.2295445289292</c:v>
                </c:pt>
                <c:pt idx="16">
                  <c:v>22652.990135392309</c:v>
                </c:pt>
                <c:pt idx="17">
                  <c:v>17434.559640386116</c:v>
                </c:pt>
                <c:pt idx="18">
                  <c:v>17323.079009059824</c:v>
                </c:pt>
                <c:pt idx="19">
                  <c:v>13615.952296228486</c:v>
                </c:pt>
                <c:pt idx="20">
                  <c:v>25118.004967958695</c:v>
                </c:pt>
                <c:pt idx="21">
                  <c:v>25076.425894948945</c:v>
                </c:pt>
                <c:pt idx="22">
                  <c:v>44074.891601149364</c:v>
                </c:pt>
                <c:pt idx="23">
                  <c:v>85337.442551977409</c:v>
                </c:pt>
                <c:pt idx="24">
                  <c:v>140261.27306638032</c:v>
                </c:pt>
                <c:pt idx="25">
                  <c:v>320641.42248422728</c:v>
                </c:pt>
                <c:pt idx="26">
                  <c:v>755421.46604888549</c:v>
                </c:pt>
                <c:pt idx="27">
                  <c:v>768339.13505338575</c:v>
                </c:pt>
                <c:pt idx="28">
                  <c:v>822002.13677349128</c:v>
                </c:pt>
                <c:pt idx="29">
                  <c:v>832147.88430461613</c:v>
                </c:pt>
                <c:pt idx="30">
                  <c:v>888772.38553701947</c:v>
                </c:pt>
                <c:pt idx="31">
                  <c:v>690832.59292126691</c:v>
                </c:pt>
                <c:pt idx="32">
                  <c:v>561517.20318202605</c:v>
                </c:pt>
                <c:pt idx="33">
                  <c:v>406213.18602000765</c:v>
                </c:pt>
                <c:pt idx="34">
                  <c:v>535314.9567193269</c:v>
                </c:pt>
                <c:pt idx="35">
                  <c:v>462058.67218075809</c:v>
                </c:pt>
                <c:pt idx="36">
                  <c:v>479607.92689832783</c:v>
                </c:pt>
                <c:pt idx="37">
                  <c:v>330763.994955539</c:v>
                </c:pt>
                <c:pt idx="38">
                  <c:v>270179.47259068198</c:v>
                </c:pt>
                <c:pt idx="39">
                  <c:v>287026.88529704115</c:v>
                </c:pt>
                <c:pt idx="40">
                  <c:v>201447.38504604541</c:v>
                </c:pt>
                <c:pt idx="41">
                  <c:v>158235.15693371269</c:v>
                </c:pt>
                <c:pt idx="42">
                  <c:v>82467.216616889855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2-4B39-89BC-426AC1FB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Poids moyen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Z.C'!$D$7:$U$7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'Fig2.5.1c Catch Z.C'!$D$58:$U$58</c:f>
              <c:numCache>
                <c:formatCode>0</c:formatCode>
                <c:ptCount val="18"/>
                <c:pt idx="0">
                  <c:v>171.54779509085691</c:v>
                </c:pt>
                <c:pt idx="1">
                  <c:v>121.03078329296999</c:v>
                </c:pt>
                <c:pt idx="2">
                  <c:v>116.7232432238127</c:v>
                </c:pt>
                <c:pt idx="3">
                  <c:v>93.715795682692857</c:v>
                </c:pt>
                <c:pt idx="4">
                  <c:v>89.844031285974594</c:v>
                </c:pt>
                <c:pt idx="5">
                  <c:v>77.436162027977019</c:v>
                </c:pt>
                <c:pt idx="6">
                  <c:v>81.513310108796588</c:v>
                </c:pt>
                <c:pt idx="7">
                  <c:v>106.66869376897384</c:v>
                </c:pt>
                <c:pt idx="8">
                  <c:v>98.658392827603123</c:v>
                </c:pt>
                <c:pt idx="9">
                  <c:v>112.06522397892546</c:v>
                </c:pt>
                <c:pt idx="10">
                  <c:v>99.730973376414468</c:v>
                </c:pt>
                <c:pt idx="11">
                  <c:v>96.393890948439463</c:v>
                </c:pt>
                <c:pt idx="12">
                  <c:v>103.23962657457844</c:v>
                </c:pt>
                <c:pt idx="14">
                  <c:v>79.544331121297958</c:v>
                </c:pt>
                <c:pt idx="15">
                  <c:v>73.80518521534465</c:v>
                </c:pt>
                <c:pt idx="16">
                  <c:v>69.933196228489507</c:v>
                </c:pt>
                <c:pt idx="17">
                  <c:v>81.708973590873597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9-4522-9ACE-4BC92EBC3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946624"/>
        <c:axId val="1028945376"/>
      </c:lineChart>
      <c:catAx>
        <c:axId val="102894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8945376"/>
        <c:crosses val="autoZero"/>
        <c:auto val="1"/>
        <c:lblAlgn val="ctr"/>
        <c:lblOffset val="100"/>
        <c:noMultiLvlLbl val="0"/>
      </c:catAx>
      <c:valAx>
        <c:axId val="10289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894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Z.C'!$AC$8:$AC$55</c:f>
              <c:numCache>
                <c:formatCode>General</c:formatCode>
                <c:ptCount val="4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11.5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  <c:pt idx="17">
                  <c:v>14.5</c:v>
                </c:pt>
                <c:pt idx="18">
                  <c:v>15</c:v>
                </c:pt>
                <c:pt idx="19">
                  <c:v>15.5</c:v>
                </c:pt>
                <c:pt idx="20">
                  <c:v>16</c:v>
                </c:pt>
                <c:pt idx="21">
                  <c:v>16.5</c:v>
                </c:pt>
                <c:pt idx="22">
                  <c:v>17</c:v>
                </c:pt>
                <c:pt idx="23">
                  <c:v>17.5</c:v>
                </c:pt>
                <c:pt idx="24">
                  <c:v>18</c:v>
                </c:pt>
                <c:pt idx="25">
                  <c:v>18.5</c:v>
                </c:pt>
                <c:pt idx="26">
                  <c:v>19</c:v>
                </c:pt>
                <c:pt idx="27">
                  <c:v>19.5</c:v>
                </c:pt>
                <c:pt idx="28">
                  <c:v>20</c:v>
                </c:pt>
                <c:pt idx="29">
                  <c:v>20.5</c:v>
                </c:pt>
                <c:pt idx="30">
                  <c:v>21</c:v>
                </c:pt>
                <c:pt idx="31">
                  <c:v>21.5</c:v>
                </c:pt>
                <c:pt idx="32">
                  <c:v>22</c:v>
                </c:pt>
                <c:pt idx="33">
                  <c:v>22.5</c:v>
                </c:pt>
                <c:pt idx="34">
                  <c:v>23</c:v>
                </c:pt>
                <c:pt idx="35">
                  <c:v>23.5</c:v>
                </c:pt>
                <c:pt idx="36">
                  <c:v>24</c:v>
                </c:pt>
                <c:pt idx="37">
                  <c:v>24.5</c:v>
                </c:pt>
                <c:pt idx="38">
                  <c:v>25</c:v>
                </c:pt>
                <c:pt idx="39">
                  <c:v>25.5</c:v>
                </c:pt>
                <c:pt idx="40">
                  <c:v>26</c:v>
                </c:pt>
                <c:pt idx="41">
                  <c:v>26.5</c:v>
                </c:pt>
                <c:pt idx="42">
                  <c:v>27</c:v>
                </c:pt>
                <c:pt idx="43">
                  <c:v>27.5</c:v>
                </c:pt>
                <c:pt idx="44">
                  <c:v>28</c:v>
                </c:pt>
                <c:pt idx="45">
                  <c:v>28.5</c:v>
                </c:pt>
                <c:pt idx="46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Z.C'!$EE$8:$EE$55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119.51839943064726</c:v>
                </c:pt>
                <c:pt idx="10">
                  <c:v>65.654207811032535</c:v>
                </c:pt>
                <c:pt idx="11">
                  <c:v>32.827103905516275</c:v>
                </c:pt>
                <c:pt idx="12">
                  <c:v>45.957945467722794</c:v>
                </c:pt>
                <c:pt idx="13">
                  <c:v>32.827103905516267</c:v>
                </c:pt>
                <c:pt idx="14">
                  <c:v>32.827103905516275</c:v>
                </c:pt>
                <c:pt idx="15">
                  <c:v>1265.208466822153</c:v>
                </c:pt>
                <c:pt idx="16">
                  <c:v>3328.3463188240844</c:v>
                </c:pt>
                <c:pt idx="17">
                  <c:v>5157.3678620118635</c:v>
                </c:pt>
                <c:pt idx="18">
                  <c:v>16016.550165364717</c:v>
                </c:pt>
                <c:pt idx="19">
                  <c:v>17564.952932426248</c:v>
                </c:pt>
                <c:pt idx="20">
                  <c:v>8529.6211210669899</c:v>
                </c:pt>
                <c:pt idx="21">
                  <c:v>25061.386466945987</c:v>
                </c:pt>
                <c:pt idx="22">
                  <c:v>47411.336782189937</c:v>
                </c:pt>
                <c:pt idx="23">
                  <c:v>39272.625249009383</c:v>
                </c:pt>
                <c:pt idx="24">
                  <c:v>65593.245357208551</c:v>
                </c:pt>
                <c:pt idx="25">
                  <c:v>103946.17153477028</c:v>
                </c:pt>
                <c:pt idx="26">
                  <c:v>154196.71936560806</c:v>
                </c:pt>
                <c:pt idx="27">
                  <c:v>187808.20422451501</c:v>
                </c:pt>
                <c:pt idx="28">
                  <c:v>312084.26366217033</c:v>
                </c:pt>
                <c:pt idx="29">
                  <c:v>322408.18846219237</c:v>
                </c:pt>
                <c:pt idx="30">
                  <c:v>523218.44348291762</c:v>
                </c:pt>
                <c:pt idx="31">
                  <c:v>503332.47340127773</c:v>
                </c:pt>
                <c:pt idx="32">
                  <c:v>754729.17662812071</c:v>
                </c:pt>
                <c:pt idx="33">
                  <c:v>464172.82035307307</c:v>
                </c:pt>
                <c:pt idx="34">
                  <c:v>380279.92592566926</c:v>
                </c:pt>
                <c:pt idx="35">
                  <c:v>138208.03196128077</c:v>
                </c:pt>
                <c:pt idx="36">
                  <c:v>43983.36052094031</c:v>
                </c:pt>
                <c:pt idx="37">
                  <c:v>15520.059445907804</c:v>
                </c:pt>
                <c:pt idx="38">
                  <c:v>10277.624280108646</c:v>
                </c:pt>
                <c:pt idx="39">
                  <c:v>5382.198434191534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8-473A-929A-7D36B3EB96F1}"/>
            </c:ext>
          </c:extLst>
        </c:ser>
        <c:ser>
          <c:idx val="1"/>
          <c:order val="1"/>
          <c:tx>
            <c:strRef>
              <c:f>'Fig2.5.1c Catch Z.C'!$DI$7</c:f>
              <c:strCache>
                <c:ptCount val="1"/>
                <c:pt idx="0">
                  <c:v>Zone C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'Fig2.5.1c Catch Z.C'!$EJ$8:$EJ$55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462.04596617135479</c:v>
                </c:pt>
                <c:pt idx="15">
                  <c:v>1218.9670348870247</c:v>
                </c:pt>
                <c:pt idx="16">
                  <c:v>1620.6574251783543</c:v>
                </c:pt>
                <c:pt idx="17">
                  <c:v>14711.527188836157</c:v>
                </c:pt>
                <c:pt idx="18">
                  <c:v>7637.1691206877995</c:v>
                </c:pt>
                <c:pt idx="19">
                  <c:v>48614.865116465895</c:v>
                </c:pt>
                <c:pt idx="20">
                  <c:v>22126.039862164376</c:v>
                </c:pt>
                <c:pt idx="21">
                  <c:v>63558.429241761201</c:v>
                </c:pt>
                <c:pt idx="22">
                  <c:v>34213.630464633192</c:v>
                </c:pt>
                <c:pt idx="23">
                  <c:v>56987.513059987068</c:v>
                </c:pt>
                <c:pt idx="24">
                  <c:v>52797.408611020335</c:v>
                </c:pt>
                <c:pt idx="25">
                  <c:v>78714.385168904744</c:v>
                </c:pt>
                <c:pt idx="26">
                  <c:v>91048.079223233726</c:v>
                </c:pt>
                <c:pt idx="27">
                  <c:v>149463.65900804012</c:v>
                </c:pt>
                <c:pt idx="28">
                  <c:v>118996.98292037216</c:v>
                </c:pt>
                <c:pt idx="29">
                  <c:v>248817.24578396915</c:v>
                </c:pt>
                <c:pt idx="30">
                  <c:v>125863.50518998262</c:v>
                </c:pt>
                <c:pt idx="31">
                  <c:v>277242.35529011744</c:v>
                </c:pt>
                <c:pt idx="32">
                  <c:v>100033.23040372504</c:v>
                </c:pt>
                <c:pt idx="33">
                  <c:v>176141.38272468772</c:v>
                </c:pt>
                <c:pt idx="34">
                  <c:v>57565.551208756828</c:v>
                </c:pt>
                <c:pt idx="35">
                  <c:v>70730.211196775199</c:v>
                </c:pt>
                <c:pt idx="36">
                  <c:v>20418.459418963022</c:v>
                </c:pt>
                <c:pt idx="37">
                  <c:v>17287.237332637909</c:v>
                </c:pt>
                <c:pt idx="38">
                  <c:v>4809.1516896921894</c:v>
                </c:pt>
                <c:pt idx="39">
                  <c:v>1612.619119754175</c:v>
                </c:pt>
                <c:pt idx="40">
                  <c:v>989.04513731522343</c:v>
                </c:pt>
                <c:pt idx="41">
                  <c:v>67.646125264965917</c:v>
                </c:pt>
                <c:pt idx="42">
                  <c:v>137.20424222710957</c:v>
                </c:pt>
                <c:pt idx="43">
                  <c:v>67.646125264965917</c:v>
                </c:pt>
                <c:pt idx="44">
                  <c:v>69.558116962143643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8-473A-929A-7D36B3EB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994896"/>
        <c:axId val="1189991984"/>
      </c:lineChart>
      <c:catAx>
        <c:axId val="11899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9991984"/>
        <c:crosses val="autoZero"/>
        <c:auto val="1"/>
        <c:lblAlgn val="ctr"/>
        <c:lblOffset val="100"/>
        <c:noMultiLvlLbl val="0"/>
      </c:catAx>
      <c:valAx>
        <c:axId val="1189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99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Z.C'!$T$8:$T$55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168.73717002031009</c:v>
                </c:pt>
                <c:pt idx="6">
                  <c:v>506.21151006093027</c:v>
                </c:pt>
                <c:pt idx="7">
                  <c:v>506.21151006093027</c:v>
                </c:pt>
                <c:pt idx="8">
                  <c:v>877.92955501402002</c:v>
                </c:pt>
                <c:pt idx="9">
                  <c:v>118.61228992262467</c:v>
                </c:pt>
                <c:pt idx="10">
                  <c:v>1616.0907529313372</c:v>
                </c:pt>
                <c:pt idx="11">
                  <c:v>7215.5162046674859</c:v>
                </c:pt>
                <c:pt idx="12">
                  <c:v>10879.233037474498</c:v>
                </c:pt>
                <c:pt idx="13">
                  <c:v>3951.7476537334792</c:v>
                </c:pt>
                <c:pt idx="14">
                  <c:v>16781.615370812837</c:v>
                </c:pt>
                <c:pt idx="15">
                  <c:v>13404.076221071915</c:v>
                </c:pt>
                <c:pt idx="16">
                  <c:v>41383.033678918233</c:v>
                </c:pt>
                <c:pt idx="17">
                  <c:v>42069.405886791792</c:v>
                </c:pt>
                <c:pt idx="18">
                  <c:v>94253.404227160965</c:v>
                </c:pt>
                <c:pt idx="19">
                  <c:v>97238.045804354348</c:v>
                </c:pt>
                <c:pt idx="20">
                  <c:v>177129.25238243991</c:v>
                </c:pt>
                <c:pt idx="21">
                  <c:v>215211.36982275758</c:v>
                </c:pt>
                <c:pt idx="22">
                  <c:v>436003.08908936032</c:v>
                </c:pt>
                <c:pt idx="23">
                  <c:v>436664.21953315608</c:v>
                </c:pt>
                <c:pt idx="24">
                  <c:v>616215.66172987421</c:v>
                </c:pt>
                <c:pt idx="25">
                  <c:v>523454.41191383533</c:v>
                </c:pt>
                <c:pt idx="26">
                  <c:v>486012.90422954562</c:v>
                </c:pt>
                <c:pt idx="27">
                  <c:v>456816.51646979124</c:v>
                </c:pt>
                <c:pt idx="28">
                  <c:v>421940.7701401643</c:v>
                </c:pt>
                <c:pt idx="29">
                  <c:v>397227.81492049363</c:v>
                </c:pt>
                <c:pt idx="30">
                  <c:v>613584.77823367959</c:v>
                </c:pt>
                <c:pt idx="31">
                  <c:v>544588.79277509986</c:v>
                </c:pt>
                <c:pt idx="32">
                  <c:v>544234.98154957651</c:v>
                </c:pt>
                <c:pt idx="33">
                  <c:v>307005.24147692532</c:v>
                </c:pt>
                <c:pt idx="34">
                  <c:v>229827.0206182946</c:v>
                </c:pt>
                <c:pt idx="35">
                  <c:v>135441.37103776619</c:v>
                </c:pt>
                <c:pt idx="36">
                  <c:v>82382.99133601725</c:v>
                </c:pt>
                <c:pt idx="37">
                  <c:v>41721.118097623752</c:v>
                </c:pt>
                <c:pt idx="38">
                  <c:v>14856.348391933443</c:v>
                </c:pt>
                <c:pt idx="39">
                  <c:v>5169.0938957401595</c:v>
                </c:pt>
                <c:pt idx="40">
                  <c:v>870.29022208088634</c:v>
                </c:pt>
                <c:pt idx="41">
                  <c:v>44.59685554352108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7-48B2-B7B5-958286F6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Z.C'!$U$8:$U$55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119.77665679885595</c:v>
                </c:pt>
                <c:pt idx="10">
                  <c:v>65.796074527804819</c:v>
                </c:pt>
                <c:pt idx="11">
                  <c:v>32.898037263902417</c:v>
                </c:pt>
                <c:pt idx="12">
                  <c:v>46.057252169463389</c:v>
                </c:pt>
                <c:pt idx="13">
                  <c:v>32.89803726390241</c:v>
                </c:pt>
                <c:pt idx="14">
                  <c:v>495.94240013219502</c:v>
                </c:pt>
                <c:pt idx="15">
                  <c:v>2489.5433499258215</c:v>
                </c:pt>
                <c:pt idx="16">
                  <c:v>4959.6976345520916</c:v>
                </c:pt>
                <c:pt idx="17">
                  <c:v>19911.828093538439</c:v>
                </c:pt>
                <c:pt idx="18">
                  <c:v>23704.830640624394</c:v>
                </c:pt>
                <c:pt idx="19">
                  <c:v>66322.820513108993</c:v>
                </c:pt>
                <c:pt idx="20">
                  <c:v>30721.902251219741</c:v>
                </c:pt>
                <c:pt idx="21">
                  <c:v>88811.306897386894</c:v>
                </c:pt>
                <c:pt idx="22">
                  <c:v>81801.343849268495</c:v>
                </c:pt>
                <c:pt idx="23">
                  <c:v>96468.1388352879</c:v>
                </c:pt>
                <c:pt idx="24">
                  <c:v>118646.47448506975</c:v>
                </c:pt>
                <c:pt idx="25">
                  <c:v>183055.25270759195</c:v>
                </c:pt>
                <c:pt idx="26">
                  <c:v>245774.7276755108</c:v>
                </c:pt>
                <c:pt idx="27">
                  <c:v>338000.64594872447</c:v>
                </c:pt>
                <c:pt idx="28">
                  <c:v>432012.73419245757</c:v>
                </c:pt>
                <c:pt idx="29">
                  <c:v>572459.74777449726</c:v>
                </c:pt>
                <c:pt idx="30">
                  <c:v>650484.49586742907</c:v>
                </c:pt>
                <c:pt idx="31">
                  <c:v>782261.50791323977</c:v>
                </c:pt>
                <c:pt idx="32">
                  <c:v>856609.39202106383</c:v>
                </c:pt>
                <c:pt idx="33">
                  <c:v>641697.80478010338</c:v>
                </c:pt>
                <c:pt idx="34">
                  <c:v>438791.58100751572</c:v>
                </c:pt>
                <c:pt idx="35">
                  <c:v>209389.72042894646</c:v>
                </c:pt>
                <c:pt idx="36">
                  <c:v>64540.980475894117</c:v>
                </c:pt>
                <c:pt idx="37">
                  <c:v>32878.187337358671</c:v>
                </c:pt>
                <c:pt idx="38">
                  <c:v>15119.375729128902</c:v>
                </c:pt>
                <c:pt idx="39">
                  <c:v>7009.9320733936556</c:v>
                </c:pt>
                <c:pt idx="40">
                  <c:v>991.18228268714461</c:v>
                </c:pt>
                <c:pt idx="41">
                  <c:v>67.792296150483693</c:v>
                </c:pt>
                <c:pt idx="42">
                  <c:v>137.5007154619708</c:v>
                </c:pt>
                <c:pt idx="43">
                  <c:v>67.792296150483693</c:v>
                </c:pt>
                <c:pt idx="44">
                  <c:v>69.708419311487091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B-4244-8346-E708700C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Z.C'!$AC$8:$AC$55</c:f>
              <c:numCache>
                <c:formatCode>General</c:formatCode>
                <c:ptCount val="4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11.5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  <c:pt idx="17">
                  <c:v>14.5</c:v>
                </c:pt>
                <c:pt idx="18">
                  <c:v>15</c:v>
                </c:pt>
                <c:pt idx="19">
                  <c:v>15.5</c:v>
                </c:pt>
                <c:pt idx="20">
                  <c:v>16</c:v>
                </c:pt>
                <c:pt idx="21">
                  <c:v>16.5</c:v>
                </c:pt>
                <c:pt idx="22">
                  <c:v>17</c:v>
                </c:pt>
                <c:pt idx="23">
                  <c:v>17.5</c:v>
                </c:pt>
                <c:pt idx="24">
                  <c:v>18</c:v>
                </c:pt>
                <c:pt idx="25">
                  <c:v>18.5</c:v>
                </c:pt>
                <c:pt idx="26">
                  <c:v>19</c:v>
                </c:pt>
                <c:pt idx="27">
                  <c:v>19.5</c:v>
                </c:pt>
                <c:pt idx="28">
                  <c:v>20</c:v>
                </c:pt>
                <c:pt idx="29">
                  <c:v>20.5</c:v>
                </c:pt>
                <c:pt idx="30">
                  <c:v>21</c:v>
                </c:pt>
                <c:pt idx="31">
                  <c:v>21.5</c:v>
                </c:pt>
                <c:pt idx="32">
                  <c:v>22</c:v>
                </c:pt>
                <c:pt idx="33">
                  <c:v>22.5</c:v>
                </c:pt>
                <c:pt idx="34">
                  <c:v>23</c:v>
                </c:pt>
                <c:pt idx="35">
                  <c:v>23.5</c:v>
                </c:pt>
                <c:pt idx="36">
                  <c:v>24</c:v>
                </c:pt>
                <c:pt idx="37">
                  <c:v>24.5</c:v>
                </c:pt>
                <c:pt idx="38">
                  <c:v>25</c:v>
                </c:pt>
                <c:pt idx="39">
                  <c:v>25.5</c:v>
                </c:pt>
                <c:pt idx="40">
                  <c:v>26</c:v>
                </c:pt>
                <c:pt idx="41">
                  <c:v>26.5</c:v>
                </c:pt>
                <c:pt idx="42">
                  <c:v>27</c:v>
                </c:pt>
                <c:pt idx="43">
                  <c:v>27.5</c:v>
                </c:pt>
                <c:pt idx="44">
                  <c:v>28</c:v>
                </c:pt>
                <c:pt idx="45">
                  <c:v>28.5</c:v>
                </c:pt>
                <c:pt idx="46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Z.C'!$DQ$8:$DQ$55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164.5861184909925</c:v>
                </c:pt>
                <c:pt idx="6">
                  <c:v>493.75835547297748</c:v>
                </c:pt>
                <c:pt idx="7">
                  <c:v>493.75835547297748</c:v>
                </c:pt>
                <c:pt idx="8">
                  <c:v>856.33187845268264</c:v>
                </c:pt>
                <c:pt idx="9">
                  <c:v>115.6943452432164</c:v>
                </c:pt>
                <c:pt idx="10">
                  <c:v>1576.3337984282828</c:v>
                </c:pt>
                <c:pt idx="11">
                  <c:v>7038.0094966161678</c:v>
                </c:pt>
                <c:pt idx="12">
                  <c:v>10265.886860843877</c:v>
                </c:pt>
                <c:pt idx="13">
                  <c:v>3767.5324340555067</c:v>
                </c:pt>
                <c:pt idx="14">
                  <c:v>14732.090566772054</c:v>
                </c:pt>
                <c:pt idx="15">
                  <c:v>11220.13208947587</c:v>
                </c:pt>
                <c:pt idx="16">
                  <c:v>32917.841301664528</c:v>
                </c:pt>
                <c:pt idx="17">
                  <c:v>29462.810219563733</c:v>
                </c:pt>
                <c:pt idx="18">
                  <c:v>52920.535204444604</c:v>
                </c:pt>
                <c:pt idx="19">
                  <c:v>42623.801073368173</c:v>
                </c:pt>
                <c:pt idx="20">
                  <c:v>91117.507719913934</c:v>
                </c:pt>
                <c:pt idx="21">
                  <c:v>144174.48297423299</c:v>
                </c:pt>
                <c:pt idx="22">
                  <c:v>331004.66373396257</c:v>
                </c:pt>
                <c:pt idx="23">
                  <c:v>304447.70881596801</c:v>
                </c:pt>
                <c:pt idx="24">
                  <c:v>493958.50845670112</c:v>
                </c:pt>
                <c:pt idx="25">
                  <c:v>332294.18415832665</c:v>
                </c:pt>
                <c:pt idx="26">
                  <c:v>387729.5121026641</c:v>
                </c:pt>
                <c:pt idx="27">
                  <c:v>278718.93403505144</c:v>
                </c:pt>
                <c:pt idx="28">
                  <c:v>294477.06083768443</c:v>
                </c:pt>
                <c:pt idx="29">
                  <c:v>243126.71247258293</c:v>
                </c:pt>
                <c:pt idx="30">
                  <c:v>523222.40007163625</c:v>
                </c:pt>
                <c:pt idx="31">
                  <c:v>433775.27796887443</c:v>
                </c:pt>
                <c:pt idx="32">
                  <c:v>442516.65469642141</c:v>
                </c:pt>
                <c:pt idx="33">
                  <c:v>190445.81673520483</c:v>
                </c:pt>
                <c:pt idx="34">
                  <c:v>171401.90744776963</c:v>
                </c:pt>
                <c:pt idx="35">
                  <c:v>70563.683691559389</c:v>
                </c:pt>
                <c:pt idx="36">
                  <c:v>56933.17074764015</c:v>
                </c:pt>
                <c:pt idx="37">
                  <c:v>17666.750850562137</c:v>
                </c:pt>
                <c:pt idx="38">
                  <c:v>4663.5354352641061</c:v>
                </c:pt>
                <c:pt idx="39">
                  <c:v>3084.135691932594</c:v>
                </c:pt>
                <c:pt idx="40">
                  <c:v>590.17047135006715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2-4F7A-8D4A-3C2BE24B143C}"/>
            </c:ext>
          </c:extLst>
        </c:ser>
        <c:ser>
          <c:idx val="1"/>
          <c:order val="1"/>
          <c:tx>
            <c:strRef>
              <c:f>'Fig2.5.1c Catch Z.C'!$DI$7</c:f>
              <c:strCache>
                <c:ptCount val="1"/>
                <c:pt idx="0">
                  <c:v>Zone C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'Fig2.5.1c Catch Z.C'!$DV$8:$DV$55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345.70949093430926</c:v>
                </c:pt>
                <c:pt idx="13">
                  <c:v>86.999483871018484</c:v>
                </c:pt>
                <c:pt idx="14">
                  <c:v>1636.6854151791165</c:v>
                </c:pt>
                <c:pt idx="15">
                  <c:v>1854.1945506953298</c:v>
                </c:pt>
                <c:pt idx="16">
                  <c:v>7447.1410183266926</c:v>
                </c:pt>
                <c:pt idx="17">
                  <c:v>11571.65907546923</c:v>
                </c:pt>
                <c:pt idx="18">
                  <c:v>39014.169842722695</c:v>
                </c:pt>
                <c:pt idx="19">
                  <c:v>52222.121296087782</c:v>
                </c:pt>
                <c:pt idx="20">
                  <c:v>81654.242080845201</c:v>
                </c:pt>
                <c:pt idx="21">
                  <c:v>65742.537739067775</c:v>
                </c:pt>
                <c:pt idx="22">
                  <c:v>94272.446665973621</c:v>
                </c:pt>
                <c:pt idx="23">
                  <c:v>121474.26775985268</c:v>
                </c:pt>
                <c:pt idx="24">
                  <c:v>107097.82018310546</c:v>
                </c:pt>
                <c:pt idx="25">
                  <c:v>178282.88581098375</c:v>
                </c:pt>
                <c:pt idx="26">
                  <c:v>86327.137265387108</c:v>
                </c:pt>
                <c:pt idx="27">
                  <c:v>166859.57898190711</c:v>
                </c:pt>
                <c:pt idx="28">
                  <c:v>117083.67342205734</c:v>
                </c:pt>
                <c:pt idx="29">
                  <c:v>144329.0224230132</c:v>
                </c:pt>
                <c:pt idx="30">
                  <c:v>75267.766632489263</c:v>
                </c:pt>
                <c:pt idx="31">
                  <c:v>97416.252419839526</c:v>
                </c:pt>
                <c:pt idx="32">
                  <c:v>88329.76846855272</c:v>
                </c:pt>
                <c:pt idx="33">
                  <c:v>109006.88266111126</c:v>
                </c:pt>
                <c:pt idx="34">
                  <c:v>52771.208904492494</c:v>
                </c:pt>
                <c:pt idx="35">
                  <c:v>61545.735587672985</c:v>
                </c:pt>
                <c:pt idx="36">
                  <c:v>23423.141806612708</c:v>
                </c:pt>
                <c:pt idx="37">
                  <c:v>23027.998776717261</c:v>
                </c:pt>
                <c:pt idx="38">
                  <c:v>9827.3364721165417</c:v>
                </c:pt>
                <c:pt idx="39">
                  <c:v>1957.7949052971321</c:v>
                </c:pt>
                <c:pt idx="40">
                  <c:v>258.71000706329073</c:v>
                </c:pt>
                <c:pt idx="41">
                  <c:v>43.499741935509242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2-4F7A-8D4A-3C2BE24B1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994896"/>
        <c:axId val="1189991984"/>
      </c:lineChart>
      <c:catAx>
        <c:axId val="11899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9991984"/>
        <c:crosses val="autoZero"/>
        <c:auto val="1"/>
        <c:lblAlgn val="ctr"/>
        <c:lblOffset val="100"/>
        <c:noMultiLvlLbl val="0"/>
      </c:catAx>
      <c:valAx>
        <c:axId val="1189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99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composition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C.Islands'!$C$5:$C$49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3882.7315648804565</c:v>
                </c:pt>
                <c:pt idx="13">
                  <c:v>1294.2438549601522</c:v>
                </c:pt>
                <c:pt idx="14">
                  <c:v>15530.926259521826</c:v>
                </c:pt>
                <c:pt idx="15">
                  <c:v>20707.901679362436</c:v>
                </c:pt>
                <c:pt idx="16">
                  <c:v>40121.559503764722</c:v>
                </c:pt>
                <c:pt idx="17">
                  <c:v>142366.82404561676</c:v>
                </c:pt>
                <c:pt idx="18">
                  <c:v>279556.67267139285</c:v>
                </c:pt>
                <c:pt idx="19">
                  <c:v>375330.71793844411</c:v>
                </c:pt>
                <c:pt idx="20">
                  <c:v>544876.66293822404</c:v>
                </c:pt>
                <c:pt idx="21">
                  <c:v>718305.33950288454</c:v>
                </c:pt>
                <c:pt idx="22">
                  <c:v>1691576.7184329191</c:v>
                </c:pt>
                <c:pt idx="23">
                  <c:v>2211862.7481268998</c:v>
                </c:pt>
                <c:pt idx="24">
                  <c:v>1283889.9041204711</c:v>
                </c:pt>
                <c:pt idx="25">
                  <c:v>396038.61961780663</c:v>
                </c:pt>
                <c:pt idx="26">
                  <c:v>71183.412022808378</c:v>
                </c:pt>
                <c:pt idx="27">
                  <c:v>25884.877099203048</c:v>
                </c:pt>
                <c:pt idx="28">
                  <c:v>19413.657824402282</c:v>
                </c:pt>
                <c:pt idx="29">
                  <c:v>5176.975419840609</c:v>
                </c:pt>
                <c:pt idx="30">
                  <c:v>1294.2438549601522</c:v>
                </c:pt>
                <c:pt idx="31">
                  <c:v>1294.2438549601522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1-374E-81F7-3D7CCBA3C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3264"/>
        <c:axId val="1031168912"/>
      </c:barChart>
      <c:catAx>
        <c:axId val="103117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891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68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3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C.Islands'!$D$5:$D$49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1412.826263241197</c:v>
                </c:pt>
                <c:pt idx="3">
                  <c:v>7064.131316205986</c:v>
                </c:pt>
                <c:pt idx="4">
                  <c:v>9889.7838426883791</c:v>
                </c:pt>
                <c:pt idx="5">
                  <c:v>5651.305052964788</c:v>
                </c:pt>
                <c:pt idx="6">
                  <c:v>33907.830317788736</c:v>
                </c:pt>
                <c:pt idx="7">
                  <c:v>25430.872738341546</c:v>
                </c:pt>
                <c:pt idx="8">
                  <c:v>19779.567685376758</c:v>
                </c:pt>
                <c:pt idx="9">
                  <c:v>32495.004054547535</c:v>
                </c:pt>
                <c:pt idx="10">
                  <c:v>43797.614160477118</c:v>
                </c:pt>
                <c:pt idx="11">
                  <c:v>117264.57984901936</c:v>
                </c:pt>
                <c:pt idx="12">
                  <c:v>145521.10511384331</c:v>
                </c:pt>
                <c:pt idx="13">
                  <c:v>183667.41422135563</c:v>
                </c:pt>
                <c:pt idx="14">
                  <c:v>185080.24048459684</c:v>
                </c:pt>
                <c:pt idx="15">
                  <c:v>107374.79600633099</c:v>
                </c:pt>
                <c:pt idx="16">
                  <c:v>124328.71116522535</c:v>
                </c:pt>
                <c:pt idx="17">
                  <c:v>213336.7657494208</c:v>
                </c:pt>
                <c:pt idx="18">
                  <c:v>635771.81845853874</c:v>
                </c:pt>
                <c:pt idx="19">
                  <c:v>863236.84684037149</c:v>
                </c:pt>
                <c:pt idx="20">
                  <c:v>627294.86087909155</c:v>
                </c:pt>
                <c:pt idx="21">
                  <c:v>354619.39207354048</c:v>
                </c:pt>
                <c:pt idx="22">
                  <c:v>699349.00030439254</c:v>
                </c:pt>
                <c:pt idx="23">
                  <c:v>897144.67715816025</c:v>
                </c:pt>
                <c:pt idx="24">
                  <c:v>659789.86493363907</c:v>
                </c:pt>
                <c:pt idx="25">
                  <c:v>538286.80629489617</c:v>
                </c:pt>
                <c:pt idx="26">
                  <c:v>387114.396128088</c:v>
                </c:pt>
                <c:pt idx="27">
                  <c:v>271262.64254230988</c:v>
                </c:pt>
                <c:pt idx="28">
                  <c:v>233116.33343479753</c:v>
                </c:pt>
                <c:pt idx="29">
                  <c:v>144108.2788506021</c:v>
                </c:pt>
                <c:pt idx="30">
                  <c:v>70641.313162059858</c:v>
                </c:pt>
                <c:pt idx="31">
                  <c:v>28256.525264823944</c:v>
                </c:pt>
                <c:pt idx="32">
                  <c:v>8476.9575794471839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4-D544-B5EA-E778F2BD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6736"/>
        <c:axId val="1031175984"/>
      </c:barChart>
      <c:catAx>
        <c:axId val="103116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59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5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6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C.Islands'!$E$5:$E$49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13702.863548233598</c:v>
                </c:pt>
                <c:pt idx="11">
                  <c:v>301462.99806113919</c:v>
                </c:pt>
                <c:pt idx="12">
                  <c:v>664588.88208932953</c:v>
                </c:pt>
                <c:pt idx="13">
                  <c:v>1226406.287566907</c:v>
                </c:pt>
                <c:pt idx="14">
                  <c:v>1404543.5136939439</c:v>
                </c:pt>
                <c:pt idx="15">
                  <c:v>1267514.8782116079</c:v>
                </c:pt>
                <c:pt idx="16">
                  <c:v>952349.01660223503</c:v>
                </c:pt>
                <c:pt idx="17">
                  <c:v>726251.76805638068</c:v>
                </c:pt>
                <c:pt idx="18">
                  <c:v>376828.74757642398</c:v>
                </c:pt>
                <c:pt idx="19">
                  <c:v>554965.97370346077</c:v>
                </c:pt>
                <c:pt idx="20">
                  <c:v>1342880.6277268927</c:v>
                </c:pt>
                <c:pt idx="21">
                  <c:v>1103080.5156328047</c:v>
                </c:pt>
                <c:pt idx="22">
                  <c:v>527560.24660699361</c:v>
                </c:pt>
                <c:pt idx="23">
                  <c:v>315165.86160937278</c:v>
                </c:pt>
                <c:pt idx="24">
                  <c:v>609777.42789639509</c:v>
                </c:pt>
                <c:pt idx="25">
                  <c:v>918091.85773165105</c:v>
                </c:pt>
                <c:pt idx="26">
                  <c:v>1061971.924988104</c:v>
                </c:pt>
                <c:pt idx="27">
                  <c:v>1075674.7885363374</c:v>
                </c:pt>
                <c:pt idx="28">
                  <c:v>808468.94934578228</c:v>
                </c:pt>
                <c:pt idx="29">
                  <c:v>417937.33822112478</c:v>
                </c:pt>
                <c:pt idx="30">
                  <c:v>143880.06725645278</c:v>
                </c:pt>
                <c:pt idx="31">
                  <c:v>41108.590644700802</c:v>
                </c:pt>
                <c:pt idx="32">
                  <c:v>6851.4317741167988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F-0342-ADC4-19235B31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1088"/>
        <c:axId val="1031172720"/>
      </c:barChart>
      <c:catAx>
        <c:axId val="103117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27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1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C.Islands'!$F$5:$F$49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6043.9279548615705</c:v>
                </c:pt>
                <c:pt idx="8">
                  <c:v>54395.351593754138</c:v>
                </c:pt>
                <c:pt idx="9">
                  <c:v>132966.41500695457</c:v>
                </c:pt>
                <c:pt idx="10">
                  <c:v>265932.83001390914</c:v>
                </c:pt>
                <c:pt idx="11">
                  <c:v>332416.03751738643</c:v>
                </c:pt>
                <c:pt idx="12">
                  <c:v>568129.22775698768</c:v>
                </c:pt>
                <c:pt idx="13">
                  <c:v>423074.95684030995</c:v>
                </c:pt>
                <c:pt idx="14">
                  <c:v>568129.22775698768</c:v>
                </c:pt>
                <c:pt idx="15">
                  <c:v>779666.70617714268</c:v>
                </c:pt>
                <c:pt idx="16">
                  <c:v>1438454.853257054</c:v>
                </c:pt>
                <c:pt idx="17">
                  <c:v>1613728.7639480394</c:v>
                </c:pt>
                <c:pt idx="18">
                  <c:v>1940100.8735105642</c:v>
                </c:pt>
                <c:pt idx="19">
                  <c:v>1782958.7466841633</c:v>
                </c:pt>
                <c:pt idx="20">
                  <c:v>1329664.1500695457</c:v>
                </c:pt>
                <c:pt idx="21">
                  <c:v>1305488.4382500995</c:v>
                </c:pt>
                <c:pt idx="22">
                  <c:v>1033511.6802813286</c:v>
                </c:pt>
                <c:pt idx="23">
                  <c:v>906589.19322923571</c:v>
                </c:pt>
                <c:pt idx="24">
                  <c:v>954940.61686812819</c:v>
                </c:pt>
                <c:pt idx="25">
                  <c:v>942852.76095840498</c:v>
                </c:pt>
                <c:pt idx="26">
                  <c:v>477470.30843406409</c:v>
                </c:pt>
                <c:pt idx="27">
                  <c:v>320328.18160766322</c:v>
                </c:pt>
                <c:pt idx="28">
                  <c:v>36263.56772916943</c:v>
                </c:pt>
                <c:pt idx="29">
                  <c:v>82.830370418818546</c:v>
                </c:pt>
                <c:pt idx="30">
                  <c:v>20.707592604704637</c:v>
                </c:pt>
                <c:pt idx="31">
                  <c:v>20.707592604704637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1-2B46-9045-F8B96176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1632"/>
        <c:axId val="1031179248"/>
      </c:barChart>
      <c:catAx>
        <c:axId val="103117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92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9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16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C.Islands'!$G$5:$G$49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45378.227188047349</c:v>
                </c:pt>
                <c:pt idx="7">
                  <c:v>66004.122246213024</c:v>
                </c:pt>
                <c:pt idx="8">
                  <c:v>132008.24449242605</c:v>
                </c:pt>
                <c:pt idx="9">
                  <c:v>264017.5373682545</c:v>
                </c:pt>
                <c:pt idx="10">
                  <c:v>272267.26636147936</c:v>
                </c:pt>
                <c:pt idx="11">
                  <c:v>317645.49354952667</c:v>
                </c:pt>
                <c:pt idx="12">
                  <c:v>404276.55923730775</c:v>
                </c:pt>
                <c:pt idx="13">
                  <c:v>655917.9305406214</c:v>
                </c:pt>
                <c:pt idx="14">
                  <c:v>804426.68140289956</c:v>
                </c:pt>
                <c:pt idx="15">
                  <c:v>631165.5984107398</c:v>
                </c:pt>
                <c:pt idx="16">
                  <c:v>536284.8037297338</c:v>
                </c:pt>
                <c:pt idx="17">
                  <c:v>676543.82559878717</c:v>
                </c:pt>
                <c:pt idx="18">
                  <c:v>882806.96971405344</c:v>
                </c:pt>
                <c:pt idx="19">
                  <c:v>680669.21428710071</c:v>
                </c:pt>
                <c:pt idx="20">
                  <c:v>495031.96523000009</c:v>
                </c:pt>
                <c:pt idx="21">
                  <c:v>507408.13129494095</c:v>
                </c:pt>
                <c:pt idx="22">
                  <c:v>528034.0263531066</c:v>
                </c:pt>
                <c:pt idx="23">
                  <c:v>581663.03091778117</c:v>
                </c:pt>
                <c:pt idx="24">
                  <c:v>932310.58559041435</c:v>
                </c:pt>
                <c:pt idx="25">
                  <c:v>862181.07465588779</c:v>
                </c:pt>
                <c:pt idx="26">
                  <c:v>779675.39765642025</c:v>
                </c:pt>
                <c:pt idx="27">
                  <c:v>391900.39317236695</c:v>
                </c:pt>
                <c:pt idx="28">
                  <c:v>119633.1268108876</c:v>
                </c:pt>
                <c:pt idx="29">
                  <c:v>16501.554753254441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1-2B46-9045-F8B96176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6192"/>
        <c:axId val="1031159120"/>
      </c:barChart>
      <c:catAx>
        <c:axId val="103116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91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61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C.Islands'!$H$4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C.Islands'!$H$5:$H$49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24922.564671900021</c:v>
                </c:pt>
                <c:pt idx="8">
                  <c:v>49845.129343800043</c:v>
                </c:pt>
                <c:pt idx="9">
                  <c:v>144550.87509702012</c:v>
                </c:pt>
                <c:pt idx="10">
                  <c:v>441129.39469263039</c:v>
                </c:pt>
                <c:pt idx="11">
                  <c:v>807491.09536956064</c:v>
                </c:pt>
                <c:pt idx="12">
                  <c:v>687862.78494444059</c:v>
                </c:pt>
                <c:pt idx="13">
                  <c:v>515897.08870833053</c:v>
                </c:pt>
                <c:pt idx="14">
                  <c:v>563249.96158494055</c:v>
                </c:pt>
                <c:pt idx="15">
                  <c:v>421191.34295511036</c:v>
                </c:pt>
                <c:pt idx="16">
                  <c:v>291594.00666123029</c:v>
                </c:pt>
                <c:pt idx="17">
                  <c:v>179442.4656376802</c:v>
                </c:pt>
                <c:pt idx="18">
                  <c:v>142058.61862983013</c:v>
                </c:pt>
                <c:pt idx="19">
                  <c:v>154519.90096578014</c:v>
                </c:pt>
                <c:pt idx="20">
                  <c:v>216826.31264553021</c:v>
                </c:pt>
                <c:pt idx="21">
                  <c:v>159504.41390016014</c:v>
                </c:pt>
                <c:pt idx="22">
                  <c:v>196888.26090801018</c:v>
                </c:pt>
                <c:pt idx="23">
                  <c:v>216826.31264553021</c:v>
                </c:pt>
                <c:pt idx="24">
                  <c:v>600633.80859279062</c:v>
                </c:pt>
                <c:pt idx="25">
                  <c:v>712785.34961634059</c:v>
                </c:pt>
                <c:pt idx="26">
                  <c:v>745184.68368981068</c:v>
                </c:pt>
                <c:pt idx="27">
                  <c:v>498451.29343800043</c:v>
                </c:pt>
                <c:pt idx="28">
                  <c:v>231779.85144867023</c:v>
                </c:pt>
                <c:pt idx="29">
                  <c:v>77259.950482890068</c:v>
                </c:pt>
                <c:pt idx="30">
                  <c:v>14953.538803140014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1-4D58-90AE-E2347F6F0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6528"/>
        <c:axId val="1031174352"/>
      </c:barChart>
      <c:catAx>
        <c:axId val="103117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435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4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6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C.Islands'!$I$4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C.Islands'!$I$5:$I$49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4196.0135939240517</c:v>
                </c:pt>
                <c:pt idx="13">
                  <c:v>54549.297451139246</c:v>
                </c:pt>
                <c:pt idx="14">
                  <c:v>100706.56771443039</c:v>
                </c:pt>
                <c:pt idx="15">
                  <c:v>37765.243075443046</c:v>
                </c:pt>
                <c:pt idx="16">
                  <c:v>20980.067969620257</c:v>
                </c:pt>
                <c:pt idx="17">
                  <c:v>12588.040781772153</c:v>
                </c:pt>
                <c:pt idx="18">
                  <c:v>172039.91954126584</c:v>
                </c:pt>
                <c:pt idx="19">
                  <c:v>239177.25777417724</c:v>
                </c:pt>
                <c:pt idx="20">
                  <c:v>243373.2713681013</c:v>
                </c:pt>
                <c:pt idx="21">
                  <c:v>138471.81078987345</c:v>
                </c:pt>
                <c:pt idx="22">
                  <c:v>62941.324638987353</c:v>
                </c:pt>
                <c:pt idx="23">
                  <c:v>50353.283857215196</c:v>
                </c:pt>
                <c:pt idx="24">
                  <c:v>193019.9875108861</c:v>
                </c:pt>
                <c:pt idx="25">
                  <c:v>260158.44647392409</c:v>
                </c:pt>
                <c:pt idx="26">
                  <c:v>306315.71673721523</c:v>
                </c:pt>
                <c:pt idx="27">
                  <c:v>251766.41928607598</c:v>
                </c:pt>
                <c:pt idx="28">
                  <c:v>46157.270263291146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4196.0135939240517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5-4394-B894-96928692A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8704"/>
        <c:axId val="1031153680"/>
      </c:barChart>
      <c:catAx>
        <c:axId val="103117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368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3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87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C.Islands'!$J$4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C.Islands'!$J$5:$J$49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52575.774244999993</c:v>
                </c:pt>
                <c:pt idx="21">
                  <c:v>197159.42878261901</c:v>
                </c:pt>
                <c:pt idx="22">
                  <c:v>131439.98634023807</c:v>
                </c:pt>
                <c:pt idx="23">
                  <c:v>276023.64087785711</c:v>
                </c:pt>
                <c:pt idx="24">
                  <c:v>201541.01866690474</c:v>
                </c:pt>
                <c:pt idx="25">
                  <c:v>61338.95401357142</c:v>
                </c:pt>
                <c:pt idx="26">
                  <c:v>92007.880292619026</c:v>
                </c:pt>
                <c:pt idx="27">
                  <c:v>39432.10604761904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477-9502-3C887E350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9456"/>
        <c:axId val="1031150416"/>
      </c:barChart>
      <c:catAx>
        <c:axId val="10311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C.Islands'!$L$4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C.Islands'!$L$5:$L$49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13309.575875486384</c:v>
                </c:pt>
                <c:pt idx="7">
                  <c:v>26619.151750972767</c:v>
                </c:pt>
                <c:pt idx="8">
                  <c:v>39928.727626459215</c:v>
                </c:pt>
                <c:pt idx="9">
                  <c:v>106476.60700389107</c:v>
                </c:pt>
                <c:pt idx="10">
                  <c:v>26619.151750972767</c:v>
                </c:pt>
                <c:pt idx="11">
                  <c:v>26619.151750972767</c:v>
                </c:pt>
                <c:pt idx="12">
                  <c:v>13309.575875486384</c:v>
                </c:pt>
                <c:pt idx="13">
                  <c:v>26619.151750972767</c:v>
                </c:pt>
                <c:pt idx="14">
                  <c:v>13309.575875486384</c:v>
                </c:pt>
                <c:pt idx="15">
                  <c:v>39928.727626459149</c:v>
                </c:pt>
                <c:pt idx="16">
                  <c:v>159714.9105058366</c:v>
                </c:pt>
                <c:pt idx="17">
                  <c:v>332739.39688715956</c:v>
                </c:pt>
                <c:pt idx="18">
                  <c:v>332739.39688715956</c:v>
                </c:pt>
                <c:pt idx="19">
                  <c:v>173024.48638132299</c:v>
                </c:pt>
                <c:pt idx="20">
                  <c:v>119786.18287937745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C-41E9-83BF-9A7904FE0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9456"/>
        <c:axId val="1031150416"/>
      </c:barChart>
      <c:catAx>
        <c:axId val="10311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2024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C.Islands'!$N$4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C.Islands'!$N$5:$N$49</c:f>
              <c:numCache>
                <c:formatCode>#,##0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0-E7E6-4C12-971F-8540FE510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9456"/>
        <c:axId val="1031150416"/>
      </c:barChart>
      <c:catAx>
        <c:axId val="10311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Taille moy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LCA'!$C$4:$T$4</c:f>
              <c:numCache>
                <c:formatCode>0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'Input LCA'!$C$53:$T$53</c:f>
              <c:numCache>
                <c:formatCode>0</c:formatCode>
                <c:ptCount val="18"/>
                <c:pt idx="0">
                  <c:v>18.371644697481763</c:v>
                </c:pt>
                <c:pt idx="1">
                  <c:v>18.170496227576603</c:v>
                </c:pt>
                <c:pt idx="2">
                  <c:v>19.265688122185747</c:v>
                </c:pt>
                <c:pt idx="3">
                  <c:v>18.586786228086108</c:v>
                </c:pt>
                <c:pt idx="4">
                  <c:v>16.956655829405989</c:v>
                </c:pt>
                <c:pt idx="5">
                  <c:v>18.004144056609846</c:v>
                </c:pt>
                <c:pt idx="6">
                  <c:v>17.134346055925171</c:v>
                </c:pt>
                <c:pt idx="7">
                  <c:v>17.534108060695782</c:v>
                </c:pt>
                <c:pt idx="8">
                  <c:v>18.626637523619028</c:v>
                </c:pt>
                <c:pt idx="9">
                  <c:v>19.23846127635203</c:v>
                </c:pt>
                <c:pt idx="10">
                  <c:v>17.979444978911079</c:v>
                </c:pt>
                <c:pt idx="11">
                  <c:v>18.267710270109024</c:v>
                </c:pt>
                <c:pt idx="12">
                  <c:v>18.443739419124846</c:v>
                </c:pt>
                <c:pt idx="13">
                  <c:v>18.254431550501156</c:v>
                </c:pt>
                <c:pt idx="14">
                  <c:v>16.831114785959038</c:v>
                </c:pt>
                <c:pt idx="15">
                  <c:v>18.444362697456825</c:v>
                </c:pt>
                <c:pt idx="16">
                  <c:v>16.90516665379911</c:v>
                </c:pt>
                <c:pt idx="17">
                  <c:v>16.88572708269205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C-45A9-ABA7-4D82AD579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725807"/>
        <c:axId val="2079726223"/>
      </c:lineChart>
      <c:catAx>
        <c:axId val="207972580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79726223"/>
        <c:crosses val="autoZero"/>
        <c:auto val="1"/>
        <c:lblAlgn val="ctr"/>
        <c:lblOffset val="100"/>
        <c:noMultiLvlLbl val="0"/>
      </c:catAx>
      <c:valAx>
        <c:axId val="207972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7972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Poids moy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'Input LCA'!$C$52:$T$52</c:f>
              <c:numCache>
                <c:formatCode>0</c:formatCode>
                <c:ptCount val="18"/>
                <c:pt idx="0">
                  <c:v>88.357065077697186</c:v>
                </c:pt>
                <c:pt idx="1">
                  <c:v>57.094653227937236</c:v>
                </c:pt>
                <c:pt idx="2">
                  <c:v>63.652903093411247</c:v>
                </c:pt>
                <c:pt idx="3">
                  <c:v>53.752606912571927</c:v>
                </c:pt>
                <c:pt idx="4">
                  <c:v>43.774514046037382</c:v>
                </c:pt>
                <c:pt idx="5">
                  <c:v>56.154314397088719</c:v>
                </c:pt>
                <c:pt idx="6">
                  <c:v>51.057311131740654</c:v>
                </c:pt>
                <c:pt idx="7">
                  <c:v>59.973114186912078</c:v>
                </c:pt>
                <c:pt idx="8">
                  <c:v>63.188697405277523</c:v>
                </c:pt>
                <c:pt idx="9">
                  <c:v>64.957366983569116</c:v>
                </c:pt>
                <c:pt idx="10">
                  <c:v>48.019932450919484</c:v>
                </c:pt>
                <c:pt idx="11">
                  <c:v>57.642665866944867</c:v>
                </c:pt>
                <c:pt idx="12">
                  <c:v>53.954513845192409</c:v>
                </c:pt>
                <c:pt idx="13">
                  <c:v>56.954370045338074</c:v>
                </c:pt>
                <c:pt idx="14">
                  <c:v>47.281743721307059</c:v>
                </c:pt>
                <c:pt idx="15">
                  <c:v>59.686713867220043</c:v>
                </c:pt>
                <c:pt idx="16">
                  <c:v>35.423178526837106</c:v>
                </c:pt>
                <c:pt idx="17">
                  <c:v>43.612095936363701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D-41A6-BAC4-0F189C1A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795215"/>
        <c:axId val="511498351"/>
      </c:lineChart>
      <c:catAx>
        <c:axId val="416795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11498351"/>
        <c:crosses val="autoZero"/>
        <c:auto val="1"/>
        <c:lblAlgn val="ctr"/>
        <c:lblOffset val="100"/>
        <c:noMultiLvlLbl val="0"/>
      </c:catAx>
      <c:valAx>
        <c:axId val="51149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1679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LCA'!$Y$4:$AO$4</c:f>
              <c:numCache>
                <c:formatCode>General</c:formatCod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numCache>
            </c:numRef>
          </c:cat>
          <c:val>
            <c:numRef>
              <c:f>'Input LCA'!$Y$56:$AP$56</c:f>
              <c:numCache>
                <c:formatCode>0</c:formatCode>
                <c:ptCount val="18"/>
                <c:pt idx="0">
                  <c:v>24.26205586560399</c:v>
                </c:pt>
                <c:pt idx="1">
                  <c:v>24.187039776783422</c:v>
                </c:pt>
                <c:pt idx="2">
                  <c:v>23.479723272782866</c:v>
                </c:pt>
                <c:pt idx="3">
                  <c:v>23.200861668903332</c:v>
                </c:pt>
                <c:pt idx="4">
                  <c:v>20.646413892983134</c:v>
                </c:pt>
                <c:pt idx="5">
                  <c:v>20.161988892422269</c:v>
                </c:pt>
                <c:pt idx="6">
                  <c:v>21.589045517871046</c:v>
                </c:pt>
                <c:pt idx="7">
                  <c:v>22.646867872666462</c:v>
                </c:pt>
                <c:pt idx="8">
                  <c:v>22.159132920287622</c:v>
                </c:pt>
                <c:pt idx="9">
                  <c:v>22.730030553308708</c:v>
                </c:pt>
                <c:pt idx="10">
                  <c:v>22.034891985390271</c:v>
                </c:pt>
                <c:pt idx="11">
                  <c:v>21.954956125085843</c:v>
                </c:pt>
                <c:pt idx="12">
                  <c:v>21.923543771944018</c:v>
                </c:pt>
                <c:pt idx="14">
                  <c:v>20.178331647967127</c:v>
                </c:pt>
                <c:pt idx="15">
                  <c:v>21.72628196907586</c:v>
                </c:pt>
                <c:pt idx="16" formatCode="0.0">
                  <c:v>19.804282700355841</c:v>
                </c:pt>
                <c:pt idx="17" formatCode="0.0">
                  <c:v>21.179064871652358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6-428E-9DF1-F1C34CDF0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835983"/>
        <c:axId val="416838479"/>
      </c:lineChart>
      <c:catAx>
        <c:axId val="41683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16838479"/>
        <c:crosses val="autoZero"/>
        <c:auto val="1"/>
        <c:lblAlgn val="ctr"/>
        <c:lblOffset val="100"/>
        <c:noMultiLvlLbl val="0"/>
      </c:catAx>
      <c:valAx>
        <c:axId val="416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1683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 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'TAB2.5.1g'!$Z$52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'TAB2.5.1g'!$Z$54:$Z$59</c:f>
              <c:numCache>
                <c:formatCode>0.0</c:formatCode>
                <c:ptCount val="6"/>
                <c:pt idx="0">
                  <c:v>18.3</c:v>
                </c:pt>
                <c:pt idx="1">
                  <c:v>20.6</c:v>
                </c:pt>
                <c:pt idx="2">
                  <c:v>22.8</c:v>
                </c:pt>
                <c:pt idx="3">
                  <c:v>24.2</c:v>
                </c:pt>
                <c:pt idx="4">
                  <c:v>25</c:v>
                </c:pt>
                <c:pt idx="5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F-C041-A6F6-38A8A94873E2}"/>
            </c:ext>
          </c:extLst>
        </c:ser>
        <c:ser>
          <c:idx val="1"/>
          <c:order val="1"/>
          <c:tx>
            <c:strRef>
              <c:f>'TAB2.5.1g'!$AA$52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'TAB2.5.1g'!$AA$53:$AA$59</c:f>
              <c:numCache>
                <c:formatCode>0.0</c:formatCode>
                <c:ptCount val="7"/>
                <c:pt idx="1">
                  <c:v>18.5</c:v>
                </c:pt>
                <c:pt idx="2">
                  <c:v>21.6</c:v>
                </c:pt>
                <c:pt idx="3">
                  <c:v>22.7</c:v>
                </c:pt>
                <c:pt idx="4">
                  <c:v>24.1</c:v>
                </c:pt>
                <c:pt idx="5">
                  <c:v>25</c:v>
                </c:pt>
                <c:pt idx="6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F-C041-A6F6-38A8A94873E2}"/>
            </c:ext>
          </c:extLst>
        </c:ser>
        <c:ser>
          <c:idx val="2"/>
          <c:order val="2"/>
          <c:tx>
            <c:strRef>
              <c:f>'TAB2.5.1g'!$AB$52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'TAB2.5.1g'!$AB$53:$AB$59</c:f>
              <c:numCache>
                <c:formatCode>0.0</c:formatCode>
                <c:ptCount val="7"/>
                <c:pt idx="1">
                  <c:v>19.2</c:v>
                </c:pt>
                <c:pt idx="2">
                  <c:v>22.1</c:v>
                </c:pt>
                <c:pt idx="3">
                  <c:v>23.4</c:v>
                </c:pt>
                <c:pt idx="4">
                  <c:v>24.6</c:v>
                </c:pt>
                <c:pt idx="5">
                  <c:v>25.3</c:v>
                </c:pt>
                <c:pt idx="6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F-C041-A6F6-38A8A94873E2}"/>
            </c:ext>
          </c:extLst>
        </c:ser>
        <c:ser>
          <c:idx val="3"/>
          <c:order val="3"/>
          <c:tx>
            <c:strRef>
              <c:f>'TAB2.5.1g'!$AC$52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'TAB2.5.1g'!$AC$53:$AC$59</c:f>
              <c:numCache>
                <c:formatCode>0.0</c:formatCode>
                <c:ptCount val="7"/>
                <c:pt idx="0">
                  <c:v>15.031911227148225</c:v>
                </c:pt>
                <c:pt idx="1">
                  <c:v>19.562199973578679</c:v>
                </c:pt>
                <c:pt idx="2">
                  <c:v>22.14112205881349</c:v>
                </c:pt>
                <c:pt idx="3">
                  <c:v>23.464144351854987</c:v>
                </c:pt>
                <c:pt idx="4">
                  <c:v>24.416542901197019</c:v>
                </c:pt>
                <c:pt idx="5">
                  <c:v>25.260998767104223</c:v>
                </c:pt>
                <c:pt idx="6">
                  <c:v>25.952903888657541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1F-C041-A6F6-38A8A94873E2}"/>
            </c:ext>
          </c:extLst>
        </c:ser>
        <c:ser>
          <c:idx val="4"/>
          <c:order val="4"/>
          <c:tx>
            <c:strRef>
              <c:f>'TAB2.5.1g'!$AD$52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'TAB2.5.1g'!$AD$53:$AD$59</c:f>
              <c:numCache>
                <c:formatCode>0.0</c:formatCode>
                <c:ptCount val="7"/>
                <c:pt idx="0">
                  <c:v>16.216817487984368</c:v>
                </c:pt>
                <c:pt idx="1">
                  <c:v>20.518389742711015</c:v>
                </c:pt>
                <c:pt idx="2">
                  <c:v>22.685544151976007</c:v>
                </c:pt>
                <c:pt idx="3">
                  <c:v>24.185088552225039</c:v>
                </c:pt>
                <c:pt idx="4">
                  <c:v>25.219998574168677</c:v>
                </c:pt>
                <c:pt idx="5">
                  <c:v>25.842396234953153</c:v>
                </c:pt>
                <c:pt idx="6">
                  <c:v>26.500211566011366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1F-C041-A6F6-38A8A94873E2}"/>
            </c:ext>
          </c:extLst>
        </c:ser>
        <c:ser>
          <c:idx val="5"/>
          <c:order val="5"/>
          <c:tx>
            <c:strRef>
              <c:f>'TAB2.5.1g'!$AE$52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'TAB2.5.1g'!$AE$53:$AE$59</c:f>
              <c:numCache>
                <c:formatCode>0.0</c:formatCode>
                <c:ptCount val="7"/>
                <c:pt idx="0">
                  <c:v>15.289187457274148</c:v>
                </c:pt>
                <c:pt idx="1">
                  <c:v>18.643486758841387</c:v>
                </c:pt>
                <c:pt idx="2">
                  <c:v>23.070777480629729</c:v>
                </c:pt>
                <c:pt idx="3">
                  <c:v>24.253844100749713</c:v>
                </c:pt>
                <c:pt idx="4">
                  <c:v>25.0131454286959</c:v>
                </c:pt>
                <c:pt idx="5">
                  <c:v>25.661100903296347</c:v>
                </c:pt>
                <c:pt idx="6">
                  <c:v>26.533351932614536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1F-C041-A6F6-38A8A94873E2}"/>
            </c:ext>
          </c:extLst>
        </c:ser>
        <c:ser>
          <c:idx val="6"/>
          <c:order val="6"/>
          <c:tx>
            <c:strRef>
              <c:f>'TAB2.5.1g'!$AF$52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'TAB2.5.1g'!$AF$53:$AF$59</c:f>
              <c:numCache>
                <c:formatCode>0.0</c:formatCode>
                <c:ptCount val="7"/>
                <c:pt idx="0">
                  <c:v>17.818085578812607</c:v>
                </c:pt>
                <c:pt idx="1">
                  <c:v>22.194557882290351</c:v>
                </c:pt>
                <c:pt idx="2">
                  <c:v>23.542345973497415</c:v>
                </c:pt>
                <c:pt idx="3">
                  <c:v>24.508756629176592</c:v>
                </c:pt>
                <c:pt idx="4">
                  <c:v>25.062537109730933</c:v>
                </c:pt>
                <c:pt idx="5">
                  <c:v>25.648743908896318</c:v>
                </c:pt>
                <c:pt idx="6">
                  <c:v>27.373044565230447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1F-C041-A6F6-38A8A94873E2}"/>
            </c:ext>
          </c:extLst>
        </c:ser>
        <c:ser>
          <c:idx val="7"/>
          <c:order val="7"/>
          <c:tx>
            <c:strRef>
              <c:f>'TAB2.5.1g'!$AG$52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'TAB2.5.1g'!$AG$53:$AG$59</c:f>
              <c:numCache>
                <c:formatCode>0.0</c:formatCode>
                <c:ptCount val="7"/>
                <c:pt idx="0">
                  <c:v>16.100669106980366</c:v>
                </c:pt>
                <c:pt idx="1">
                  <c:v>19.599929239025837</c:v>
                </c:pt>
                <c:pt idx="2">
                  <c:v>22.416790085535219</c:v>
                </c:pt>
                <c:pt idx="3">
                  <c:v>24.144165194242454</c:v>
                </c:pt>
                <c:pt idx="4">
                  <c:v>24.999454624297606</c:v>
                </c:pt>
                <c:pt idx="5">
                  <c:v>25.688083492771753</c:v>
                </c:pt>
                <c:pt idx="6">
                  <c:v>26.488637164348194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1F-C041-A6F6-38A8A94873E2}"/>
            </c:ext>
          </c:extLst>
        </c:ser>
        <c:ser>
          <c:idx val="8"/>
          <c:order val="8"/>
          <c:tx>
            <c:strRef>
              <c:f>'TAB2.5.1g'!$AH$52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'TAB2.5.1g'!$AH$53:$AH$59</c:f>
              <c:numCache>
                <c:formatCode>0.0</c:formatCode>
                <c:ptCount val="7"/>
                <c:pt idx="0">
                  <c:v>14.648047594021639</c:v>
                </c:pt>
                <c:pt idx="1">
                  <c:v>20.892408985991871</c:v>
                </c:pt>
                <c:pt idx="2">
                  <c:v>22.690405448854236</c:v>
                </c:pt>
                <c:pt idx="3">
                  <c:v>24.216246938168869</c:v>
                </c:pt>
                <c:pt idx="4">
                  <c:v>25.163993612490728</c:v>
                </c:pt>
                <c:pt idx="5">
                  <c:v>25.890509508496187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1F-C041-A6F6-38A8A94873E2}"/>
            </c:ext>
          </c:extLst>
        </c:ser>
        <c:ser>
          <c:idx val="9"/>
          <c:order val="9"/>
          <c:tx>
            <c:strRef>
              <c:f>'TAB2.5.1g'!$AJ$52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'TAB2.5.1g'!$AJ$53:$AJ$59</c:f>
              <c:numCache>
                <c:formatCode>0.0</c:formatCode>
                <c:ptCount val="7"/>
                <c:pt idx="0">
                  <c:v>14.926734277115591</c:v>
                </c:pt>
                <c:pt idx="1">
                  <c:v>20.524664624330946</c:v>
                </c:pt>
                <c:pt idx="2">
                  <c:v>22.122344410464326</c:v>
                </c:pt>
                <c:pt idx="3">
                  <c:v>23.325527448811467</c:v>
                </c:pt>
                <c:pt idx="4">
                  <c:v>24.569952976786993</c:v>
                </c:pt>
                <c:pt idx="5">
                  <c:v>25.909790116572804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1F-C041-A6F6-38A8A94873E2}"/>
            </c:ext>
          </c:extLst>
        </c:ser>
        <c:ser>
          <c:idx val="10"/>
          <c:order val="10"/>
          <c:tx>
            <c:strRef>
              <c:f>'TAB2.5.1g'!$AK$52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'TAB2.5.1g'!$Y$53:$Y$59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'TAB2.5.1g'!$AK$53:$AK$59</c:f>
              <c:numCache>
                <c:formatCode>0.0</c:formatCode>
                <c:ptCount val="7"/>
                <c:pt idx="0">
                  <c:v>15.57620133388534</c:v>
                </c:pt>
                <c:pt idx="1">
                  <c:v>19.325515468141774</c:v>
                </c:pt>
                <c:pt idx="2">
                  <c:v>22.682179538466858</c:v>
                </c:pt>
                <c:pt idx="3">
                  <c:v>23.566795393514255</c:v>
                </c:pt>
                <c:pt idx="4">
                  <c:v>24.181592606554734</c:v>
                </c:pt>
                <c:pt idx="5">
                  <c:v>24.801198652692623</c:v>
                </c:pt>
                <c:pt idx="6">
                  <c:v>26.429037177297836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1F-C041-A6F6-38A8A94873E2}"/>
            </c:ext>
          </c:extLst>
        </c:ser>
        <c:ser>
          <c:idx val="11"/>
          <c:order val="11"/>
          <c:tx>
            <c:strRef>
              <c:f>'TAB2.5.1g'!$AL$52</c:f>
              <c:strCache>
                <c:ptCount val="1"/>
                <c:pt idx="0">
                  <c:v>2015</c:v>
                </c:pt>
              </c:strCache>
            </c:strRef>
          </c:tx>
          <c:marker>
            <c:symbol val="none"/>
          </c:marker>
          <c:val>
            <c:numRef>
              <c:f>'TAB2.5.1g'!$AL$53:$AL$59</c:f>
              <c:numCache>
                <c:formatCode>0.0</c:formatCode>
                <c:ptCount val="7"/>
                <c:pt idx="0">
                  <c:v>16.105167039700088</c:v>
                </c:pt>
                <c:pt idx="1">
                  <c:v>20.493482959681174</c:v>
                </c:pt>
                <c:pt idx="2">
                  <c:v>21.838083377146056</c:v>
                </c:pt>
                <c:pt idx="3">
                  <c:v>23.168913561226123</c:v>
                </c:pt>
                <c:pt idx="4">
                  <c:v>24.226859448714336</c:v>
                </c:pt>
                <c:pt idx="5">
                  <c:v>24.815934141006192</c:v>
                </c:pt>
                <c:pt idx="6">
                  <c:v>25.529794263967929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D-40D1-ADE1-AE86C742D4ED}"/>
            </c:ext>
          </c:extLst>
        </c:ser>
        <c:ser>
          <c:idx val="12"/>
          <c:order val="12"/>
          <c:tx>
            <c:strRef>
              <c:f>'TAB2.5.1g'!$AM$52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val>
            <c:numRef>
              <c:f>'TAB2.5.1g'!$AM$53:$AM$59</c:f>
              <c:numCache>
                <c:formatCode>0.0</c:formatCode>
                <c:ptCount val="7"/>
                <c:pt idx="0">
                  <c:v>14.757407373154862</c:v>
                </c:pt>
                <c:pt idx="1">
                  <c:v>19.362798952094185</c:v>
                </c:pt>
                <c:pt idx="2">
                  <c:v>22.08560282705329</c:v>
                </c:pt>
                <c:pt idx="3">
                  <c:v>23.53184576011153</c:v>
                </c:pt>
                <c:pt idx="4">
                  <c:v>24.260239161027716</c:v>
                </c:pt>
                <c:pt idx="5">
                  <c:v>25.107969027734715</c:v>
                </c:pt>
                <c:pt idx="6">
                  <c:v>26.060130283013635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D-40D1-ADE1-AE86C742D4ED}"/>
            </c:ext>
          </c:extLst>
        </c:ser>
        <c:ser>
          <c:idx val="13"/>
          <c:order val="13"/>
          <c:tx>
            <c:strRef>
              <c:f>'TAB2.5.1g'!$AN$52</c:f>
              <c:strCache>
                <c:ptCount val="1"/>
                <c:pt idx="0">
                  <c:v>2017</c:v>
                </c:pt>
              </c:strCache>
            </c:strRef>
          </c:tx>
          <c:marker>
            <c:symbol val="none"/>
          </c:marker>
          <c:val>
            <c:numRef>
              <c:f>'TAB2.5.1g'!$AN$53:$AN$59</c:f>
              <c:numCache>
                <c:formatCode>0.0</c:formatCode>
                <c:ptCount val="7"/>
                <c:pt idx="0">
                  <c:v>16.035082330114438</c:v>
                </c:pt>
                <c:pt idx="1">
                  <c:v>19.570994336552808</c:v>
                </c:pt>
                <c:pt idx="2">
                  <c:v>21.827438378637172</c:v>
                </c:pt>
                <c:pt idx="3">
                  <c:v>23.16752186418012</c:v>
                </c:pt>
                <c:pt idx="4">
                  <c:v>23.975800380682482</c:v>
                </c:pt>
                <c:pt idx="5">
                  <c:v>24.80066744731845</c:v>
                </c:pt>
                <c:pt idx="6">
                  <c:v>25.118772307495185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6D-40D1-ADE1-AE86C742D4ED}"/>
            </c:ext>
          </c:extLst>
        </c:ser>
        <c:ser>
          <c:idx val="14"/>
          <c:order val="14"/>
          <c:tx>
            <c:strRef>
              <c:f>'TAB2.5.1g'!$AO$52</c:f>
              <c:strCache>
                <c:ptCount val="1"/>
                <c:pt idx="0">
                  <c:v>2018</c:v>
                </c:pt>
              </c:strCache>
            </c:strRef>
          </c:tx>
          <c:marker>
            <c:symbol val="none"/>
          </c:marker>
          <c:val>
            <c:numRef>
              <c:f>'TAB2.5.1g'!$AO$53:$AO$59</c:f>
              <c:numCache>
                <c:formatCode>0.0</c:formatCode>
                <c:ptCount val="7"/>
                <c:pt idx="0">
                  <c:v>14.932473005496224</c:v>
                </c:pt>
                <c:pt idx="1">
                  <c:v>18.454043188803098</c:v>
                </c:pt>
                <c:pt idx="2">
                  <c:v>21.357154562076627</c:v>
                </c:pt>
                <c:pt idx="3">
                  <c:v>22.798827757046887</c:v>
                </c:pt>
                <c:pt idx="4">
                  <c:v>23.787209098127761</c:v>
                </c:pt>
                <c:pt idx="5">
                  <c:v>24.582455040891489</c:v>
                </c:pt>
                <c:pt idx="6">
                  <c:v>25.281439155100063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D-4BF5-AF1E-0D4597027C0C}"/>
            </c:ext>
          </c:extLst>
        </c:ser>
        <c:ser>
          <c:idx val="15"/>
          <c:order val="15"/>
          <c:tx>
            <c:strRef>
              <c:f>'TAB2.5.1g'!$AP$52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val>
            <c:numRef>
              <c:f>'TAB2.5.1g'!$AP$53:$AP$59</c:f>
              <c:numCache>
                <c:formatCode>0.0</c:formatCode>
                <c:ptCount val="7"/>
                <c:pt idx="0">
                  <c:v>16.688428922821771</c:v>
                </c:pt>
                <c:pt idx="1">
                  <c:v>18.275561556047737</c:v>
                </c:pt>
                <c:pt idx="2">
                  <c:v>20.500150330967937</c:v>
                </c:pt>
                <c:pt idx="3">
                  <c:v>22.249954525113395</c:v>
                </c:pt>
                <c:pt idx="4">
                  <c:v>23.351444529327107</c:v>
                </c:pt>
                <c:pt idx="5">
                  <c:v>24.188065516379609</c:v>
                </c:pt>
                <c:pt idx="6">
                  <c:v>25.032365726981144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B-499D-A27F-89D85A183CB0}"/>
            </c:ext>
          </c:extLst>
        </c:ser>
        <c:ser>
          <c:idx val="16"/>
          <c:order val="16"/>
          <c:tx>
            <c:strRef>
              <c:f>'TAB2.5.1g'!$B$46</c:f>
              <c:strCache>
                <c:ptCount val="1"/>
                <c:pt idx="0">
                  <c:v>2021</c:v>
                </c:pt>
              </c:strCache>
            </c:strRef>
          </c:tx>
          <c:marker>
            <c:symbol val="none"/>
          </c:marker>
          <c:val>
            <c:numRef>
              <c:f>'TAB2.5.1g'!$C$46:$I$46</c:f>
              <c:numCache>
                <c:formatCode>0.0</c:formatCode>
                <c:ptCount val="7"/>
                <c:pt idx="0">
                  <c:v>16.218451366920764</c:v>
                </c:pt>
                <c:pt idx="1">
                  <c:v>17.957536155962874</c:v>
                </c:pt>
                <c:pt idx="2">
                  <c:v>20.676804878996435</c:v>
                </c:pt>
                <c:pt idx="3">
                  <c:v>22.283254259543224</c:v>
                </c:pt>
                <c:pt idx="4">
                  <c:v>23.38616568128084</c:v>
                </c:pt>
                <c:pt idx="5">
                  <c:v>24.334319906862113</c:v>
                </c:pt>
                <c:pt idx="6">
                  <c:v>25.721675186029962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34-4FFE-8268-041F23372C93}"/>
            </c:ext>
          </c:extLst>
        </c:ser>
        <c:ser>
          <c:idx val="17"/>
          <c:order val="17"/>
          <c:tx>
            <c:strRef>
              <c:f>'TAB2.5.1g'!$B$47</c:f>
              <c:strCache>
                <c:ptCount val="1"/>
                <c:pt idx="0">
                  <c:v>2022</c:v>
                </c:pt>
              </c:strCache>
            </c:strRef>
          </c:tx>
          <c:marker>
            <c:symbol val="none"/>
          </c:marker>
          <c:val>
            <c:numRef>
              <c:f>'TAB2.5.1g'!$C$47:$I$47</c:f>
              <c:numCache>
                <c:formatCode>0.0</c:formatCode>
                <c:ptCount val="7"/>
                <c:pt idx="0">
                  <c:v>16.148808418185947</c:v>
                </c:pt>
                <c:pt idx="1">
                  <c:v>19.460305239085717</c:v>
                </c:pt>
                <c:pt idx="2">
                  <c:v>21.115557569952728</c:v>
                </c:pt>
                <c:pt idx="3">
                  <c:v>22.576243001734728</c:v>
                </c:pt>
                <c:pt idx="4">
                  <c:v>24.265199568905491</c:v>
                </c:pt>
                <c:pt idx="5">
                  <c:v>24.553162122444562</c:v>
                </c:pt>
                <c:pt idx="6">
                  <c:v>26.298836619971169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A-4700-AA1B-AA7AF6E1B91C}"/>
            </c:ext>
          </c:extLst>
        </c:ser>
        <c:ser>
          <c:idx val="18"/>
          <c:order val="18"/>
          <c:tx>
            <c:strRef>
              <c:f>'TAB2.5.1g'!$B$48</c:f>
              <c:strCache>
                <c:ptCount val="1"/>
                <c:pt idx="0">
                  <c:v>2023</c:v>
                </c:pt>
              </c:strCache>
            </c:strRef>
          </c:tx>
          <c:marker>
            <c:symbol val="none"/>
          </c:marker>
          <c:val>
            <c:numRef>
              <c:f>'TAB2.5.1g'!$C$48:$I$48</c:f>
              <c:numCache>
                <c:formatCode>0.0</c:formatCode>
                <c:ptCount val="7"/>
                <c:pt idx="0">
                  <c:v>15.771236820879471</c:v>
                </c:pt>
                <c:pt idx="1">
                  <c:v>18.185903156266093</c:v>
                </c:pt>
                <c:pt idx="2">
                  <c:v>20.658192688032287</c:v>
                </c:pt>
                <c:pt idx="3">
                  <c:v>22.502486890416527</c:v>
                </c:pt>
                <c:pt idx="4">
                  <c:v>23.794336235928043</c:v>
                </c:pt>
                <c:pt idx="5">
                  <c:v>25.25</c:v>
                </c:pt>
                <c:pt idx="6">
                  <c:v>25.82885329830653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5-4ABD-B485-A41F8DA07AF4}"/>
            </c:ext>
          </c:extLst>
        </c:ser>
        <c:ser>
          <c:idx val="19"/>
          <c:order val="19"/>
          <c:tx>
            <c:strRef>
              <c:f>'TAB2.5.1g'!$B$49</c:f>
              <c:strCache>
                <c:ptCount val="1"/>
                <c:pt idx="0">
                  <c:v>2024</c:v>
                </c:pt>
              </c:strCache>
            </c:strRef>
          </c:tx>
          <c:marker>
            <c:symbol val="none"/>
          </c:marker>
          <c:val>
            <c:numRef>
              <c:f>'TAB2.5.1g'!$C$49:$I$49</c:f>
              <c:numCache>
                <c:formatCode>0.0</c:formatCode>
                <c:ptCount val="7"/>
                <c:pt idx="0">
                  <c:v>16.485321464732429</c:v>
                </c:pt>
                <c:pt idx="1">
                  <c:v>18.364871717832454</c:v>
                </c:pt>
                <c:pt idx="2">
                  <c:v>21.094341835535968</c:v>
                </c:pt>
                <c:pt idx="3">
                  <c:v>22.223674858399889</c:v>
                </c:pt>
                <c:pt idx="4">
                  <c:v>23.159318861868627</c:v>
                </c:pt>
                <c:pt idx="5">
                  <c:v>23.930657444244151</c:v>
                </c:pt>
                <c:pt idx="6">
                  <c:v>27.940527268840757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3-427A-B3AA-DFE41F228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948576"/>
        <c:axId val="1033950752"/>
      </c:lineChart>
      <c:catAx>
        <c:axId val="10339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3950752"/>
        <c:crosses val="autoZero"/>
        <c:auto val="1"/>
        <c:lblAlgn val="ctr"/>
        <c:lblOffset val="100"/>
        <c:noMultiLvlLbl val="0"/>
      </c:catAx>
      <c:valAx>
        <c:axId val="103395075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39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 A+B</a:t>
            </a:r>
          </a:p>
        </c:rich>
      </c:tx>
      <c:layout>
        <c:manualLayout>
          <c:xMode val="edge"/>
          <c:yMode val="edge"/>
          <c:x val="0.43228775948461051"/>
          <c:y val="2.683843263553408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'TAB2.5.1g'!$B$52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'TAB2.5.1g'!$B$53:$B$59</c:f>
              <c:numCache>
                <c:formatCode>0.0</c:formatCode>
                <c:ptCount val="7"/>
                <c:pt idx="0">
                  <c:v>15.2</c:v>
                </c:pt>
                <c:pt idx="1">
                  <c:v>16.899999999999999</c:v>
                </c:pt>
                <c:pt idx="2">
                  <c:v>19.899999999999999</c:v>
                </c:pt>
                <c:pt idx="3">
                  <c:v>22.4</c:v>
                </c:pt>
                <c:pt idx="4">
                  <c:v>24</c:v>
                </c:pt>
                <c:pt idx="5">
                  <c:v>25</c:v>
                </c:pt>
                <c:pt idx="6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8-6948-AE3A-21CE2980F10D}"/>
            </c:ext>
          </c:extLst>
        </c:ser>
        <c:ser>
          <c:idx val="1"/>
          <c:order val="1"/>
          <c:tx>
            <c:strRef>
              <c:f>'TAB2.5.1g'!$C$52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'TAB2.5.1g'!$C$53:$C$59</c:f>
              <c:numCache>
                <c:formatCode>0.0</c:formatCode>
                <c:ptCount val="7"/>
                <c:pt idx="0">
                  <c:v>15.3</c:v>
                </c:pt>
                <c:pt idx="1">
                  <c:v>17.600000000000001</c:v>
                </c:pt>
                <c:pt idx="2">
                  <c:v>19.5</c:v>
                </c:pt>
                <c:pt idx="3">
                  <c:v>22.3</c:v>
                </c:pt>
                <c:pt idx="4">
                  <c:v>23.9</c:v>
                </c:pt>
                <c:pt idx="5">
                  <c:v>25</c:v>
                </c:pt>
                <c:pt idx="6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48-6948-AE3A-21CE2980F10D}"/>
            </c:ext>
          </c:extLst>
        </c:ser>
        <c:ser>
          <c:idx val="2"/>
          <c:order val="2"/>
          <c:tx>
            <c:strRef>
              <c:f>'TAB2.5.1g'!$D$52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'TAB2.5.1g'!$D$53:$D$59</c:f>
              <c:numCache>
                <c:formatCode>0.0</c:formatCode>
                <c:ptCount val="7"/>
                <c:pt idx="0">
                  <c:v>14.5</c:v>
                </c:pt>
                <c:pt idx="1">
                  <c:v>18.399999999999999</c:v>
                </c:pt>
                <c:pt idx="2">
                  <c:v>20.100000000000001</c:v>
                </c:pt>
                <c:pt idx="3">
                  <c:v>22.2</c:v>
                </c:pt>
                <c:pt idx="4">
                  <c:v>24.2</c:v>
                </c:pt>
                <c:pt idx="5">
                  <c:v>25.2</c:v>
                </c:pt>
                <c:pt idx="6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48-6948-AE3A-21CE2980F10D}"/>
            </c:ext>
          </c:extLst>
        </c:ser>
        <c:ser>
          <c:idx val="3"/>
          <c:order val="3"/>
          <c:tx>
            <c:strRef>
              <c:f>'TAB2.5.1g'!$E$52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'TAB2.5.1g'!$E$53:$E$59</c:f>
              <c:numCache>
                <c:formatCode>0.0</c:formatCode>
                <c:ptCount val="7"/>
                <c:pt idx="0">
                  <c:v>14.483865546781971</c:v>
                </c:pt>
                <c:pt idx="1">
                  <c:v>17.418067418948073</c:v>
                </c:pt>
                <c:pt idx="2">
                  <c:v>20.015651085534607</c:v>
                </c:pt>
                <c:pt idx="3">
                  <c:v>22.160471134741538</c:v>
                </c:pt>
                <c:pt idx="4">
                  <c:v>23.855106005749398</c:v>
                </c:pt>
                <c:pt idx="5">
                  <c:v>24.790092931597471</c:v>
                </c:pt>
                <c:pt idx="6">
                  <c:v>25.926853521770216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48-6948-AE3A-21CE2980F10D}"/>
            </c:ext>
          </c:extLst>
        </c:ser>
        <c:ser>
          <c:idx val="4"/>
          <c:order val="4"/>
          <c:tx>
            <c:strRef>
              <c:f>'TAB2.5.1g'!$F$52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'TAB2.5.1g'!$F$53:$F$59</c:f>
              <c:numCache>
                <c:formatCode>0.0</c:formatCode>
                <c:ptCount val="7"/>
                <c:pt idx="0">
                  <c:v>15.929682874014206</c:v>
                </c:pt>
                <c:pt idx="1">
                  <c:v>17.873493980604515</c:v>
                </c:pt>
                <c:pt idx="2">
                  <c:v>21.058594004881368</c:v>
                </c:pt>
                <c:pt idx="3">
                  <c:v>23.054388052031953</c:v>
                </c:pt>
                <c:pt idx="4">
                  <c:v>24.445908067689547</c:v>
                </c:pt>
                <c:pt idx="5">
                  <c:v>25.346845970112138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48-6948-AE3A-21CE2980F10D}"/>
            </c:ext>
          </c:extLst>
        </c:ser>
        <c:ser>
          <c:idx val="5"/>
          <c:order val="5"/>
          <c:tx>
            <c:strRef>
              <c:f>'TAB2.5.1g'!$G$52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'TAB2.5.1g'!$G$53:$G$59</c:f>
              <c:numCache>
                <c:formatCode>0.0</c:formatCode>
                <c:ptCount val="7"/>
                <c:pt idx="0">
                  <c:v>15.667159609806054</c:v>
                </c:pt>
                <c:pt idx="1">
                  <c:v>17.998897203769392</c:v>
                </c:pt>
                <c:pt idx="2">
                  <c:v>19.846651715281713</c:v>
                </c:pt>
                <c:pt idx="3">
                  <c:v>22.787823594945884</c:v>
                </c:pt>
                <c:pt idx="4">
                  <c:v>23.958156088035835</c:v>
                </c:pt>
                <c:pt idx="5">
                  <c:v>24.82327147846668</c:v>
                </c:pt>
                <c:pt idx="6">
                  <c:v>25.631269475629523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48-6948-AE3A-21CE2980F10D}"/>
            </c:ext>
          </c:extLst>
        </c:ser>
        <c:ser>
          <c:idx val="6"/>
          <c:order val="6"/>
          <c:tx>
            <c:strRef>
              <c:f>'TAB2.5.1g'!$H$52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'TAB2.5.1g'!$H$53:$H$59</c:f>
              <c:numCache>
                <c:formatCode>0.0</c:formatCode>
                <c:ptCount val="7"/>
                <c:pt idx="0">
                  <c:v>15.442402730258891</c:v>
                </c:pt>
                <c:pt idx="1">
                  <c:v>18.412666056384147</c:v>
                </c:pt>
                <c:pt idx="2">
                  <c:v>20.093877531683273</c:v>
                </c:pt>
                <c:pt idx="3">
                  <c:v>21.298881139352854</c:v>
                </c:pt>
                <c:pt idx="4">
                  <c:v>24.055707674286865</c:v>
                </c:pt>
                <c:pt idx="5">
                  <c:v>25.035826458602592</c:v>
                </c:pt>
                <c:pt idx="6">
                  <c:v>26.088650971742037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48-6948-AE3A-21CE2980F10D}"/>
            </c:ext>
          </c:extLst>
        </c:ser>
        <c:ser>
          <c:idx val="7"/>
          <c:order val="7"/>
          <c:tx>
            <c:strRef>
              <c:f>'TAB2.5.1g'!$I$52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'TAB2.5.1g'!$I$53:$I$59</c:f>
              <c:numCache>
                <c:formatCode>0.0</c:formatCode>
                <c:ptCount val="7"/>
                <c:pt idx="0">
                  <c:v>12.430254298185542</c:v>
                </c:pt>
                <c:pt idx="1">
                  <c:v>17.223319549303898</c:v>
                </c:pt>
                <c:pt idx="2">
                  <c:v>18.858572811859833</c:v>
                </c:pt>
                <c:pt idx="3">
                  <c:v>20.456908399654512</c:v>
                </c:pt>
                <c:pt idx="4">
                  <c:v>23.038388259773182</c:v>
                </c:pt>
                <c:pt idx="5">
                  <c:v>24.951931845820159</c:v>
                </c:pt>
                <c:pt idx="6">
                  <c:v>25.955180991560638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48-6948-AE3A-21CE2980F10D}"/>
            </c:ext>
          </c:extLst>
        </c:ser>
        <c:ser>
          <c:idx val="8"/>
          <c:order val="8"/>
          <c:tx>
            <c:strRef>
              <c:f>'TAB2.5.1g'!$J$52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'TAB2.5.1g'!$J$53:$J$59</c:f>
              <c:numCache>
                <c:formatCode>0.0</c:formatCode>
                <c:ptCount val="7"/>
                <c:pt idx="0">
                  <c:v>12.495448152143393</c:v>
                </c:pt>
                <c:pt idx="1">
                  <c:v>15.769306128945733</c:v>
                </c:pt>
                <c:pt idx="2">
                  <c:v>18.285342837108569</c:v>
                </c:pt>
                <c:pt idx="3">
                  <c:v>21.516791877981444</c:v>
                </c:pt>
                <c:pt idx="4">
                  <c:v>23.564149963238233</c:v>
                </c:pt>
                <c:pt idx="5">
                  <c:v>25.206096127030921</c:v>
                </c:pt>
                <c:pt idx="6">
                  <c:v>26.215030880397737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48-6948-AE3A-21CE2980F10D}"/>
            </c:ext>
          </c:extLst>
        </c:ser>
        <c:ser>
          <c:idx val="11"/>
          <c:order val="9"/>
          <c:tx>
            <c:strRef>
              <c:f>'TAB2.5.1g'!$K$52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'TAB2.5.1g'!$K$53:$K$59</c:f>
              <c:numCache>
                <c:formatCode>0.0</c:formatCode>
                <c:ptCount val="7"/>
                <c:pt idx="0">
                  <c:v>13.025068554767952</c:v>
                </c:pt>
                <c:pt idx="1">
                  <c:v>15.989931566138615</c:v>
                </c:pt>
                <c:pt idx="2">
                  <c:v>19.148016266559271</c:v>
                </c:pt>
                <c:pt idx="3">
                  <c:v>21.35220846269582</c:v>
                </c:pt>
                <c:pt idx="4">
                  <c:v>22.521452194338835</c:v>
                </c:pt>
                <c:pt idx="5">
                  <c:v>24.907914722959365</c:v>
                </c:pt>
                <c:pt idx="6">
                  <c:v>26.124096319507309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48-6948-AE3A-21CE2980F10D}"/>
            </c:ext>
          </c:extLst>
        </c:ser>
        <c:ser>
          <c:idx val="9"/>
          <c:order val="10"/>
          <c:tx>
            <c:strRef>
              <c:f>'TAB2.5.1g'!$L$52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'TAB2.5.1g'!$L$53:$L$59</c:f>
              <c:numCache>
                <c:formatCode>0.0</c:formatCode>
                <c:ptCount val="7"/>
                <c:pt idx="0">
                  <c:v>12.786928224153774</c:v>
                </c:pt>
                <c:pt idx="1">
                  <c:v>15.617883694405048</c:v>
                </c:pt>
                <c:pt idx="2">
                  <c:v>18.952604385512885</c:v>
                </c:pt>
                <c:pt idx="3">
                  <c:v>21.442603045028637</c:v>
                </c:pt>
                <c:pt idx="4">
                  <c:v>22.091420778101195</c:v>
                </c:pt>
                <c:pt idx="5">
                  <c:v>24.591696547188462</c:v>
                </c:pt>
                <c:pt idx="6">
                  <c:v>25.929711355701247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48-6948-AE3A-21CE2980F10D}"/>
            </c:ext>
          </c:extLst>
        </c:ser>
        <c:ser>
          <c:idx val="10"/>
          <c:order val="11"/>
          <c:tx>
            <c:strRef>
              <c:f>'TAB2.5.1g'!$M$52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'TAB2.5.1g'!$A$53:$A$59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'TAB2.5.1g'!$M$53:$M$59</c:f>
              <c:numCache>
                <c:formatCode>0.0</c:formatCode>
                <c:ptCount val="7"/>
                <c:pt idx="0">
                  <c:v>14.449031079402527</c:v>
                </c:pt>
                <c:pt idx="1">
                  <c:v>16.879115131705834</c:v>
                </c:pt>
                <c:pt idx="2">
                  <c:v>18.546727214786422</c:v>
                </c:pt>
                <c:pt idx="3">
                  <c:v>20.557548511667889</c:v>
                </c:pt>
                <c:pt idx="4">
                  <c:v>22.662489075666052</c:v>
                </c:pt>
                <c:pt idx="5">
                  <c:v>23.24293499553886</c:v>
                </c:pt>
                <c:pt idx="6">
                  <c:v>25.2073544435633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48-6948-AE3A-21CE2980F10D}"/>
            </c:ext>
          </c:extLst>
        </c:ser>
        <c:ser>
          <c:idx val="12"/>
          <c:order val="12"/>
          <c:tx>
            <c:strRef>
              <c:f>'TAB2.5.1g'!$N$52</c:f>
              <c:strCache>
                <c:ptCount val="1"/>
                <c:pt idx="0">
                  <c:v>2015</c:v>
                </c:pt>
              </c:strCache>
            </c:strRef>
          </c:tx>
          <c:marker>
            <c:symbol val="none"/>
          </c:marker>
          <c:val>
            <c:numRef>
              <c:f>'TAB2.5.1g'!$N$53:$N$59</c:f>
              <c:numCache>
                <c:formatCode>0.0</c:formatCode>
                <c:ptCount val="7"/>
                <c:pt idx="0">
                  <c:v>15.418103017255858</c:v>
                </c:pt>
                <c:pt idx="1">
                  <c:v>17.272550440463164</c:v>
                </c:pt>
                <c:pt idx="2">
                  <c:v>19.186319126342426</c:v>
                </c:pt>
                <c:pt idx="3">
                  <c:v>20.819803167110514</c:v>
                </c:pt>
                <c:pt idx="4">
                  <c:v>22.249040533101326</c:v>
                </c:pt>
                <c:pt idx="5">
                  <c:v>23.407768404260853</c:v>
                </c:pt>
                <c:pt idx="6">
                  <c:v>25.382691574934142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7-487B-A113-F1BA95277790}"/>
            </c:ext>
          </c:extLst>
        </c:ser>
        <c:ser>
          <c:idx val="13"/>
          <c:order val="13"/>
          <c:tx>
            <c:strRef>
              <c:f>'TAB2.5.1g'!$O$52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val>
            <c:numRef>
              <c:f>'TAB2.5.1g'!$O$53:$O$59</c:f>
              <c:numCache>
                <c:formatCode>0.0</c:formatCode>
                <c:ptCount val="7"/>
                <c:pt idx="0">
                  <c:v>15.270825159166115</c:v>
                </c:pt>
                <c:pt idx="1">
                  <c:v>16.365899698609955</c:v>
                </c:pt>
                <c:pt idx="2">
                  <c:v>18.424341249269304</c:v>
                </c:pt>
                <c:pt idx="3">
                  <c:v>20.693640754230756</c:v>
                </c:pt>
                <c:pt idx="4">
                  <c:v>22.12502911726105</c:v>
                </c:pt>
                <c:pt idx="5">
                  <c:v>23.978736668109796</c:v>
                </c:pt>
                <c:pt idx="6">
                  <c:v>25.25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7-487B-A113-F1BA95277790}"/>
            </c:ext>
          </c:extLst>
        </c:ser>
        <c:ser>
          <c:idx val="14"/>
          <c:order val="14"/>
          <c:tx>
            <c:strRef>
              <c:f>'TAB2.5.1g'!$P$52</c:f>
              <c:strCache>
                <c:ptCount val="1"/>
                <c:pt idx="0">
                  <c:v>2017</c:v>
                </c:pt>
              </c:strCache>
            </c:strRef>
          </c:tx>
          <c:marker>
            <c:symbol val="none"/>
          </c:marker>
          <c:val>
            <c:numRef>
              <c:f>'TAB2.5.1g'!$P$53:$P$59</c:f>
              <c:numCache>
                <c:formatCode>0.0</c:formatCode>
                <c:ptCount val="7"/>
                <c:pt idx="0">
                  <c:v>12.064739673975215</c:v>
                </c:pt>
                <c:pt idx="1">
                  <c:v>16.479122831004045</c:v>
                </c:pt>
                <c:pt idx="2">
                  <c:v>18.059222489222567</c:v>
                </c:pt>
                <c:pt idx="3">
                  <c:v>20.314021851601478</c:v>
                </c:pt>
                <c:pt idx="4">
                  <c:v>22.86916622025074</c:v>
                </c:pt>
                <c:pt idx="5">
                  <c:v>23.804419122039313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7-487B-A113-F1BA95277790}"/>
            </c:ext>
          </c:extLst>
        </c:ser>
        <c:ser>
          <c:idx val="15"/>
          <c:order val="15"/>
          <c:tx>
            <c:strRef>
              <c:f>'TAB2.5.1g'!$Q$52</c:f>
              <c:strCache>
                <c:ptCount val="1"/>
                <c:pt idx="0">
                  <c:v>2018</c:v>
                </c:pt>
              </c:strCache>
            </c:strRef>
          </c:tx>
          <c:marker>
            <c:symbol val="none"/>
          </c:marker>
          <c:val>
            <c:numRef>
              <c:f>'TAB2.5.1g'!$Q$53:$Q$59</c:f>
              <c:numCache>
                <c:formatCode>0.0</c:formatCode>
                <c:ptCount val="7"/>
                <c:pt idx="0">
                  <c:v>11.300800956911649</c:v>
                </c:pt>
                <c:pt idx="1">
                  <c:v>16.600345220510345</c:v>
                </c:pt>
                <c:pt idx="2">
                  <c:v>18.340027049414143</c:v>
                </c:pt>
                <c:pt idx="3">
                  <c:v>20.388262191357292</c:v>
                </c:pt>
                <c:pt idx="4">
                  <c:v>22.491419779461914</c:v>
                </c:pt>
                <c:pt idx="5">
                  <c:v>23.219608471203745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9-4BC4-A55B-B9DCEE29A10B}"/>
            </c:ext>
          </c:extLst>
        </c:ser>
        <c:ser>
          <c:idx val="16"/>
          <c:order val="16"/>
          <c:tx>
            <c:strRef>
              <c:f>'TAB2.5.1g'!$R$52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val>
            <c:numRef>
              <c:f>'TAB2.5.1g'!$R$53:$R$58</c:f>
              <c:numCache>
                <c:formatCode>0.0</c:formatCode>
                <c:ptCount val="6"/>
                <c:pt idx="0">
                  <c:v>14.953365738590881</c:v>
                </c:pt>
                <c:pt idx="1">
                  <c:v>16.691295374263611</c:v>
                </c:pt>
                <c:pt idx="2">
                  <c:v>18.23933355288386</c:v>
                </c:pt>
                <c:pt idx="3">
                  <c:v>19.624582013497967</c:v>
                </c:pt>
                <c:pt idx="4">
                  <c:v>21.630107003779198</c:v>
                </c:pt>
                <c:pt idx="5">
                  <c:v>23.008955820011391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7-42A5-AC03-D40F98063985}"/>
            </c:ext>
          </c:extLst>
        </c:ser>
        <c:ser>
          <c:idx val="17"/>
          <c:order val="17"/>
          <c:tx>
            <c:strRef>
              <c:f>'TAB2.5.1g'!$B$21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val>
            <c:numRef>
              <c:f>'TAB2.5.1g'!$C$21:$H$21</c:f>
              <c:numCache>
                <c:formatCode>0.0</c:formatCode>
                <c:ptCount val="6"/>
                <c:pt idx="0">
                  <c:v>14.619680890989551</c:v>
                </c:pt>
                <c:pt idx="1">
                  <c:v>16.247109253109816</c:v>
                </c:pt>
                <c:pt idx="2">
                  <c:v>18.49980030293419</c:v>
                </c:pt>
                <c:pt idx="3">
                  <c:v>19.732722669702273</c:v>
                </c:pt>
                <c:pt idx="4">
                  <c:v>21.425175456068711</c:v>
                </c:pt>
                <c:pt idx="5">
                  <c:v>22.908099237842226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76-4478-9B26-A067ACC1CD94}"/>
            </c:ext>
          </c:extLst>
        </c:ser>
        <c:ser>
          <c:idx val="18"/>
          <c:order val="18"/>
          <c:tx>
            <c:strRef>
              <c:f>'TAB2.5.1g'!$B$22</c:f>
              <c:strCache>
                <c:ptCount val="1"/>
                <c:pt idx="0">
                  <c:v>2021</c:v>
                </c:pt>
              </c:strCache>
            </c:strRef>
          </c:tx>
          <c:marker>
            <c:symbol val="none"/>
          </c:marker>
          <c:val>
            <c:numRef>
              <c:f>'TAB2.5.1g'!$C$22:$I$22</c:f>
              <c:numCache>
                <c:formatCode>0.0</c:formatCode>
                <c:ptCount val="7"/>
                <c:pt idx="0">
                  <c:v>13.935840458709068</c:v>
                </c:pt>
                <c:pt idx="1">
                  <c:v>15.506907880748779</c:v>
                </c:pt>
                <c:pt idx="2">
                  <c:v>16.858188832350535</c:v>
                </c:pt>
                <c:pt idx="3">
                  <c:v>19.876055488587316</c:v>
                </c:pt>
                <c:pt idx="4">
                  <c:v>21.227827756039353</c:v>
                </c:pt>
                <c:pt idx="5">
                  <c:v>22.481756176441696</c:v>
                </c:pt>
                <c:pt idx="6">
                  <c:v>24.210342316055826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03-45AB-B0D7-89A62EEBB4EB}"/>
            </c:ext>
          </c:extLst>
        </c:ser>
        <c:ser>
          <c:idx val="19"/>
          <c:order val="19"/>
          <c:tx>
            <c:strRef>
              <c:f>'TAB2.5.1g'!$B$23</c:f>
              <c:strCache>
                <c:ptCount val="1"/>
                <c:pt idx="0">
                  <c:v>2022</c:v>
                </c:pt>
              </c:strCache>
            </c:strRef>
          </c:tx>
          <c:marker>
            <c:symbol val="none"/>
          </c:marker>
          <c:val>
            <c:numRef>
              <c:f>'TAB2.5.1g'!$C$23:$I$23</c:f>
              <c:numCache>
                <c:formatCode>0.0</c:formatCode>
                <c:ptCount val="7"/>
                <c:pt idx="0">
                  <c:v>13.18917454909854</c:v>
                </c:pt>
                <c:pt idx="1">
                  <c:v>15.571780217187579</c:v>
                </c:pt>
                <c:pt idx="2">
                  <c:v>17.362225870802224</c:v>
                </c:pt>
                <c:pt idx="3">
                  <c:v>18.884592934256524</c:v>
                </c:pt>
                <c:pt idx="4">
                  <c:v>19.966675758678274</c:v>
                </c:pt>
                <c:pt idx="5">
                  <c:v>21.692289401554824</c:v>
                </c:pt>
                <c:pt idx="6">
                  <c:v>23.358855181726074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F-4B62-AB66-D79BB5328CA6}"/>
            </c:ext>
          </c:extLst>
        </c:ser>
        <c:ser>
          <c:idx val="20"/>
          <c:order val="20"/>
          <c:tx>
            <c:strRef>
              <c:f>'TAB2.5.1g'!$B$24</c:f>
              <c:strCache>
                <c:ptCount val="1"/>
                <c:pt idx="0">
                  <c:v>2023</c:v>
                </c:pt>
              </c:strCache>
            </c:strRef>
          </c:tx>
          <c:marker>
            <c:symbol val="none"/>
          </c:marker>
          <c:val>
            <c:numRef>
              <c:f>'TAB2.5.1g'!$C$24:$I$24</c:f>
              <c:numCache>
                <c:formatCode>0.0</c:formatCode>
                <c:ptCount val="7"/>
                <c:pt idx="0">
                  <c:v>13.730799254618633</c:v>
                </c:pt>
                <c:pt idx="1">
                  <c:v>15.468462729696663</c:v>
                </c:pt>
                <c:pt idx="2">
                  <c:v>16.9721153971213</c:v>
                </c:pt>
                <c:pt idx="3">
                  <c:v>18.461736798018482</c:v>
                </c:pt>
                <c:pt idx="4">
                  <c:v>20.036891881769321</c:v>
                </c:pt>
                <c:pt idx="5">
                  <c:v>21.838333956836333</c:v>
                </c:pt>
                <c:pt idx="6">
                  <c:v>24.997126143771307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D-4865-A6DD-FDE1CE2B4440}"/>
            </c:ext>
          </c:extLst>
        </c:ser>
        <c:ser>
          <c:idx val="21"/>
          <c:order val="21"/>
          <c:tx>
            <c:strRef>
              <c:f>'TAB2.5.1g'!$B$25</c:f>
              <c:strCache>
                <c:ptCount val="1"/>
                <c:pt idx="0">
                  <c:v>2024</c:v>
                </c:pt>
              </c:strCache>
            </c:strRef>
          </c:tx>
          <c:marker>
            <c:symbol val="none"/>
          </c:marker>
          <c:val>
            <c:numRef>
              <c:f>'TAB2.5.1g'!$C$25:$I$25</c:f>
              <c:numCache>
                <c:formatCode>0.0</c:formatCode>
                <c:ptCount val="7"/>
                <c:pt idx="0">
                  <c:v>13.467976574551669</c:v>
                </c:pt>
                <c:pt idx="1">
                  <c:v>15.373234107433614</c:v>
                </c:pt>
                <c:pt idx="2">
                  <c:v>17.183268536980737</c:v>
                </c:pt>
                <c:pt idx="3">
                  <c:v>19.269738582715139</c:v>
                </c:pt>
                <c:pt idx="4">
                  <c:v>21.486484264902039</c:v>
                </c:pt>
                <c:pt idx="5">
                  <c:v>22.758708426590864</c:v>
                </c:pt>
                <c:pt idx="6">
                  <c:v>24.924243511374932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A-4810-9AE3-24C4283DF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952384"/>
        <c:axId val="1033961088"/>
      </c:lineChart>
      <c:catAx>
        <c:axId val="103395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3961088"/>
        <c:crosses val="autoZero"/>
        <c:auto val="1"/>
        <c:lblAlgn val="ctr"/>
        <c:lblOffset val="100"/>
        <c:noMultiLvlLbl val="0"/>
      </c:catAx>
      <c:valAx>
        <c:axId val="103396108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39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2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Sardine - Total (2005)
R/V DR. FRIDTJOF NANSEN and R/V AL AMIR MY ABDALLAH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64C-8644-B572-439A8BDC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31175440"/>
        <c:axId val="1031177616"/>
      </c:barChart>
      <c:catAx>
        <c:axId val="103117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1177616"/>
        <c:scaling>
          <c:orientation val="minMax"/>
          <c:max val="200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in Millions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5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5" footer="0.5"/>
    <c:pageSetup/>
  </c:printSettings>
  <c:userShapes r:id="rId1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2007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surveys'!$B$5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surveys'!$B$6:$B$30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24</c:v>
                </c:pt>
                <c:pt idx="5">
                  <c:v>125</c:v>
                </c:pt>
                <c:pt idx="6">
                  <c:v>581</c:v>
                </c:pt>
                <c:pt idx="7">
                  <c:v>1961</c:v>
                </c:pt>
                <c:pt idx="8">
                  <c:v>3318</c:v>
                </c:pt>
                <c:pt idx="9">
                  <c:v>3583</c:v>
                </c:pt>
                <c:pt idx="10">
                  <c:v>3313</c:v>
                </c:pt>
                <c:pt idx="11">
                  <c:v>3252</c:v>
                </c:pt>
                <c:pt idx="12">
                  <c:v>3226</c:v>
                </c:pt>
                <c:pt idx="13">
                  <c:v>1296</c:v>
                </c:pt>
                <c:pt idx="14">
                  <c:v>1105</c:v>
                </c:pt>
                <c:pt idx="15">
                  <c:v>1125</c:v>
                </c:pt>
                <c:pt idx="16">
                  <c:v>735</c:v>
                </c:pt>
                <c:pt idx="17">
                  <c:v>612</c:v>
                </c:pt>
                <c:pt idx="18">
                  <c:v>1175</c:v>
                </c:pt>
                <c:pt idx="19">
                  <c:v>992</c:v>
                </c:pt>
                <c:pt idx="20">
                  <c:v>335</c:v>
                </c:pt>
                <c:pt idx="21">
                  <c:v>45</c:v>
                </c:pt>
                <c:pt idx="22">
                  <c:v>14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1-9949-A10F-F1FD41A0E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78160"/>
        <c:axId val="1031167824"/>
      </c:barChart>
      <c:catAx>
        <c:axId val="103117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782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67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781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2007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surveys'!$B$37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surveys'!$B$38:$B$62</c:f>
              <c:numCache>
                <c:formatCode>#,##0</c:formatCode>
                <c:ptCount val="25"/>
                <c:pt idx="8">
                  <c:v>54</c:v>
                </c:pt>
                <c:pt idx="9">
                  <c:v>838</c:v>
                </c:pt>
                <c:pt idx="10">
                  <c:v>1998</c:v>
                </c:pt>
                <c:pt idx="11">
                  <c:v>1631</c:v>
                </c:pt>
                <c:pt idx="12">
                  <c:v>711</c:v>
                </c:pt>
                <c:pt idx="13">
                  <c:v>330</c:v>
                </c:pt>
                <c:pt idx="14">
                  <c:v>21</c:v>
                </c:pt>
                <c:pt idx="15">
                  <c:v>409</c:v>
                </c:pt>
                <c:pt idx="16">
                  <c:v>835</c:v>
                </c:pt>
                <c:pt idx="17">
                  <c:v>1928</c:v>
                </c:pt>
                <c:pt idx="18">
                  <c:v>6072</c:v>
                </c:pt>
                <c:pt idx="19">
                  <c:v>9531</c:v>
                </c:pt>
                <c:pt idx="20">
                  <c:v>6824</c:v>
                </c:pt>
                <c:pt idx="21">
                  <c:v>3796</c:v>
                </c:pt>
                <c:pt idx="22">
                  <c:v>1324</c:v>
                </c:pt>
                <c:pt idx="23">
                  <c:v>236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0-49EA-85D3-BDC41B27B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55856"/>
        <c:axId val="1031162928"/>
      </c:barChart>
      <c:catAx>
        <c:axId val="103115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29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62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2008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surveys'!$C$5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surveys'!$C$6:$C$30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250</c:v>
                </c:pt>
                <c:pt idx="6">
                  <c:v>864</c:v>
                </c:pt>
                <c:pt idx="7">
                  <c:v>1644</c:v>
                </c:pt>
                <c:pt idx="8">
                  <c:v>1973</c:v>
                </c:pt>
                <c:pt idx="9">
                  <c:v>2018</c:v>
                </c:pt>
                <c:pt idx="10">
                  <c:v>2344</c:v>
                </c:pt>
                <c:pt idx="11">
                  <c:v>4040</c:v>
                </c:pt>
                <c:pt idx="12">
                  <c:v>3332</c:v>
                </c:pt>
                <c:pt idx="13">
                  <c:v>682</c:v>
                </c:pt>
                <c:pt idx="14">
                  <c:v>179</c:v>
                </c:pt>
                <c:pt idx="15">
                  <c:v>94</c:v>
                </c:pt>
                <c:pt idx="16">
                  <c:v>71</c:v>
                </c:pt>
                <c:pt idx="17">
                  <c:v>57</c:v>
                </c:pt>
                <c:pt idx="18">
                  <c:v>40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0-452C-AD73-9CA607EAE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47696"/>
        <c:axId val="1031156400"/>
      </c:barChart>
      <c:catAx>
        <c:axId val="103114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64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56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47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2008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surveys'!$C$37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surveys'!$C$38:$C$62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53</c:v>
                </c:pt>
                <c:pt idx="3">
                  <c:v>628</c:v>
                </c:pt>
                <c:pt idx="4">
                  <c:v>1812</c:v>
                </c:pt>
                <c:pt idx="5">
                  <c:v>872</c:v>
                </c:pt>
                <c:pt idx="6">
                  <c:v>958</c:v>
                </c:pt>
                <c:pt idx="7">
                  <c:v>462</c:v>
                </c:pt>
                <c:pt idx="8">
                  <c:v>110</c:v>
                </c:pt>
                <c:pt idx="9">
                  <c:v>179</c:v>
                </c:pt>
                <c:pt idx="10">
                  <c:v>182</c:v>
                </c:pt>
                <c:pt idx="11">
                  <c:v>371</c:v>
                </c:pt>
                <c:pt idx="12">
                  <c:v>552</c:v>
                </c:pt>
                <c:pt idx="13">
                  <c:v>362</c:v>
                </c:pt>
                <c:pt idx="14">
                  <c:v>297</c:v>
                </c:pt>
                <c:pt idx="15">
                  <c:v>126</c:v>
                </c:pt>
                <c:pt idx="16">
                  <c:v>391</c:v>
                </c:pt>
                <c:pt idx="17">
                  <c:v>2416</c:v>
                </c:pt>
                <c:pt idx="18">
                  <c:v>7288</c:v>
                </c:pt>
                <c:pt idx="19">
                  <c:v>7874</c:v>
                </c:pt>
                <c:pt idx="20">
                  <c:v>4458</c:v>
                </c:pt>
                <c:pt idx="21">
                  <c:v>1936</c:v>
                </c:pt>
                <c:pt idx="22">
                  <c:v>210</c:v>
                </c:pt>
                <c:pt idx="23">
                  <c:v>187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2-40C1-A82E-9169ABCF8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67280"/>
        <c:axId val="1031149328"/>
      </c:barChart>
      <c:catAx>
        <c:axId val="103116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49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49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67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2009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surveys'!$D$5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surveys'!$D$6:$D$30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166</c:v>
                </c:pt>
                <c:pt idx="5">
                  <c:v>716</c:v>
                </c:pt>
                <c:pt idx="6">
                  <c:v>2097</c:v>
                </c:pt>
                <c:pt idx="7">
                  <c:v>2554</c:v>
                </c:pt>
                <c:pt idx="8">
                  <c:v>3139</c:v>
                </c:pt>
                <c:pt idx="9">
                  <c:v>4265</c:v>
                </c:pt>
                <c:pt idx="10">
                  <c:v>6794</c:v>
                </c:pt>
                <c:pt idx="11">
                  <c:v>5087</c:v>
                </c:pt>
                <c:pt idx="12">
                  <c:v>3050</c:v>
                </c:pt>
                <c:pt idx="13">
                  <c:v>1873</c:v>
                </c:pt>
                <c:pt idx="14">
                  <c:v>1884</c:v>
                </c:pt>
                <c:pt idx="15">
                  <c:v>1269</c:v>
                </c:pt>
                <c:pt idx="16">
                  <c:v>226</c:v>
                </c:pt>
                <c:pt idx="17">
                  <c:v>77</c:v>
                </c:pt>
                <c:pt idx="18">
                  <c:v>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F-40BE-AA58-A18894B47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52592"/>
        <c:axId val="1031154768"/>
      </c:barChart>
      <c:catAx>
        <c:axId val="1031152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54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1152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2009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surveys'!$D$37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surveys'!$D$38:$D$62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</c:v>
                </c:pt>
                <c:pt idx="5">
                  <c:v>882</c:v>
                </c:pt>
                <c:pt idx="6">
                  <c:v>3211</c:v>
                </c:pt>
                <c:pt idx="7">
                  <c:v>2288</c:v>
                </c:pt>
                <c:pt idx="8">
                  <c:v>2990</c:v>
                </c:pt>
                <c:pt idx="9">
                  <c:v>2727</c:v>
                </c:pt>
                <c:pt idx="10">
                  <c:v>1557</c:v>
                </c:pt>
                <c:pt idx="11">
                  <c:v>1097</c:v>
                </c:pt>
                <c:pt idx="12">
                  <c:v>874</c:v>
                </c:pt>
                <c:pt idx="13">
                  <c:v>598</c:v>
                </c:pt>
                <c:pt idx="14">
                  <c:v>949</c:v>
                </c:pt>
                <c:pt idx="15">
                  <c:v>1245</c:v>
                </c:pt>
                <c:pt idx="16">
                  <c:v>1493</c:v>
                </c:pt>
                <c:pt idx="17">
                  <c:v>2760</c:v>
                </c:pt>
                <c:pt idx="18">
                  <c:v>6821</c:v>
                </c:pt>
                <c:pt idx="19">
                  <c:v>6921</c:v>
                </c:pt>
                <c:pt idx="20">
                  <c:v>4485</c:v>
                </c:pt>
                <c:pt idx="21">
                  <c:v>1714</c:v>
                </c:pt>
                <c:pt idx="22">
                  <c:v>198</c:v>
                </c:pt>
                <c:pt idx="23">
                  <c:v>22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4-4D24-9497-9C96DFF54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2032"/>
        <c:axId val="1033134336"/>
      </c:barChart>
      <c:catAx>
        <c:axId val="103311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433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34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12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2010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surveys'!$E$5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surveys'!$E$6:$E$30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103</c:v>
                </c:pt>
                <c:pt idx="5">
                  <c:v>268</c:v>
                </c:pt>
                <c:pt idx="6">
                  <c:v>509</c:v>
                </c:pt>
                <c:pt idx="7">
                  <c:v>482</c:v>
                </c:pt>
                <c:pt idx="8">
                  <c:v>376</c:v>
                </c:pt>
                <c:pt idx="9">
                  <c:v>408</c:v>
                </c:pt>
                <c:pt idx="10">
                  <c:v>353</c:v>
                </c:pt>
                <c:pt idx="11">
                  <c:v>532</c:v>
                </c:pt>
                <c:pt idx="12">
                  <c:v>317</c:v>
                </c:pt>
                <c:pt idx="13">
                  <c:v>138</c:v>
                </c:pt>
                <c:pt idx="14">
                  <c:v>73</c:v>
                </c:pt>
                <c:pt idx="15">
                  <c:v>18</c:v>
                </c:pt>
                <c:pt idx="16">
                  <c:v>5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F-4265-8236-4135420B7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21280"/>
        <c:axId val="1033127808"/>
      </c:barChart>
      <c:catAx>
        <c:axId val="103312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78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7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1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2010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surveys'!$E$37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surveys'!$E$38:$E$62</c:f>
              <c:numCache>
                <c:formatCode>#,##0</c:formatCode>
                <c:ptCount val="25"/>
                <c:pt idx="0">
                  <c:v>0</c:v>
                </c:pt>
                <c:pt idx="1">
                  <c:v>1.5604387715845593</c:v>
                </c:pt>
                <c:pt idx="2">
                  <c:v>260.37474607974548</c:v>
                </c:pt>
                <c:pt idx="3">
                  <c:v>42.131846832783111</c:v>
                </c:pt>
                <c:pt idx="4">
                  <c:v>926.02651522172448</c:v>
                </c:pt>
                <c:pt idx="5">
                  <c:v>3437.4895597208138</c:v>
                </c:pt>
                <c:pt idx="6">
                  <c:v>6220.7194213287794</c:v>
                </c:pt>
                <c:pt idx="7">
                  <c:v>1694.0531471059917</c:v>
                </c:pt>
                <c:pt idx="8">
                  <c:v>1585.5692006983109</c:v>
                </c:pt>
                <c:pt idx="9">
                  <c:v>372.48719673586669</c:v>
                </c:pt>
                <c:pt idx="10">
                  <c:v>61.90423876998674</c:v>
                </c:pt>
                <c:pt idx="11">
                  <c:v>165.63861688587923</c:v>
                </c:pt>
                <c:pt idx="12">
                  <c:v>67.089347720237484</c:v>
                </c:pt>
                <c:pt idx="13">
                  <c:v>396.39888232677538</c:v>
                </c:pt>
                <c:pt idx="14">
                  <c:v>611.76207447549928</c:v>
                </c:pt>
                <c:pt idx="15">
                  <c:v>881.91011499818921</c:v>
                </c:pt>
                <c:pt idx="16">
                  <c:v>920.73195498161067</c:v>
                </c:pt>
                <c:pt idx="17">
                  <c:v>1297.7225161467627</c:v>
                </c:pt>
                <c:pt idx="18">
                  <c:v>1813.2435437355175</c:v>
                </c:pt>
                <c:pt idx="19">
                  <c:v>3606.9901114495215</c:v>
                </c:pt>
                <c:pt idx="20">
                  <c:v>4798.3512405056445</c:v>
                </c:pt>
                <c:pt idx="21">
                  <c:v>2116.6087537022554</c:v>
                </c:pt>
                <c:pt idx="22">
                  <c:v>582.83423893593408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7-409C-8B85-0303F2961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40320"/>
        <c:axId val="1033117472"/>
      </c:barChart>
      <c:catAx>
        <c:axId val="103314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174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17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403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2011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surveys'!$F$5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surveys'!$F$6:$F$30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167</c:v>
                </c:pt>
                <c:pt idx="4">
                  <c:v>601</c:v>
                </c:pt>
                <c:pt idx="5">
                  <c:v>744</c:v>
                </c:pt>
                <c:pt idx="6">
                  <c:v>831</c:v>
                </c:pt>
                <c:pt idx="7">
                  <c:v>1972</c:v>
                </c:pt>
                <c:pt idx="8">
                  <c:v>2623</c:v>
                </c:pt>
                <c:pt idx="9">
                  <c:v>3817</c:v>
                </c:pt>
                <c:pt idx="10">
                  <c:v>1619</c:v>
                </c:pt>
                <c:pt idx="11">
                  <c:v>691</c:v>
                </c:pt>
                <c:pt idx="12">
                  <c:v>939</c:v>
                </c:pt>
                <c:pt idx="13">
                  <c:v>548</c:v>
                </c:pt>
                <c:pt idx="14">
                  <c:v>230</c:v>
                </c:pt>
                <c:pt idx="15">
                  <c:v>53</c:v>
                </c:pt>
                <c:pt idx="16">
                  <c:v>49</c:v>
                </c:pt>
                <c:pt idx="17">
                  <c:v>26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7-44EC-8927-CA2C0C9D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5296"/>
        <c:axId val="1033143040"/>
      </c:barChart>
      <c:catAx>
        <c:axId val="103311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4304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43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15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2011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surveys'!$F$37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surveys'!$F$38:$F$62</c:f>
              <c:numCache>
                <c:formatCode>#,##0</c:formatCode>
                <c:ptCount val="25"/>
                <c:pt idx="0">
                  <c:v>0.93975634506397709</c:v>
                </c:pt>
                <c:pt idx="1">
                  <c:v>7.987928933043805</c:v>
                </c:pt>
                <c:pt idx="2">
                  <c:v>12.686710658363689</c:v>
                </c:pt>
                <c:pt idx="3">
                  <c:v>12.216832485831704</c:v>
                </c:pt>
                <c:pt idx="4">
                  <c:v>9.867441623171759</c:v>
                </c:pt>
                <c:pt idx="5">
                  <c:v>60.561843895958084</c:v>
                </c:pt>
                <c:pt idx="6">
                  <c:v>420.67106224477584</c:v>
                </c:pt>
                <c:pt idx="7">
                  <c:v>337.74971280422415</c:v>
                </c:pt>
                <c:pt idx="8">
                  <c:v>385.77232768447317</c:v>
                </c:pt>
                <c:pt idx="9">
                  <c:v>482.96895296600911</c:v>
                </c:pt>
                <c:pt idx="10">
                  <c:v>1505.3702640732533</c:v>
                </c:pt>
                <c:pt idx="11">
                  <c:v>3155.1466569281447</c:v>
                </c:pt>
                <c:pt idx="12">
                  <c:v>2943.5674783607387</c:v>
                </c:pt>
                <c:pt idx="13">
                  <c:v>572.34006285133285</c:v>
                </c:pt>
                <c:pt idx="14">
                  <c:v>772.76553933127514</c:v>
                </c:pt>
                <c:pt idx="15">
                  <c:v>1473.026342471554</c:v>
                </c:pt>
                <c:pt idx="16">
                  <c:v>2884.6186072968244</c:v>
                </c:pt>
                <c:pt idx="17">
                  <c:v>3826.1010315239478</c:v>
                </c:pt>
                <c:pt idx="18">
                  <c:v>2233.5983654965844</c:v>
                </c:pt>
                <c:pt idx="19">
                  <c:v>1954.9860924418811</c:v>
                </c:pt>
                <c:pt idx="20">
                  <c:v>1214.7717150045439</c:v>
                </c:pt>
                <c:pt idx="21">
                  <c:v>364.71872789834481</c:v>
                </c:pt>
                <c:pt idx="22">
                  <c:v>87.713535212998579</c:v>
                </c:pt>
                <c:pt idx="23">
                  <c:v>87.713535212998579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3-48E2-9064-0211B13E0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9232"/>
        <c:axId val="1033140864"/>
      </c:barChart>
      <c:catAx>
        <c:axId val="103313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408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40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9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surveys'!$G$5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surveys'!$G$6:$G$30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3.0989119967179084</c:v>
                </c:pt>
                <c:pt idx="4">
                  <c:v>15.364296616617233</c:v>
                </c:pt>
                <c:pt idx="5">
                  <c:v>114.34819078174851</c:v>
                </c:pt>
                <c:pt idx="6">
                  <c:v>501.10128048074097</c:v>
                </c:pt>
                <c:pt idx="7">
                  <c:v>1084.2384015238415</c:v>
                </c:pt>
                <c:pt idx="8">
                  <c:v>1909.8323667354459</c:v>
                </c:pt>
                <c:pt idx="9">
                  <c:v>2265.8944931665469</c:v>
                </c:pt>
                <c:pt idx="10">
                  <c:v>2688.5990745735371</c:v>
                </c:pt>
                <c:pt idx="11">
                  <c:v>2000.2336365497576</c:v>
                </c:pt>
                <c:pt idx="12">
                  <c:v>943.13694240950883</c:v>
                </c:pt>
                <c:pt idx="13">
                  <c:v>518.48290876902797</c:v>
                </c:pt>
                <c:pt idx="14">
                  <c:v>318.46722806554169</c:v>
                </c:pt>
                <c:pt idx="15">
                  <c:v>107.43673856457941</c:v>
                </c:pt>
                <c:pt idx="16">
                  <c:v>210.88320278816656</c:v>
                </c:pt>
                <c:pt idx="17">
                  <c:v>184.74646237805263</c:v>
                </c:pt>
                <c:pt idx="18">
                  <c:v>58.881849689330863</c:v>
                </c:pt>
                <c:pt idx="19">
                  <c:v>2.6887361243694854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8D2-A236-B4A9D7252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1072"/>
        <c:axId val="1033127264"/>
      </c:barChart>
      <c:catAx>
        <c:axId val="103313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72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7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1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surveys'!$G$37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surveys'!$G$38:$G$62</c:f>
              <c:numCache>
                <c:formatCode>#,##0</c:formatCode>
                <c:ptCount val="25"/>
                <c:pt idx="0">
                  <c:v>398.15409366974325</c:v>
                </c:pt>
                <c:pt idx="1">
                  <c:v>553.84507838008062</c:v>
                </c:pt>
                <c:pt idx="2">
                  <c:v>577.66758590490213</c:v>
                </c:pt>
                <c:pt idx="3">
                  <c:v>1082.1067500490813</c:v>
                </c:pt>
                <c:pt idx="4">
                  <c:v>524.5851367094217</c:v>
                </c:pt>
                <c:pt idx="5">
                  <c:v>330.2396160037016</c:v>
                </c:pt>
                <c:pt idx="6">
                  <c:v>616.65453275877064</c:v>
                </c:pt>
                <c:pt idx="7">
                  <c:v>473.82893416337959</c:v>
                </c:pt>
                <c:pt idx="8">
                  <c:v>294.21510474889186</c:v>
                </c:pt>
                <c:pt idx="9">
                  <c:v>402.17934702229297</c:v>
                </c:pt>
                <c:pt idx="10">
                  <c:v>1210.6592467318862</c:v>
                </c:pt>
                <c:pt idx="11">
                  <c:v>1527.6464846375106</c:v>
                </c:pt>
                <c:pt idx="12">
                  <c:v>2063.2476592022185</c:v>
                </c:pt>
                <c:pt idx="13">
                  <c:v>3680.265122722145</c:v>
                </c:pt>
                <c:pt idx="14">
                  <c:v>2354.5864936716366</c:v>
                </c:pt>
                <c:pt idx="15">
                  <c:v>1096.710623800484</c:v>
                </c:pt>
                <c:pt idx="16">
                  <c:v>2239.5857397526343</c:v>
                </c:pt>
                <c:pt idx="17">
                  <c:v>2653.3482840627057</c:v>
                </c:pt>
                <c:pt idx="18">
                  <c:v>1897.6796955102941</c:v>
                </c:pt>
                <c:pt idx="19">
                  <c:v>831.21288917866309</c:v>
                </c:pt>
                <c:pt idx="20">
                  <c:v>263.32329242410862</c:v>
                </c:pt>
                <c:pt idx="21">
                  <c:v>91.570240357674379</c:v>
                </c:pt>
                <c:pt idx="22">
                  <c:v>39.73022746042929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B-4B91-9B36-7A48AEEF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9776"/>
        <c:axId val="1033111488"/>
      </c:barChart>
      <c:catAx>
        <c:axId val="103313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1148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11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9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2013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surveys'!$H$5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surveys'!$H$6:$H$30</c:f>
              <c:numCache>
                <c:formatCode>#,##0</c:formatCode>
                <c:ptCount val="25"/>
                <c:pt idx="0">
                  <c:v>0</c:v>
                </c:pt>
                <c:pt idx="1">
                  <c:v>2.5660562688599096</c:v>
                </c:pt>
                <c:pt idx="2">
                  <c:v>0</c:v>
                </c:pt>
                <c:pt idx="3">
                  <c:v>0</c:v>
                </c:pt>
                <c:pt idx="4">
                  <c:v>139.06782843649091</c:v>
                </c:pt>
                <c:pt idx="5">
                  <c:v>686.11312889700707</c:v>
                </c:pt>
                <c:pt idx="6">
                  <c:v>1562.812479004047</c:v>
                </c:pt>
                <c:pt idx="7">
                  <c:v>2700.4776419311384</c:v>
                </c:pt>
                <c:pt idx="8">
                  <c:v>3724.8157718475541</c:v>
                </c:pt>
                <c:pt idx="9">
                  <c:v>4199.0313914912476</c:v>
                </c:pt>
                <c:pt idx="10">
                  <c:v>4228.4094273550327</c:v>
                </c:pt>
                <c:pt idx="11">
                  <c:v>2921.0696375163616</c:v>
                </c:pt>
                <c:pt idx="12">
                  <c:v>2044.5800984748064</c:v>
                </c:pt>
                <c:pt idx="13">
                  <c:v>833.48705373099267</c:v>
                </c:pt>
                <c:pt idx="14">
                  <c:v>1092.0468405473239</c:v>
                </c:pt>
                <c:pt idx="15">
                  <c:v>673.71680633713947</c:v>
                </c:pt>
                <c:pt idx="16">
                  <c:v>115.28017408896434</c:v>
                </c:pt>
                <c:pt idx="17">
                  <c:v>47.115134711009226</c:v>
                </c:pt>
                <c:pt idx="18">
                  <c:v>82.113800603517106</c:v>
                </c:pt>
                <c:pt idx="19">
                  <c:v>70.840588744225769</c:v>
                </c:pt>
                <c:pt idx="20">
                  <c:v>7.6981688065797274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F-4864-BF75-58C2F5034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9648"/>
        <c:axId val="1033120736"/>
      </c:barChart>
      <c:catAx>
        <c:axId val="103311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073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19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2013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surveys'!$H$37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surveys'!$H$38:$H$62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</c:v>
                </c:pt>
                <c:pt idx="4">
                  <c:v>281</c:v>
                </c:pt>
                <c:pt idx="5">
                  <c:v>639</c:v>
                </c:pt>
                <c:pt idx="6">
                  <c:v>746</c:v>
                </c:pt>
                <c:pt idx="7">
                  <c:v>983</c:v>
                </c:pt>
                <c:pt idx="8">
                  <c:v>2357</c:v>
                </c:pt>
                <c:pt idx="9">
                  <c:v>6048</c:v>
                </c:pt>
                <c:pt idx="10">
                  <c:v>5655</c:v>
                </c:pt>
                <c:pt idx="11">
                  <c:v>2500</c:v>
                </c:pt>
                <c:pt idx="12">
                  <c:v>1282</c:v>
                </c:pt>
                <c:pt idx="13">
                  <c:v>1278</c:v>
                </c:pt>
                <c:pt idx="14">
                  <c:v>1004</c:v>
                </c:pt>
                <c:pt idx="15">
                  <c:v>891</c:v>
                </c:pt>
                <c:pt idx="16">
                  <c:v>2123</c:v>
                </c:pt>
                <c:pt idx="17">
                  <c:v>4731</c:v>
                </c:pt>
                <c:pt idx="18">
                  <c:v>6405</c:v>
                </c:pt>
                <c:pt idx="19">
                  <c:v>3305</c:v>
                </c:pt>
                <c:pt idx="20">
                  <c:v>1099</c:v>
                </c:pt>
                <c:pt idx="21">
                  <c:v>177</c:v>
                </c:pt>
                <c:pt idx="22">
                  <c:v>15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2-4348-B474-7463B026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42496"/>
        <c:axId val="1033122368"/>
      </c:barChart>
      <c:catAx>
        <c:axId val="10331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23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2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424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surveys'!$I$5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surveys'!$I$6:$I$30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123</c:v>
                </c:pt>
                <c:pt idx="5">
                  <c:v>1158</c:v>
                </c:pt>
                <c:pt idx="6">
                  <c:v>4437</c:v>
                </c:pt>
                <c:pt idx="7">
                  <c:v>4033</c:v>
                </c:pt>
                <c:pt idx="8">
                  <c:v>2447</c:v>
                </c:pt>
                <c:pt idx="9">
                  <c:v>4089</c:v>
                </c:pt>
                <c:pt idx="10">
                  <c:v>5043</c:v>
                </c:pt>
                <c:pt idx="11">
                  <c:v>4499</c:v>
                </c:pt>
                <c:pt idx="12">
                  <c:v>2501</c:v>
                </c:pt>
                <c:pt idx="13">
                  <c:v>1451</c:v>
                </c:pt>
                <c:pt idx="14">
                  <c:v>1548</c:v>
                </c:pt>
                <c:pt idx="15">
                  <c:v>487</c:v>
                </c:pt>
                <c:pt idx="16">
                  <c:v>288</c:v>
                </c:pt>
                <c:pt idx="17">
                  <c:v>322</c:v>
                </c:pt>
                <c:pt idx="18">
                  <c:v>333</c:v>
                </c:pt>
                <c:pt idx="19">
                  <c:v>126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E-48E7-B637-21AE86981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2576"/>
        <c:axId val="1033126720"/>
      </c:barChart>
      <c:catAx>
        <c:axId val="103311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672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6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125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surveys'!$I$37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surveys'!$I$38:$I$62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70</c:v>
                </c:pt>
                <c:pt idx="3">
                  <c:v>424</c:v>
                </c:pt>
                <c:pt idx="4">
                  <c:v>3562</c:v>
                </c:pt>
                <c:pt idx="5">
                  <c:v>5991</c:v>
                </c:pt>
                <c:pt idx="6">
                  <c:v>3259</c:v>
                </c:pt>
                <c:pt idx="7">
                  <c:v>2893</c:v>
                </c:pt>
                <c:pt idx="8">
                  <c:v>2167</c:v>
                </c:pt>
                <c:pt idx="9">
                  <c:v>1557</c:v>
                </c:pt>
                <c:pt idx="10">
                  <c:v>3088</c:v>
                </c:pt>
                <c:pt idx="11">
                  <c:v>5347</c:v>
                </c:pt>
                <c:pt idx="12">
                  <c:v>3336</c:v>
                </c:pt>
                <c:pt idx="13">
                  <c:v>2559</c:v>
                </c:pt>
                <c:pt idx="14">
                  <c:v>1618</c:v>
                </c:pt>
                <c:pt idx="15">
                  <c:v>1168</c:v>
                </c:pt>
                <c:pt idx="16">
                  <c:v>1141</c:v>
                </c:pt>
                <c:pt idx="17">
                  <c:v>0</c:v>
                </c:pt>
                <c:pt idx="18">
                  <c:v>4326</c:v>
                </c:pt>
                <c:pt idx="19">
                  <c:v>3844</c:v>
                </c:pt>
                <c:pt idx="20">
                  <c:v>1426</c:v>
                </c:pt>
                <c:pt idx="21">
                  <c:v>209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5-4847-B7B2-C5BE3506B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1616"/>
        <c:axId val="1033132160"/>
      </c:barChart>
      <c:catAx>
        <c:axId val="103313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21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32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16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2015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surveys'!$J$5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surveys'!$J$6:$J$30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80</c:v>
                </c:pt>
                <c:pt idx="3">
                  <c:v>190</c:v>
                </c:pt>
                <c:pt idx="4">
                  <c:v>131</c:v>
                </c:pt>
                <c:pt idx="5">
                  <c:v>404</c:v>
                </c:pt>
                <c:pt idx="6">
                  <c:v>1437</c:v>
                </c:pt>
                <c:pt idx="7">
                  <c:v>3233</c:v>
                </c:pt>
                <c:pt idx="8">
                  <c:v>3235</c:v>
                </c:pt>
                <c:pt idx="9">
                  <c:v>4293</c:v>
                </c:pt>
                <c:pt idx="10">
                  <c:v>3589</c:v>
                </c:pt>
                <c:pt idx="11">
                  <c:v>1432</c:v>
                </c:pt>
                <c:pt idx="12">
                  <c:v>571</c:v>
                </c:pt>
                <c:pt idx="13">
                  <c:v>1274</c:v>
                </c:pt>
                <c:pt idx="14">
                  <c:v>1417</c:v>
                </c:pt>
                <c:pt idx="15">
                  <c:v>858</c:v>
                </c:pt>
                <c:pt idx="16">
                  <c:v>978</c:v>
                </c:pt>
                <c:pt idx="17">
                  <c:v>511</c:v>
                </c:pt>
                <c:pt idx="18">
                  <c:v>244</c:v>
                </c:pt>
                <c:pt idx="19">
                  <c:v>172</c:v>
                </c:pt>
                <c:pt idx="20">
                  <c:v>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5-49B4-884F-866AD1883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3248"/>
        <c:axId val="1033114208"/>
      </c:barChart>
      <c:catAx>
        <c:axId val="103313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142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1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3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2015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surveys'!$J$37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surveys'!$J$38:$J$62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15</c:v>
                </c:pt>
                <c:pt idx="7">
                  <c:v>78</c:v>
                </c:pt>
                <c:pt idx="8">
                  <c:v>288</c:v>
                </c:pt>
                <c:pt idx="9">
                  <c:v>1320</c:v>
                </c:pt>
                <c:pt idx="10">
                  <c:v>1952</c:v>
                </c:pt>
                <c:pt idx="11">
                  <c:v>1852</c:v>
                </c:pt>
                <c:pt idx="12">
                  <c:v>1164</c:v>
                </c:pt>
                <c:pt idx="13">
                  <c:v>950</c:v>
                </c:pt>
                <c:pt idx="14">
                  <c:v>797</c:v>
                </c:pt>
                <c:pt idx="15">
                  <c:v>1964</c:v>
                </c:pt>
                <c:pt idx="16">
                  <c:v>4396</c:v>
                </c:pt>
                <c:pt idx="17">
                  <c:v>5283</c:v>
                </c:pt>
                <c:pt idx="18">
                  <c:v>4656</c:v>
                </c:pt>
                <c:pt idx="19">
                  <c:v>3235</c:v>
                </c:pt>
                <c:pt idx="20">
                  <c:v>1136</c:v>
                </c:pt>
                <c:pt idx="21">
                  <c:v>135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8-4A8C-B859-E6435D7B2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5424"/>
        <c:axId val="1033137056"/>
      </c:barChart>
      <c:catAx>
        <c:axId val="103313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705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37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35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2016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surveys'!$K$5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surveys'!$K$6:$K$30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</c:v>
                </c:pt>
                <c:pt idx="5">
                  <c:v>121</c:v>
                </c:pt>
                <c:pt idx="6">
                  <c:v>978</c:v>
                </c:pt>
                <c:pt idx="7">
                  <c:v>3085</c:v>
                </c:pt>
                <c:pt idx="8">
                  <c:v>3974</c:v>
                </c:pt>
                <c:pt idx="9">
                  <c:v>4484</c:v>
                </c:pt>
                <c:pt idx="10">
                  <c:v>5633</c:v>
                </c:pt>
                <c:pt idx="11">
                  <c:v>3021</c:v>
                </c:pt>
                <c:pt idx="12">
                  <c:v>1440</c:v>
                </c:pt>
                <c:pt idx="13">
                  <c:v>1396</c:v>
                </c:pt>
                <c:pt idx="14">
                  <c:v>1525</c:v>
                </c:pt>
                <c:pt idx="15">
                  <c:v>1212</c:v>
                </c:pt>
                <c:pt idx="16">
                  <c:v>372</c:v>
                </c:pt>
                <c:pt idx="17">
                  <c:v>215</c:v>
                </c:pt>
                <c:pt idx="18">
                  <c:v>237</c:v>
                </c:pt>
                <c:pt idx="19">
                  <c:v>133</c:v>
                </c:pt>
                <c:pt idx="20">
                  <c:v>14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9-493C-AC3A-F33FBFF6A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24000"/>
        <c:axId val="1033126176"/>
      </c:barChart>
      <c:catAx>
        <c:axId val="103312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617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6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4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2016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surveys'!$K$37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surveys'!$K$38:$K$62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6.6370190241745179</c:v>
                </c:pt>
                <c:pt idx="6">
                  <c:v>125.39541276340393</c:v>
                </c:pt>
                <c:pt idx="7">
                  <c:v>387.69605085684259</c:v>
                </c:pt>
                <c:pt idx="8">
                  <c:v>807.44288436128181</c:v>
                </c:pt>
                <c:pt idx="9">
                  <c:v>2240.2500529524364</c:v>
                </c:pt>
                <c:pt idx="10">
                  <c:v>3823.7146294628224</c:v>
                </c:pt>
                <c:pt idx="11">
                  <c:v>4135.9161169063218</c:v>
                </c:pt>
                <c:pt idx="12">
                  <c:v>3508.5232443283521</c:v>
                </c:pt>
                <c:pt idx="13">
                  <c:v>2963.7718547874183</c:v>
                </c:pt>
                <c:pt idx="14">
                  <c:v>1946.8614832237524</c:v>
                </c:pt>
                <c:pt idx="15">
                  <c:v>1193.6511384856635</c:v>
                </c:pt>
                <c:pt idx="16">
                  <c:v>1370.5014791032183</c:v>
                </c:pt>
                <c:pt idx="17">
                  <c:v>2938.8239446242615</c:v>
                </c:pt>
                <c:pt idx="18">
                  <c:v>3902.8832382032092</c:v>
                </c:pt>
                <c:pt idx="19">
                  <c:v>2301.8782594948971</c:v>
                </c:pt>
                <c:pt idx="20">
                  <c:v>511.09757858183417</c:v>
                </c:pt>
                <c:pt idx="21">
                  <c:v>54.193559349427531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8-41B4-9183-4C14BD7F2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24544"/>
        <c:axId val="1033125632"/>
      </c:barChart>
      <c:catAx>
        <c:axId val="1033124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56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5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124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surveys'!$L$5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surveys'!$L$6:$L$30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278.93241632028554</c:v>
                </c:pt>
                <c:pt idx="5">
                  <c:v>1262.5362001865556</c:v>
                </c:pt>
                <c:pt idx="6">
                  <c:v>333.36715511907062</c:v>
                </c:pt>
                <c:pt idx="7">
                  <c:v>1160.2726292250347</c:v>
                </c:pt>
                <c:pt idx="8">
                  <c:v>1893.8411596228373</c:v>
                </c:pt>
                <c:pt idx="9">
                  <c:v>2524.9933029900371</c:v>
                </c:pt>
                <c:pt idx="10">
                  <c:v>2656.1144615262501</c:v>
                </c:pt>
                <c:pt idx="11">
                  <c:v>1700.2190972048752</c:v>
                </c:pt>
                <c:pt idx="12">
                  <c:v>6026.2362812101401</c:v>
                </c:pt>
                <c:pt idx="13">
                  <c:v>4442.2618457412063</c:v>
                </c:pt>
                <c:pt idx="14">
                  <c:v>1365.4234127919347</c:v>
                </c:pt>
                <c:pt idx="15">
                  <c:v>551.79880167811689</c:v>
                </c:pt>
                <c:pt idx="16">
                  <c:v>85.12831984075774</c:v>
                </c:pt>
                <c:pt idx="17">
                  <c:v>12.664353416321678</c:v>
                </c:pt>
                <c:pt idx="18">
                  <c:v>9.5236948182893304</c:v>
                </c:pt>
                <c:pt idx="19">
                  <c:v>2.5396519515438221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E-4B66-9370-AFBC6ACA1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61632"/>
        <c:axId val="1033958368"/>
      </c:barChart>
      <c:catAx>
        <c:axId val="10339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83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58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616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surveys'!$L$37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surveys'!$L$38:$L$62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55.302433691952011</c:v>
                </c:pt>
                <c:pt idx="6">
                  <c:v>242.9687990969673</c:v>
                </c:pt>
                <c:pt idx="7">
                  <c:v>1472.4756497628559</c:v>
                </c:pt>
                <c:pt idx="8">
                  <c:v>2153.309703390526</c:v>
                </c:pt>
                <c:pt idx="9">
                  <c:v>2581.5103556135027</c:v>
                </c:pt>
                <c:pt idx="10">
                  <c:v>3452.915868370641</c:v>
                </c:pt>
                <c:pt idx="11">
                  <c:v>3918.9593838150113</c:v>
                </c:pt>
                <c:pt idx="12">
                  <c:v>3324.8977111571112</c:v>
                </c:pt>
                <c:pt idx="13">
                  <c:v>2693.5433653128403</c:v>
                </c:pt>
                <c:pt idx="14">
                  <c:v>1290.2443579014005</c:v>
                </c:pt>
                <c:pt idx="15">
                  <c:v>3272.9518509397012</c:v>
                </c:pt>
                <c:pt idx="16">
                  <c:v>4994.9821486052133</c:v>
                </c:pt>
                <c:pt idx="17">
                  <c:v>5977.7345607427524</c:v>
                </c:pt>
                <c:pt idx="18">
                  <c:v>7321.8513693652458</c:v>
                </c:pt>
                <c:pt idx="19">
                  <c:v>3629.8601754024244</c:v>
                </c:pt>
                <c:pt idx="20">
                  <c:v>1098.1245340190226</c:v>
                </c:pt>
                <c:pt idx="21">
                  <c:v>111.87202250831699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9-48D6-A06A-6CC62CD6A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9456"/>
        <c:axId val="1033957280"/>
      </c:barChart>
      <c:catAx>
        <c:axId val="103395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72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57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surveys'!$M$5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surveys'!$M$6:$M$30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50.387843470166473</c:v>
                </c:pt>
                <c:pt idx="5">
                  <c:v>455.68027392843538</c:v>
                </c:pt>
                <c:pt idx="6">
                  <c:v>1729.2476340463936</c:v>
                </c:pt>
                <c:pt idx="7">
                  <c:v>4207.1489758795196</c:v>
                </c:pt>
                <c:pt idx="8">
                  <c:v>5309.1202090325314</c:v>
                </c:pt>
                <c:pt idx="9">
                  <c:v>5328.7666199627492</c:v>
                </c:pt>
                <c:pt idx="10">
                  <c:v>4848.0314533843239</c:v>
                </c:pt>
                <c:pt idx="11">
                  <c:v>2907.649671477775</c:v>
                </c:pt>
                <c:pt idx="12">
                  <c:v>1147.4755889302614</c:v>
                </c:pt>
                <c:pt idx="13">
                  <c:v>1093.5464738606088</c:v>
                </c:pt>
                <c:pt idx="14">
                  <c:v>1806.050763176906</c:v>
                </c:pt>
                <c:pt idx="15">
                  <c:v>914.70761792865665</c:v>
                </c:pt>
                <c:pt idx="16">
                  <c:v>490.92206783107878</c:v>
                </c:pt>
                <c:pt idx="17">
                  <c:v>334.6416237210106</c:v>
                </c:pt>
                <c:pt idx="18">
                  <c:v>398.48280820922213</c:v>
                </c:pt>
                <c:pt idx="19">
                  <c:v>136.8495466988355</c:v>
                </c:pt>
                <c:pt idx="20">
                  <c:v>37.751599089333929</c:v>
                </c:pt>
                <c:pt idx="21">
                  <c:v>8.7364389393056783</c:v>
                </c:pt>
                <c:pt idx="22">
                  <c:v>0</c:v>
                </c:pt>
                <c:pt idx="23">
                  <c:v>3.0854935760238278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2-4E16-B235-1852E3AF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6736"/>
        <c:axId val="1033949120"/>
      </c:barChart>
      <c:catAx>
        <c:axId val="103395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912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6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surveys'!$M$37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surveys'!$M$38:$M$62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224.50663000582105</c:v>
                </c:pt>
                <c:pt idx="3">
                  <c:v>112.25331500291053</c:v>
                </c:pt>
                <c:pt idx="4">
                  <c:v>56.126657501455263</c:v>
                </c:pt>
                <c:pt idx="5">
                  <c:v>10.982916811300438</c:v>
                </c:pt>
                <c:pt idx="6">
                  <c:v>100.33883928062073</c:v>
                </c:pt>
                <c:pt idx="7">
                  <c:v>935.02426075741391</c:v>
                </c:pt>
                <c:pt idx="8">
                  <c:v>3288.420872875191</c:v>
                </c:pt>
                <c:pt idx="9">
                  <c:v>4496.7169121525967</c:v>
                </c:pt>
                <c:pt idx="10">
                  <c:v>3376.6416773400692</c:v>
                </c:pt>
                <c:pt idx="11">
                  <c:v>5202.3417297459655</c:v>
                </c:pt>
                <c:pt idx="12">
                  <c:v>4951.1712471348501</c:v>
                </c:pt>
                <c:pt idx="13">
                  <c:v>1607.1789380403457</c:v>
                </c:pt>
                <c:pt idx="14">
                  <c:v>1117.6354353731642</c:v>
                </c:pt>
                <c:pt idx="15">
                  <c:v>5119.43040022476</c:v>
                </c:pt>
                <c:pt idx="16">
                  <c:v>9006.0404218995736</c:v>
                </c:pt>
                <c:pt idx="17">
                  <c:v>6739.3968248926931</c:v>
                </c:pt>
                <c:pt idx="18">
                  <c:v>4709.6662570422486</c:v>
                </c:pt>
                <c:pt idx="19">
                  <c:v>1921.437881849273</c:v>
                </c:pt>
                <c:pt idx="20">
                  <c:v>216.87996330364712</c:v>
                </c:pt>
                <c:pt idx="21">
                  <c:v>17.361744740064676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D-4D28-84C8-D8049F0B6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62176"/>
        <c:axId val="1033948032"/>
      </c:barChart>
      <c:catAx>
        <c:axId val="103396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80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8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621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surveys'!$N$5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surveys'!$N$6:$N$30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12.873374447471999</c:v>
                </c:pt>
                <c:pt idx="4">
                  <c:v>12.873374447471999</c:v>
                </c:pt>
                <c:pt idx="5">
                  <c:v>133.25274712613887</c:v>
                </c:pt>
                <c:pt idx="6">
                  <c:v>1017.0429046341151</c:v>
                </c:pt>
                <c:pt idx="7">
                  <c:v>1692.4153332851297</c:v>
                </c:pt>
                <c:pt idx="8">
                  <c:v>2126.6034394317135</c:v>
                </c:pt>
                <c:pt idx="9">
                  <c:v>1879.9639632097103</c:v>
                </c:pt>
                <c:pt idx="10">
                  <c:v>2395.3503495694904</c:v>
                </c:pt>
                <c:pt idx="11">
                  <c:v>3092.4179042738765</c:v>
                </c:pt>
                <c:pt idx="12">
                  <c:v>2342.4972008368577</c:v>
                </c:pt>
                <c:pt idx="13">
                  <c:v>2687.8701377006009</c:v>
                </c:pt>
                <c:pt idx="14">
                  <c:v>1984.7221385772214</c:v>
                </c:pt>
                <c:pt idx="15">
                  <c:v>1266.5947661772636</c:v>
                </c:pt>
                <c:pt idx="16">
                  <c:v>557.84268560570706</c:v>
                </c:pt>
                <c:pt idx="17">
                  <c:v>84.701033566517268</c:v>
                </c:pt>
                <c:pt idx="18">
                  <c:v>28.640864881824825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4-47A9-8678-FED567B89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surveys'!$N$37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surveys'!$N$38:$N$62</c:f>
              <c:numCache>
                <c:formatCode>#,##0</c:formatCode>
                <c:ptCount val="25"/>
                <c:pt idx="0">
                  <c:v>3.5961685185203582</c:v>
                </c:pt>
                <c:pt idx="1">
                  <c:v>3.5961685185203582</c:v>
                </c:pt>
                <c:pt idx="2">
                  <c:v>3.5961685185203582</c:v>
                </c:pt>
                <c:pt idx="3">
                  <c:v>102.89029436214196</c:v>
                </c:pt>
                <c:pt idx="4">
                  <c:v>2348.3238247313325</c:v>
                </c:pt>
                <c:pt idx="5">
                  <c:v>4841.2514110112261</c:v>
                </c:pt>
                <c:pt idx="6">
                  <c:v>6417.5475479462102</c:v>
                </c:pt>
                <c:pt idx="7">
                  <c:v>3017.3951913091933</c:v>
                </c:pt>
                <c:pt idx="8">
                  <c:v>2026.0720929976026</c:v>
                </c:pt>
                <c:pt idx="9">
                  <c:v>2282.2581601247657</c:v>
                </c:pt>
                <c:pt idx="10">
                  <c:v>2798.7928486660703</c:v>
                </c:pt>
                <c:pt idx="11">
                  <c:v>3348.1115403117583</c:v>
                </c:pt>
                <c:pt idx="12">
                  <c:v>2484.8441548677715</c:v>
                </c:pt>
                <c:pt idx="13">
                  <c:v>1472.3533593262337</c:v>
                </c:pt>
                <c:pt idx="14">
                  <c:v>2181.7712503009693</c:v>
                </c:pt>
                <c:pt idx="15">
                  <c:v>4531.4450104821863</c:v>
                </c:pt>
                <c:pt idx="16">
                  <c:v>3970.8371352549957</c:v>
                </c:pt>
                <c:pt idx="17">
                  <c:v>4879.1145717155196</c:v>
                </c:pt>
                <c:pt idx="18">
                  <c:v>4661.76537889471</c:v>
                </c:pt>
                <c:pt idx="19">
                  <c:v>1104.1756668932314</c:v>
                </c:pt>
                <c:pt idx="20">
                  <c:v>230.28821290156378</c:v>
                </c:pt>
                <c:pt idx="21">
                  <c:v>3.5723528329672427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E-4E0D-A6A6-B78E8443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2021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surveys'!$P$5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surveys'!$P$6:$P$30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171</c:v>
                </c:pt>
                <c:pt idx="5">
                  <c:v>718</c:v>
                </c:pt>
                <c:pt idx="6">
                  <c:v>1611</c:v>
                </c:pt>
                <c:pt idx="7">
                  <c:v>1745</c:v>
                </c:pt>
                <c:pt idx="8">
                  <c:v>3617</c:v>
                </c:pt>
                <c:pt idx="9">
                  <c:v>4598</c:v>
                </c:pt>
                <c:pt idx="10">
                  <c:v>2676</c:v>
                </c:pt>
                <c:pt idx="11">
                  <c:v>1431</c:v>
                </c:pt>
                <c:pt idx="12">
                  <c:v>1205</c:v>
                </c:pt>
                <c:pt idx="13">
                  <c:v>1547</c:v>
                </c:pt>
                <c:pt idx="14">
                  <c:v>1053</c:v>
                </c:pt>
                <c:pt idx="15">
                  <c:v>646</c:v>
                </c:pt>
                <c:pt idx="16">
                  <c:v>611</c:v>
                </c:pt>
                <c:pt idx="17">
                  <c:v>458</c:v>
                </c:pt>
                <c:pt idx="18">
                  <c:v>138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A-4929-8B2D-871694DE4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</a:t>
            </a:r>
            <a:r>
              <a:rPr lang="fr-FR" sz="1000" b="1" i="0" u="none" strike="noStrike" baseline="0">
                <a:effectLst/>
              </a:rPr>
              <a:t>Al Hassan Al Marrakchi </a:t>
            </a:r>
          </a:p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u="none" strike="noStrike" baseline="0">
                <a:effectLst/>
              </a:rPr>
              <a:t>2021</a:t>
            </a:r>
            <a:endParaRPr lang="fr-FR"/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surveys'!$P$37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surveys'!$P$38:$P$62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4676</c:v>
                </c:pt>
                <c:pt idx="4">
                  <c:v>15898</c:v>
                </c:pt>
                <c:pt idx="5">
                  <c:v>6978</c:v>
                </c:pt>
                <c:pt idx="6">
                  <c:v>3765</c:v>
                </c:pt>
                <c:pt idx="7">
                  <c:v>4367</c:v>
                </c:pt>
                <c:pt idx="8">
                  <c:v>12812</c:v>
                </c:pt>
                <c:pt idx="9">
                  <c:v>11102</c:v>
                </c:pt>
                <c:pt idx="10">
                  <c:v>6935</c:v>
                </c:pt>
                <c:pt idx="11">
                  <c:v>4713</c:v>
                </c:pt>
                <c:pt idx="12">
                  <c:v>4060</c:v>
                </c:pt>
                <c:pt idx="13">
                  <c:v>2221</c:v>
                </c:pt>
                <c:pt idx="14">
                  <c:v>2608</c:v>
                </c:pt>
                <c:pt idx="15">
                  <c:v>5197</c:v>
                </c:pt>
                <c:pt idx="16">
                  <c:v>5401</c:v>
                </c:pt>
                <c:pt idx="17">
                  <c:v>5064</c:v>
                </c:pt>
                <c:pt idx="18">
                  <c:v>3587</c:v>
                </c:pt>
                <c:pt idx="19">
                  <c:v>2717</c:v>
                </c:pt>
                <c:pt idx="20">
                  <c:v>637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4-4E74-96D7-8FF5D0E5A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Hassan Al Marrakchi
2022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surveys'!$Q$5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surveys'!$Q$6:$Q$30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235.67313560887334</c:v>
                </c:pt>
                <c:pt idx="7">
                  <c:v>431.32850115513156</c:v>
                </c:pt>
                <c:pt idx="8">
                  <c:v>6026.5241376483536</c:v>
                </c:pt>
                <c:pt idx="9">
                  <c:v>19018.94006760652</c:v>
                </c:pt>
                <c:pt idx="10">
                  <c:v>6914.3565544900093</c:v>
                </c:pt>
                <c:pt idx="11">
                  <c:v>2445.169403597054</c:v>
                </c:pt>
                <c:pt idx="12">
                  <c:v>2861.4804279493273</c:v>
                </c:pt>
                <c:pt idx="13">
                  <c:v>3501.1335141986397</c:v>
                </c:pt>
                <c:pt idx="14">
                  <c:v>473.25149544447152</c:v>
                </c:pt>
                <c:pt idx="15">
                  <c:v>71.493560617720703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A-4A99-B2B1-6B42E4877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</a:t>
            </a:r>
            <a:r>
              <a:rPr lang="fr-FR" sz="1000" b="1" i="0" u="none" strike="noStrike" baseline="0">
                <a:effectLst/>
              </a:rPr>
              <a:t>Al Hassan Al Marrakchi</a:t>
            </a:r>
            <a:r>
              <a:rPr lang="fr-FR"/>
              <a:t>
2022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surveys'!$Q$37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surveys'!$Q$38:$Q$62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33.049497058111804</c:v>
                </c:pt>
                <c:pt idx="5">
                  <c:v>2705.2602392015242</c:v>
                </c:pt>
                <c:pt idx="6">
                  <c:v>6451.7315431972793</c:v>
                </c:pt>
                <c:pt idx="7">
                  <c:v>6695.8289838803903</c:v>
                </c:pt>
                <c:pt idx="8">
                  <c:v>12662.97158851856</c:v>
                </c:pt>
                <c:pt idx="9">
                  <c:v>13486.349356122028</c:v>
                </c:pt>
                <c:pt idx="10">
                  <c:v>5551.0241716289374</c:v>
                </c:pt>
                <c:pt idx="11">
                  <c:v>5275.2757283708243</c:v>
                </c:pt>
                <c:pt idx="12">
                  <c:v>4612.8851592279825</c:v>
                </c:pt>
                <c:pt idx="13">
                  <c:v>520.19075949973842</c:v>
                </c:pt>
                <c:pt idx="14">
                  <c:v>151.37505280827054</c:v>
                </c:pt>
                <c:pt idx="15">
                  <c:v>2716.4525984958659</c:v>
                </c:pt>
                <c:pt idx="16">
                  <c:v>5982.0490297405177</c:v>
                </c:pt>
                <c:pt idx="17">
                  <c:v>3223.7082352078742</c:v>
                </c:pt>
                <c:pt idx="18">
                  <c:v>1246.392530825771</c:v>
                </c:pt>
                <c:pt idx="19">
                  <c:v>797.95762787682236</c:v>
                </c:pt>
                <c:pt idx="20">
                  <c:v>397.69724161627875</c:v>
                </c:pt>
                <c:pt idx="21">
                  <c:v>50.57390797610131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4-4E0F-98AB-69BD66C4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</a:t>
            </a:r>
            <a:r>
              <a:rPr lang="fr-FR" sz="1000" b="1" i="0" u="none" strike="noStrike" baseline="0">
                <a:effectLst/>
              </a:rPr>
              <a:t>Al Hassan Al Marrakchi</a:t>
            </a:r>
            <a:r>
              <a:rPr lang="fr-FR"/>
              <a:t>
202</a:t>
            </a:r>
            <a:r>
              <a:rPr lang="ar-MA"/>
              <a:t>3</a:t>
            </a:r>
            <a:endParaRPr lang="fr-FR"/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surveys'!$R$37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surveys'!$R$38:$R$62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920.48491136706912</c:v>
                </c:pt>
                <c:pt idx="7">
                  <c:v>0</c:v>
                </c:pt>
                <c:pt idx="8">
                  <c:v>18.409698227341387</c:v>
                </c:pt>
                <c:pt idx="9">
                  <c:v>0</c:v>
                </c:pt>
                <c:pt idx="10">
                  <c:v>431.20483562045752</c:v>
                </c:pt>
                <c:pt idx="11">
                  <c:v>1399.4539753284578</c:v>
                </c:pt>
                <c:pt idx="12">
                  <c:v>2697.1280658054484</c:v>
                </c:pt>
                <c:pt idx="13">
                  <c:v>4447.6325277139131</c:v>
                </c:pt>
                <c:pt idx="14">
                  <c:v>4641.2311764763999</c:v>
                </c:pt>
                <c:pt idx="15">
                  <c:v>4920.604318711612</c:v>
                </c:pt>
                <c:pt idx="16">
                  <c:v>3665.5717016122635</c:v>
                </c:pt>
                <c:pt idx="17">
                  <c:v>1837.5913146157391</c:v>
                </c:pt>
                <c:pt idx="18">
                  <c:v>510.98462537718297</c:v>
                </c:pt>
                <c:pt idx="19">
                  <c:v>51.703906345535117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4-4B3E-A034-56BBA806E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Hassan Al Marrakchi
202</a:t>
            </a:r>
            <a:r>
              <a:rPr lang="ar-MA"/>
              <a:t>3</a:t>
            </a:r>
            <a:endParaRPr lang="fr-FR"/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surveys'!$R$5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surveys'!$R$6:$R$30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130.64953904441546</c:v>
                </c:pt>
                <c:pt idx="4">
                  <c:v>348.48897921590122</c:v>
                </c:pt>
                <c:pt idx="5">
                  <c:v>551.35046709226572</c:v>
                </c:pt>
                <c:pt idx="6">
                  <c:v>1719.6126188141445</c:v>
                </c:pt>
                <c:pt idx="7">
                  <c:v>1739.4248180157063</c:v>
                </c:pt>
                <c:pt idx="8">
                  <c:v>2309.8257512715536</c:v>
                </c:pt>
                <c:pt idx="9">
                  <c:v>1627.0981186448792</c:v>
                </c:pt>
                <c:pt idx="10">
                  <c:v>1517.8422905907751</c:v>
                </c:pt>
                <c:pt idx="11">
                  <c:v>1848.7872668906225</c:v>
                </c:pt>
                <c:pt idx="12">
                  <c:v>1673.1746764052461</c:v>
                </c:pt>
                <c:pt idx="13">
                  <c:v>1250.0513016278496</c:v>
                </c:pt>
                <c:pt idx="14">
                  <c:v>600.71872888448274</c:v>
                </c:pt>
                <c:pt idx="15">
                  <c:v>178.36865123651833</c:v>
                </c:pt>
                <c:pt idx="16">
                  <c:v>26.021323230591413</c:v>
                </c:pt>
                <c:pt idx="17">
                  <c:v>2.0515573377737</c:v>
                </c:pt>
                <c:pt idx="18">
                  <c:v>2.0515573377737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8-4C3E-962C-E11C2340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</a:t>
            </a:r>
            <a:r>
              <a:rPr lang="fr-FR" sz="1000" b="1" i="0" u="none" strike="noStrike" baseline="0">
                <a:effectLst/>
              </a:rPr>
              <a:t>Al Hassan Al Marrakchi</a:t>
            </a:r>
            <a:r>
              <a:rPr lang="fr-FR"/>
              <a:t>
202</a:t>
            </a:r>
            <a:r>
              <a:rPr lang="en-GB"/>
              <a:t>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surveys'!$S$37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surveys'!$S$38:$S$62</c:f>
              <c:numCache>
                <c:formatCode>#,##0</c:formatCode>
                <c:ptCount val="25"/>
                <c:pt idx="0">
                  <c:v>2243</c:v>
                </c:pt>
                <c:pt idx="1">
                  <c:v>15014</c:v>
                </c:pt>
                <c:pt idx="2">
                  <c:v>21239</c:v>
                </c:pt>
                <c:pt idx="3">
                  <c:v>3295</c:v>
                </c:pt>
                <c:pt idx="4">
                  <c:v>3479</c:v>
                </c:pt>
                <c:pt idx="5">
                  <c:v>8163</c:v>
                </c:pt>
                <c:pt idx="6">
                  <c:v>13813</c:v>
                </c:pt>
                <c:pt idx="7">
                  <c:v>1007</c:v>
                </c:pt>
                <c:pt idx="8">
                  <c:v>189</c:v>
                </c:pt>
                <c:pt idx="9">
                  <c:v>2736</c:v>
                </c:pt>
                <c:pt idx="10">
                  <c:v>755</c:v>
                </c:pt>
                <c:pt idx="11">
                  <c:v>2733</c:v>
                </c:pt>
                <c:pt idx="12">
                  <c:v>4596</c:v>
                </c:pt>
                <c:pt idx="13">
                  <c:v>1679</c:v>
                </c:pt>
                <c:pt idx="14">
                  <c:v>543</c:v>
                </c:pt>
                <c:pt idx="15">
                  <c:v>1842</c:v>
                </c:pt>
                <c:pt idx="16">
                  <c:v>905</c:v>
                </c:pt>
                <c:pt idx="17">
                  <c:v>1354</c:v>
                </c:pt>
                <c:pt idx="18">
                  <c:v>874</c:v>
                </c:pt>
                <c:pt idx="19">
                  <c:v>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4-49A3-8D9F-8139A2049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Hassan Al Marrakchi
202</a:t>
            </a:r>
            <a:r>
              <a:rPr lang="en-GB"/>
              <a:t>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surveys'!$S$5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surveys'!$S$6:$S$30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47</c:v>
                </c:pt>
                <c:pt idx="6">
                  <c:v>410</c:v>
                </c:pt>
                <c:pt idx="7">
                  <c:v>1167</c:v>
                </c:pt>
                <c:pt idx="8">
                  <c:v>2871</c:v>
                </c:pt>
                <c:pt idx="9">
                  <c:v>2294</c:v>
                </c:pt>
                <c:pt idx="10">
                  <c:v>2224</c:v>
                </c:pt>
                <c:pt idx="11">
                  <c:v>1486</c:v>
                </c:pt>
                <c:pt idx="12">
                  <c:v>1081</c:v>
                </c:pt>
                <c:pt idx="13">
                  <c:v>778</c:v>
                </c:pt>
                <c:pt idx="14">
                  <c:v>285</c:v>
                </c:pt>
                <c:pt idx="15">
                  <c:v>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7-48E3-9D8E-3BD3514B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528688768273216"/>
          <c:y val="0.10100275288220405"/>
          <c:w val="0.59870739377083859"/>
          <c:h val="0.6153876972541032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3329226812159443"/>
                  <c:y val="-0.2339951566273844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xVal>
            <c:numRef>
              <c:f>'FIG&amp;TAB2.6.1'!$B$19:$AM$19</c:f>
              <c:numCache>
                <c:formatCode>0</c:formatCode>
                <c:ptCount val="38"/>
                <c:pt idx="0">
                  <c:v>1198782</c:v>
                </c:pt>
                <c:pt idx="1">
                  <c:v>1267262</c:v>
                </c:pt>
                <c:pt idx="2">
                  <c:v>1585961</c:v>
                </c:pt>
                <c:pt idx="3">
                  <c:v>516916</c:v>
                </c:pt>
                <c:pt idx="4">
                  <c:v>486308</c:v>
                </c:pt>
                <c:pt idx="5">
                  <c:v>113119</c:v>
                </c:pt>
                <c:pt idx="6">
                  <c:v>205332.04788760422</c:v>
                </c:pt>
                <c:pt idx="7">
                  <c:v>264557.45789882925</c:v>
                </c:pt>
                <c:pt idx="8">
                  <c:v>497298.46361731132</c:v>
                </c:pt>
                <c:pt idx="9">
                  <c:v>270374.24688494357</c:v>
                </c:pt>
                <c:pt idx="10">
                  <c:v>125102.02002616589</c:v>
                </c:pt>
                <c:pt idx="11">
                  <c:v>105540.00070664968</c:v>
                </c:pt>
                <c:pt idx="12">
                  <c:v>710509.02552759508</c:v>
                </c:pt>
                <c:pt idx="13">
                  <c:v>560988.72864141176</c:v>
                </c:pt>
                <c:pt idx="14">
                  <c:v>472616.52261606348</c:v>
                </c:pt>
                <c:pt idx="15">
                  <c:v>605361.10691208241</c:v>
                </c:pt>
                <c:pt idx="16">
                  <c:v>541733.21417255653</c:v>
                </c:pt>
                <c:pt idx="17">
                  <c:v>307211.03058115672</c:v>
                </c:pt>
                <c:pt idx="18">
                  <c:v>311664.87774255109</c:v>
                </c:pt>
                <c:pt idx="19">
                  <c:v>470092.33684397844</c:v>
                </c:pt>
                <c:pt idx="20">
                  <c:v>700234.26091883273</c:v>
                </c:pt>
                <c:pt idx="21">
                  <c:v>730075.67202791129</c:v>
                </c:pt>
                <c:pt idx="22">
                  <c:v>349493.10187872662</c:v>
                </c:pt>
                <c:pt idx="23">
                  <c:v>392534.90845672</c:v>
                </c:pt>
                <c:pt idx="24">
                  <c:v>406431.96180860256</c:v>
                </c:pt>
                <c:pt idx="25">
                  <c:v>375670.89286078408</c:v>
                </c:pt>
                <c:pt idx="26">
                  <c:v>269569.69164897752</c:v>
                </c:pt>
                <c:pt idx="27">
                  <c:v>342246.92200261867</c:v>
                </c:pt>
                <c:pt idx="28">
                  <c:v>206083.74038521829</c:v>
                </c:pt>
                <c:pt idx="29">
                  <c:v>444663.37281115138</c:v>
                </c:pt>
                <c:pt idx="30">
                  <c:v>281160.22870055225</c:v>
                </c:pt>
                <c:pt idx="31">
                  <c:v>226706.23134784613</c:v>
                </c:pt>
                <c:pt idx="32">
                  <c:v>718511.60730931</c:v>
                </c:pt>
                <c:pt idx="33">
                  <c:v>600718.17755644035</c:v>
                </c:pt>
                <c:pt idx="34">
                  <c:v>640189.70867269393</c:v>
                </c:pt>
                <c:pt idx="35">
                  <c:v>3164864.1107844776</c:v>
                </c:pt>
                <c:pt idx="36">
                  <c:v>778814.99164859159</c:v>
                </c:pt>
                <c:pt idx="37">
                  <c:v>423757.42666609952</c:v>
                </c:pt>
              </c:numCache>
            </c:numRef>
          </c:xVal>
          <c:yVal>
            <c:numRef>
              <c:f>'FIG&amp;TAB2.6.1'!$B$20:$AM$20</c:f>
              <c:numCache>
                <c:formatCode>0</c:formatCode>
                <c:ptCount val="38"/>
                <c:pt idx="0">
                  <c:v>859761</c:v>
                </c:pt>
                <c:pt idx="1">
                  <c:v>514797</c:v>
                </c:pt>
                <c:pt idx="2">
                  <c:v>386516</c:v>
                </c:pt>
                <c:pt idx="3">
                  <c:v>302275</c:v>
                </c:pt>
                <c:pt idx="4">
                  <c:v>23395</c:v>
                </c:pt>
                <c:pt idx="5">
                  <c:v>292771.57483866188</c:v>
                </c:pt>
                <c:pt idx="6">
                  <c:v>122244.73985485663</c:v>
                </c:pt>
                <c:pt idx="7">
                  <c:v>177757.19669954278</c:v>
                </c:pt>
                <c:pt idx="8">
                  <c:v>333450.63074502401</c:v>
                </c:pt>
                <c:pt idx="9">
                  <c:v>145026.13169948419</c:v>
                </c:pt>
                <c:pt idx="10">
                  <c:v>84830.638685450176</c:v>
                </c:pt>
                <c:pt idx="11">
                  <c:v>488960.5198380868</c:v>
                </c:pt>
                <c:pt idx="12">
                  <c:v>266672.33565743233</c:v>
                </c:pt>
                <c:pt idx="13">
                  <c:v>259515.61398933598</c:v>
                </c:pt>
                <c:pt idx="14">
                  <c:v>176381.40680739767</c:v>
                </c:pt>
                <c:pt idx="15">
                  <c:v>195026.23334727672</c:v>
                </c:pt>
                <c:pt idx="16">
                  <c:v>71975.819155528676</c:v>
                </c:pt>
                <c:pt idx="17">
                  <c:v>88026.593924974892</c:v>
                </c:pt>
                <c:pt idx="18">
                  <c:v>94749.103150312963</c:v>
                </c:pt>
                <c:pt idx="19">
                  <c:v>250952.79821639549</c:v>
                </c:pt>
                <c:pt idx="20">
                  <c:v>509107.9267560406</c:v>
                </c:pt>
                <c:pt idx="21">
                  <c:v>167747.22348569377</c:v>
                </c:pt>
                <c:pt idx="22">
                  <c:v>118248.27846686836</c:v>
                </c:pt>
                <c:pt idx="23">
                  <c:v>208824.82963459878</c:v>
                </c:pt>
                <c:pt idx="24">
                  <c:v>35076.421395428697</c:v>
                </c:pt>
                <c:pt idx="25">
                  <c:v>6209.3348687552298</c:v>
                </c:pt>
                <c:pt idx="26">
                  <c:v>277708.20404408459</c:v>
                </c:pt>
                <c:pt idx="27">
                  <c:v>100802.71424908159</c:v>
                </c:pt>
                <c:pt idx="28">
                  <c:v>106826.29897322442</c:v>
                </c:pt>
                <c:pt idx="29">
                  <c:v>46255.413815294356</c:v>
                </c:pt>
                <c:pt idx="30">
                  <c:v>28275.500277730793</c:v>
                </c:pt>
                <c:pt idx="31">
                  <c:v>245657.44342244489</c:v>
                </c:pt>
                <c:pt idx="32">
                  <c:v>177446.56216405882</c:v>
                </c:pt>
                <c:pt idx="33">
                  <c:v>94722.512270608131</c:v>
                </c:pt>
                <c:pt idx="34">
                  <c:v>375012.40535113669</c:v>
                </c:pt>
                <c:pt idx="35">
                  <c:v>186872.99704253642</c:v>
                </c:pt>
                <c:pt idx="36">
                  <c:v>75698.944193179297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C2-451F-AF92-F09C4EF48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71968"/>
        <c:axId val="1033971424"/>
      </c:scatterChart>
      <c:valAx>
        <c:axId val="1033971968"/>
        <c:scaling>
          <c:orientation val="minMax"/>
          <c:max val="30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4</a:t>
                </a:r>
              </a:p>
            </c:rich>
          </c:tx>
          <c:layout>
            <c:manualLayout>
              <c:xMode val="edge"/>
              <c:yMode val="edge"/>
              <c:x val="0.54045489916775458"/>
              <c:y val="0.871799300779113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71424"/>
        <c:crosses val="autoZero"/>
        <c:crossBetween val="midCat"/>
        <c:majorUnit val="1000000"/>
        <c:minorUnit val="1000000"/>
      </c:valAx>
      <c:valAx>
        <c:axId val="1033971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5</a:t>
                </a:r>
              </a:p>
            </c:rich>
          </c:tx>
          <c:layout>
            <c:manualLayout>
              <c:xMode val="edge"/>
              <c:yMode val="edge"/>
              <c:x val="4.8543570872736412E-2"/>
              <c:y val="0.3333348894629352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7196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307734837342002"/>
          <c:y val="0.17063558189012429"/>
          <c:w val="0.63077017844079108"/>
          <c:h val="0.6190500180199868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1013683265839865"/>
                  <c:y val="-0.4891309550748682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xVal>
            <c:numRef>
              <c:f>'FIG&amp;TAB2.6.1'!$B$20:$AL$20</c:f>
              <c:numCache>
                <c:formatCode>0</c:formatCode>
                <c:ptCount val="37"/>
                <c:pt idx="0">
                  <c:v>859761</c:v>
                </c:pt>
                <c:pt idx="1">
                  <c:v>514797</c:v>
                </c:pt>
                <c:pt idx="2">
                  <c:v>386516</c:v>
                </c:pt>
                <c:pt idx="3">
                  <c:v>302275</c:v>
                </c:pt>
                <c:pt idx="4">
                  <c:v>23395</c:v>
                </c:pt>
                <c:pt idx="5">
                  <c:v>292771.57483866188</c:v>
                </c:pt>
                <c:pt idx="6">
                  <c:v>122244.73985485663</c:v>
                </c:pt>
                <c:pt idx="7">
                  <c:v>177757.19669954278</c:v>
                </c:pt>
                <c:pt idx="8">
                  <c:v>333450.63074502401</c:v>
                </c:pt>
                <c:pt idx="9">
                  <c:v>145026.13169948419</c:v>
                </c:pt>
                <c:pt idx="10">
                  <c:v>84830.638685450176</c:v>
                </c:pt>
                <c:pt idx="11">
                  <c:v>488960.5198380868</c:v>
                </c:pt>
                <c:pt idx="12">
                  <c:v>266672.33565743233</c:v>
                </c:pt>
                <c:pt idx="13">
                  <c:v>259515.61398933598</c:v>
                </c:pt>
                <c:pt idx="14">
                  <c:v>176381.40680739767</c:v>
                </c:pt>
                <c:pt idx="15">
                  <c:v>195026.23334727672</c:v>
                </c:pt>
                <c:pt idx="16">
                  <c:v>71975.819155528676</c:v>
                </c:pt>
                <c:pt idx="17">
                  <c:v>88026.593924974892</c:v>
                </c:pt>
                <c:pt idx="18">
                  <c:v>94749.103150312963</c:v>
                </c:pt>
                <c:pt idx="19">
                  <c:v>250952.79821639549</c:v>
                </c:pt>
                <c:pt idx="20">
                  <c:v>509107.9267560406</c:v>
                </c:pt>
                <c:pt idx="21">
                  <c:v>167747.22348569377</c:v>
                </c:pt>
                <c:pt idx="22">
                  <c:v>118248.27846686836</c:v>
                </c:pt>
                <c:pt idx="23">
                  <c:v>208824.82963459878</c:v>
                </c:pt>
                <c:pt idx="24">
                  <c:v>35076.421395428697</c:v>
                </c:pt>
                <c:pt idx="25">
                  <c:v>6209.3348687552298</c:v>
                </c:pt>
                <c:pt idx="26">
                  <c:v>277708.20404408459</c:v>
                </c:pt>
                <c:pt idx="27">
                  <c:v>100802.71424908159</c:v>
                </c:pt>
                <c:pt idx="28">
                  <c:v>106826.29897322442</c:v>
                </c:pt>
                <c:pt idx="29">
                  <c:v>46255.413815294356</c:v>
                </c:pt>
                <c:pt idx="30">
                  <c:v>28275.500277730793</c:v>
                </c:pt>
                <c:pt idx="31">
                  <c:v>245657.44342244489</c:v>
                </c:pt>
                <c:pt idx="32">
                  <c:v>177446.56216405882</c:v>
                </c:pt>
                <c:pt idx="33">
                  <c:v>94722.512270608131</c:v>
                </c:pt>
                <c:pt idx="34">
                  <c:v>375012.40535113669</c:v>
                </c:pt>
                <c:pt idx="35">
                  <c:v>186872.99704253642</c:v>
                </c:pt>
                <c:pt idx="36">
                  <c:v>75698.944193179297</c:v>
                </c:pt>
              </c:numCache>
            </c:numRef>
          </c:xVal>
          <c:yVal>
            <c:numRef>
              <c:f>'FIG&amp;TAB2.6.1'!$B$21:$AL$21</c:f>
              <c:numCache>
                <c:formatCode>0</c:formatCode>
                <c:ptCount val="37"/>
                <c:pt idx="0">
                  <c:v>113088</c:v>
                </c:pt>
                <c:pt idx="1">
                  <c:v>25909</c:v>
                </c:pt>
                <c:pt idx="2">
                  <c:v>40272</c:v>
                </c:pt>
                <c:pt idx="3">
                  <c:v>737</c:v>
                </c:pt>
                <c:pt idx="4">
                  <c:v>115747.3285937864</c:v>
                </c:pt>
                <c:pt idx="5">
                  <c:v>37865.269110804482</c:v>
                </c:pt>
                <c:pt idx="6">
                  <c:v>130572.27368381688</c:v>
                </c:pt>
                <c:pt idx="7">
                  <c:v>53846.865011592803</c:v>
                </c:pt>
                <c:pt idx="8">
                  <c:v>28611.464074275704</c:v>
                </c:pt>
                <c:pt idx="9">
                  <c:v>84525.44697846807</c:v>
                </c:pt>
                <c:pt idx="10">
                  <c:v>233509.91764005047</c:v>
                </c:pt>
                <c:pt idx="11">
                  <c:v>48738.946137517261</c:v>
                </c:pt>
                <c:pt idx="12">
                  <c:v>239836.85523415724</c:v>
                </c:pt>
                <c:pt idx="14">
                  <c:v>31005.404063941663</c:v>
                </c:pt>
                <c:pt idx="15">
                  <c:v>12914.6916802624</c:v>
                </c:pt>
                <c:pt idx="16">
                  <c:v>14248.713243594513</c:v>
                </c:pt>
                <c:pt idx="17">
                  <c:v>23252.2430750643</c:v>
                </c:pt>
                <c:pt idx="19">
                  <c:v>52214.857178609091</c:v>
                </c:pt>
                <c:pt idx="20">
                  <c:v>29522.081400615687</c:v>
                </c:pt>
                <c:pt idx="21">
                  <c:v>15492.57278386572</c:v>
                </c:pt>
                <c:pt idx="22">
                  <c:v>57031.198075213702</c:v>
                </c:pt>
                <c:pt idx="23">
                  <c:v>5303.0310749668533</c:v>
                </c:pt>
                <c:pt idx="24">
                  <c:v>262.27014135636296</c:v>
                </c:pt>
                <c:pt idx="25">
                  <c:v>17099.543912459711</c:v>
                </c:pt>
                <c:pt idx="26">
                  <c:v>5236.972452706108</c:v>
                </c:pt>
                <c:pt idx="27">
                  <c:v>11274.67921301039</c:v>
                </c:pt>
                <c:pt idx="32">
                  <c:v>42861.324792773594</c:v>
                </c:pt>
                <c:pt idx="33">
                  <c:v>35651.470553367908</c:v>
                </c:pt>
                <c:pt idx="34">
                  <c:v>2498.7143496013355</c:v>
                </c:pt>
                <c:pt idx="35">
                  <c:v>119.54678332843196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0E-4794-8B53-C4C9459A0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51840"/>
        <c:axId val="1033973056"/>
      </c:scatterChart>
      <c:valAx>
        <c:axId val="103395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5</a:t>
                </a:r>
              </a:p>
            </c:rich>
          </c:tx>
          <c:layout>
            <c:manualLayout>
              <c:xMode val="edge"/>
              <c:yMode val="edge"/>
              <c:x val="0.51692380934483462"/>
              <c:y val="0.900797182960825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73056"/>
        <c:crosses val="autoZero"/>
        <c:crossBetween val="midCat"/>
        <c:majorUnit val="400000"/>
      </c:valAx>
      <c:valAx>
        <c:axId val="1033973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6</a:t>
                </a:r>
              </a:p>
            </c:rich>
          </c:tx>
          <c:layout>
            <c:manualLayout>
              <c:xMode val="edge"/>
              <c:yMode val="edge"/>
              <c:x val="7.6922932366151137E-2"/>
              <c:y val="0.4126999070768328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518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672788472894771"/>
          <c:y val="0.21066783614771453"/>
          <c:w val="0.65901639344262297"/>
          <c:h val="0.5450249579406056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7578159287466847"/>
                  <c:y val="-4.6688102000035855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xVal>
            <c:numRef>
              <c:f>'FIG&amp;TAB2.6.1'!$B$15:$AQ$15</c:f>
              <c:numCache>
                <c:formatCode>0</c:formatCode>
                <c:ptCount val="42"/>
                <c:pt idx="0">
                  <c:v>32869</c:v>
                </c:pt>
                <c:pt idx="1">
                  <c:v>255503</c:v>
                </c:pt>
                <c:pt idx="2">
                  <c:v>158108</c:v>
                </c:pt>
                <c:pt idx="3">
                  <c:v>52452</c:v>
                </c:pt>
                <c:pt idx="4">
                  <c:v>82295</c:v>
                </c:pt>
                <c:pt idx="5">
                  <c:v>594223</c:v>
                </c:pt>
                <c:pt idx="6">
                  <c:v>242250</c:v>
                </c:pt>
                <c:pt idx="7">
                  <c:v>45270</c:v>
                </c:pt>
                <c:pt idx="8">
                  <c:v>15128</c:v>
                </c:pt>
                <c:pt idx="9">
                  <c:v>38261</c:v>
                </c:pt>
                <c:pt idx="10">
                  <c:v>2999957.2769778678</c:v>
                </c:pt>
                <c:pt idx="11">
                  <c:v>1869433.0038980022</c:v>
                </c:pt>
                <c:pt idx="12">
                  <c:v>1882528.165372889</c:v>
                </c:pt>
                <c:pt idx="13">
                  <c:v>1596380.8396679633</c:v>
                </c:pt>
                <c:pt idx="14">
                  <c:v>8566572.4094075467</c:v>
                </c:pt>
                <c:pt idx="15">
                  <c:v>3058732.17717255</c:v>
                </c:pt>
                <c:pt idx="16">
                  <c:v>1045263.9960816869</c:v>
                </c:pt>
                <c:pt idx="17">
                  <c:v>3422263.5661908034</c:v>
                </c:pt>
                <c:pt idx="18">
                  <c:v>1630953.7808277858</c:v>
                </c:pt>
                <c:pt idx="19">
                  <c:v>3626883.7024432616</c:v>
                </c:pt>
                <c:pt idx="20">
                  <c:v>2918741.7732226574</c:v>
                </c:pt>
                <c:pt idx="21">
                  <c:v>1358525.0551122583</c:v>
                </c:pt>
                <c:pt idx="22">
                  <c:v>721419.86511969939</c:v>
                </c:pt>
                <c:pt idx="23">
                  <c:v>509435.96420105034</c:v>
                </c:pt>
                <c:pt idx="24">
                  <c:v>1022756.8412773961</c:v>
                </c:pt>
                <c:pt idx="25">
                  <c:v>4572024.3620010819</c:v>
                </c:pt>
                <c:pt idx="26">
                  <c:v>1262588.8048475422</c:v>
                </c:pt>
                <c:pt idx="27">
                  <c:v>104170.68864486227</c:v>
                </c:pt>
                <c:pt idx="28">
                  <c:v>993718.60281647218</c:v>
                </c:pt>
                <c:pt idx="29">
                  <c:v>387836.82426759897</c:v>
                </c:pt>
                <c:pt idx="30">
                  <c:v>543263.25264352234</c:v>
                </c:pt>
                <c:pt idx="31">
                  <c:v>2914521.971281047</c:v>
                </c:pt>
                <c:pt idx="32">
                  <c:v>854846.4037147325</c:v>
                </c:pt>
                <c:pt idx="33">
                  <c:v>744205.18891811348</c:v>
                </c:pt>
                <c:pt idx="34">
                  <c:v>127312.95514802395</c:v>
                </c:pt>
                <c:pt idx="35">
                  <c:v>61694.233436301874</c:v>
                </c:pt>
                <c:pt idx="36">
                  <c:v>747475.06375102827</c:v>
                </c:pt>
                <c:pt idx="37">
                  <c:v>806631.53398856975</c:v>
                </c:pt>
                <c:pt idx="38">
                  <c:v>1084619.3899838349</c:v>
                </c:pt>
                <c:pt idx="39">
                  <c:v>362086.95119419519</c:v>
                </c:pt>
                <c:pt idx="40">
                  <c:v>1036463.9869901326</c:v>
                </c:pt>
                <c:pt idx="41">
                  <c:v>733838.11414295388</c:v>
                </c:pt>
              </c:numCache>
            </c:numRef>
          </c:xVal>
          <c:yVal>
            <c:numRef>
              <c:f>'FIG&amp;TAB2.6.1'!$B$16:$AQ$16</c:f>
              <c:numCache>
                <c:formatCode>0</c:formatCode>
                <c:ptCount val="42"/>
                <c:pt idx="0">
                  <c:v>652961</c:v>
                </c:pt>
                <c:pt idx="1">
                  <c:v>342481</c:v>
                </c:pt>
                <c:pt idx="2">
                  <c:v>588814</c:v>
                </c:pt>
                <c:pt idx="3">
                  <c:v>623494</c:v>
                </c:pt>
                <c:pt idx="4">
                  <c:v>1435208</c:v>
                </c:pt>
                <c:pt idx="5">
                  <c:v>446790</c:v>
                </c:pt>
                <c:pt idx="6">
                  <c:v>589629</c:v>
                </c:pt>
                <c:pt idx="7">
                  <c:v>1636731</c:v>
                </c:pt>
                <c:pt idx="8">
                  <c:v>450608</c:v>
                </c:pt>
                <c:pt idx="9">
                  <c:v>1777920.3680013323</c:v>
                </c:pt>
                <c:pt idx="10">
                  <c:v>4717104.1309188036</c:v>
                </c:pt>
                <c:pt idx="11">
                  <c:v>3757581.115827363</c:v>
                </c:pt>
                <c:pt idx="12">
                  <c:v>3908055.5106837293</c:v>
                </c:pt>
                <c:pt idx="13">
                  <c:v>6083372.3301845761</c:v>
                </c:pt>
                <c:pt idx="14">
                  <c:v>5898781.824642064</c:v>
                </c:pt>
                <c:pt idx="15">
                  <c:v>2346296.3286027825</c:v>
                </c:pt>
                <c:pt idx="16">
                  <c:v>2166548.4197016279</c:v>
                </c:pt>
                <c:pt idx="17">
                  <c:v>2729403.6649410236</c:v>
                </c:pt>
                <c:pt idx="18">
                  <c:v>4118046.5724853673</c:v>
                </c:pt>
                <c:pt idx="19">
                  <c:v>2891346.4169758582</c:v>
                </c:pt>
                <c:pt idx="20">
                  <c:v>2293358.4679194284</c:v>
                </c:pt>
                <c:pt idx="21">
                  <c:v>1430273.4182201989</c:v>
                </c:pt>
                <c:pt idx="22">
                  <c:v>970472.20110012207</c:v>
                </c:pt>
                <c:pt idx="23">
                  <c:v>653528.78911456536</c:v>
                </c:pt>
                <c:pt idx="24">
                  <c:v>1284681.7542022676</c:v>
                </c:pt>
                <c:pt idx="25">
                  <c:v>3477343.3497083844</c:v>
                </c:pt>
                <c:pt idx="26">
                  <c:v>3663178.0971790394</c:v>
                </c:pt>
                <c:pt idx="27">
                  <c:v>4353791.8843893083</c:v>
                </c:pt>
                <c:pt idx="28">
                  <c:v>3042202.7849713839</c:v>
                </c:pt>
                <c:pt idx="29">
                  <c:v>3730708.6610700744</c:v>
                </c:pt>
                <c:pt idx="30">
                  <c:v>2751113.7962622233</c:v>
                </c:pt>
                <c:pt idx="31">
                  <c:v>1625434.3664241056</c:v>
                </c:pt>
                <c:pt idx="32">
                  <c:v>1157472.8231798396</c:v>
                </c:pt>
                <c:pt idx="33">
                  <c:v>2994960.3215100411</c:v>
                </c:pt>
                <c:pt idx="34">
                  <c:v>2209356.3847598224</c:v>
                </c:pt>
                <c:pt idx="35">
                  <c:v>3183627.8104666104</c:v>
                </c:pt>
                <c:pt idx="36">
                  <c:v>2457730.2131500458</c:v>
                </c:pt>
                <c:pt idx="37">
                  <c:v>2556701.2650870881</c:v>
                </c:pt>
                <c:pt idx="38">
                  <c:v>1029803.8600668549</c:v>
                </c:pt>
                <c:pt idx="39">
                  <c:v>2534845.6432137797</c:v>
                </c:pt>
                <c:pt idx="40">
                  <c:v>1281327.1691092588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5D-4DD8-B345-684AC8F91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9792"/>
        <c:axId val="1033955104"/>
      </c:scatterChart>
      <c:valAx>
        <c:axId val="1033969792"/>
        <c:scaling>
          <c:orientation val="minMax"/>
          <c:max val="8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0</a:t>
                </a:r>
              </a:p>
            </c:rich>
          </c:tx>
          <c:layout>
            <c:manualLayout>
              <c:xMode val="edge"/>
              <c:yMode val="edge"/>
              <c:x val="0.54098361750583623"/>
              <c:y val="0.881518656321805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55104"/>
        <c:crosses val="autoZero"/>
        <c:crossBetween val="midCat"/>
        <c:majorUnit val="200000"/>
        <c:minorUnit val="200000"/>
      </c:valAx>
      <c:valAx>
        <c:axId val="1033955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1</a:t>
                </a:r>
              </a:p>
            </c:rich>
          </c:tx>
          <c:layout>
            <c:manualLayout>
              <c:xMode val="edge"/>
              <c:yMode val="edge"/>
              <c:x val="2.2950852517481152E-2"/>
              <c:y val="0.421802082432008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69792"/>
        <c:crosses val="autoZero"/>
        <c:crossBetween val="midCat"/>
        <c:minorUnit val="20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05464480874547"/>
          <c:y val="3.0333969257190712E-2"/>
          <c:w val="0.5704918032787033"/>
          <c:h val="0.5826086956521776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5464566929133841"/>
                  <c:y val="-0.2907519218200508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xVal>
            <c:numRef>
              <c:f>'FIG&amp;TAB2.6.1'!$B$16:$AP$16</c:f>
              <c:numCache>
                <c:formatCode>0</c:formatCode>
                <c:ptCount val="41"/>
                <c:pt idx="0">
                  <c:v>652961</c:v>
                </c:pt>
                <c:pt idx="1">
                  <c:v>342481</c:v>
                </c:pt>
                <c:pt idx="2">
                  <c:v>588814</c:v>
                </c:pt>
                <c:pt idx="3">
                  <c:v>623494</c:v>
                </c:pt>
                <c:pt idx="4">
                  <c:v>1435208</c:v>
                </c:pt>
                <c:pt idx="5">
                  <c:v>446790</c:v>
                </c:pt>
                <c:pt idx="6">
                  <c:v>589629</c:v>
                </c:pt>
                <c:pt idx="7">
                  <c:v>1636731</c:v>
                </c:pt>
                <c:pt idx="8">
                  <c:v>450608</c:v>
                </c:pt>
                <c:pt idx="9">
                  <c:v>1777920.3680013323</c:v>
                </c:pt>
                <c:pt idx="10">
                  <c:v>4717104.1309188036</c:v>
                </c:pt>
                <c:pt idx="11">
                  <c:v>3757581.115827363</c:v>
                </c:pt>
                <c:pt idx="12">
                  <c:v>3908055.5106837293</c:v>
                </c:pt>
                <c:pt idx="13">
                  <c:v>6083372.3301845761</c:v>
                </c:pt>
                <c:pt idx="14">
                  <c:v>5898781.824642064</c:v>
                </c:pt>
                <c:pt idx="15">
                  <c:v>2346296.3286027825</c:v>
                </c:pt>
                <c:pt idx="16">
                  <c:v>2166548.4197016279</c:v>
                </c:pt>
                <c:pt idx="17">
                  <c:v>2729403.6649410236</c:v>
                </c:pt>
                <c:pt idx="18">
                  <c:v>4118046.5724853673</c:v>
                </c:pt>
                <c:pt idx="19">
                  <c:v>2891346.4169758582</c:v>
                </c:pt>
                <c:pt idx="20">
                  <c:v>2293358.4679194284</c:v>
                </c:pt>
                <c:pt idx="21">
                  <c:v>1430273.4182201989</c:v>
                </c:pt>
                <c:pt idx="22">
                  <c:v>970472.20110012207</c:v>
                </c:pt>
                <c:pt idx="23">
                  <c:v>653528.78911456536</c:v>
                </c:pt>
                <c:pt idx="24">
                  <c:v>1284681.7542022676</c:v>
                </c:pt>
                <c:pt idx="25">
                  <c:v>3477343.3497083844</c:v>
                </c:pt>
                <c:pt idx="26">
                  <c:v>3663178.0971790394</c:v>
                </c:pt>
                <c:pt idx="27">
                  <c:v>4353791.8843893083</c:v>
                </c:pt>
                <c:pt idx="28">
                  <c:v>3042202.7849713839</c:v>
                </c:pt>
                <c:pt idx="29">
                  <c:v>3730708.6610700744</c:v>
                </c:pt>
                <c:pt idx="30">
                  <c:v>2751113.7962622233</c:v>
                </c:pt>
                <c:pt idx="31">
                  <c:v>1625434.3664241056</c:v>
                </c:pt>
                <c:pt idx="32">
                  <c:v>1157472.8231798396</c:v>
                </c:pt>
                <c:pt idx="33">
                  <c:v>2994960.3215100411</c:v>
                </c:pt>
                <c:pt idx="34">
                  <c:v>2209356.3847598224</c:v>
                </c:pt>
                <c:pt idx="35">
                  <c:v>3183627.8104666104</c:v>
                </c:pt>
                <c:pt idx="36">
                  <c:v>2457730.2131500458</c:v>
                </c:pt>
                <c:pt idx="37">
                  <c:v>2556701.2650870881</c:v>
                </c:pt>
                <c:pt idx="38">
                  <c:v>1029803.8600668549</c:v>
                </c:pt>
                <c:pt idx="39">
                  <c:v>2534845.6432137797</c:v>
                </c:pt>
                <c:pt idx="40">
                  <c:v>1281327.1691092588</c:v>
                </c:pt>
              </c:numCache>
            </c:numRef>
          </c:xVal>
          <c:yVal>
            <c:numRef>
              <c:f>'FIG&amp;TAB2.6.1'!$B$17:$AP$17</c:f>
              <c:numCache>
                <c:formatCode>0</c:formatCode>
                <c:ptCount val="41"/>
                <c:pt idx="0">
                  <c:v>1294510</c:v>
                </c:pt>
                <c:pt idx="1">
                  <c:v>3031857</c:v>
                </c:pt>
                <c:pt idx="2">
                  <c:v>1885362</c:v>
                </c:pt>
                <c:pt idx="3">
                  <c:v>967870</c:v>
                </c:pt>
                <c:pt idx="4">
                  <c:v>1560158</c:v>
                </c:pt>
                <c:pt idx="5">
                  <c:v>1826829</c:v>
                </c:pt>
                <c:pt idx="6">
                  <c:v>1530553</c:v>
                </c:pt>
                <c:pt idx="7">
                  <c:v>2643529</c:v>
                </c:pt>
                <c:pt idx="8">
                  <c:v>954212.77690179518</c:v>
                </c:pt>
                <c:pt idx="9">
                  <c:v>1824104.8230683389</c:v>
                </c:pt>
                <c:pt idx="10">
                  <c:v>2723592.4325865088</c:v>
                </c:pt>
                <c:pt idx="11">
                  <c:v>1646273.0132642044</c:v>
                </c:pt>
                <c:pt idx="12">
                  <c:v>1199298.1025621146</c:v>
                </c:pt>
                <c:pt idx="13">
                  <c:v>2111016.6557773561</c:v>
                </c:pt>
                <c:pt idx="14">
                  <c:v>1871809.0778502466</c:v>
                </c:pt>
                <c:pt idx="15">
                  <c:v>1970484.519706104</c:v>
                </c:pt>
                <c:pt idx="16">
                  <c:v>4450602.2758215861</c:v>
                </c:pt>
                <c:pt idx="17">
                  <c:v>2591126.1944805142</c:v>
                </c:pt>
                <c:pt idx="18">
                  <c:v>2461023.2639782815</c:v>
                </c:pt>
                <c:pt idx="19">
                  <c:v>3719324.3954441249</c:v>
                </c:pt>
                <c:pt idx="20">
                  <c:v>4464663.9471409777</c:v>
                </c:pt>
                <c:pt idx="21">
                  <c:v>2199031.5381409707</c:v>
                </c:pt>
                <c:pt idx="22">
                  <c:v>513021.79224014754</c:v>
                </c:pt>
                <c:pt idx="23">
                  <c:v>701427.28927979886</c:v>
                </c:pt>
                <c:pt idx="24">
                  <c:v>2889843.1473053386</c:v>
                </c:pt>
                <c:pt idx="25">
                  <c:v>3736142.0412892643</c:v>
                </c:pt>
                <c:pt idx="26">
                  <c:v>1505661.1452280264</c:v>
                </c:pt>
                <c:pt idx="27">
                  <c:v>1953158.2831433455</c:v>
                </c:pt>
                <c:pt idx="28">
                  <c:v>1450659.4500803459</c:v>
                </c:pt>
                <c:pt idx="29">
                  <c:v>2460282.4803712768</c:v>
                </c:pt>
                <c:pt idx="30">
                  <c:v>1793766.148631939</c:v>
                </c:pt>
                <c:pt idx="31">
                  <c:v>2354655.8456159057</c:v>
                </c:pt>
                <c:pt idx="32">
                  <c:v>5061470.2026673649</c:v>
                </c:pt>
                <c:pt idx="33">
                  <c:v>3716191.6408182597</c:v>
                </c:pt>
                <c:pt idx="34">
                  <c:v>2113421.5415456328</c:v>
                </c:pt>
                <c:pt idx="35">
                  <c:v>1622412.5955905828</c:v>
                </c:pt>
                <c:pt idx="36">
                  <c:v>1940078.7450351308</c:v>
                </c:pt>
                <c:pt idx="37">
                  <c:v>2412855.956077504</c:v>
                </c:pt>
                <c:pt idx="38">
                  <c:v>3310926.3210090068</c:v>
                </c:pt>
                <c:pt idx="39">
                  <c:v>1275382.8547879828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C0-4693-ADDA-8658E794A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4352"/>
        <c:axId val="1033964896"/>
      </c:scatterChart>
      <c:valAx>
        <c:axId val="103396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1</a:t>
                </a:r>
              </a:p>
            </c:rich>
          </c:tx>
          <c:layout>
            <c:manualLayout>
              <c:xMode val="edge"/>
              <c:yMode val="edge"/>
              <c:x val="0.54754095623543264"/>
              <c:y val="0.81739109373073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64896"/>
        <c:crosses val="autoZero"/>
        <c:crossBetween val="midCat"/>
      </c:valAx>
      <c:valAx>
        <c:axId val="1033964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2</a:t>
                </a:r>
              </a:p>
            </c:rich>
          </c:tx>
          <c:layout>
            <c:manualLayout>
              <c:xMode val="edge"/>
              <c:yMode val="edge"/>
              <c:x val="4.9180207435902734E-2"/>
              <c:y val="0.326086860786706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3396435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832249995596295"/>
          <c:y val="0.10935001858868819"/>
          <c:w val="0.64765206790725249"/>
          <c:h val="0.701757391710319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3470406272166591"/>
                  <c:y val="-0.425536958105496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'FIG&amp;TAB2.6.1'!$B$17:$AO$17</c:f>
              <c:numCache>
                <c:formatCode>0</c:formatCode>
                <c:ptCount val="40"/>
                <c:pt idx="0">
                  <c:v>1294510</c:v>
                </c:pt>
                <c:pt idx="1">
                  <c:v>3031857</c:v>
                </c:pt>
                <c:pt idx="2">
                  <c:v>1885362</c:v>
                </c:pt>
                <c:pt idx="3">
                  <c:v>967870</c:v>
                </c:pt>
                <c:pt idx="4">
                  <c:v>1560158</c:v>
                </c:pt>
                <c:pt idx="5">
                  <c:v>1826829</c:v>
                </c:pt>
                <c:pt idx="6">
                  <c:v>1530553</c:v>
                </c:pt>
                <c:pt idx="7">
                  <c:v>2643529</c:v>
                </c:pt>
                <c:pt idx="8">
                  <c:v>954212.77690179518</c:v>
                </c:pt>
                <c:pt idx="9">
                  <c:v>1824104.8230683389</c:v>
                </c:pt>
                <c:pt idx="10">
                  <c:v>2723592.4325865088</c:v>
                </c:pt>
                <c:pt idx="11">
                  <c:v>1646273.0132642044</c:v>
                </c:pt>
                <c:pt idx="12">
                  <c:v>1199298.1025621146</c:v>
                </c:pt>
                <c:pt idx="13">
                  <c:v>2111016.6557773561</c:v>
                </c:pt>
                <c:pt idx="14">
                  <c:v>1871809.0778502466</c:v>
                </c:pt>
                <c:pt idx="15">
                  <c:v>1970484.519706104</c:v>
                </c:pt>
                <c:pt idx="16">
                  <c:v>4450602.2758215861</c:v>
                </c:pt>
                <c:pt idx="17">
                  <c:v>2591126.1944805142</c:v>
                </c:pt>
                <c:pt idx="18">
                  <c:v>2461023.2639782815</c:v>
                </c:pt>
                <c:pt idx="19">
                  <c:v>3719324.3954441249</c:v>
                </c:pt>
                <c:pt idx="20">
                  <c:v>4464663.9471409777</c:v>
                </c:pt>
                <c:pt idx="21">
                  <c:v>2199031.5381409707</c:v>
                </c:pt>
                <c:pt idx="22">
                  <c:v>513021.79224014754</c:v>
                </c:pt>
                <c:pt idx="23">
                  <c:v>701427.28927979886</c:v>
                </c:pt>
                <c:pt idx="24">
                  <c:v>2889843.1473053386</c:v>
                </c:pt>
                <c:pt idx="25">
                  <c:v>3736142.0412892643</c:v>
                </c:pt>
                <c:pt idx="26">
                  <c:v>1505661.1452280264</c:v>
                </c:pt>
                <c:pt idx="27">
                  <c:v>1953158.2831433455</c:v>
                </c:pt>
                <c:pt idx="28">
                  <c:v>1450659.4500803459</c:v>
                </c:pt>
                <c:pt idx="29">
                  <c:v>2460282.4803712768</c:v>
                </c:pt>
                <c:pt idx="30">
                  <c:v>1793766.148631939</c:v>
                </c:pt>
                <c:pt idx="31">
                  <c:v>2354655.8456159057</c:v>
                </c:pt>
                <c:pt idx="32">
                  <c:v>5061470.2026673649</c:v>
                </c:pt>
                <c:pt idx="33">
                  <c:v>3716191.6408182597</c:v>
                </c:pt>
                <c:pt idx="34">
                  <c:v>2113421.5415456328</c:v>
                </c:pt>
                <c:pt idx="35">
                  <c:v>1622412.5955905828</c:v>
                </c:pt>
                <c:pt idx="36">
                  <c:v>1940078.7450351308</c:v>
                </c:pt>
                <c:pt idx="37">
                  <c:v>2412855.956077504</c:v>
                </c:pt>
                <c:pt idx="38">
                  <c:v>3310926.3210090068</c:v>
                </c:pt>
                <c:pt idx="39">
                  <c:v>1275382.8547879828</c:v>
                </c:pt>
              </c:numCache>
            </c:numRef>
          </c:xVal>
          <c:yVal>
            <c:numRef>
              <c:f>'FIG&amp;TAB2.6.1'!$B$18:$AO$18</c:f>
              <c:numCache>
                <c:formatCode>0</c:formatCode>
                <c:ptCount val="40"/>
                <c:pt idx="0">
                  <c:v>970910</c:v>
                </c:pt>
                <c:pt idx="1">
                  <c:v>1242798</c:v>
                </c:pt>
                <c:pt idx="2">
                  <c:v>1150847</c:v>
                </c:pt>
                <c:pt idx="3">
                  <c:v>1329586</c:v>
                </c:pt>
                <c:pt idx="4">
                  <c:v>1222857</c:v>
                </c:pt>
                <c:pt idx="5">
                  <c:v>994532</c:v>
                </c:pt>
                <c:pt idx="6">
                  <c:v>333241</c:v>
                </c:pt>
                <c:pt idx="7">
                  <c:v>253858.26429149305</c:v>
                </c:pt>
                <c:pt idx="8">
                  <c:v>454180.38977060071</c:v>
                </c:pt>
                <c:pt idx="9">
                  <c:v>1131255.0287215868</c:v>
                </c:pt>
                <c:pt idx="10">
                  <c:v>997640.9549272306</c:v>
                </c:pt>
                <c:pt idx="11">
                  <c:v>252393.20963453176</c:v>
                </c:pt>
                <c:pt idx="12">
                  <c:v>187031.43772948493</c:v>
                </c:pt>
                <c:pt idx="13">
                  <c:v>832764.62056925893</c:v>
                </c:pt>
                <c:pt idx="14">
                  <c:v>1483769.2201033826</c:v>
                </c:pt>
                <c:pt idx="15">
                  <c:v>2671350.1074779239</c:v>
                </c:pt>
                <c:pt idx="16">
                  <c:v>655139.85894758592</c:v>
                </c:pt>
                <c:pt idx="17">
                  <c:v>1304157.0971398263</c:v>
                </c:pt>
                <c:pt idx="18">
                  <c:v>1006405.060787668</c:v>
                </c:pt>
                <c:pt idx="19">
                  <c:v>1165911.0912704382</c:v>
                </c:pt>
                <c:pt idx="20">
                  <c:v>1049341.1962406409</c:v>
                </c:pt>
                <c:pt idx="21">
                  <c:v>1030476.3248787109</c:v>
                </c:pt>
                <c:pt idx="22">
                  <c:v>538859.6589997008</c:v>
                </c:pt>
                <c:pt idx="23">
                  <c:v>1256342.8147691765</c:v>
                </c:pt>
                <c:pt idx="24">
                  <c:v>1072810.1584490705</c:v>
                </c:pt>
                <c:pt idx="25">
                  <c:v>584610.88223735313</c:v>
                </c:pt>
                <c:pt idx="26">
                  <c:v>1147620.4221276233</c:v>
                </c:pt>
                <c:pt idx="27">
                  <c:v>927685.8245297278</c:v>
                </c:pt>
                <c:pt idx="28">
                  <c:v>806381.74680773914</c:v>
                </c:pt>
                <c:pt idx="29">
                  <c:v>1220151.956481006</c:v>
                </c:pt>
                <c:pt idx="30">
                  <c:v>1400317.0216156945</c:v>
                </c:pt>
                <c:pt idx="31">
                  <c:v>1363020.4268528128</c:v>
                </c:pt>
                <c:pt idx="32">
                  <c:v>1295568.4061055684</c:v>
                </c:pt>
                <c:pt idx="33">
                  <c:v>1236619.043899134</c:v>
                </c:pt>
                <c:pt idx="34">
                  <c:v>1166469.9769478024</c:v>
                </c:pt>
                <c:pt idx="35">
                  <c:v>921886.44209372881</c:v>
                </c:pt>
                <c:pt idx="36">
                  <c:v>2864265.3334074905</c:v>
                </c:pt>
                <c:pt idx="37">
                  <c:v>2139500.0196121894</c:v>
                </c:pt>
                <c:pt idx="38">
                  <c:v>705885.07343324402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C-40CE-8A0C-C11DBAA8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7072"/>
        <c:axId val="1033967616"/>
      </c:scatterChart>
      <c:valAx>
        <c:axId val="10339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2</a:t>
                </a:r>
              </a:p>
            </c:rich>
          </c:tx>
          <c:layout>
            <c:manualLayout>
              <c:xMode val="edge"/>
              <c:yMode val="edge"/>
              <c:x val="0.53020218175851963"/>
              <c:y val="0.890831625498867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67616"/>
        <c:crosses val="autoZero"/>
        <c:crossBetween val="midCat"/>
        <c:majorUnit val="2000000"/>
      </c:valAx>
      <c:valAx>
        <c:axId val="1033967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3</a:t>
                </a:r>
              </a:p>
            </c:rich>
          </c:tx>
          <c:layout>
            <c:manualLayout>
              <c:xMode val="edge"/>
              <c:yMode val="edge"/>
              <c:x val="2.3489788385826802E-2"/>
              <c:y val="0.344978966670271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670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322628406357782"/>
          <c:y val="0.18848167539267024"/>
          <c:w val="0.59354932199678956"/>
          <c:h val="0.5392670157068055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8.0307440781967748E-3"/>
                  <c:y val="-0.3313668134773805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xVal>
            <c:numRef>
              <c:f>'FIG&amp;TAB2.6.1'!$B$18:$AN$18</c:f>
              <c:numCache>
                <c:formatCode>0</c:formatCode>
                <c:ptCount val="39"/>
                <c:pt idx="0">
                  <c:v>970910</c:v>
                </c:pt>
                <c:pt idx="1">
                  <c:v>1242798</c:v>
                </c:pt>
                <c:pt idx="2">
                  <c:v>1150847</c:v>
                </c:pt>
                <c:pt idx="3">
                  <c:v>1329586</c:v>
                </c:pt>
                <c:pt idx="4">
                  <c:v>1222857</c:v>
                </c:pt>
                <c:pt idx="5">
                  <c:v>994532</c:v>
                </c:pt>
                <c:pt idx="6">
                  <c:v>333241</c:v>
                </c:pt>
                <c:pt idx="7">
                  <c:v>253858.26429149305</c:v>
                </c:pt>
                <c:pt idx="8">
                  <c:v>454180.38977060071</c:v>
                </c:pt>
                <c:pt idx="9">
                  <c:v>1131255.0287215868</c:v>
                </c:pt>
                <c:pt idx="10">
                  <c:v>997640.9549272306</c:v>
                </c:pt>
                <c:pt idx="11">
                  <c:v>252393.20963453176</c:v>
                </c:pt>
                <c:pt idx="12">
                  <c:v>187031.43772948493</c:v>
                </c:pt>
                <c:pt idx="13">
                  <c:v>832764.62056925893</c:v>
                </c:pt>
                <c:pt idx="14">
                  <c:v>1483769.2201033826</c:v>
                </c:pt>
                <c:pt idx="15">
                  <c:v>2671350.1074779239</c:v>
                </c:pt>
                <c:pt idx="16">
                  <c:v>655139.85894758592</c:v>
                </c:pt>
                <c:pt idx="17">
                  <c:v>1304157.0971398263</c:v>
                </c:pt>
                <c:pt idx="18">
                  <c:v>1006405.060787668</c:v>
                </c:pt>
                <c:pt idx="19">
                  <c:v>1165911.0912704382</c:v>
                </c:pt>
                <c:pt idx="20">
                  <c:v>1049341.1962406409</c:v>
                </c:pt>
                <c:pt idx="21">
                  <c:v>1030476.3248787109</c:v>
                </c:pt>
                <c:pt idx="22">
                  <c:v>538859.6589997008</c:v>
                </c:pt>
                <c:pt idx="23">
                  <c:v>1256342.8147691765</c:v>
                </c:pt>
                <c:pt idx="24">
                  <c:v>1072810.1584490705</c:v>
                </c:pt>
                <c:pt idx="25">
                  <c:v>584610.88223735313</c:v>
                </c:pt>
                <c:pt idx="26">
                  <c:v>1147620.4221276233</c:v>
                </c:pt>
                <c:pt idx="27">
                  <c:v>927685.8245297278</c:v>
                </c:pt>
                <c:pt idx="28">
                  <c:v>806381.74680773914</c:v>
                </c:pt>
                <c:pt idx="29">
                  <c:v>1220151.956481006</c:v>
                </c:pt>
                <c:pt idx="30">
                  <c:v>1400317.0216156945</c:v>
                </c:pt>
                <c:pt idx="31">
                  <c:v>1363020.4268528128</c:v>
                </c:pt>
                <c:pt idx="32">
                  <c:v>1295568.4061055684</c:v>
                </c:pt>
                <c:pt idx="33">
                  <c:v>1236619.043899134</c:v>
                </c:pt>
                <c:pt idx="34">
                  <c:v>1166469.9769478024</c:v>
                </c:pt>
                <c:pt idx="35">
                  <c:v>921886.44209372881</c:v>
                </c:pt>
                <c:pt idx="36">
                  <c:v>2864265.3334074905</c:v>
                </c:pt>
                <c:pt idx="37">
                  <c:v>2139500.0196121894</c:v>
                </c:pt>
                <c:pt idx="38">
                  <c:v>705885.07343324402</c:v>
                </c:pt>
              </c:numCache>
            </c:numRef>
          </c:xVal>
          <c:yVal>
            <c:numRef>
              <c:f>'FIG&amp;TAB2.6.1'!$B$19:$AN$19</c:f>
              <c:numCache>
                <c:formatCode>0</c:formatCode>
                <c:ptCount val="39"/>
                <c:pt idx="0">
                  <c:v>1198782</c:v>
                </c:pt>
                <c:pt idx="1">
                  <c:v>1267262</c:v>
                </c:pt>
                <c:pt idx="2">
                  <c:v>1585961</c:v>
                </c:pt>
                <c:pt idx="3">
                  <c:v>516916</c:v>
                </c:pt>
                <c:pt idx="4">
                  <c:v>486308</c:v>
                </c:pt>
                <c:pt idx="5">
                  <c:v>113119</c:v>
                </c:pt>
                <c:pt idx="6">
                  <c:v>205332.04788760422</c:v>
                </c:pt>
                <c:pt idx="7">
                  <c:v>264557.45789882925</c:v>
                </c:pt>
                <c:pt idx="8">
                  <c:v>497298.46361731132</c:v>
                </c:pt>
                <c:pt idx="9">
                  <c:v>270374.24688494357</c:v>
                </c:pt>
                <c:pt idx="10">
                  <c:v>125102.02002616589</c:v>
                </c:pt>
                <c:pt idx="11">
                  <c:v>105540.00070664968</c:v>
                </c:pt>
                <c:pt idx="12">
                  <c:v>710509.02552759508</c:v>
                </c:pt>
                <c:pt idx="13">
                  <c:v>560988.72864141176</c:v>
                </c:pt>
                <c:pt idx="14">
                  <c:v>472616.52261606348</c:v>
                </c:pt>
                <c:pt idx="15">
                  <c:v>605361.10691208241</c:v>
                </c:pt>
                <c:pt idx="16">
                  <c:v>541733.21417255653</c:v>
                </c:pt>
                <c:pt idx="17">
                  <c:v>307211.03058115672</c:v>
                </c:pt>
                <c:pt idx="18">
                  <c:v>311664.87774255109</c:v>
                </c:pt>
                <c:pt idx="19">
                  <c:v>470092.33684397844</c:v>
                </c:pt>
                <c:pt idx="20">
                  <c:v>700234.26091883273</c:v>
                </c:pt>
                <c:pt idx="21">
                  <c:v>730075.67202791129</c:v>
                </c:pt>
                <c:pt idx="22">
                  <c:v>349493.10187872662</c:v>
                </c:pt>
                <c:pt idx="23">
                  <c:v>392534.90845672</c:v>
                </c:pt>
                <c:pt idx="24">
                  <c:v>406431.96180860256</c:v>
                </c:pt>
                <c:pt idx="25">
                  <c:v>375670.89286078408</c:v>
                </c:pt>
                <c:pt idx="26">
                  <c:v>269569.69164897752</c:v>
                </c:pt>
                <c:pt idx="27">
                  <c:v>342246.92200261867</c:v>
                </c:pt>
                <c:pt idx="28">
                  <c:v>206083.74038521829</c:v>
                </c:pt>
                <c:pt idx="29">
                  <c:v>444663.37281115138</c:v>
                </c:pt>
                <c:pt idx="30">
                  <c:v>281160.22870055225</c:v>
                </c:pt>
                <c:pt idx="31">
                  <c:v>226706.23134784613</c:v>
                </c:pt>
                <c:pt idx="32">
                  <c:v>718511.60730931</c:v>
                </c:pt>
                <c:pt idx="33">
                  <c:v>600718.17755644035</c:v>
                </c:pt>
                <c:pt idx="34">
                  <c:v>640189.70867269393</c:v>
                </c:pt>
                <c:pt idx="35">
                  <c:v>3164864.1107844776</c:v>
                </c:pt>
                <c:pt idx="36">
                  <c:v>778814.99164859159</c:v>
                </c:pt>
                <c:pt idx="37">
                  <c:v>423757.42666609952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2-4250-A8F3-F84E966BD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9248"/>
        <c:axId val="1033970336"/>
      </c:scatterChart>
      <c:valAx>
        <c:axId val="1033969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0.54516244679941317"/>
              <c:y val="0.8691101618370454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70336"/>
        <c:crosses val="autoZero"/>
        <c:crossBetween val="midCat"/>
        <c:majorUnit val="1000000"/>
        <c:minorUnit val="1000000"/>
      </c:valAx>
      <c:valAx>
        <c:axId val="1033970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6.7741861214716592E-2"/>
              <c:y val="0.3664923969524125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692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428571428571427"/>
          <c:y val="7.8534031413612593E-2"/>
          <c:w val="0.62244897959183765"/>
          <c:h val="0.5392670157068055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7.3793015597875197E-2"/>
                  <c:y val="-0.4189383378106982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trendline>
            <c:trendlineType val="linear"/>
            <c:dispRSqr val="0"/>
            <c:dispEq val="0"/>
          </c:trendline>
          <c:xVal>
            <c:numRef>
              <c:f>'FIG&amp;TAB2.6.1'!$B$21:$AK$21</c:f>
              <c:numCache>
                <c:formatCode>0</c:formatCode>
                <c:ptCount val="36"/>
                <c:pt idx="0">
                  <c:v>113088</c:v>
                </c:pt>
                <c:pt idx="1">
                  <c:v>25909</c:v>
                </c:pt>
                <c:pt idx="2">
                  <c:v>40272</c:v>
                </c:pt>
                <c:pt idx="3">
                  <c:v>737</c:v>
                </c:pt>
                <c:pt idx="4">
                  <c:v>115747.3285937864</c:v>
                </c:pt>
                <c:pt idx="5">
                  <c:v>37865.269110804482</c:v>
                </c:pt>
                <c:pt idx="6">
                  <c:v>130572.27368381688</c:v>
                </c:pt>
                <c:pt idx="7">
                  <c:v>53846.865011592803</c:v>
                </c:pt>
                <c:pt idx="8">
                  <c:v>28611.464074275704</c:v>
                </c:pt>
                <c:pt idx="9">
                  <c:v>84525.44697846807</c:v>
                </c:pt>
                <c:pt idx="10">
                  <c:v>233509.91764005047</c:v>
                </c:pt>
                <c:pt idx="11">
                  <c:v>48738.946137517261</c:v>
                </c:pt>
                <c:pt idx="12">
                  <c:v>239836.85523415724</c:v>
                </c:pt>
                <c:pt idx="14">
                  <c:v>31005.404063941663</c:v>
                </c:pt>
                <c:pt idx="15">
                  <c:v>12914.6916802624</c:v>
                </c:pt>
                <c:pt idx="16">
                  <c:v>14248.713243594513</c:v>
                </c:pt>
                <c:pt idx="17">
                  <c:v>23252.2430750643</c:v>
                </c:pt>
                <c:pt idx="19">
                  <c:v>52214.857178609091</c:v>
                </c:pt>
                <c:pt idx="20">
                  <c:v>29522.081400615687</c:v>
                </c:pt>
                <c:pt idx="21">
                  <c:v>15492.57278386572</c:v>
                </c:pt>
                <c:pt idx="22">
                  <c:v>57031.198075213702</c:v>
                </c:pt>
                <c:pt idx="23">
                  <c:v>5303.0310749668533</c:v>
                </c:pt>
                <c:pt idx="24">
                  <c:v>262.27014135636296</c:v>
                </c:pt>
                <c:pt idx="25">
                  <c:v>17099.543912459711</c:v>
                </c:pt>
                <c:pt idx="26">
                  <c:v>5236.972452706108</c:v>
                </c:pt>
                <c:pt idx="27">
                  <c:v>11274.67921301039</c:v>
                </c:pt>
                <c:pt idx="32">
                  <c:v>42861.324792773594</c:v>
                </c:pt>
                <c:pt idx="33">
                  <c:v>35651.470553367908</c:v>
                </c:pt>
                <c:pt idx="34">
                  <c:v>2498.7143496013355</c:v>
                </c:pt>
                <c:pt idx="35">
                  <c:v>119.54678332843196</c:v>
                </c:pt>
              </c:numCache>
            </c:numRef>
          </c:xVal>
          <c:yVal>
            <c:numRef>
              <c:f>'FIG&amp;TAB2.6.1'!$B$22:$AK$22</c:f>
              <c:numCache>
                <c:formatCode>0</c:formatCode>
                <c:ptCount val="36"/>
                <c:pt idx="0">
                  <c:v>37319</c:v>
                </c:pt>
                <c:pt idx="1">
                  <c:v>45478</c:v>
                </c:pt>
                <c:pt idx="2">
                  <c:v>129</c:v>
                </c:pt>
                <c:pt idx="3">
                  <c:v>23.629466101525914</c:v>
                </c:pt>
                <c:pt idx="4">
                  <c:v>33.259446760428141</c:v>
                </c:pt>
                <c:pt idx="5">
                  <c:v>36.879500864959731</c:v>
                </c:pt>
                <c:pt idx="6">
                  <c:v>31.528472258759244</c:v>
                </c:pt>
                <c:pt idx="7">
                  <c:v>58.718770595407399</c:v>
                </c:pt>
                <c:pt idx="8">
                  <c:v>41.282854890253738</c:v>
                </c:pt>
                <c:pt idx="9">
                  <c:v>26.956717122728254</c:v>
                </c:pt>
                <c:pt idx="10">
                  <c:v>35.51496897357017</c:v>
                </c:pt>
                <c:pt idx="11">
                  <c:v>44.590438404491202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13-4BBC-8189-45403F11C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45312"/>
        <c:axId val="1033972512"/>
      </c:scatterChart>
      <c:valAx>
        <c:axId val="103394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0.46598793206405426"/>
              <c:y val="0.759162442751336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72512"/>
        <c:crosses val="autoZero"/>
        <c:crossBetween val="midCat"/>
      </c:valAx>
      <c:valAx>
        <c:axId val="103397251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7</a:t>
                </a:r>
              </a:p>
            </c:rich>
          </c:tx>
          <c:layout>
            <c:manualLayout>
              <c:xMode val="edge"/>
              <c:yMode val="edge"/>
              <c:x val="1.7006901915038401E-2"/>
              <c:y val="0.256544677866687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339453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126305642905675"/>
          <c:y val="0.17180616740088106"/>
          <c:w val="0.59870739377083859"/>
          <c:h val="0.5726872246696036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894982603918696"/>
                  <c:y val="-0.2183976571581656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'Fig&amp;TAB2.6.2'!$B$16:$AQ$16</c:f>
              <c:numCache>
                <c:formatCode>0</c:formatCode>
                <c:ptCount val="42"/>
                <c:pt idx="0">
                  <c:v>2820</c:v>
                </c:pt>
                <c:pt idx="1">
                  <c:v>189</c:v>
                </c:pt>
                <c:pt idx="2">
                  <c:v>24461</c:v>
                </c:pt>
                <c:pt idx="3">
                  <c:v>1094</c:v>
                </c:pt>
                <c:pt idx="4">
                  <c:v>596</c:v>
                </c:pt>
                <c:pt idx="5">
                  <c:v>2080</c:v>
                </c:pt>
                <c:pt idx="7">
                  <c:v>129</c:v>
                </c:pt>
                <c:pt idx="9">
                  <c:v>420</c:v>
                </c:pt>
                <c:pt idx="10">
                  <c:v>68</c:v>
                </c:pt>
                <c:pt idx="11">
                  <c:v>1741</c:v>
                </c:pt>
                <c:pt idx="12">
                  <c:v>125</c:v>
                </c:pt>
                <c:pt idx="13">
                  <c:v>2893.6581475962498</c:v>
                </c:pt>
                <c:pt idx="14">
                  <c:v>77447.803213972918</c:v>
                </c:pt>
                <c:pt idx="15">
                  <c:v>19812.76254435907</c:v>
                </c:pt>
                <c:pt idx="16">
                  <c:v>28108.30794648789</c:v>
                </c:pt>
                <c:pt idx="17">
                  <c:v>8143.6693425436561</c:v>
                </c:pt>
                <c:pt idx="18">
                  <c:v>4784.1392574177444</c:v>
                </c:pt>
                <c:pt idx="19">
                  <c:v>522.59534319463955</c:v>
                </c:pt>
                <c:pt idx="23">
                  <c:v>5487.1832179228768</c:v>
                </c:pt>
                <c:pt idx="24">
                  <c:v>57.859844041071774</c:v>
                </c:pt>
                <c:pt idx="25">
                  <c:v>1678.7825385198735</c:v>
                </c:pt>
                <c:pt idx="26">
                  <c:v>559.35781183893391</c:v>
                </c:pt>
                <c:pt idx="27">
                  <c:v>8016.1940216111416</c:v>
                </c:pt>
                <c:pt idx="28">
                  <c:v>705354.9840742409</c:v>
                </c:pt>
                <c:pt idx="29">
                  <c:v>208245.40271400008</c:v>
                </c:pt>
                <c:pt idx="30">
                  <c:v>270473.98591485602</c:v>
                </c:pt>
                <c:pt idx="31">
                  <c:v>34452.417332671881</c:v>
                </c:pt>
                <c:pt idx="32">
                  <c:v>52935.968469990461</c:v>
                </c:pt>
                <c:pt idx="33">
                  <c:v>184040.25827893391</c:v>
                </c:pt>
                <c:pt idx="34">
                  <c:v>154117.94712064086</c:v>
                </c:pt>
                <c:pt idx="35">
                  <c:v>242939.98400902413</c:v>
                </c:pt>
                <c:pt idx="36">
                  <c:v>154589.47059888529</c:v>
                </c:pt>
                <c:pt idx="38">
                  <c:v>835317.72520012467</c:v>
                </c:pt>
                <c:pt idx="39" formatCode="General">
                  <c:v>258873.73710460827</c:v>
                </c:pt>
                <c:pt idx="40">
                  <c:v>605015.18545271037</c:v>
                </c:pt>
                <c:pt idx="41">
                  <c:v>170727.94950122069</c:v>
                </c:pt>
              </c:numCache>
            </c:numRef>
          </c:xVal>
          <c:yVal>
            <c:numRef>
              <c:f>'Fig&amp;TAB2.6.2'!$B$17:$AQ$17</c:f>
              <c:numCache>
                <c:formatCode>0</c:formatCode>
                <c:ptCount val="42"/>
                <c:pt idx="0">
                  <c:v>176743</c:v>
                </c:pt>
                <c:pt idx="1">
                  <c:v>126499</c:v>
                </c:pt>
                <c:pt idx="2">
                  <c:v>191987</c:v>
                </c:pt>
                <c:pt idx="3">
                  <c:v>330163</c:v>
                </c:pt>
                <c:pt idx="4">
                  <c:v>682515</c:v>
                </c:pt>
                <c:pt idx="5">
                  <c:v>379930</c:v>
                </c:pt>
                <c:pt idx="6">
                  <c:v>889223</c:v>
                </c:pt>
                <c:pt idx="7">
                  <c:v>624613</c:v>
                </c:pt>
                <c:pt idx="8">
                  <c:v>588710</c:v>
                </c:pt>
                <c:pt idx="9">
                  <c:v>106919</c:v>
                </c:pt>
                <c:pt idx="10">
                  <c:v>55705</c:v>
                </c:pt>
                <c:pt idx="11">
                  <c:v>41876</c:v>
                </c:pt>
                <c:pt idx="12">
                  <c:v>62995.236188443298</c:v>
                </c:pt>
                <c:pt idx="13">
                  <c:v>551092.65984617104</c:v>
                </c:pt>
                <c:pt idx="14">
                  <c:v>1211336.8588553795</c:v>
                </c:pt>
                <c:pt idx="15">
                  <c:v>330086.45870426478</c:v>
                </c:pt>
                <c:pt idx="16">
                  <c:v>261948.27633264227</c:v>
                </c:pt>
                <c:pt idx="17">
                  <c:v>153886.04073952642</c:v>
                </c:pt>
                <c:pt idx="18">
                  <c:v>86731.639353172795</c:v>
                </c:pt>
                <c:pt idx="19">
                  <c:v>142701.95663339223</c:v>
                </c:pt>
                <c:pt idx="20">
                  <c:v>4398.9929304732023</c:v>
                </c:pt>
                <c:pt idx="21">
                  <c:v>551.50096151581727</c:v>
                </c:pt>
                <c:pt idx="22">
                  <c:v>109132.88972300271</c:v>
                </c:pt>
                <c:pt idx="23">
                  <c:v>18391.694535721996</c:v>
                </c:pt>
                <c:pt idx="24">
                  <c:v>56923.712743379598</c:v>
                </c:pt>
                <c:pt idx="25">
                  <c:v>169732.06272975894</c:v>
                </c:pt>
                <c:pt idx="26">
                  <c:v>44070.453423505583</c:v>
                </c:pt>
                <c:pt idx="27">
                  <c:v>235162.6515825261</c:v>
                </c:pt>
                <c:pt idx="28">
                  <c:v>1113247.5194357822</c:v>
                </c:pt>
                <c:pt idx="29">
                  <c:v>946114.9493240274</c:v>
                </c:pt>
                <c:pt idx="30">
                  <c:v>553682.06886888249</c:v>
                </c:pt>
                <c:pt idx="31">
                  <c:v>1106083.3297845605</c:v>
                </c:pt>
                <c:pt idx="32">
                  <c:v>288467.32166391949</c:v>
                </c:pt>
                <c:pt idx="33">
                  <c:v>1170843.4056711595</c:v>
                </c:pt>
                <c:pt idx="34">
                  <c:v>680303.9836370605</c:v>
                </c:pt>
                <c:pt idx="35">
                  <c:v>578809.16915512562</c:v>
                </c:pt>
                <c:pt idx="37">
                  <c:v>2715794.6399788633</c:v>
                </c:pt>
                <c:pt idx="38">
                  <c:v>1803928.6682831384</c:v>
                </c:pt>
                <c:pt idx="39">
                  <c:v>2368699.2598017082</c:v>
                </c:pt>
                <c:pt idx="40">
                  <c:v>718868.01879365172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39-42B4-982A-B45107D35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50464"/>
        <c:axId val="1074962976"/>
      </c:scatterChart>
      <c:valAx>
        <c:axId val="107495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0</a:t>
                </a:r>
              </a:p>
            </c:rich>
          </c:tx>
          <c:layout>
            <c:manualLayout>
              <c:xMode val="edge"/>
              <c:yMode val="edge"/>
              <c:x val="0.54941868133317562"/>
              <c:y val="0.87773101638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62976"/>
        <c:crosses val="autoZero"/>
        <c:crossBetween val="midCat"/>
      </c:valAx>
      <c:valAx>
        <c:axId val="107496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1</a:t>
                </a:r>
              </a:p>
            </c:rich>
          </c:tx>
          <c:layout>
            <c:manualLayout>
              <c:xMode val="edge"/>
              <c:yMode val="edge"/>
              <c:x val="3.7790659333412434E-2"/>
              <c:y val="0.393013947969156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5046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874305579014276"/>
          <c:y val="0.13333395337589926"/>
          <c:w val="0.59434144783512621"/>
          <c:h val="0.6095266440041108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11397886878870903"/>
                  <c:y val="-0.2183514285383959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'Fig&amp;TAB2.6.2'!$B$19:$AN$19</c:f>
              <c:numCache>
                <c:formatCode>0</c:formatCode>
                <c:ptCount val="39"/>
                <c:pt idx="0">
                  <c:v>1009456</c:v>
                </c:pt>
                <c:pt idx="1">
                  <c:v>1332075</c:v>
                </c:pt>
                <c:pt idx="2">
                  <c:v>2151711</c:v>
                </c:pt>
                <c:pt idx="3">
                  <c:v>2544783</c:v>
                </c:pt>
                <c:pt idx="4">
                  <c:v>2658165</c:v>
                </c:pt>
                <c:pt idx="5">
                  <c:v>2327931</c:v>
                </c:pt>
                <c:pt idx="6">
                  <c:v>1495437</c:v>
                </c:pt>
                <c:pt idx="7">
                  <c:v>1971575</c:v>
                </c:pt>
                <c:pt idx="8">
                  <c:v>1347683</c:v>
                </c:pt>
                <c:pt idx="9">
                  <c:v>320607</c:v>
                </c:pt>
                <c:pt idx="10">
                  <c:v>980630.91469307407</c:v>
                </c:pt>
                <c:pt idx="11">
                  <c:v>496298.45920327026</c:v>
                </c:pt>
                <c:pt idx="12">
                  <c:v>423898.66444260214</c:v>
                </c:pt>
                <c:pt idx="13">
                  <c:v>110766.16308368417</c:v>
                </c:pt>
                <c:pt idx="14">
                  <c:v>90860.523770934073</c:v>
                </c:pt>
                <c:pt idx="15">
                  <c:v>53377.584530745407</c:v>
                </c:pt>
                <c:pt idx="16">
                  <c:v>137393.90426426721</c:v>
                </c:pt>
                <c:pt idx="17">
                  <c:v>363570.92831246171</c:v>
                </c:pt>
                <c:pt idx="18">
                  <c:v>466303.38099605695</c:v>
                </c:pt>
                <c:pt idx="19">
                  <c:v>483289.13608539547</c:v>
                </c:pt>
                <c:pt idx="20">
                  <c:v>1023004.5558928199</c:v>
                </c:pt>
                <c:pt idx="21">
                  <c:v>644528.97405372723</c:v>
                </c:pt>
                <c:pt idx="22">
                  <c:v>598210.54107541835</c:v>
                </c:pt>
                <c:pt idx="23">
                  <c:v>477028.17658286489</c:v>
                </c:pt>
                <c:pt idx="24">
                  <c:v>128577.56714702156</c:v>
                </c:pt>
                <c:pt idx="25">
                  <c:v>369180.45687124442</c:v>
                </c:pt>
                <c:pt idx="26">
                  <c:v>703379.36624317465</c:v>
                </c:pt>
                <c:pt idx="27">
                  <c:v>709234.86716198351</c:v>
                </c:pt>
                <c:pt idx="28">
                  <c:v>740444.36436117243</c:v>
                </c:pt>
                <c:pt idx="29">
                  <c:v>1350624.5780564749</c:v>
                </c:pt>
                <c:pt idx="30">
                  <c:v>2106305.3061349606</c:v>
                </c:pt>
                <c:pt idx="31">
                  <c:v>1836465.8184829387</c:v>
                </c:pt>
                <c:pt idx="32">
                  <c:v>2794181.4267835272</c:v>
                </c:pt>
                <c:pt idx="33">
                  <c:v>3110096.5412648935</c:v>
                </c:pt>
                <c:pt idx="35">
                  <c:v>1734669.8341004788</c:v>
                </c:pt>
                <c:pt idx="36">
                  <c:v>1412162.148817864</c:v>
                </c:pt>
                <c:pt idx="37">
                  <c:v>1253526.5272216562</c:v>
                </c:pt>
                <c:pt idx="38">
                  <c:v>2037791.5779849095</c:v>
                </c:pt>
              </c:numCache>
            </c:numRef>
          </c:xVal>
          <c:yVal>
            <c:numRef>
              <c:f>'Fig&amp;TAB2.6.2'!$B$20:$AN$20</c:f>
              <c:numCache>
                <c:formatCode>0</c:formatCode>
                <c:ptCount val="39"/>
                <c:pt idx="0">
                  <c:v>1556512</c:v>
                </c:pt>
                <c:pt idx="1">
                  <c:v>1601163</c:v>
                </c:pt>
                <c:pt idx="2">
                  <c:v>2850908</c:v>
                </c:pt>
                <c:pt idx="3">
                  <c:v>2891544</c:v>
                </c:pt>
                <c:pt idx="4">
                  <c:v>2658842</c:v>
                </c:pt>
                <c:pt idx="5">
                  <c:v>172164</c:v>
                </c:pt>
                <c:pt idx="6">
                  <c:v>644966</c:v>
                </c:pt>
                <c:pt idx="7">
                  <c:v>547308</c:v>
                </c:pt>
                <c:pt idx="8">
                  <c:v>574014</c:v>
                </c:pt>
                <c:pt idx="9">
                  <c:v>495336.10339025303</c:v>
                </c:pt>
                <c:pt idx="10">
                  <c:v>424344.77660829498</c:v>
                </c:pt>
                <c:pt idx="11">
                  <c:v>283837.85932596913</c:v>
                </c:pt>
                <c:pt idx="12">
                  <c:v>27746.229301601285</c:v>
                </c:pt>
                <c:pt idx="13">
                  <c:v>52950.356997250456</c:v>
                </c:pt>
                <c:pt idx="14">
                  <c:v>31106.602067134736</c:v>
                </c:pt>
                <c:pt idx="15">
                  <c:v>99051.150077050028</c:v>
                </c:pt>
                <c:pt idx="16">
                  <c:v>259917.25628940872</c:v>
                </c:pt>
                <c:pt idx="17">
                  <c:v>217335.45750832424</c:v>
                </c:pt>
                <c:pt idx="18">
                  <c:v>412636.6682075421</c:v>
                </c:pt>
                <c:pt idx="19">
                  <c:v>360939.24605481123</c:v>
                </c:pt>
                <c:pt idx="20">
                  <c:v>531602.70943010657</c:v>
                </c:pt>
                <c:pt idx="21">
                  <c:v>791174.57872732286</c:v>
                </c:pt>
                <c:pt idx="22">
                  <c:v>323257.53594906715</c:v>
                </c:pt>
                <c:pt idx="23">
                  <c:v>82472.689621021709</c:v>
                </c:pt>
                <c:pt idx="24">
                  <c:v>195180.64804253605</c:v>
                </c:pt>
                <c:pt idx="25">
                  <c:v>317562.65478047915</c:v>
                </c:pt>
                <c:pt idx="26">
                  <c:v>109638.43160415126</c:v>
                </c:pt>
                <c:pt idx="27">
                  <c:v>280728.52840338665</c:v>
                </c:pt>
                <c:pt idx="28">
                  <c:v>536377.39147309889</c:v>
                </c:pt>
                <c:pt idx="29">
                  <c:v>826119.23708101665</c:v>
                </c:pt>
                <c:pt idx="30">
                  <c:v>759241.85273745179</c:v>
                </c:pt>
                <c:pt idx="31">
                  <c:v>1327356.9888751477</c:v>
                </c:pt>
                <c:pt idx="32">
                  <c:v>2180724.3393257</c:v>
                </c:pt>
                <c:pt idx="34">
                  <c:v>904353.29630509461</c:v>
                </c:pt>
                <c:pt idx="35">
                  <c:v>887463.80783251417</c:v>
                </c:pt>
                <c:pt idx="36">
                  <c:v>141304.04606279443</c:v>
                </c:pt>
                <c:pt idx="37">
                  <c:v>411665.98966094764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73-4071-A5ED-002C94B58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5024"/>
        <c:axId val="1074945568"/>
      </c:scatterChart>
      <c:valAx>
        <c:axId val="1074945024"/>
        <c:scaling>
          <c:orientation val="minMax"/>
          <c:max val="30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0.52974489469305608"/>
              <c:y val="0.841409917121355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45568"/>
        <c:crosses val="autoZero"/>
        <c:crossBetween val="midCat"/>
        <c:majorUnit val="1000000"/>
        <c:minorUnit val="1000000"/>
      </c:valAx>
      <c:valAx>
        <c:axId val="1074945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4.5325843415914446E-2"/>
              <c:y val="0.348017882619451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450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xVal>
            <c:numLit>
              <c:formatCode>General</c:formatCode>
              <c:ptCount val="14"/>
              <c:pt idx="0">
                <c:v>1961506</c:v>
              </c:pt>
              <c:pt idx="1">
                <c:v>623152</c:v>
              </c:pt>
              <c:pt idx="2">
                <c:v>664866</c:v>
              </c:pt>
              <c:pt idx="3">
                <c:v>170317</c:v>
              </c:pt>
              <c:pt idx="4">
                <c:v>417508.63183082902</c:v>
              </c:pt>
              <c:pt idx="5">
                <c:v>741832.60059685388</c:v>
              </c:pt>
              <c:pt idx="6">
                <c:v>979006.44033379911</c:v>
              </c:pt>
              <c:pt idx="7">
                <c:v>541112.30960940802</c:v>
              </c:pt>
              <c:pt idx="8">
                <c:v>258327.79472868307</c:v>
              </c:pt>
              <c:pt idx="9">
                <c:v>151759.12626845701</c:v>
              </c:pt>
              <c:pt idx="10">
                <c:v>177207.44572766911</c:v>
              </c:pt>
              <c:pt idx="11">
                <c:v>258419.83850388968</c:v>
              </c:pt>
              <c:pt idx="12">
                <c:v>179479.90471435068</c:v>
              </c:pt>
              <c:pt idx="13">
                <c:v>81893.744054669078</c:v>
              </c:pt>
            </c:numLit>
          </c:xVal>
          <c:yVal>
            <c:numLit>
              <c:formatCode>General</c:formatCode>
              <c:ptCount val="14"/>
              <c:pt idx="0">
                <c:v>1971575</c:v>
              </c:pt>
              <c:pt idx="1">
                <c:v>1347683</c:v>
              </c:pt>
              <c:pt idx="2">
                <c:v>320607</c:v>
              </c:pt>
              <c:pt idx="3">
                <c:v>980630.91469307302</c:v>
              </c:pt>
              <c:pt idx="4">
                <c:v>496298.45920327655</c:v>
              </c:pt>
              <c:pt idx="5">
                <c:v>423898.66444260202</c:v>
              </c:pt>
              <c:pt idx="6">
                <c:v>110766.163083684</c:v>
              </c:pt>
              <c:pt idx="7">
                <c:v>90860.523770934087</c:v>
              </c:pt>
              <c:pt idx="8">
                <c:v>53377.584530745611</c:v>
              </c:pt>
              <c:pt idx="9">
                <c:v>137393.90426426701</c:v>
              </c:pt>
              <c:pt idx="10">
                <c:v>363570.92831246753</c:v>
              </c:pt>
              <c:pt idx="11">
                <c:v>466303.38099605503</c:v>
              </c:pt>
              <c:pt idx="12">
                <c:v>483289.136085395</c:v>
              </c:pt>
              <c:pt idx="13">
                <c:v>1023004.5558928224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90B-4C7E-9966-8725BDE0F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57536"/>
        <c:axId val="1074958080"/>
      </c:scatterChart>
      <c:valAx>
        <c:axId val="107495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2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58080"/>
        <c:crosses val="autoZero"/>
        <c:crossBetween val="midCat"/>
      </c:valAx>
      <c:valAx>
        <c:axId val="107495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575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A60-4441-8383-ACDB7F215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39040"/>
        <c:axId val="1074939584"/>
      </c:scatterChart>
      <c:valAx>
        <c:axId val="107493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5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39584"/>
        <c:crosses val="autoZero"/>
        <c:crossBetween val="midCat"/>
      </c:valAx>
      <c:valAx>
        <c:axId val="1074939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6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39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045060285433094"/>
          <c:y val="0.23454132650596707"/>
          <c:w val="0.65990990990991005"/>
          <c:h val="0.572368421052622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8466995818952744"/>
                  <c:y val="-0.2760385783568746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xVal>
            <c:numRef>
              <c:f>'Fig&amp;TAB2.6.2'!$B$17:$AP$17</c:f>
              <c:numCache>
                <c:formatCode>0</c:formatCode>
                <c:ptCount val="41"/>
                <c:pt idx="0">
                  <c:v>176743</c:v>
                </c:pt>
                <c:pt idx="1">
                  <c:v>126499</c:v>
                </c:pt>
                <c:pt idx="2">
                  <c:v>191987</c:v>
                </c:pt>
                <c:pt idx="3">
                  <c:v>330163</c:v>
                </c:pt>
                <c:pt idx="4">
                  <c:v>682515</c:v>
                </c:pt>
                <c:pt idx="5">
                  <c:v>379930</c:v>
                </c:pt>
                <c:pt idx="6">
                  <c:v>889223</c:v>
                </c:pt>
                <c:pt idx="7">
                  <c:v>624613</c:v>
                </c:pt>
                <c:pt idx="8">
                  <c:v>588710</c:v>
                </c:pt>
                <c:pt idx="9">
                  <c:v>106919</c:v>
                </c:pt>
                <c:pt idx="10">
                  <c:v>55705</c:v>
                </c:pt>
                <c:pt idx="11">
                  <c:v>41876</c:v>
                </c:pt>
                <c:pt idx="12">
                  <c:v>62995.236188443298</c:v>
                </c:pt>
                <c:pt idx="13">
                  <c:v>551092.65984617104</c:v>
                </c:pt>
                <c:pt idx="14">
                  <c:v>1211336.8588553795</c:v>
                </c:pt>
                <c:pt idx="15">
                  <c:v>330086.45870426478</c:v>
                </c:pt>
                <c:pt idx="16">
                  <c:v>261948.27633264227</c:v>
                </c:pt>
                <c:pt idx="17">
                  <c:v>153886.04073952642</c:v>
                </c:pt>
                <c:pt idx="18">
                  <c:v>86731.639353172795</c:v>
                </c:pt>
                <c:pt idx="19">
                  <c:v>142701.95663339223</c:v>
                </c:pt>
                <c:pt idx="20">
                  <c:v>4398.9929304732023</c:v>
                </c:pt>
                <c:pt idx="21">
                  <c:v>551.50096151581727</c:v>
                </c:pt>
                <c:pt idx="22">
                  <c:v>109132.88972300271</c:v>
                </c:pt>
                <c:pt idx="23">
                  <c:v>18391.694535721996</c:v>
                </c:pt>
                <c:pt idx="24">
                  <c:v>56923.712743379598</c:v>
                </c:pt>
                <c:pt idx="25">
                  <c:v>169732.06272975894</c:v>
                </c:pt>
                <c:pt idx="26">
                  <c:v>44070.453423505583</c:v>
                </c:pt>
                <c:pt idx="27">
                  <c:v>235162.6515825261</c:v>
                </c:pt>
                <c:pt idx="28">
                  <c:v>1113247.5194357822</c:v>
                </c:pt>
                <c:pt idx="29">
                  <c:v>946114.9493240274</c:v>
                </c:pt>
                <c:pt idx="30">
                  <c:v>553682.06886888249</c:v>
                </c:pt>
                <c:pt idx="31">
                  <c:v>1106083.3297845605</c:v>
                </c:pt>
                <c:pt idx="32">
                  <c:v>288467.32166391949</c:v>
                </c:pt>
                <c:pt idx="33">
                  <c:v>1170843.4056711595</c:v>
                </c:pt>
                <c:pt idx="34">
                  <c:v>680303.9836370605</c:v>
                </c:pt>
                <c:pt idx="35">
                  <c:v>578809.16915512562</c:v>
                </c:pt>
                <c:pt idx="37">
                  <c:v>2715794.6399788633</c:v>
                </c:pt>
                <c:pt idx="38">
                  <c:v>1803928.6682831384</c:v>
                </c:pt>
                <c:pt idx="39">
                  <c:v>2368699.2598017082</c:v>
                </c:pt>
                <c:pt idx="40">
                  <c:v>718868.01879365172</c:v>
                </c:pt>
              </c:numCache>
            </c:numRef>
          </c:xVal>
          <c:yVal>
            <c:numRef>
              <c:f>'Fig&amp;TAB2.6.2'!$B$18:$AP$18</c:f>
              <c:numCache>
                <c:formatCode>0</c:formatCode>
                <c:ptCount val="41"/>
                <c:pt idx="0">
                  <c:v>619399</c:v>
                </c:pt>
                <c:pt idx="1">
                  <c:v>674222</c:v>
                </c:pt>
                <c:pt idx="2">
                  <c:v>586326</c:v>
                </c:pt>
                <c:pt idx="3">
                  <c:v>1718995</c:v>
                </c:pt>
                <c:pt idx="4">
                  <c:v>913613</c:v>
                </c:pt>
                <c:pt idx="5">
                  <c:v>2036191</c:v>
                </c:pt>
                <c:pt idx="6">
                  <c:v>1604457</c:v>
                </c:pt>
                <c:pt idx="7">
                  <c:v>1961506</c:v>
                </c:pt>
                <c:pt idx="8">
                  <c:v>623152</c:v>
                </c:pt>
                <c:pt idx="9">
                  <c:v>664866</c:v>
                </c:pt>
                <c:pt idx="10">
                  <c:v>170317</c:v>
                </c:pt>
                <c:pt idx="11">
                  <c:v>417508.63183083182</c:v>
                </c:pt>
                <c:pt idx="12">
                  <c:v>741832.60059685633</c:v>
                </c:pt>
                <c:pt idx="13">
                  <c:v>979006.44033379934</c:v>
                </c:pt>
                <c:pt idx="14">
                  <c:v>541112.30960940837</c:v>
                </c:pt>
                <c:pt idx="15">
                  <c:v>258327.79472868351</c:v>
                </c:pt>
                <c:pt idx="16">
                  <c:v>151759.12626845733</c:v>
                </c:pt>
                <c:pt idx="17">
                  <c:v>177207.44572766733</c:v>
                </c:pt>
                <c:pt idx="18">
                  <c:v>258419.83850389472</c:v>
                </c:pt>
                <c:pt idx="19">
                  <c:v>179479.90471435504</c:v>
                </c:pt>
                <c:pt idx="20">
                  <c:v>81893.744054669398</c:v>
                </c:pt>
                <c:pt idx="21">
                  <c:v>961898.60076313198</c:v>
                </c:pt>
                <c:pt idx="22">
                  <c:v>180173.71070825608</c:v>
                </c:pt>
                <c:pt idx="23">
                  <c:v>244955.72360569416</c:v>
                </c:pt>
                <c:pt idx="24">
                  <c:v>473155.95304914523</c:v>
                </c:pt>
                <c:pt idx="25">
                  <c:v>139312.90826886805</c:v>
                </c:pt>
                <c:pt idx="26">
                  <c:v>818415.22382179706</c:v>
                </c:pt>
                <c:pt idx="27">
                  <c:v>2264277.9140931736</c:v>
                </c:pt>
                <c:pt idx="28">
                  <c:v>2227718.6328084189</c:v>
                </c:pt>
                <c:pt idx="29">
                  <c:v>1566946.9727839804</c:v>
                </c:pt>
                <c:pt idx="30">
                  <c:v>2147727.6278039352</c:v>
                </c:pt>
                <c:pt idx="31">
                  <c:v>1710185.8075130892</c:v>
                </c:pt>
                <c:pt idx="32">
                  <c:v>2798971.934920582</c:v>
                </c:pt>
                <c:pt idx="33">
                  <c:v>3780038.1857826575</c:v>
                </c:pt>
                <c:pt idx="34">
                  <c:v>2285824.0688227075</c:v>
                </c:pt>
                <c:pt idx="36">
                  <c:v>3067687.1027332442</c:v>
                </c:pt>
                <c:pt idx="37">
                  <c:v>3712224.378373642</c:v>
                </c:pt>
                <c:pt idx="38">
                  <c:v>2635315.3318864945</c:v>
                </c:pt>
                <c:pt idx="39">
                  <c:v>2629626.0653723809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7-4826-8A65-2A913BB37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1760"/>
        <c:axId val="1074946112"/>
      </c:scatterChart>
      <c:valAx>
        <c:axId val="107494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Age 1</a:t>
                </a:r>
              </a:p>
            </c:rich>
          </c:tx>
          <c:layout>
            <c:manualLayout>
              <c:xMode val="edge"/>
              <c:yMode val="edge"/>
              <c:x val="0.49823381452317994"/>
              <c:y val="0.849596857946713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46112"/>
        <c:crosses val="autoZero"/>
        <c:crossBetween val="midCat"/>
      </c:valAx>
      <c:valAx>
        <c:axId val="1074946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Age 2</a:t>
                </a:r>
              </a:p>
            </c:rich>
          </c:tx>
          <c:layout>
            <c:manualLayout>
              <c:xMode val="edge"/>
              <c:yMode val="edge"/>
              <c:x val="2.1201420546116002E-2"/>
              <c:y val="0.3658547178005706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417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823468407912428"/>
          <c:y val="0.10606060606060758"/>
          <c:w val="0.54479815632802631"/>
          <c:h val="0.6893939393939393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4006961726581977"/>
                  <c:y val="-0.2014990889779073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'Fig&amp;TAB2.6.2'!$B$18:$AO$18</c:f>
              <c:numCache>
                <c:formatCode>0</c:formatCode>
                <c:ptCount val="40"/>
                <c:pt idx="0">
                  <c:v>619399</c:v>
                </c:pt>
                <c:pt idx="1">
                  <c:v>674222</c:v>
                </c:pt>
                <c:pt idx="2">
                  <c:v>586326</c:v>
                </c:pt>
                <c:pt idx="3">
                  <c:v>1718995</c:v>
                </c:pt>
                <c:pt idx="4">
                  <c:v>913613</c:v>
                </c:pt>
                <c:pt idx="5">
                  <c:v>2036191</c:v>
                </c:pt>
                <c:pt idx="6">
                  <c:v>1604457</c:v>
                </c:pt>
                <c:pt idx="7">
                  <c:v>1961506</c:v>
                </c:pt>
                <c:pt idx="8">
                  <c:v>623152</c:v>
                </c:pt>
                <c:pt idx="9">
                  <c:v>664866</c:v>
                </c:pt>
                <c:pt idx="10">
                  <c:v>170317</c:v>
                </c:pt>
                <c:pt idx="11">
                  <c:v>417508.63183083182</c:v>
                </c:pt>
                <c:pt idx="12">
                  <c:v>741832.60059685633</c:v>
                </c:pt>
                <c:pt idx="13">
                  <c:v>979006.44033379934</c:v>
                </c:pt>
                <c:pt idx="14">
                  <c:v>541112.30960940837</c:v>
                </c:pt>
                <c:pt idx="15">
                  <c:v>258327.79472868351</c:v>
                </c:pt>
                <c:pt idx="16">
                  <c:v>151759.12626845733</c:v>
                </c:pt>
                <c:pt idx="17">
                  <c:v>177207.44572766733</c:v>
                </c:pt>
                <c:pt idx="18">
                  <c:v>258419.83850389472</c:v>
                </c:pt>
                <c:pt idx="19">
                  <c:v>179479.90471435504</c:v>
                </c:pt>
                <c:pt idx="20">
                  <c:v>81893.744054669398</c:v>
                </c:pt>
                <c:pt idx="21">
                  <c:v>961898.60076313198</c:v>
                </c:pt>
                <c:pt idx="22">
                  <c:v>180173.71070825608</c:v>
                </c:pt>
                <c:pt idx="23">
                  <c:v>244955.72360569416</c:v>
                </c:pt>
                <c:pt idx="24">
                  <c:v>473155.95304914523</c:v>
                </c:pt>
                <c:pt idx="25">
                  <c:v>139312.90826886805</c:v>
                </c:pt>
                <c:pt idx="26">
                  <c:v>818415.22382179706</c:v>
                </c:pt>
                <c:pt idx="27">
                  <c:v>2264277.9140931736</c:v>
                </c:pt>
                <c:pt idx="28">
                  <c:v>2227718.6328084189</c:v>
                </c:pt>
                <c:pt idx="29">
                  <c:v>1566946.9727839804</c:v>
                </c:pt>
                <c:pt idx="30">
                  <c:v>2147727.6278039352</c:v>
                </c:pt>
                <c:pt idx="31">
                  <c:v>1710185.8075130892</c:v>
                </c:pt>
                <c:pt idx="32">
                  <c:v>2798971.934920582</c:v>
                </c:pt>
                <c:pt idx="33">
                  <c:v>3780038.1857826575</c:v>
                </c:pt>
                <c:pt idx="34">
                  <c:v>2285824.0688227075</c:v>
                </c:pt>
                <c:pt idx="36">
                  <c:v>3067687.1027332442</c:v>
                </c:pt>
                <c:pt idx="37">
                  <c:v>3712224.378373642</c:v>
                </c:pt>
                <c:pt idx="38">
                  <c:v>2635315.3318864945</c:v>
                </c:pt>
                <c:pt idx="39">
                  <c:v>2629626.0653723809</c:v>
                </c:pt>
              </c:numCache>
            </c:numRef>
          </c:xVal>
          <c:yVal>
            <c:numRef>
              <c:f>'Fig&amp;TAB2.6.2'!$B$19:$AO$19</c:f>
              <c:numCache>
                <c:formatCode>0</c:formatCode>
                <c:ptCount val="40"/>
                <c:pt idx="0">
                  <c:v>1009456</c:v>
                </c:pt>
                <c:pt idx="1">
                  <c:v>1332075</c:v>
                </c:pt>
                <c:pt idx="2">
                  <c:v>2151711</c:v>
                </c:pt>
                <c:pt idx="3">
                  <c:v>2544783</c:v>
                </c:pt>
                <c:pt idx="4">
                  <c:v>2658165</c:v>
                </c:pt>
                <c:pt idx="5">
                  <c:v>2327931</c:v>
                </c:pt>
                <c:pt idx="6">
                  <c:v>1495437</c:v>
                </c:pt>
                <c:pt idx="7">
                  <c:v>1971575</c:v>
                </c:pt>
                <c:pt idx="8">
                  <c:v>1347683</c:v>
                </c:pt>
                <c:pt idx="9">
                  <c:v>320607</c:v>
                </c:pt>
                <c:pt idx="10">
                  <c:v>980630.91469307407</c:v>
                </c:pt>
                <c:pt idx="11">
                  <c:v>496298.45920327026</c:v>
                </c:pt>
                <c:pt idx="12">
                  <c:v>423898.66444260214</c:v>
                </c:pt>
                <c:pt idx="13">
                  <c:v>110766.16308368417</c:v>
                </c:pt>
                <c:pt idx="14">
                  <c:v>90860.523770934073</c:v>
                </c:pt>
                <c:pt idx="15">
                  <c:v>53377.584530745407</c:v>
                </c:pt>
                <c:pt idx="16">
                  <c:v>137393.90426426721</c:v>
                </c:pt>
                <c:pt idx="17">
                  <c:v>363570.92831246171</c:v>
                </c:pt>
                <c:pt idx="18">
                  <c:v>466303.38099605695</c:v>
                </c:pt>
                <c:pt idx="19">
                  <c:v>483289.13608539547</c:v>
                </c:pt>
                <c:pt idx="20">
                  <c:v>1023004.5558928199</c:v>
                </c:pt>
                <c:pt idx="21">
                  <c:v>644528.97405372723</c:v>
                </c:pt>
                <c:pt idx="22">
                  <c:v>598210.54107541835</c:v>
                </c:pt>
                <c:pt idx="23">
                  <c:v>477028.17658286489</c:v>
                </c:pt>
                <c:pt idx="24">
                  <c:v>128577.56714702156</c:v>
                </c:pt>
                <c:pt idx="25">
                  <c:v>369180.45687124442</c:v>
                </c:pt>
                <c:pt idx="26">
                  <c:v>703379.36624317465</c:v>
                </c:pt>
                <c:pt idx="27">
                  <c:v>709234.86716198351</c:v>
                </c:pt>
                <c:pt idx="28">
                  <c:v>740444.36436117243</c:v>
                </c:pt>
                <c:pt idx="29">
                  <c:v>1350624.5780564749</c:v>
                </c:pt>
                <c:pt idx="30">
                  <c:v>2106305.3061349606</c:v>
                </c:pt>
                <c:pt idx="31">
                  <c:v>1836465.8184829387</c:v>
                </c:pt>
                <c:pt idx="32">
                  <c:v>2794181.4267835272</c:v>
                </c:pt>
                <c:pt idx="33">
                  <c:v>3110096.5412648935</c:v>
                </c:pt>
                <c:pt idx="35">
                  <c:v>1734669.8341004788</c:v>
                </c:pt>
                <c:pt idx="36">
                  <c:v>1412162.148817864</c:v>
                </c:pt>
                <c:pt idx="37">
                  <c:v>1253526.5272216562</c:v>
                </c:pt>
                <c:pt idx="38">
                  <c:v>2037791.5779849095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D1-4611-9665-73975B344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8416"/>
        <c:axId val="1074949376"/>
      </c:scatterChart>
      <c:valAx>
        <c:axId val="107496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2</a:t>
                </a:r>
              </a:p>
            </c:rich>
          </c:tx>
          <c:layout>
            <c:manualLayout>
              <c:xMode val="edge"/>
              <c:yMode val="edge"/>
              <c:x val="0.47284401949756288"/>
              <c:y val="0.893166091841814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49376"/>
        <c:crosses val="autoZero"/>
        <c:crossBetween val="midCat"/>
        <c:majorUnit val="1000000"/>
        <c:minorUnit val="1000000"/>
      </c:valAx>
      <c:valAx>
        <c:axId val="1074949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4.4221240637603229E-3"/>
              <c:y val="0.378034783425433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684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609172706622685"/>
          <c:y val="2.4688231538625292E-2"/>
          <c:w val="0.60126675185848477"/>
          <c:h val="0.625001467194712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7.5452793510193114E-2"/>
                  <c:y val="-0.1728202772082741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'Fig&amp;TAB2.6.2'!$B$20:$AM$20</c:f>
              <c:numCache>
                <c:formatCode>0</c:formatCode>
                <c:ptCount val="38"/>
                <c:pt idx="0">
                  <c:v>1556512</c:v>
                </c:pt>
                <c:pt idx="1">
                  <c:v>1601163</c:v>
                </c:pt>
                <c:pt idx="2">
                  <c:v>2850908</c:v>
                </c:pt>
                <c:pt idx="3">
                  <c:v>2891544</c:v>
                </c:pt>
                <c:pt idx="4">
                  <c:v>2658842</c:v>
                </c:pt>
                <c:pt idx="5">
                  <c:v>172164</c:v>
                </c:pt>
                <c:pt idx="6">
                  <c:v>644966</c:v>
                </c:pt>
                <c:pt idx="7">
                  <c:v>547308</c:v>
                </c:pt>
                <c:pt idx="8">
                  <c:v>574014</c:v>
                </c:pt>
                <c:pt idx="9">
                  <c:v>495336.10339025303</c:v>
                </c:pt>
                <c:pt idx="10">
                  <c:v>424344.77660829498</c:v>
                </c:pt>
                <c:pt idx="11">
                  <c:v>283837.85932596913</c:v>
                </c:pt>
                <c:pt idx="12">
                  <c:v>27746.229301601285</c:v>
                </c:pt>
                <c:pt idx="13">
                  <c:v>52950.356997250456</c:v>
                </c:pt>
                <c:pt idx="14">
                  <c:v>31106.602067134736</c:v>
                </c:pt>
                <c:pt idx="15">
                  <c:v>99051.150077050028</c:v>
                </c:pt>
                <c:pt idx="16">
                  <c:v>259917.25628940872</c:v>
                </c:pt>
                <c:pt idx="17">
                  <c:v>217335.45750832424</c:v>
                </c:pt>
                <c:pt idx="18">
                  <c:v>412636.6682075421</c:v>
                </c:pt>
                <c:pt idx="19">
                  <c:v>360939.24605481123</c:v>
                </c:pt>
                <c:pt idx="20">
                  <c:v>531602.70943010657</c:v>
                </c:pt>
                <c:pt idx="21">
                  <c:v>791174.57872732286</c:v>
                </c:pt>
                <c:pt idx="22">
                  <c:v>323257.53594906715</c:v>
                </c:pt>
                <c:pt idx="23">
                  <c:v>82472.689621021709</c:v>
                </c:pt>
                <c:pt idx="24">
                  <c:v>195180.64804253605</c:v>
                </c:pt>
                <c:pt idx="25">
                  <c:v>317562.65478047915</c:v>
                </c:pt>
                <c:pt idx="26">
                  <c:v>109638.43160415126</c:v>
                </c:pt>
                <c:pt idx="27">
                  <c:v>280728.52840338665</c:v>
                </c:pt>
                <c:pt idx="28">
                  <c:v>536377.39147309889</c:v>
                </c:pt>
                <c:pt idx="29">
                  <c:v>826119.23708101665</c:v>
                </c:pt>
                <c:pt idx="30">
                  <c:v>759241.85273745179</c:v>
                </c:pt>
                <c:pt idx="31">
                  <c:v>1327356.9888751477</c:v>
                </c:pt>
                <c:pt idx="32">
                  <c:v>2180724.3393257</c:v>
                </c:pt>
                <c:pt idx="34">
                  <c:v>904353.29630509461</c:v>
                </c:pt>
                <c:pt idx="35">
                  <c:v>887463.80783251417</c:v>
                </c:pt>
                <c:pt idx="36">
                  <c:v>141304.04606279443</c:v>
                </c:pt>
                <c:pt idx="37">
                  <c:v>411665.98966094764</c:v>
                </c:pt>
              </c:numCache>
            </c:numRef>
          </c:xVal>
          <c:yVal>
            <c:numRef>
              <c:f>'Fig&amp;TAB2.6.2'!$B$21:$AM$21</c:f>
              <c:numCache>
                <c:formatCode>0</c:formatCode>
                <c:ptCount val="38"/>
                <c:pt idx="0">
                  <c:v>1029466</c:v>
                </c:pt>
                <c:pt idx="1">
                  <c:v>1580979</c:v>
                </c:pt>
                <c:pt idx="2">
                  <c:v>1309369</c:v>
                </c:pt>
                <c:pt idx="3">
                  <c:v>1130307</c:v>
                </c:pt>
                <c:pt idx="4">
                  <c:v>1090898</c:v>
                </c:pt>
                <c:pt idx="5">
                  <c:v>303493</c:v>
                </c:pt>
                <c:pt idx="6">
                  <c:v>100737</c:v>
                </c:pt>
                <c:pt idx="7">
                  <c:v>340482</c:v>
                </c:pt>
                <c:pt idx="8">
                  <c:v>153962.00394486208</c:v>
                </c:pt>
                <c:pt idx="9">
                  <c:v>110890.3255767114</c:v>
                </c:pt>
                <c:pt idx="10">
                  <c:v>113496.16899416297</c:v>
                </c:pt>
                <c:pt idx="11">
                  <c:v>10520.088654455943</c:v>
                </c:pt>
                <c:pt idx="12">
                  <c:v>21075.226096690709</c:v>
                </c:pt>
                <c:pt idx="13">
                  <c:v>12381.00569744399</c:v>
                </c:pt>
                <c:pt idx="14">
                  <c:v>37950.434228352322</c:v>
                </c:pt>
                <c:pt idx="15">
                  <c:v>150985.73428184967</c:v>
                </c:pt>
                <c:pt idx="16">
                  <c:v>122343.53628317814</c:v>
                </c:pt>
                <c:pt idx="17">
                  <c:v>260290.61669545068</c:v>
                </c:pt>
                <c:pt idx="18">
                  <c:v>102012.9369202025</c:v>
                </c:pt>
                <c:pt idx="19">
                  <c:v>220728.83511978053</c:v>
                </c:pt>
                <c:pt idx="20">
                  <c:v>454448.8563066608</c:v>
                </c:pt>
                <c:pt idx="21">
                  <c:v>168007.21038196865</c:v>
                </c:pt>
                <c:pt idx="22">
                  <c:v>19247.688823850807</c:v>
                </c:pt>
                <c:pt idx="23">
                  <c:v>57328.887661147397</c:v>
                </c:pt>
                <c:pt idx="24">
                  <c:v>37770.94178920157</c:v>
                </c:pt>
                <c:pt idx="25">
                  <c:v>14469.986818605938</c:v>
                </c:pt>
                <c:pt idx="26">
                  <c:v>47331.393883693316</c:v>
                </c:pt>
                <c:pt idx="27">
                  <c:v>121016.91382526889</c:v>
                </c:pt>
                <c:pt idx="28">
                  <c:v>201391.03384443303</c:v>
                </c:pt>
                <c:pt idx="29">
                  <c:v>215494.59161575342</c:v>
                </c:pt>
                <c:pt idx="30">
                  <c:v>427116.18634314311</c:v>
                </c:pt>
                <c:pt idx="31">
                  <c:v>717810.65238327708</c:v>
                </c:pt>
                <c:pt idx="33">
                  <c:v>267187.67573536607</c:v>
                </c:pt>
                <c:pt idx="34">
                  <c:v>685136.50654196518</c:v>
                </c:pt>
                <c:pt idx="35">
                  <c:v>7428.1741959667215</c:v>
                </c:pt>
                <c:pt idx="36">
                  <c:v>37260.94861601173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14-4770-BD81-83DEE03C8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7872"/>
        <c:axId val="1074968960"/>
      </c:scatterChart>
      <c:valAx>
        <c:axId val="1074967872"/>
        <c:scaling>
          <c:orientation val="minMax"/>
          <c:max val="30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0.52756154915024123"/>
              <c:y val="0.727994273443102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68960"/>
        <c:crosses val="autoZero"/>
        <c:crossBetween val="midCat"/>
        <c:majorUnit val="1000000"/>
        <c:minorUnit val="1000000"/>
      </c:valAx>
      <c:valAx>
        <c:axId val="1074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5</a:t>
                </a:r>
              </a:p>
            </c:rich>
          </c:tx>
          <c:layout>
            <c:manualLayout>
              <c:xMode val="edge"/>
              <c:yMode val="edge"/>
              <c:x val="4.3360289423281934E-2"/>
              <c:y val="0.350878551268966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678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759197324415291"/>
          <c:y val="0.10679611650485472"/>
          <c:w val="0.61945460207305036"/>
          <c:h val="0.6353831506355870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10658659193024612"/>
                  <c:y val="-0.1198682517626475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'Fig&amp;TAB2.6.2'!$B$21:$AL$21</c:f>
              <c:numCache>
                <c:formatCode>0</c:formatCode>
                <c:ptCount val="37"/>
                <c:pt idx="0">
                  <c:v>1029466</c:v>
                </c:pt>
                <c:pt idx="1">
                  <c:v>1580979</c:v>
                </c:pt>
                <c:pt idx="2">
                  <c:v>1309369</c:v>
                </c:pt>
                <c:pt idx="3">
                  <c:v>1130307</c:v>
                </c:pt>
                <c:pt idx="4">
                  <c:v>1090898</c:v>
                </c:pt>
                <c:pt idx="5">
                  <c:v>303493</c:v>
                </c:pt>
                <c:pt idx="6">
                  <c:v>100737</c:v>
                </c:pt>
                <c:pt idx="7">
                  <c:v>340482</c:v>
                </c:pt>
                <c:pt idx="8">
                  <c:v>153962.00394486208</c:v>
                </c:pt>
                <c:pt idx="9">
                  <c:v>110890.3255767114</c:v>
                </c:pt>
                <c:pt idx="10">
                  <c:v>113496.16899416297</c:v>
                </c:pt>
                <c:pt idx="11">
                  <c:v>10520.088654455943</c:v>
                </c:pt>
                <c:pt idx="12">
                  <c:v>21075.226096690709</c:v>
                </c:pt>
                <c:pt idx="13">
                  <c:v>12381.00569744399</c:v>
                </c:pt>
                <c:pt idx="14">
                  <c:v>37950.434228352322</c:v>
                </c:pt>
                <c:pt idx="15">
                  <c:v>150985.73428184967</c:v>
                </c:pt>
                <c:pt idx="16">
                  <c:v>122343.53628317814</c:v>
                </c:pt>
                <c:pt idx="17">
                  <c:v>260290.61669545068</c:v>
                </c:pt>
                <c:pt idx="18">
                  <c:v>102012.9369202025</c:v>
                </c:pt>
                <c:pt idx="19">
                  <c:v>220728.83511978053</c:v>
                </c:pt>
                <c:pt idx="20">
                  <c:v>454448.8563066608</c:v>
                </c:pt>
                <c:pt idx="21">
                  <c:v>168007.21038196865</c:v>
                </c:pt>
                <c:pt idx="22">
                  <c:v>19247.688823850807</c:v>
                </c:pt>
                <c:pt idx="23">
                  <c:v>57328.887661147397</c:v>
                </c:pt>
                <c:pt idx="24">
                  <c:v>37770.94178920157</c:v>
                </c:pt>
                <c:pt idx="25">
                  <c:v>14469.986818605938</c:v>
                </c:pt>
                <c:pt idx="26">
                  <c:v>47331.393883693316</c:v>
                </c:pt>
                <c:pt idx="27">
                  <c:v>121016.91382526889</c:v>
                </c:pt>
                <c:pt idx="28">
                  <c:v>201391.03384443303</c:v>
                </c:pt>
                <c:pt idx="29">
                  <c:v>215494.59161575342</c:v>
                </c:pt>
                <c:pt idx="30">
                  <c:v>427116.18634314311</c:v>
                </c:pt>
                <c:pt idx="31">
                  <c:v>717810.65238327708</c:v>
                </c:pt>
                <c:pt idx="33">
                  <c:v>267187.67573536607</c:v>
                </c:pt>
                <c:pt idx="34">
                  <c:v>685136.50654196518</c:v>
                </c:pt>
                <c:pt idx="35">
                  <c:v>7428.1741959667215</c:v>
                </c:pt>
                <c:pt idx="36">
                  <c:v>37260.94861601173</c:v>
                </c:pt>
              </c:numCache>
            </c:numRef>
          </c:xVal>
          <c:yVal>
            <c:numRef>
              <c:f>'Fig&amp;TAB2.6.2'!$B$22:$AL$22</c:f>
              <c:numCache>
                <c:formatCode>0</c:formatCode>
                <c:ptCount val="37"/>
                <c:pt idx="0">
                  <c:v>282121</c:v>
                </c:pt>
                <c:pt idx="1">
                  <c:v>314011</c:v>
                </c:pt>
                <c:pt idx="2">
                  <c:v>233996</c:v>
                </c:pt>
                <c:pt idx="3">
                  <c:v>298608</c:v>
                </c:pt>
                <c:pt idx="4">
                  <c:v>100455</c:v>
                </c:pt>
                <c:pt idx="5">
                  <c:v>6565</c:v>
                </c:pt>
                <c:pt idx="6">
                  <c:v>89430</c:v>
                </c:pt>
                <c:pt idx="7">
                  <c:v>7029.7994070211971</c:v>
                </c:pt>
                <c:pt idx="8">
                  <c:v>41633.102528803029</c:v>
                </c:pt>
                <c:pt idx="9">
                  <c:v>7807.6105857943057</c:v>
                </c:pt>
                <c:pt idx="10">
                  <c:v>2591.9986632373966</c:v>
                </c:pt>
                <c:pt idx="11">
                  <c:v>1767.3014844680713</c:v>
                </c:pt>
                <c:pt idx="12">
                  <c:v>1038.2317915790343</c:v>
                </c:pt>
                <c:pt idx="14">
                  <c:v>30355.212123016943</c:v>
                </c:pt>
                <c:pt idx="15">
                  <c:v>13739.769629284323</c:v>
                </c:pt>
                <c:pt idx="16">
                  <c:v>38496.63372442517</c:v>
                </c:pt>
                <c:pt idx="17">
                  <c:v>11301.411860098897</c:v>
                </c:pt>
                <c:pt idx="18">
                  <c:v>43785.318257832507</c:v>
                </c:pt>
                <c:pt idx="19">
                  <c:v>103360.33744425164</c:v>
                </c:pt>
                <c:pt idx="20">
                  <c:v>27528.805444822392</c:v>
                </c:pt>
                <c:pt idx="21">
                  <c:v>2234.5795945134691</c:v>
                </c:pt>
                <c:pt idx="26">
                  <c:v>17181.487956608962</c:v>
                </c:pt>
                <c:pt idx="27">
                  <c:v>34323.403836922262</c:v>
                </c:pt>
                <c:pt idx="28">
                  <c:v>77989.047064277664</c:v>
                </c:pt>
                <c:pt idx="29">
                  <c:v>130831.31317848152</c:v>
                </c:pt>
                <c:pt idx="30">
                  <c:v>135061.27415655283</c:v>
                </c:pt>
                <c:pt idx="32" formatCode="General">
                  <c:v>26524.226125494817</c:v>
                </c:pt>
                <c:pt idx="33">
                  <c:v>526705.29309757648</c:v>
                </c:pt>
                <c:pt idx="34">
                  <c:v>6083.980973364567</c:v>
                </c:pt>
                <c:pt idx="35">
                  <c:v>110.76702163397799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C0-4BCD-B03F-3670D28A1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9504"/>
        <c:axId val="1074944480"/>
      </c:scatterChart>
      <c:valAx>
        <c:axId val="107496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5</a:t>
                </a:r>
              </a:p>
            </c:rich>
          </c:tx>
          <c:layout>
            <c:manualLayout>
              <c:xMode val="edge"/>
              <c:yMode val="edge"/>
              <c:x val="0.5132535679133855"/>
              <c:y val="0.855267063136095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44480"/>
        <c:crosses val="autoZero"/>
        <c:crossBetween val="midCat"/>
      </c:valAx>
      <c:valAx>
        <c:axId val="107494448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3.8554311570428698E-2"/>
              <c:y val="0.350878766736443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695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401052191485318"/>
          <c:y val="0.17287202736021617"/>
          <c:w val="0.65994236311239263"/>
          <c:h val="0.6147212134791829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11385875674104977"/>
                  <c:y val="-0.3435900284652057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nl-NL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'Fig&amp;TAB2.6.2'!$B$22:$AK$22</c:f>
              <c:numCache>
                <c:formatCode>0</c:formatCode>
                <c:ptCount val="36"/>
                <c:pt idx="0">
                  <c:v>282121</c:v>
                </c:pt>
                <c:pt idx="1">
                  <c:v>314011</c:v>
                </c:pt>
                <c:pt idx="2">
                  <c:v>233996</c:v>
                </c:pt>
                <c:pt idx="3">
                  <c:v>298608</c:v>
                </c:pt>
                <c:pt idx="4">
                  <c:v>100455</c:v>
                </c:pt>
                <c:pt idx="5">
                  <c:v>6565</c:v>
                </c:pt>
                <c:pt idx="6">
                  <c:v>89430</c:v>
                </c:pt>
                <c:pt idx="7">
                  <c:v>7029.7994070211971</c:v>
                </c:pt>
                <c:pt idx="8">
                  <c:v>41633.102528803029</c:v>
                </c:pt>
                <c:pt idx="9">
                  <c:v>7807.6105857943057</c:v>
                </c:pt>
                <c:pt idx="10">
                  <c:v>2591.9986632373966</c:v>
                </c:pt>
                <c:pt idx="11">
                  <c:v>1767.3014844680713</c:v>
                </c:pt>
                <c:pt idx="12">
                  <c:v>1038.2317915790343</c:v>
                </c:pt>
                <c:pt idx="14">
                  <c:v>30355.212123016943</c:v>
                </c:pt>
                <c:pt idx="15">
                  <c:v>13739.769629284323</c:v>
                </c:pt>
                <c:pt idx="16">
                  <c:v>38496.63372442517</c:v>
                </c:pt>
                <c:pt idx="17">
                  <c:v>11301.411860098897</c:v>
                </c:pt>
                <c:pt idx="18">
                  <c:v>43785.318257832507</c:v>
                </c:pt>
                <c:pt idx="19">
                  <c:v>103360.33744425164</c:v>
                </c:pt>
                <c:pt idx="20">
                  <c:v>27528.805444822392</c:v>
                </c:pt>
                <c:pt idx="21">
                  <c:v>2234.5795945134691</c:v>
                </c:pt>
                <c:pt idx="26">
                  <c:v>17181.487956608962</c:v>
                </c:pt>
                <c:pt idx="27">
                  <c:v>34323.403836922262</c:v>
                </c:pt>
                <c:pt idx="28">
                  <c:v>77989.047064277664</c:v>
                </c:pt>
                <c:pt idx="29">
                  <c:v>130831.31317848152</c:v>
                </c:pt>
                <c:pt idx="30">
                  <c:v>135061.27415655283</c:v>
                </c:pt>
                <c:pt idx="32" formatCode="General">
                  <c:v>26524.226125494817</c:v>
                </c:pt>
                <c:pt idx="33">
                  <c:v>526705.29309757648</c:v>
                </c:pt>
                <c:pt idx="34">
                  <c:v>6083.980973364567</c:v>
                </c:pt>
                <c:pt idx="35">
                  <c:v>110.76702163397799</c:v>
                </c:pt>
              </c:numCache>
            </c:numRef>
          </c:xVal>
          <c:yVal>
            <c:numRef>
              <c:f>'Fig&amp;TAB2.6.2'!$B$23:$AK$23</c:f>
              <c:numCache>
                <c:formatCode>0</c:formatCode>
                <c:ptCount val="36"/>
                <c:pt idx="0">
                  <c:v>91165</c:v>
                </c:pt>
                <c:pt idx="1">
                  <c:v>31124</c:v>
                </c:pt>
                <c:pt idx="2">
                  <c:v>12199</c:v>
                </c:pt>
                <c:pt idx="3">
                  <c:v>16051</c:v>
                </c:pt>
                <c:pt idx="4">
                  <c:v>1726</c:v>
                </c:pt>
                <c:pt idx="5">
                  <c:v>5595</c:v>
                </c:pt>
                <c:pt idx="6">
                  <c:v>4197.2958903793024</c:v>
                </c:pt>
                <c:pt idx="7">
                  <c:v>10</c:v>
                </c:pt>
                <c:pt idx="8">
                  <c:v>1714.6912737325094</c:v>
                </c:pt>
                <c:pt idx="9">
                  <c:v>526.03487802234554</c:v>
                </c:pt>
                <c:pt idx="10">
                  <c:v>380.78725454530888</c:v>
                </c:pt>
                <c:pt idx="11">
                  <c:v>223.70005172944803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C-44A3-AA9D-24101DAE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59712"/>
        <c:axId val="1074959168"/>
      </c:scatterChart>
      <c:valAx>
        <c:axId val="107495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0.52026487460880344"/>
              <c:y val="0.854019636434349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59168"/>
        <c:crosses val="autoZero"/>
        <c:crossBetween val="midCat"/>
      </c:valAx>
      <c:valAx>
        <c:axId val="107495916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7</a:t>
                </a:r>
              </a:p>
            </c:rich>
          </c:tx>
          <c:layout>
            <c:manualLayout>
              <c:xMode val="edge"/>
              <c:yMode val="edge"/>
              <c:x val="4.5240360055663995E-2"/>
              <c:y val="0.350366968017895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49597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xVal>
            <c:numLit>
              <c:formatCode>General</c:formatCode>
              <c:ptCount val="14"/>
              <c:pt idx="0">
                <c:v>1961506</c:v>
              </c:pt>
              <c:pt idx="1">
                <c:v>623152</c:v>
              </c:pt>
              <c:pt idx="2">
                <c:v>664866</c:v>
              </c:pt>
              <c:pt idx="3">
                <c:v>170317</c:v>
              </c:pt>
              <c:pt idx="4">
                <c:v>417508.63183082902</c:v>
              </c:pt>
              <c:pt idx="5">
                <c:v>741832.60059685388</c:v>
              </c:pt>
              <c:pt idx="6">
                <c:v>979006.44033379911</c:v>
              </c:pt>
              <c:pt idx="7">
                <c:v>541112.30960940802</c:v>
              </c:pt>
              <c:pt idx="8">
                <c:v>258327.79472868307</c:v>
              </c:pt>
              <c:pt idx="9">
                <c:v>151759.12626845701</c:v>
              </c:pt>
              <c:pt idx="10">
                <c:v>177207.44572766911</c:v>
              </c:pt>
              <c:pt idx="11">
                <c:v>258419.83850388968</c:v>
              </c:pt>
              <c:pt idx="12">
                <c:v>179479.90471435068</c:v>
              </c:pt>
              <c:pt idx="13">
                <c:v>81893.744054669078</c:v>
              </c:pt>
            </c:numLit>
          </c:xVal>
          <c:yVal>
            <c:numLit>
              <c:formatCode>General</c:formatCode>
              <c:ptCount val="14"/>
              <c:pt idx="0">
                <c:v>1971575</c:v>
              </c:pt>
              <c:pt idx="1">
                <c:v>1347683</c:v>
              </c:pt>
              <c:pt idx="2">
                <c:v>320607</c:v>
              </c:pt>
              <c:pt idx="3">
                <c:v>980630.91469307302</c:v>
              </c:pt>
              <c:pt idx="4">
                <c:v>496298.45920327655</c:v>
              </c:pt>
              <c:pt idx="5">
                <c:v>423898.66444260202</c:v>
              </c:pt>
              <c:pt idx="6">
                <c:v>110766.163083684</c:v>
              </c:pt>
              <c:pt idx="7">
                <c:v>90860.523770934087</c:v>
              </c:pt>
              <c:pt idx="8">
                <c:v>53377.584530745611</c:v>
              </c:pt>
              <c:pt idx="9">
                <c:v>137393.90426426701</c:v>
              </c:pt>
              <c:pt idx="10">
                <c:v>363570.92831246753</c:v>
              </c:pt>
              <c:pt idx="11">
                <c:v>466303.38099605503</c:v>
              </c:pt>
              <c:pt idx="12">
                <c:v>483289.136085395</c:v>
              </c:pt>
              <c:pt idx="13">
                <c:v>1023004.5558928224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B67-424A-86BB-BAC7392C5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2304"/>
        <c:axId val="1074962432"/>
      </c:scatterChart>
      <c:valAx>
        <c:axId val="107494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2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62432"/>
        <c:crosses val="autoZero"/>
        <c:crossBetween val="midCat"/>
      </c:valAx>
      <c:valAx>
        <c:axId val="1074962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423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nl-NL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AF-47D4-BA06-1F39B160F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3520"/>
        <c:axId val="1074942848"/>
      </c:scatterChart>
      <c:valAx>
        <c:axId val="107496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5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42848"/>
        <c:crosses val="autoZero"/>
        <c:crossBetween val="midCat"/>
      </c:valAx>
      <c:valAx>
        <c:axId val="107494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6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0749635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/>
              <a:t>Observed and predicted Abundance Indices</a:t>
            </a:r>
          </a:p>
          <a:p>
            <a:pPr>
              <a:defRPr lang="pt-PT" sz="1000"/>
            </a:pPr>
            <a:r>
              <a:rPr lang="fr-FR" sz="1000" i="1"/>
              <a:t>Sardine pilchardus  </a:t>
            </a:r>
          </a:p>
          <a:p>
            <a:pPr>
              <a:defRPr lang="pt-PT" sz="1000"/>
            </a:pPr>
            <a:r>
              <a:rPr lang="fr-FR" sz="1000"/>
              <a:t>Zone A+B</a:t>
            </a:r>
          </a:p>
        </c:rich>
      </c:tx>
      <c:layout>
        <c:manualLayout>
          <c:xMode val="edge"/>
          <c:yMode val="edge"/>
          <c:x val="0.27201052776990453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819370220244941"/>
          <c:y val="0.15134296704187394"/>
          <c:w val="0.7191610126927106"/>
          <c:h val="0.67613382509068465"/>
        </c:manualLayout>
      </c:layout>
      <c:lineChart>
        <c:grouping val="standard"/>
        <c:varyColors val="0"/>
        <c:ser>
          <c:idx val="1"/>
          <c:order val="1"/>
          <c:tx>
            <c:strRef>
              <c:f>'FIG 2.6.1a'!$C$6</c:f>
              <c:strCache>
                <c:ptCount val="1"/>
                <c:pt idx="0">
                  <c:v>ObsAbIndex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 2.6.1a'!$A$8:$A$35</c:f>
              <c:numCache>
                <c:formatCode>General</c:formatCode>
                <c:ptCount val="2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</c:numCache>
            </c:numRef>
          </c:cat>
          <c:val>
            <c:numRef>
              <c:f>'FIG 2.6.1a'!$C$8:$C$35</c:f>
              <c:numCache>
                <c:formatCode>#,##0</c:formatCode>
                <c:ptCount val="28"/>
                <c:pt idx="0">
                  <c:v>375000</c:v>
                </c:pt>
                <c:pt idx="1">
                  <c:v>529000</c:v>
                </c:pt>
                <c:pt idx="2">
                  <c:v>716000</c:v>
                </c:pt>
                <c:pt idx="3">
                  <c:v>950000</c:v>
                </c:pt>
                <c:pt idx="4">
                  <c:v>1365000</c:v>
                </c:pt>
                <c:pt idx="5">
                  <c:v>1220000</c:v>
                </c:pt>
                <c:pt idx="6">
                  <c:v>1118000</c:v>
                </c:pt>
                <c:pt idx="7">
                  <c:v>993000</c:v>
                </c:pt>
                <c:pt idx="8">
                  <c:v>1266000</c:v>
                </c:pt>
                <c:pt idx="9">
                  <c:v>945569.62025316455</c:v>
                </c:pt>
                <c:pt idx="10">
                  <c:v>200000</c:v>
                </c:pt>
                <c:pt idx="11">
                  <c:v>1338202.2471910112</c:v>
                </c:pt>
                <c:pt idx="12">
                  <c:v>685000</c:v>
                </c:pt>
                <c:pt idx="13">
                  <c:v>1243820.2247191011</c:v>
                </c:pt>
                <c:pt idx="14">
                  <c:v>105617.97752808988</c:v>
                </c:pt>
                <c:pt idx="15">
                  <c:v>330397.93510324485</c:v>
                </c:pt>
                <c:pt idx="16">
                  <c:v>463000</c:v>
                </c:pt>
                <c:pt idx="17">
                  <c:v>861000</c:v>
                </c:pt>
                <c:pt idx="18">
                  <c:v>1157000</c:v>
                </c:pt>
                <c:pt idx="19">
                  <c:v>930000</c:v>
                </c:pt>
                <c:pt idx="20">
                  <c:v>1056000</c:v>
                </c:pt>
                <c:pt idx="21">
                  <c:v>1021828.42000662</c:v>
                </c:pt>
                <c:pt idx="22">
                  <c:v>1132584</c:v>
                </c:pt>
                <c:pt idx="23">
                  <c:v>929000</c:v>
                </c:pt>
                <c:pt idx="25">
                  <c:v>1412359.5505617999</c:v>
                </c:pt>
                <c:pt idx="26">
                  <c:v>1527980</c:v>
                </c:pt>
                <c:pt idx="27">
                  <c:v>694973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0-7740-86F7-3F0F8316AF28}"/>
            </c:ext>
          </c:extLst>
        </c:ser>
        <c:ser>
          <c:idx val="2"/>
          <c:order val="2"/>
          <c:tx>
            <c:strRef>
              <c:f>'FIG 2.6.1a'!$D$6</c:f>
              <c:strCache>
                <c:ptCount val="1"/>
                <c:pt idx="0">
                  <c:v>PredAbIndex</c:v>
                </c:pt>
              </c:strCache>
            </c:strRef>
          </c:tx>
          <c:spPr>
            <a:ln>
              <a:solidFill>
                <a:prstClr val="black"/>
              </a:solidFill>
            </a:ln>
          </c:spPr>
          <c:marker>
            <c:symbol val="none"/>
          </c:marker>
          <c:cat>
            <c:numRef>
              <c:f>'FIG 2.6.1a'!$A$8:$A$35</c:f>
              <c:numCache>
                <c:formatCode>General</c:formatCode>
                <c:ptCount val="2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</c:numCache>
            </c:numRef>
          </c:cat>
          <c:val>
            <c:numRef>
              <c:f>'FIG 2.6.1a'!$D$8:$D$35</c:f>
              <c:numCache>
                <c:formatCode>#,##0</c:formatCode>
                <c:ptCount val="28"/>
                <c:pt idx="0">
                  <c:v>449257.80667496898</c:v>
                </c:pt>
                <c:pt idx="1">
                  <c:v>541615.87112201646</c:v>
                </c:pt>
                <c:pt idx="2">
                  <c:v>680175.1900673894</c:v>
                </c:pt>
                <c:pt idx="3">
                  <c:v>838866.61936192669</c:v>
                </c:pt>
                <c:pt idx="4">
                  <c:v>1727527.6710333633</c:v>
                </c:pt>
                <c:pt idx="5">
                  <c:v>1198149.2566602509</c:v>
                </c:pt>
                <c:pt idx="6">
                  <c:v>1118559.4512132609</c:v>
                </c:pt>
                <c:pt idx="7">
                  <c:v>1113549.9020083428</c:v>
                </c:pt>
                <c:pt idx="8">
                  <c:v>1134485.2579303323</c:v>
                </c:pt>
                <c:pt idx="9">
                  <c:v>1140923.7064861273</c:v>
                </c:pt>
                <c:pt idx="10">
                  <c:v>423993.43121815339</c:v>
                </c:pt>
                <c:pt idx="11">
                  <c:v>474350.28223415802</c:v>
                </c:pt>
                <c:pt idx="12">
                  <c:v>559586.46125812677</c:v>
                </c:pt>
                <c:pt idx="13">
                  <c:v>616776.76306244778</c:v>
                </c:pt>
                <c:pt idx="14">
                  <c:v>360670.28548494668</c:v>
                </c:pt>
                <c:pt idx="15">
                  <c:v>417338.54449758335</c:v>
                </c:pt>
                <c:pt idx="16">
                  <c:v>516985.79294926394</c:v>
                </c:pt>
                <c:pt idx="17">
                  <c:v>673939.61701116315</c:v>
                </c:pt>
                <c:pt idx="18">
                  <c:v>765082.03860500839</c:v>
                </c:pt>
                <c:pt idx="19">
                  <c:v>929007.76535673521</c:v>
                </c:pt>
                <c:pt idx="20">
                  <c:v>1052705.3728560554</c:v>
                </c:pt>
                <c:pt idx="21">
                  <c:v>1122020.7637590484</c:v>
                </c:pt>
                <c:pt idx="22">
                  <c:v>1181752.2925521561</c:v>
                </c:pt>
                <c:pt idx="23">
                  <c:v>1210904.9483290452</c:v>
                </c:pt>
                <c:pt idx="24">
                  <c:v>1246159.8657189715</c:v>
                </c:pt>
                <c:pt idx="25">
                  <c:v>1280866.9426480271</c:v>
                </c:pt>
                <c:pt idx="26">
                  <c:v>1191759.9942260759</c:v>
                </c:pt>
                <c:pt idx="27">
                  <c:v>718334.11659678724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0-7740-86F7-3F0F8316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43936"/>
        <c:axId val="1074949920"/>
      </c:lineChart>
      <c:lineChart>
        <c:grouping val="standard"/>
        <c:varyColors val="0"/>
        <c:ser>
          <c:idx val="0"/>
          <c:order val="0"/>
          <c:tx>
            <c:strRef>
              <c:f>'FIG 2.6.1a'!$B$6</c:f>
              <c:strCache>
                <c:ptCount val="1"/>
                <c:pt idx="0">
                  <c:v>ObsCatch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chemeClr val="tx1"/>
              </a:solidFill>
            </c:spPr>
          </c:marker>
          <c:cat>
            <c:numRef>
              <c:f>'FIG 2.6.1a'!$A$8:$A$35</c:f>
              <c:numCache>
                <c:formatCode>General</c:formatCode>
                <c:ptCount val="2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</c:numCache>
            </c:numRef>
          </c:cat>
          <c:val>
            <c:numRef>
              <c:f>'FIG 2.6.1a'!$B$8:$B$35</c:f>
              <c:numCache>
                <c:formatCode>#,##0</c:formatCode>
                <c:ptCount val="28"/>
                <c:pt idx="0">
                  <c:v>358391</c:v>
                </c:pt>
                <c:pt idx="1">
                  <c:v>439505</c:v>
                </c:pt>
                <c:pt idx="2">
                  <c:v>381151</c:v>
                </c:pt>
                <c:pt idx="3">
                  <c:v>391978</c:v>
                </c:pt>
                <c:pt idx="4">
                  <c:v>514818.13899999997</c:v>
                </c:pt>
                <c:pt idx="5">
                  <c:v>744970.28099999996</c:v>
                </c:pt>
                <c:pt idx="6">
                  <c:v>634078</c:v>
                </c:pt>
                <c:pt idx="7">
                  <c:v>591849.16800000006</c:v>
                </c:pt>
                <c:pt idx="8">
                  <c:v>534457.94500000007</c:v>
                </c:pt>
                <c:pt idx="9">
                  <c:v>553231</c:v>
                </c:pt>
                <c:pt idx="10">
                  <c:v>388915.19300000003</c:v>
                </c:pt>
                <c:pt idx="11">
                  <c:v>368534.739</c:v>
                </c:pt>
                <c:pt idx="12">
                  <c:v>478932.30499999999</c:v>
                </c:pt>
                <c:pt idx="13">
                  <c:v>600496</c:v>
                </c:pt>
                <c:pt idx="14">
                  <c:v>504636.98813999991</c:v>
                </c:pt>
                <c:pt idx="15">
                  <c:v>355014</c:v>
                </c:pt>
                <c:pt idx="16">
                  <c:v>390096.64679999999</c:v>
                </c:pt>
                <c:pt idx="17">
                  <c:v>321354.71980000002</c:v>
                </c:pt>
                <c:pt idx="18">
                  <c:v>573839</c:v>
                </c:pt>
                <c:pt idx="19">
                  <c:v>367000</c:v>
                </c:pt>
                <c:pt idx="20">
                  <c:v>440472</c:v>
                </c:pt>
                <c:pt idx="21">
                  <c:v>484062.14004999999</c:v>
                </c:pt>
                <c:pt idx="22">
                  <c:v>434500.1165</c:v>
                </c:pt>
                <c:pt idx="23">
                  <c:v>444872</c:v>
                </c:pt>
                <c:pt idx="24">
                  <c:v>389078.59950000001</c:v>
                </c:pt>
                <c:pt idx="25">
                  <c:v>344261.18400000001</c:v>
                </c:pt>
                <c:pt idx="26">
                  <c:v>611463</c:v>
                </c:pt>
                <c:pt idx="27">
                  <c:v>353878.89500000002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0-7740-86F7-3F0F8316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64608"/>
        <c:axId val="1074964064"/>
      </c:lineChart>
      <c:catAx>
        <c:axId val="107494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74949920"/>
        <c:crosses val="autoZero"/>
        <c:auto val="1"/>
        <c:lblAlgn val="ctr"/>
        <c:lblOffset val="100"/>
        <c:noMultiLvlLbl val="0"/>
      </c:catAx>
      <c:valAx>
        <c:axId val="10749499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 Abund. index</a:t>
                </a:r>
              </a:p>
            </c:rich>
          </c:tx>
          <c:layout>
            <c:manualLayout>
              <c:xMode val="edge"/>
              <c:yMode val="edge"/>
              <c:x val="2.670798441459918E-4"/>
              <c:y val="0.35072286445824996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4943936"/>
        <c:crosses val="autoZero"/>
        <c:crossBetween val="between"/>
      </c:valAx>
      <c:valAx>
        <c:axId val="107496406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Catch (tonnes)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4964608"/>
        <c:crosses val="max"/>
        <c:crossBetween val="between"/>
        <c:majorUnit val="100000"/>
      </c:valAx>
      <c:catAx>
        <c:axId val="1074964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749640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lang="pt-PT"/>
          </a:pPr>
          <a:endParaRPr lang="nl-NL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489" footer="0.49212598450000489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Predicted vs Observed Ab. Index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</a:t>
            </a: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Zone A+B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2.6.1a'!$C$6</c:f>
              <c:strCache>
                <c:ptCount val="1"/>
                <c:pt idx="0">
                  <c:v>ObsAbIndex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trendline>
            <c:trendlineType val="linear"/>
            <c:dispRSqr val="0"/>
            <c:dispEq val="0"/>
          </c:trendline>
          <c:xVal>
            <c:numRef>
              <c:f>'FIG 2.6.1a'!$C$7:$C$35</c:f>
              <c:numCache>
                <c:formatCode>#,##0</c:formatCode>
                <c:ptCount val="29"/>
                <c:pt idx="0">
                  <c:v>467000</c:v>
                </c:pt>
                <c:pt idx="1">
                  <c:v>375000</c:v>
                </c:pt>
                <c:pt idx="2">
                  <c:v>529000</c:v>
                </c:pt>
                <c:pt idx="3">
                  <c:v>716000</c:v>
                </c:pt>
                <c:pt idx="4">
                  <c:v>950000</c:v>
                </c:pt>
                <c:pt idx="5">
                  <c:v>1365000</c:v>
                </c:pt>
                <c:pt idx="6">
                  <c:v>1220000</c:v>
                </c:pt>
                <c:pt idx="7">
                  <c:v>1118000</c:v>
                </c:pt>
                <c:pt idx="8">
                  <c:v>993000</c:v>
                </c:pt>
                <c:pt idx="9">
                  <c:v>1266000</c:v>
                </c:pt>
                <c:pt idx="10">
                  <c:v>945569.62025316455</c:v>
                </c:pt>
                <c:pt idx="11">
                  <c:v>200000</c:v>
                </c:pt>
                <c:pt idx="12">
                  <c:v>1338202.2471910112</c:v>
                </c:pt>
                <c:pt idx="13">
                  <c:v>685000</c:v>
                </c:pt>
                <c:pt idx="14">
                  <c:v>1243820.2247191011</c:v>
                </c:pt>
                <c:pt idx="15">
                  <c:v>105617.97752808988</c:v>
                </c:pt>
                <c:pt idx="16">
                  <c:v>330397.93510324485</c:v>
                </c:pt>
                <c:pt idx="17">
                  <c:v>463000</c:v>
                </c:pt>
                <c:pt idx="18">
                  <c:v>861000</c:v>
                </c:pt>
                <c:pt idx="19">
                  <c:v>1157000</c:v>
                </c:pt>
                <c:pt idx="20">
                  <c:v>930000</c:v>
                </c:pt>
                <c:pt idx="21">
                  <c:v>1056000</c:v>
                </c:pt>
                <c:pt idx="22">
                  <c:v>1021828.42000662</c:v>
                </c:pt>
                <c:pt idx="23">
                  <c:v>1132584</c:v>
                </c:pt>
                <c:pt idx="24">
                  <c:v>929000</c:v>
                </c:pt>
                <c:pt idx="26">
                  <c:v>1412359.5505617999</c:v>
                </c:pt>
                <c:pt idx="27">
                  <c:v>1527980</c:v>
                </c:pt>
                <c:pt idx="28">
                  <c:v>694973</c:v>
                </c:pt>
              </c:numCache>
            </c:numRef>
          </c:xVal>
          <c:yVal>
            <c:numRef>
              <c:f>'FIG 2.6.1a'!$D$7:$D$35</c:f>
              <c:numCache>
                <c:formatCode>#,##0</c:formatCode>
                <c:ptCount val="29"/>
                <c:pt idx="0">
                  <c:v>364822.77316018689</c:v>
                </c:pt>
                <c:pt idx="1">
                  <c:v>449257.80667496898</c:v>
                </c:pt>
                <c:pt idx="2">
                  <c:v>541615.87112201646</c:v>
                </c:pt>
                <c:pt idx="3">
                  <c:v>680175.1900673894</c:v>
                </c:pt>
                <c:pt idx="4">
                  <c:v>838866.61936192669</c:v>
                </c:pt>
                <c:pt idx="5">
                  <c:v>1727527.6710333633</c:v>
                </c:pt>
                <c:pt idx="6">
                  <c:v>1198149.2566602509</c:v>
                </c:pt>
                <c:pt idx="7">
                  <c:v>1118559.4512132609</c:v>
                </c:pt>
                <c:pt idx="8">
                  <c:v>1113549.9020083428</c:v>
                </c:pt>
                <c:pt idx="9">
                  <c:v>1134485.2579303323</c:v>
                </c:pt>
                <c:pt idx="10">
                  <c:v>1140923.7064861273</c:v>
                </c:pt>
                <c:pt idx="11">
                  <c:v>423993.43121815339</c:v>
                </c:pt>
                <c:pt idx="12">
                  <c:v>474350.28223415802</c:v>
                </c:pt>
                <c:pt idx="13">
                  <c:v>559586.46125812677</c:v>
                </c:pt>
                <c:pt idx="14">
                  <c:v>616776.76306244778</c:v>
                </c:pt>
                <c:pt idx="15">
                  <c:v>360670.28548494668</c:v>
                </c:pt>
                <c:pt idx="16">
                  <c:v>417338.54449758335</c:v>
                </c:pt>
                <c:pt idx="17">
                  <c:v>516985.79294926394</c:v>
                </c:pt>
                <c:pt idx="18">
                  <c:v>673939.61701116315</c:v>
                </c:pt>
                <c:pt idx="19">
                  <c:v>765082.03860500839</c:v>
                </c:pt>
                <c:pt idx="20">
                  <c:v>929007.76535673521</c:v>
                </c:pt>
                <c:pt idx="21">
                  <c:v>1052705.3728560554</c:v>
                </c:pt>
                <c:pt idx="22">
                  <c:v>1122020.7637590484</c:v>
                </c:pt>
                <c:pt idx="23">
                  <c:v>1181752.2925521561</c:v>
                </c:pt>
                <c:pt idx="24">
                  <c:v>1210904.9483290452</c:v>
                </c:pt>
                <c:pt idx="25">
                  <c:v>1246159.8657189715</c:v>
                </c:pt>
                <c:pt idx="26">
                  <c:v>1280866.9426480271</c:v>
                </c:pt>
                <c:pt idx="27">
                  <c:v>1191759.9942260759</c:v>
                </c:pt>
                <c:pt idx="28">
                  <c:v>718334.11659678724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49-C04E-A88D-5A25D85A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7200"/>
        <c:axId val="1074965696"/>
      </c:scatterChart>
      <c:valAx>
        <c:axId val="107494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Observed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 baseline="0">
                <a:solidFill>
                  <a:sysClr val="windowText" lastClr="000000"/>
                </a:solidFill>
              </a:defRPr>
            </a:pPr>
            <a:endParaRPr lang="nl-NL"/>
          </a:p>
        </c:txPr>
        <c:crossAx val="1074965696"/>
        <c:crosses val="autoZero"/>
        <c:crossBetween val="midCat"/>
      </c:valAx>
      <c:valAx>
        <c:axId val="10749656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494720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Residuals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endParaRPr lang="fr-FR" sz="1000" b="1" i="0" baseline="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Zone A+B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583548415128841"/>
          <c:y val="0.16735055699612009"/>
          <c:w val="0.77433114610673681"/>
          <c:h val="0.7025248779405861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xVal>
            <c:numRef>
              <c:f>'FIG 2.6.1a'!$D$7:$D$35</c:f>
              <c:numCache>
                <c:formatCode>#,##0</c:formatCode>
                <c:ptCount val="29"/>
                <c:pt idx="0">
                  <c:v>364822.77316018689</c:v>
                </c:pt>
                <c:pt idx="1">
                  <c:v>449257.80667496898</c:v>
                </c:pt>
                <c:pt idx="2">
                  <c:v>541615.87112201646</c:v>
                </c:pt>
                <c:pt idx="3">
                  <c:v>680175.1900673894</c:v>
                </c:pt>
                <c:pt idx="4">
                  <c:v>838866.61936192669</c:v>
                </c:pt>
                <c:pt idx="5">
                  <c:v>1727527.6710333633</c:v>
                </c:pt>
                <c:pt idx="6">
                  <c:v>1198149.2566602509</c:v>
                </c:pt>
                <c:pt idx="7">
                  <c:v>1118559.4512132609</c:v>
                </c:pt>
                <c:pt idx="8">
                  <c:v>1113549.9020083428</c:v>
                </c:pt>
                <c:pt idx="9">
                  <c:v>1134485.2579303323</c:v>
                </c:pt>
                <c:pt idx="10">
                  <c:v>1140923.7064861273</c:v>
                </c:pt>
                <c:pt idx="11">
                  <c:v>423993.43121815339</c:v>
                </c:pt>
                <c:pt idx="12">
                  <c:v>474350.28223415802</c:v>
                </c:pt>
                <c:pt idx="13">
                  <c:v>559586.46125812677</c:v>
                </c:pt>
                <c:pt idx="14">
                  <c:v>616776.76306244778</c:v>
                </c:pt>
                <c:pt idx="15">
                  <c:v>360670.28548494668</c:v>
                </c:pt>
                <c:pt idx="16">
                  <c:v>417338.54449758335</c:v>
                </c:pt>
                <c:pt idx="17">
                  <c:v>516985.79294926394</c:v>
                </c:pt>
                <c:pt idx="18">
                  <c:v>673939.61701116315</c:v>
                </c:pt>
                <c:pt idx="19">
                  <c:v>765082.03860500839</c:v>
                </c:pt>
                <c:pt idx="20">
                  <c:v>929007.76535673521</c:v>
                </c:pt>
                <c:pt idx="21">
                  <c:v>1052705.3728560554</c:v>
                </c:pt>
                <c:pt idx="22">
                  <c:v>1122020.7637590484</c:v>
                </c:pt>
                <c:pt idx="23">
                  <c:v>1181752.2925521561</c:v>
                </c:pt>
                <c:pt idx="24">
                  <c:v>1210904.9483290452</c:v>
                </c:pt>
                <c:pt idx="25">
                  <c:v>1246159.8657189715</c:v>
                </c:pt>
                <c:pt idx="26">
                  <c:v>1280866.9426480271</c:v>
                </c:pt>
                <c:pt idx="27">
                  <c:v>1191759.9942260759</c:v>
                </c:pt>
                <c:pt idx="28">
                  <c:v>718334.11659678724</c:v>
                </c:pt>
              </c:numCache>
            </c:numRef>
          </c:xVal>
          <c:yVal>
            <c:numRef>
              <c:f>'FIG 2.6.1a'!$E$7:$E$35</c:f>
              <c:numCache>
                <c:formatCode>0.000</c:formatCode>
                <c:ptCount val="29"/>
                <c:pt idx="0">
                  <c:v>0.24691757499121805</c:v>
                </c:pt>
                <c:pt idx="1">
                  <c:v>-0.18067087667075579</c:v>
                </c:pt>
                <c:pt idx="2">
                  <c:v>-2.3568593450024915E-2</c:v>
                </c:pt>
                <c:pt idx="3">
                  <c:v>5.1329769519991082E-2</c:v>
                </c:pt>
                <c:pt idx="4">
                  <c:v>0.12441026649608018</c:v>
                </c:pt>
                <c:pt idx="5">
                  <c:v>-0.23553686585879896</c:v>
                </c:pt>
                <c:pt idx="6">
                  <c:v>1.8072778615168043E-2</c:v>
                </c:pt>
                <c:pt idx="7">
                  <c:v>-5.0027842955447667E-4</c:v>
                </c:pt>
                <c:pt idx="8">
                  <c:v>-0.11457763710234907</c:v>
                </c:pt>
                <c:pt idx="9">
                  <c:v>0.1096832929006641</c:v>
                </c:pt>
                <c:pt idx="10">
                  <c:v>-0.1878059634915473</c:v>
                </c:pt>
                <c:pt idx="11">
                  <c:v>-0.7514005961538972</c:v>
                </c:pt>
                <c:pt idx="12">
                  <c:v>1.037136344781169</c:v>
                </c:pt>
                <c:pt idx="13">
                  <c:v>0.20222078936948973</c:v>
                </c:pt>
                <c:pt idx="14">
                  <c:v>0.7014356007998882</c:v>
                </c:pt>
                <c:pt idx="15">
                  <c:v>-1.2281356058541137</c:v>
                </c:pt>
                <c:pt idx="16">
                  <c:v>-0.23359995778949239</c:v>
                </c:pt>
                <c:pt idx="17">
                  <c:v>-0.11028834025596115</c:v>
                </c:pt>
                <c:pt idx="18">
                  <c:v>0.24495398653296716</c:v>
                </c:pt>
                <c:pt idx="19">
                  <c:v>0.41360265911039207</c:v>
                </c:pt>
                <c:pt idx="20">
                  <c:v>1.0674885344525138E-3</c:v>
                </c:pt>
                <c:pt idx="21">
                  <c:v>3.124789140452203E-3</c:v>
                </c:pt>
                <c:pt idx="22">
                  <c:v>-9.353772175696641E-2</c:v>
                </c:pt>
                <c:pt idx="23">
                  <c:v>-4.2496582843210361E-2</c:v>
                </c:pt>
                <c:pt idx="24">
                  <c:v>-0.26501451142673194</c:v>
                </c:pt>
                <c:pt idx="26">
                  <c:v>9.7724598252181979E-2</c:v>
                </c:pt>
                <c:pt idx="27">
                  <c:v>0.24851540040910233</c:v>
                </c:pt>
                <c:pt idx="28">
                  <c:v>-3.3061808369813213E-2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8-B047-BA18-A8CFFCA6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8288"/>
        <c:axId val="1074966240"/>
      </c:scatterChart>
      <c:valAx>
        <c:axId val="107494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4966240"/>
        <c:crosses val="autoZero"/>
        <c:crossBetween val="midCat"/>
      </c:valAx>
      <c:valAx>
        <c:axId val="10749662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Residuals (ln(Obs/Exp))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494828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/>
              <a:t>Observed and predicted Abundance Indices</a:t>
            </a:r>
          </a:p>
          <a:p>
            <a:pPr>
              <a:defRPr lang="pt-PT" sz="1000"/>
            </a:pPr>
            <a:r>
              <a:rPr lang="fr-FR" sz="1000" i="1"/>
              <a:t>Sardine pilchardus  </a:t>
            </a:r>
          </a:p>
          <a:p>
            <a:pPr>
              <a:defRPr lang="pt-PT" sz="1000"/>
            </a:pPr>
            <a:r>
              <a:rPr lang="fr-FR" sz="1000"/>
              <a:t>Zone C</a:t>
            </a:r>
          </a:p>
        </c:rich>
      </c:tx>
      <c:layout>
        <c:manualLayout>
          <c:xMode val="edge"/>
          <c:yMode val="edge"/>
          <c:x val="0.27201052776990453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819370220244941"/>
          <c:y val="0.15134296704187394"/>
          <c:w val="0.6853754400502674"/>
          <c:h val="0.67613382509068465"/>
        </c:manualLayout>
      </c:layout>
      <c:lineChart>
        <c:grouping val="standard"/>
        <c:varyColors val="0"/>
        <c:ser>
          <c:idx val="1"/>
          <c:order val="1"/>
          <c:tx>
            <c:strRef>
              <c:f>'FIG 2.6.1b'!$C$5</c:f>
              <c:strCache>
                <c:ptCount val="1"/>
                <c:pt idx="0">
                  <c:v>ObsAbIndex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 2.6.1b'!$A$6:$A$34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'FIG 2.6.1b'!$C$6:$C$34</c:f>
              <c:numCache>
                <c:formatCode>#,##0</c:formatCode>
                <c:ptCount val="29"/>
                <c:pt idx="0">
                  <c:v>3283000</c:v>
                </c:pt>
                <c:pt idx="1">
                  <c:v>5324000</c:v>
                </c:pt>
                <c:pt idx="2">
                  <c:v>597000</c:v>
                </c:pt>
                <c:pt idx="3">
                  <c:v>909000</c:v>
                </c:pt>
                <c:pt idx="4">
                  <c:v>1700000</c:v>
                </c:pt>
                <c:pt idx="5">
                  <c:v>2000000</c:v>
                </c:pt>
                <c:pt idx="6">
                  <c:v>3520000</c:v>
                </c:pt>
                <c:pt idx="7">
                  <c:v>5248676.5882551419</c:v>
                </c:pt>
                <c:pt idx="8">
                  <c:v>4659858.9611537894</c:v>
                </c:pt>
                <c:pt idx="9">
                  <c:v>6142000</c:v>
                </c:pt>
                <c:pt idx="10">
                  <c:v>6937000</c:v>
                </c:pt>
                <c:pt idx="11">
                  <c:v>3420000</c:v>
                </c:pt>
                <c:pt idx="12">
                  <c:v>4542696.6292134831</c:v>
                </c:pt>
                <c:pt idx="13">
                  <c:v>3737000</c:v>
                </c:pt>
                <c:pt idx="14">
                  <c:v>3801875.915974597</c:v>
                </c:pt>
                <c:pt idx="15">
                  <c:v>2494606.7415730334</c:v>
                </c:pt>
                <c:pt idx="16">
                  <c:v>1622534.095170279</c:v>
                </c:pt>
                <c:pt idx="17">
                  <c:v>1608988.76404494</c:v>
                </c:pt>
                <c:pt idx="18">
                  <c:v>2915730</c:v>
                </c:pt>
                <c:pt idx="19">
                  <c:v>2948314.6067415699</c:v>
                </c:pt>
                <c:pt idx="20">
                  <c:v>2664000</c:v>
                </c:pt>
                <c:pt idx="21">
                  <c:v>2266292.1348314602</c:v>
                </c:pt>
                <c:pt idx="22">
                  <c:v>3907652</c:v>
                </c:pt>
                <c:pt idx="23">
                  <c:v>3765168</c:v>
                </c:pt>
                <c:pt idx="24">
                  <c:v>2895506</c:v>
                </c:pt>
                <c:pt idx="26">
                  <c:v>4233707.8651685398</c:v>
                </c:pt>
                <c:pt idx="27">
                  <c:v>2396936.57675234</c:v>
                </c:pt>
                <c:pt idx="28">
                  <c:v>813972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A-F24D-AAC2-FCDD011139F7}"/>
            </c:ext>
          </c:extLst>
        </c:ser>
        <c:ser>
          <c:idx val="2"/>
          <c:order val="2"/>
          <c:tx>
            <c:strRef>
              <c:f>'FIG 2.6.1b'!$D$5</c:f>
              <c:strCache>
                <c:ptCount val="1"/>
                <c:pt idx="0">
                  <c:v>PredAbIndex</c:v>
                </c:pt>
              </c:strCache>
            </c:strRef>
          </c:tx>
          <c:spPr>
            <a:ln>
              <a:solidFill>
                <a:prstClr val="black"/>
              </a:solidFill>
            </a:ln>
          </c:spPr>
          <c:marker>
            <c:symbol val="none"/>
          </c:marker>
          <c:cat>
            <c:numRef>
              <c:f>'FIG 2.6.1b'!$A$6:$A$34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'FIG 2.6.1b'!$D$6:$D$34</c:f>
              <c:numCache>
                <c:formatCode>#,##0</c:formatCode>
                <c:ptCount val="29"/>
                <c:pt idx="0">
                  <c:v>3959727.8851990555</c:v>
                </c:pt>
                <c:pt idx="1">
                  <c:v>3992799.9332358656</c:v>
                </c:pt>
                <c:pt idx="2">
                  <c:v>619115.41968738253</c:v>
                </c:pt>
                <c:pt idx="3">
                  <c:v>617729.96971510013</c:v>
                </c:pt>
                <c:pt idx="4">
                  <c:v>1928045.6456851647</c:v>
                </c:pt>
                <c:pt idx="5">
                  <c:v>2953089.553192893</c:v>
                </c:pt>
                <c:pt idx="6">
                  <c:v>3759408.5655983458</c:v>
                </c:pt>
                <c:pt idx="7">
                  <c:v>4151475.6485485751</c:v>
                </c:pt>
                <c:pt idx="8">
                  <c:v>4174447.1926159891</c:v>
                </c:pt>
                <c:pt idx="9">
                  <c:v>4130484.6736735846</c:v>
                </c:pt>
                <c:pt idx="10">
                  <c:v>6633910.3157172995</c:v>
                </c:pt>
                <c:pt idx="11">
                  <c:v>3076413.1695646765</c:v>
                </c:pt>
                <c:pt idx="12">
                  <c:v>3311588.5918923789</c:v>
                </c:pt>
                <c:pt idx="13">
                  <c:v>3650787.9181331457</c:v>
                </c:pt>
                <c:pt idx="14">
                  <c:v>3761984.6425335342</c:v>
                </c:pt>
                <c:pt idx="15">
                  <c:v>3670101.3214190425</c:v>
                </c:pt>
                <c:pt idx="16">
                  <c:v>2277059.764931588</c:v>
                </c:pt>
                <c:pt idx="17">
                  <c:v>2628190.5840705233</c:v>
                </c:pt>
                <c:pt idx="18">
                  <c:v>3090972.2257122635</c:v>
                </c:pt>
                <c:pt idx="19">
                  <c:v>3432936.8790745181</c:v>
                </c:pt>
                <c:pt idx="20">
                  <c:v>3393512.6781067653</c:v>
                </c:pt>
                <c:pt idx="21">
                  <c:v>3260220.6558812167</c:v>
                </c:pt>
                <c:pt idx="22">
                  <c:v>3053853.5428968081</c:v>
                </c:pt>
                <c:pt idx="23">
                  <c:v>2655927.1035919418</c:v>
                </c:pt>
                <c:pt idx="24">
                  <c:v>2290989.0500037167</c:v>
                </c:pt>
                <c:pt idx="25">
                  <c:v>2122163.1865563039</c:v>
                </c:pt>
                <c:pt idx="26">
                  <c:v>2050689.3218941758</c:v>
                </c:pt>
                <c:pt idx="27">
                  <c:v>2078267.7932161938</c:v>
                </c:pt>
                <c:pt idx="28">
                  <c:v>1727786.6896590821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A-F24D-AAC2-FCDD0111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70048"/>
        <c:axId val="1074967328"/>
      </c:lineChart>
      <c:lineChart>
        <c:grouping val="standard"/>
        <c:varyColors val="0"/>
        <c:ser>
          <c:idx val="0"/>
          <c:order val="0"/>
          <c:tx>
            <c:strRef>
              <c:f>'FIG 2.6.1b'!$B$5</c:f>
              <c:strCache>
                <c:ptCount val="1"/>
                <c:pt idx="0">
                  <c:v>ObsCatch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chemeClr val="tx1"/>
              </a:solidFill>
            </c:spPr>
          </c:marker>
          <c:cat>
            <c:numRef>
              <c:f>'FIG 2.6.1b'!$A$6:$A$34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'FIG 2.6.1b'!$B$6:$B$34</c:f>
              <c:numCache>
                <c:formatCode>#,##0</c:formatCode>
                <c:ptCount val="29"/>
                <c:pt idx="0">
                  <c:v>132235.5</c:v>
                </c:pt>
                <c:pt idx="1">
                  <c:v>229140.1</c:v>
                </c:pt>
                <c:pt idx="2">
                  <c:v>207502.1</c:v>
                </c:pt>
                <c:pt idx="3">
                  <c:v>225087</c:v>
                </c:pt>
                <c:pt idx="4">
                  <c:v>134574.79999999999</c:v>
                </c:pt>
                <c:pt idx="5">
                  <c:v>61123.227129155763</c:v>
                </c:pt>
                <c:pt idx="6">
                  <c:v>35907.535359451642</c:v>
                </c:pt>
                <c:pt idx="7">
                  <c:v>59605.091256397456</c:v>
                </c:pt>
                <c:pt idx="8">
                  <c:v>127458.849</c:v>
                </c:pt>
                <c:pt idx="9">
                  <c:v>160456.67700000003</c:v>
                </c:pt>
                <c:pt idx="10">
                  <c:v>205621.86199999999</c:v>
                </c:pt>
                <c:pt idx="11">
                  <c:v>297235</c:v>
                </c:pt>
                <c:pt idx="12">
                  <c:v>288295.02500000002</c:v>
                </c:pt>
                <c:pt idx="13">
                  <c:v>278555.342</c:v>
                </c:pt>
                <c:pt idx="14">
                  <c:v>317598</c:v>
                </c:pt>
                <c:pt idx="15">
                  <c:v>419543.62778663175</c:v>
                </c:pt>
                <c:pt idx="16">
                  <c:v>419101.75399999996</c:v>
                </c:pt>
                <c:pt idx="17">
                  <c:v>359651.47700000001</c:v>
                </c:pt>
                <c:pt idx="18">
                  <c:v>348686</c:v>
                </c:pt>
                <c:pt idx="19">
                  <c:v>344051</c:v>
                </c:pt>
                <c:pt idx="20">
                  <c:v>526041.35100000002</c:v>
                </c:pt>
                <c:pt idx="21">
                  <c:v>599669.28110000002</c:v>
                </c:pt>
                <c:pt idx="22">
                  <c:v>699426</c:v>
                </c:pt>
                <c:pt idx="23">
                  <c:v>904441.522</c:v>
                </c:pt>
                <c:pt idx="24">
                  <c:v>945975.97617601603</c:v>
                </c:pt>
                <c:pt idx="25">
                  <c:v>823755.36982447456</c:v>
                </c:pt>
                <c:pt idx="26">
                  <c:v>759770.42299871286</c:v>
                </c:pt>
                <c:pt idx="27">
                  <c:v>685391.44952977356</c:v>
                </c:pt>
                <c:pt idx="28">
                  <c:v>490747.28844216082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A-F24D-AAC2-FCDD0111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893984"/>
        <c:axId val="1075906496"/>
      </c:lineChart>
      <c:dateAx>
        <c:axId val="107497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74967328"/>
        <c:crosses val="autoZero"/>
        <c:auto val="0"/>
        <c:lblOffset val="100"/>
        <c:baseTimeUnit val="days"/>
      </c:dateAx>
      <c:valAx>
        <c:axId val="10749673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 Abund. index</a:t>
                </a:r>
              </a:p>
            </c:rich>
          </c:tx>
          <c:layout>
            <c:manualLayout>
              <c:xMode val="edge"/>
              <c:yMode val="edge"/>
              <c:x val="2.670798441459918E-4"/>
              <c:y val="0.35072286445824996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4970048"/>
        <c:crosses val="autoZero"/>
        <c:crossBetween val="between"/>
      </c:valAx>
      <c:valAx>
        <c:axId val="107590649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Catch (tonnes)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5893984"/>
        <c:crosses val="max"/>
        <c:crossBetween val="between"/>
        <c:majorUnit val="100000"/>
      </c:valAx>
      <c:catAx>
        <c:axId val="1075893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7590649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lang="pt-PT"/>
          </a:pPr>
          <a:endParaRPr lang="nl-NL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489" footer="0.49212598450000489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Predicted vs Observed Ab. Index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</a:t>
            </a: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Zone C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2.6.1b'!$D$5</c:f>
              <c:strCache>
                <c:ptCount val="1"/>
                <c:pt idx="0">
                  <c:v>PredAbIndex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25400">
                <a:solidFill>
                  <a:schemeClr val="tx1"/>
                </a:solidFill>
              </a:ln>
            </c:spPr>
            <c:trendlineType val="linear"/>
            <c:dispRSqr val="0"/>
            <c:dispEq val="0"/>
          </c:trendline>
          <c:xVal>
            <c:numRef>
              <c:f>'FIG 2.6.1b'!$C$6:$C$34</c:f>
              <c:numCache>
                <c:formatCode>#,##0</c:formatCode>
                <c:ptCount val="29"/>
                <c:pt idx="0">
                  <c:v>3283000</c:v>
                </c:pt>
                <c:pt idx="1">
                  <c:v>5324000</c:v>
                </c:pt>
                <c:pt idx="2">
                  <c:v>597000</c:v>
                </c:pt>
                <c:pt idx="3">
                  <c:v>909000</c:v>
                </c:pt>
                <c:pt idx="4">
                  <c:v>1700000</c:v>
                </c:pt>
                <c:pt idx="5">
                  <c:v>2000000</c:v>
                </c:pt>
                <c:pt idx="6">
                  <c:v>3520000</c:v>
                </c:pt>
                <c:pt idx="7">
                  <c:v>5248676.5882551419</c:v>
                </c:pt>
                <c:pt idx="8">
                  <c:v>4659858.9611537894</c:v>
                </c:pt>
                <c:pt idx="9">
                  <c:v>6142000</c:v>
                </c:pt>
                <c:pt idx="10">
                  <c:v>6937000</c:v>
                </c:pt>
                <c:pt idx="11">
                  <c:v>3420000</c:v>
                </c:pt>
                <c:pt idx="12">
                  <c:v>4542696.6292134831</c:v>
                </c:pt>
                <c:pt idx="13">
                  <c:v>3737000</c:v>
                </c:pt>
                <c:pt idx="14">
                  <c:v>3801875.915974597</c:v>
                </c:pt>
                <c:pt idx="15">
                  <c:v>2494606.7415730334</c:v>
                </c:pt>
                <c:pt idx="16">
                  <c:v>1622534.095170279</c:v>
                </c:pt>
                <c:pt idx="17">
                  <c:v>1608988.76404494</c:v>
                </c:pt>
                <c:pt idx="18">
                  <c:v>2915730</c:v>
                </c:pt>
                <c:pt idx="19">
                  <c:v>2948314.6067415699</c:v>
                </c:pt>
                <c:pt idx="20">
                  <c:v>2664000</c:v>
                </c:pt>
                <c:pt idx="21">
                  <c:v>2266292.1348314602</c:v>
                </c:pt>
                <c:pt idx="22">
                  <c:v>3907652</c:v>
                </c:pt>
                <c:pt idx="23">
                  <c:v>3765168</c:v>
                </c:pt>
                <c:pt idx="24">
                  <c:v>2895506</c:v>
                </c:pt>
                <c:pt idx="26">
                  <c:v>4233707.8651685398</c:v>
                </c:pt>
                <c:pt idx="27">
                  <c:v>2396936.57675234</c:v>
                </c:pt>
                <c:pt idx="28">
                  <c:v>813972</c:v>
                </c:pt>
              </c:numCache>
            </c:numRef>
          </c:xVal>
          <c:yVal>
            <c:numRef>
              <c:f>'FIG 2.6.1b'!$D$6:$D$34</c:f>
              <c:numCache>
                <c:formatCode>#,##0</c:formatCode>
                <c:ptCount val="29"/>
                <c:pt idx="0">
                  <c:v>3959727.8851990555</c:v>
                </c:pt>
                <c:pt idx="1">
                  <c:v>3992799.9332358656</c:v>
                </c:pt>
                <c:pt idx="2">
                  <c:v>619115.41968738253</c:v>
                </c:pt>
                <c:pt idx="3">
                  <c:v>617729.96971510013</c:v>
                </c:pt>
                <c:pt idx="4">
                  <c:v>1928045.6456851647</c:v>
                </c:pt>
                <c:pt idx="5">
                  <c:v>2953089.553192893</c:v>
                </c:pt>
                <c:pt idx="6">
                  <c:v>3759408.5655983458</c:v>
                </c:pt>
                <c:pt idx="7">
                  <c:v>4151475.6485485751</c:v>
                </c:pt>
                <c:pt idx="8">
                  <c:v>4174447.1926159891</c:v>
                </c:pt>
                <c:pt idx="9">
                  <c:v>4130484.6736735846</c:v>
                </c:pt>
                <c:pt idx="10">
                  <c:v>6633910.3157172995</c:v>
                </c:pt>
                <c:pt idx="11">
                  <c:v>3076413.1695646765</c:v>
                </c:pt>
                <c:pt idx="12">
                  <c:v>3311588.5918923789</c:v>
                </c:pt>
                <c:pt idx="13">
                  <c:v>3650787.9181331457</c:v>
                </c:pt>
                <c:pt idx="14">
                  <c:v>3761984.6425335342</c:v>
                </c:pt>
                <c:pt idx="15">
                  <c:v>3670101.3214190425</c:v>
                </c:pt>
                <c:pt idx="16">
                  <c:v>2277059.764931588</c:v>
                </c:pt>
                <c:pt idx="17">
                  <c:v>2628190.5840705233</c:v>
                </c:pt>
                <c:pt idx="18">
                  <c:v>3090972.2257122635</c:v>
                </c:pt>
                <c:pt idx="19">
                  <c:v>3432936.8790745181</c:v>
                </c:pt>
                <c:pt idx="20">
                  <c:v>3393512.6781067653</c:v>
                </c:pt>
                <c:pt idx="21">
                  <c:v>3260220.6558812167</c:v>
                </c:pt>
                <c:pt idx="22">
                  <c:v>3053853.5428968081</c:v>
                </c:pt>
                <c:pt idx="23">
                  <c:v>2655927.1035919418</c:v>
                </c:pt>
                <c:pt idx="24">
                  <c:v>2290989.0500037167</c:v>
                </c:pt>
                <c:pt idx="25">
                  <c:v>2122163.1865563039</c:v>
                </c:pt>
                <c:pt idx="26">
                  <c:v>2050689.3218941758</c:v>
                </c:pt>
                <c:pt idx="27">
                  <c:v>2078267.7932161938</c:v>
                </c:pt>
                <c:pt idx="28">
                  <c:v>1727786.6896590821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8-1347-B1AC-4BA941A71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892352"/>
        <c:axId val="1075913024"/>
      </c:scatterChart>
      <c:valAx>
        <c:axId val="107589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Observed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 baseline="0">
                <a:solidFill>
                  <a:sysClr val="windowText" lastClr="000000"/>
                </a:solidFill>
              </a:defRPr>
            </a:pPr>
            <a:endParaRPr lang="nl-NL"/>
          </a:p>
        </c:txPr>
        <c:crossAx val="1075913024"/>
        <c:crosses val="autoZero"/>
        <c:crossBetween val="midCat"/>
        <c:dispUnits>
          <c:builtInUnit val="hundreds"/>
          <c:dispUnitsLbl/>
        </c:dispUnits>
      </c:valAx>
      <c:valAx>
        <c:axId val="10759130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5892352"/>
        <c:crosses val="autoZero"/>
        <c:crossBetween val="midCat"/>
        <c:majorUnit val="200000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Residuals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endParaRPr lang="fr-FR" sz="1000" b="1" i="0" baseline="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Zone C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583552055993004"/>
          <c:y val="0.18116999740613626"/>
          <c:w val="0.77433114610673681"/>
          <c:h val="0.7025248779405861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'FIG 2.6.1b'!$D$6:$D$34</c:f>
              <c:numCache>
                <c:formatCode>#,##0</c:formatCode>
                <c:ptCount val="29"/>
                <c:pt idx="0">
                  <c:v>3959727.8851990555</c:v>
                </c:pt>
                <c:pt idx="1">
                  <c:v>3992799.9332358656</c:v>
                </c:pt>
                <c:pt idx="2">
                  <c:v>619115.41968738253</c:v>
                </c:pt>
                <c:pt idx="3">
                  <c:v>617729.96971510013</c:v>
                </c:pt>
                <c:pt idx="4">
                  <c:v>1928045.6456851647</c:v>
                </c:pt>
                <c:pt idx="5">
                  <c:v>2953089.553192893</c:v>
                </c:pt>
                <c:pt idx="6">
                  <c:v>3759408.5655983458</c:v>
                </c:pt>
                <c:pt idx="7">
                  <c:v>4151475.6485485751</c:v>
                </c:pt>
                <c:pt idx="8">
                  <c:v>4174447.1926159891</c:v>
                </c:pt>
                <c:pt idx="9">
                  <c:v>4130484.6736735846</c:v>
                </c:pt>
                <c:pt idx="10">
                  <c:v>6633910.3157172995</c:v>
                </c:pt>
                <c:pt idx="11">
                  <c:v>3076413.1695646765</c:v>
                </c:pt>
                <c:pt idx="12">
                  <c:v>3311588.5918923789</c:v>
                </c:pt>
                <c:pt idx="13">
                  <c:v>3650787.9181331457</c:v>
                </c:pt>
                <c:pt idx="14">
                  <c:v>3761984.6425335342</c:v>
                </c:pt>
                <c:pt idx="15">
                  <c:v>3670101.3214190425</c:v>
                </c:pt>
                <c:pt idx="16">
                  <c:v>2277059.764931588</c:v>
                </c:pt>
                <c:pt idx="17">
                  <c:v>2628190.5840705233</c:v>
                </c:pt>
                <c:pt idx="18">
                  <c:v>3090972.2257122635</c:v>
                </c:pt>
                <c:pt idx="19">
                  <c:v>3432936.8790745181</c:v>
                </c:pt>
                <c:pt idx="20">
                  <c:v>3393512.6781067653</c:v>
                </c:pt>
                <c:pt idx="21">
                  <c:v>3260220.6558812167</c:v>
                </c:pt>
                <c:pt idx="22">
                  <c:v>3053853.5428968081</c:v>
                </c:pt>
                <c:pt idx="23">
                  <c:v>2655927.1035919418</c:v>
                </c:pt>
                <c:pt idx="24">
                  <c:v>2290989.0500037167</c:v>
                </c:pt>
                <c:pt idx="25">
                  <c:v>2122163.1865563039</c:v>
                </c:pt>
                <c:pt idx="26">
                  <c:v>2050689.3218941758</c:v>
                </c:pt>
                <c:pt idx="27">
                  <c:v>2078267.7932161938</c:v>
                </c:pt>
                <c:pt idx="28">
                  <c:v>1727786.6896590821</c:v>
                </c:pt>
              </c:numCache>
            </c:numRef>
          </c:xVal>
          <c:yVal>
            <c:numRef>
              <c:f>'FIG 2.6.1b'!$E$6:$E$34</c:f>
              <c:numCache>
                <c:formatCode>0.000</c:formatCode>
                <c:ptCount val="29"/>
                <c:pt idx="0">
                  <c:v>-0.1874176685270664</c:v>
                </c:pt>
                <c:pt idx="1">
                  <c:v>0.28773217808073448</c:v>
                </c:pt>
                <c:pt idx="2">
                  <c:v>-3.6374603440708531E-2</c:v>
                </c:pt>
                <c:pt idx="3">
                  <c:v>0.38629367441542639</c:v>
                </c:pt>
                <c:pt idx="4">
                  <c:v>-0.12587861999383865</c:v>
                </c:pt>
                <c:pt idx="5">
                  <c:v>-0.38970474791637388</c:v>
                </c:pt>
                <c:pt idx="6">
                  <c:v>-6.580065903600521E-2</c:v>
                </c:pt>
                <c:pt idx="7">
                  <c:v>0.23451211739557626</c:v>
                </c:pt>
                <c:pt idx="8">
                  <c:v>0.11000324125098294</c:v>
                </c:pt>
                <c:pt idx="9">
                  <c:v>0.3967556675307945</c:v>
                </c:pt>
                <c:pt idx="10">
                  <c:v>4.4674982854625823E-2</c:v>
                </c:pt>
                <c:pt idx="11">
                  <c:v>0.10587618804665279</c:v>
                </c:pt>
                <c:pt idx="12">
                  <c:v>0.3160927955309939</c:v>
                </c:pt>
                <c:pt idx="13">
                  <c:v>2.3340138223403178E-2</c:v>
                </c:pt>
                <c:pt idx="14">
                  <c:v>1.0547958410520752E-2</c:v>
                </c:pt>
                <c:pt idx="15">
                  <c:v>-0.38608817152911135</c:v>
                </c:pt>
                <c:pt idx="16">
                  <c:v>-0.33889585061451105</c:v>
                </c:pt>
                <c:pt idx="17">
                  <c:v>-0.49068973377325187</c:v>
                </c:pt>
                <c:pt idx="18">
                  <c:v>-5.8365460308055533E-2</c:v>
                </c:pt>
                <c:pt idx="19">
                  <c:v>-0.15218244044805149</c:v>
                </c:pt>
                <c:pt idx="20">
                  <c:v>-0.24203682047383321</c:v>
                </c:pt>
                <c:pt idx="21">
                  <c:v>-0.36364980371314026</c:v>
                </c:pt>
                <c:pt idx="22">
                  <c:v>0.24653243229201377</c:v>
                </c:pt>
                <c:pt idx="23">
                  <c:v>0.34899869646951909</c:v>
                </c:pt>
                <c:pt idx="24">
                  <c:v>0.23417625597321162</c:v>
                </c:pt>
                <c:pt idx="26">
                  <c:v>0.72490218175812882</c:v>
                </c:pt>
                <c:pt idx="27">
                  <c:v>0.14265674064814415</c:v>
                </c:pt>
                <c:pt idx="28">
                  <c:v>-0.75267053088338309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B-0448-A182-8E9F9883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7584"/>
        <c:axId val="1075909760"/>
      </c:scatterChart>
      <c:valAx>
        <c:axId val="107590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5909760"/>
        <c:crosses val="autoZero"/>
        <c:crossBetween val="midCat"/>
        <c:majorUnit val="1000000"/>
        <c:dispUnits>
          <c:builtInUnit val="hundreds"/>
          <c:dispUnitsLbl/>
        </c:dispUnits>
      </c:valAx>
      <c:valAx>
        <c:axId val="10759097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Residuals (ln(Obs/Exp))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nl-NL"/>
          </a:p>
        </c:txPr>
        <c:crossAx val="107590758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fr-FR" sz="1000" b="1"/>
              <a:t>Catches (Relative to MSY)
Sardine zone A+B
(Status</a:t>
            </a:r>
            <a:r>
              <a:rPr lang="fr-FR" sz="1000" b="1" baseline="0"/>
              <a:t> quo)</a:t>
            </a:r>
            <a:endParaRPr lang="fr-FR" sz="1000" b="1"/>
          </a:p>
        </c:rich>
      </c:tx>
      <c:layout>
        <c:manualLayout>
          <c:xMode val="edge"/>
          <c:yMode val="edge"/>
          <c:x val="0.41359230625672544"/>
          <c:y val="1.76677710368175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04951933958332"/>
          <c:y val="0.12720870004813806"/>
          <c:w val="0.7785233540209896"/>
          <c:h val="0.62897635023802512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2.7.1a'!$C$28</c:f>
              <c:strCache>
                <c:ptCount val="1"/>
                <c:pt idx="0">
                  <c:v>Catches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'FIG 2.7.1a'!$B$31:$B$64</c:f>
              <c:numCache>
                <c:formatCode>General</c:formatCode>
                <c:ptCount val="34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</c:numCache>
            </c:numRef>
          </c:xVal>
          <c:yVal>
            <c:numRef>
              <c:f>'FIG 2.7.1a'!$C$31:$C$64</c:f>
              <c:numCache>
                <c:formatCode>0.00000</c:formatCode>
                <c:ptCount val="34"/>
                <c:pt idx="0">
                  <c:v>0.68124008903618538</c:v>
                </c:pt>
                <c:pt idx="1">
                  <c:v>0.49083639247031519</c:v>
                </c:pt>
                <c:pt idx="2">
                  <c:v>0.60192652346924413</c:v>
                </c:pt>
                <c:pt idx="3">
                  <c:v>0.52200747738211362</c:v>
                </c:pt>
                <c:pt idx="4">
                  <c:v>0.53683565560443536</c:v>
                </c:pt>
                <c:pt idx="5">
                  <c:v>0.70507205293950248</c:v>
                </c:pt>
                <c:pt idx="6">
                  <c:v>1.0202782023645598</c:v>
                </c:pt>
                <c:pt idx="7">
                  <c:v>0.86840506057571898</c:v>
                </c:pt>
                <c:pt idx="8">
                  <c:v>0.81057032823836961</c:v>
                </c:pt>
                <c:pt idx="9">
                  <c:v>0.73196985876012</c:v>
                </c:pt>
                <c:pt idx="10">
                  <c:v>0.75768060091560596</c:v>
                </c:pt>
                <c:pt idx="11">
                  <c:v>0.53264097119909926</c:v>
                </c:pt>
                <c:pt idx="12">
                  <c:v>0.5047288067801623</c:v>
                </c:pt>
                <c:pt idx="13">
                  <c:v>0.65592440888217807</c:v>
                </c:pt>
                <c:pt idx="14">
                  <c:v>0.82241264521947921</c:v>
                </c:pt>
                <c:pt idx="15">
                  <c:v>0.6911284010081804</c:v>
                </c:pt>
                <c:pt idx="16">
                  <c:v>0.48621140328986068</c:v>
                </c:pt>
                <c:pt idx="17">
                  <c:v>0.53425903783878137</c:v>
                </c:pt>
                <c:pt idx="18">
                  <c:v>0.44011314840478966</c:v>
                </c:pt>
                <c:pt idx="19">
                  <c:v>0.78590440222765967</c:v>
                </c:pt>
                <c:pt idx="20">
                  <c:v>0.50262689642487024</c:v>
                </c:pt>
                <c:pt idx="21">
                  <c:v>0.60325088371132274</c:v>
                </c:pt>
                <c:pt idx="22">
                  <c:v>0.66295000307932528</c:v>
                </c:pt>
                <c:pt idx="23">
                  <c:v>0.59507205736414048</c:v>
                </c:pt>
                <c:pt idx="24">
                  <c:v>0.60927692824611679</c:v>
                </c:pt>
                <c:pt idx="25">
                  <c:v>0.53286476548234352</c:v>
                </c:pt>
                <c:pt idx="26">
                  <c:v>0.4714848241783956</c:v>
                </c:pt>
                <c:pt idx="27">
                  <c:v>0.83743256122245346</c:v>
                </c:pt>
                <c:pt idx="28">
                  <c:v>0.48465681390766358</c:v>
                </c:pt>
                <c:pt idx="29">
                  <c:v>0.36886233729815948</c:v>
                </c:pt>
                <c:pt idx="30">
                  <c:v>0.48316774423923797</c:v>
                </c:pt>
                <c:pt idx="31">
                  <c:v>0.57240393734463269</c:v>
                </c:pt>
                <c:pt idx="32">
                  <c:v>0.62217515920437172</c:v>
                </c:pt>
                <c:pt idx="33">
                  <c:v>0.64235713715209619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8-A840-810D-6091889D4C48}"/>
            </c:ext>
          </c:extLst>
        </c:ser>
        <c:ser>
          <c:idx val="0"/>
          <c:order val="1"/>
          <c:tx>
            <c:v>MSY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'FIG 2.7.1a'!$F$31:$F$32</c:f>
              <c:numCache>
                <c:formatCode>General</c:formatCode>
                <c:ptCount val="2"/>
                <c:pt idx="0">
                  <c:v>1995</c:v>
                </c:pt>
                <c:pt idx="1">
                  <c:v>2028</c:v>
                </c:pt>
              </c:numCache>
            </c:numRef>
          </c:xVal>
          <c:yVal>
            <c:numRef>
              <c:f>'FIG 2.7.1a'!$G$31:$G$32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8-A840-810D-6091889D4C48}"/>
            </c:ext>
          </c:extLst>
        </c:ser>
        <c:ser>
          <c:idx val="1"/>
          <c:order val="2"/>
          <c:tx>
            <c:strRef>
              <c:f>'FIG 2.7.1a'!$D$28</c:f>
              <c:strCache>
                <c:ptCount val="1"/>
                <c:pt idx="0">
                  <c:v>Sust. Catches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'FIG 2.7.1a'!$B$31:$B$64</c:f>
              <c:numCache>
                <c:formatCode>General</c:formatCode>
                <c:ptCount val="34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</c:numCache>
            </c:numRef>
          </c:xVal>
          <c:yVal>
            <c:numRef>
              <c:f>'FIG 2.7.1a'!$D$31:$D$64</c:f>
              <c:numCache>
                <c:formatCode>0.00000</c:formatCode>
                <c:ptCount val="34"/>
                <c:pt idx="0">
                  <c:v>0.72505158749872112</c:v>
                </c:pt>
                <c:pt idx="1">
                  <c:v>0.75708952631937732</c:v>
                </c:pt>
                <c:pt idx="2">
                  <c:v>0.86631007660562709</c:v>
                </c:pt>
                <c:pt idx="3">
                  <c:v>0.94440560800426843</c:v>
                </c:pt>
                <c:pt idx="4">
                  <c:v>0.99877238503501098</c:v>
                </c:pt>
                <c:pt idx="5">
                  <c:v>0.96466334010910215</c:v>
                </c:pt>
                <c:pt idx="6">
                  <c:v>0</c:v>
                </c:pt>
                <c:pt idx="7">
                  <c:v>0.66356403258409413</c:v>
                </c:pt>
                <c:pt idx="8">
                  <c:v>0.71355292282187666</c:v>
                </c:pt>
                <c:pt idx="9">
                  <c:v>0.71359566885498982</c:v>
                </c:pt>
                <c:pt idx="10">
                  <c:v>0.6766136469393329</c:v>
                </c:pt>
                <c:pt idx="11">
                  <c:v>0.66783760476281584</c:v>
                </c:pt>
                <c:pt idx="12">
                  <c:v>0.78032236259785415</c:v>
                </c:pt>
                <c:pt idx="13">
                  <c:v>0.88653882718175658</c:v>
                </c:pt>
                <c:pt idx="14">
                  <c:v>0.95132833000120931</c:v>
                </c:pt>
                <c:pt idx="15">
                  <c:v>0.97907883285536812</c:v>
                </c:pt>
                <c:pt idx="16">
                  <c:v>0.72136164489218613</c:v>
                </c:pt>
                <c:pt idx="17">
                  <c:v>0.82790116134837488</c:v>
                </c:pt>
                <c:pt idx="18">
                  <c:v>0.92501074037832931</c:v>
                </c:pt>
                <c:pt idx="19">
                  <c:v>0.99774745665026709</c:v>
                </c:pt>
                <c:pt idx="20">
                  <c:v>0.99530111017409517</c:v>
                </c:pt>
                <c:pt idx="21">
                  <c:v>0.90546444778117585</c:v>
                </c:pt>
                <c:pt idx="22">
                  <c:v>0.77761249868089977</c:v>
                </c:pt>
                <c:pt idx="23">
                  <c:v>0.68627069659202045</c:v>
                </c:pt>
                <c:pt idx="24">
                  <c:v>0.58908428294520954</c:v>
                </c:pt>
                <c:pt idx="25">
                  <c:v>0.54220534964649802</c:v>
                </c:pt>
                <c:pt idx="26">
                  <c:v>0.47330369878255912</c:v>
                </c:pt>
                <c:pt idx="27">
                  <c:v>0.40249188403930336</c:v>
                </c:pt>
                <c:pt idx="28">
                  <c:v>0.59650394852458566</c:v>
                </c:pt>
                <c:pt idx="29">
                  <c:v>0.99293479492917236</c:v>
                </c:pt>
                <c:pt idx="30">
                  <c:v>0.87720252331417436</c:v>
                </c:pt>
                <c:pt idx="31">
                  <c:v>0.71652920163889688</c:v>
                </c:pt>
                <c:pt idx="32">
                  <c:v>0.61142290298578628</c:v>
                </c:pt>
                <c:pt idx="33">
                  <c:v>0.56706429922623658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8-A840-810D-6091889D4C48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2.7.1a'!$H$31:$H$32</c:f>
              <c:numCache>
                <c:formatCode>General</c:formatCode>
                <c:ptCount val="2"/>
                <c:pt idx="0">
                  <c:v>2023</c:v>
                </c:pt>
                <c:pt idx="1">
                  <c:v>2023</c:v>
                </c:pt>
              </c:numCache>
            </c:numRef>
          </c:xVal>
          <c:yVal>
            <c:numRef>
              <c:f>'FIG 2.7.1a'!$I$31:$I$32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58-A840-810D-6091889D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8128"/>
        <c:axId val="1075905408"/>
      </c:scatterChart>
      <c:valAx>
        <c:axId val="1075908128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087378544399046"/>
              <c:y val="0.823323006755303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5905408"/>
        <c:crosses val="autoZero"/>
        <c:crossBetween val="midCat"/>
        <c:majorUnit val="2"/>
      </c:valAx>
      <c:valAx>
        <c:axId val="107590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Relative Catches</a:t>
                </a:r>
              </a:p>
            </c:rich>
          </c:tx>
          <c:layout>
            <c:manualLayout>
              <c:xMode val="edge"/>
              <c:yMode val="edge"/>
              <c:x val="9.7087050956754448E-3"/>
              <c:y val="0.3003539004345768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75908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5436893203883498"/>
          <c:y val="0.91166235034498944"/>
          <c:w val="0.53009708737864081"/>
          <c:h val="7.067150002674338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/>
  </c:printSettings>
  <c:userShapes r:id="rId1"/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pt-PT" sz="1000" b="1"/>
              <a:t>Abundance Indices (Relative to B</a:t>
            </a:r>
            <a:r>
              <a:rPr lang="pt-PT" sz="1000" b="1" baseline="-25000"/>
              <a:t>0.1</a:t>
            </a:r>
            <a:r>
              <a:rPr lang="pt-PT" sz="1000" b="1"/>
              <a:t>)</a:t>
            </a:r>
          </a:p>
          <a:p>
            <a:pPr>
              <a:defRPr lang="pt-PT" sz="1000" b="1"/>
            </a:pPr>
            <a:r>
              <a:rPr lang="pt-PT" sz="1000" b="1"/>
              <a:t>Sardine zone A+B</a:t>
            </a:r>
          </a:p>
          <a:p>
            <a:pPr>
              <a:defRPr lang="pt-PT" sz="1000" b="1"/>
            </a:pPr>
            <a:r>
              <a:rPr lang="fr-FR" sz="1000" b="1" i="0" baseline="0">
                <a:effectLst/>
              </a:rPr>
              <a:t>(Status quo)</a:t>
            </a:r>
            <a:endParaRPr lang="fr-FR" sz="1000">
              <a:effectLst/>
            </a:endParaRPr>
          </a:p>
        </c:rich>
      </c:tx>
      <c:layout>
        <c:manualLayout>
          <c:xMode val="edge"/>
          <c:yMode val="edge"/>
          <c:x val="0.32974128233971217"/>
          <c:y val="1.8050651050234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39655172413793"/>
          <c:y val="0.13357424267797191"/>
          <c:w val="0.81465517241381169"/>
          <c:h val="0.61708365233621965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'FIG 2.7.1a'!$L$28</c:f>
              <c:strCache>
                <c:ptCount val="1"/>
                <c:pt idx="0">
                  <c:v>Predicted Rel Ab. Indx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2.7.1a'!$K$31:$K$64</c:f>
              <c:numCache>
                <c:formatCode>General</c:formatCode>
                <c:ptCount val="34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</c:numCache>
            </c:numRef>
          </c:xVal>
          <c:yVal>
            <c:numRef>
              <c:f>'FIG 2.7.1a'!$L$31:$L$64</c:f>
              <c:numCache>
                <c:formatCode>0.00000</c:formatCode>
                <c:ptCount val="34"/>
                <c:pt idx="0">
                  <c:v>0.45858004785060136</c:v>
                </c:pt>
                <c:pt idx="1">
                  <c:v>0.56603695603806459</c:v>
                </c:pt>
                <c:pt idx="2">
                  <c:v>0.68404282835946673</c:v>
                </c:pt>
                <c:pt idx="3">
                  <c:v>0.86035283895134096</c:v>
                </c:pt>
                <c:pt idx="4">
                  <c:v>1.0614308819117098</c:v>
                </c:pt>
                <c:pt idx="5">
                  <c:v>2.1887434569518125</c:v>
                </c:pt>
                <c:pt idx="6">
                  <c:v>1.4956862340187851</c:v>
                </c:pt>
                <c:pt idx="7">
                  <c:v>1.3989942976234302</c:v>
                </c:pt>
                <c:pt idx="8">
                  <c:v>1.3956099098921213</c:v>
                </c:pt>
                <c:pt idx="9">
                  <c:v>1.4235009584680725</c:v>
                </c:pt>
                <c:pt idx="10">
                  <c:v>1.4324501529854874</c:v>
                </c:pt>
                <c:pt idx="11">
                  <c:v>0.5288199578973557</c:v>
                </c:pt>
                <c:pt idx="12">
                  <c:v>0.59183764975560449</c:v>
                </c:pt>
                <c:pt idx="13">
                  <c:v>0.69905940257172883</c:v>
                </c:pt>
                <c:pt idx="14">
                  <c:v>0.77159440056911655</c:v>
                </c:pt>
                <c:pt idx="15">
                  <c:v>0.45100652046461881</c:v>
                </c:pt>
                <c:pt idx="16">
                  <c:v>0.52252777359298686</c:v>
                </c:pt>
                <c:pt idx="17">
                  <c:v>0.6483732494382618</c:v>
                </c:pt>
                <c:pt idx="18">
                  <c:v>0.84658221668925848</c:v>
                </c:pt>
                <c:pt idx="19">
                  <c:v>0.96251746385832071</c:v>
                </c:pt>
                <c:pt idx="20">
                  <c:v>1.16957190943266</c:v>
                </c:pt>
                <c:pt idx="21">
                  <c:v>1.325204392637674</c:v>
                </c:pt>
                <c:pt idx="22">
                  <c:v>1.4116733486747983</c:v>
                </c:pt>
                <c:pt idx="23">
                  <c:v>1.4858204844044938</c:v>
                </c:pt>
                <c:pt idx="24">
                  <c:v>1.5215734730054729</c:v>
                </c:pt>
                <c:pt idx="25">
                  <c:v>1.5652321447408064</c:v>
                </c:pt>
                <c:pt idx="26">
                  <c:v>1.6083268247959168</c:v>
                </c:pt>
                <c:pt idx="27">
                  <c:v>1.4962088837019547</c:v>
                </c:pt>
                <c:pt idx="28">
                  <c:v>0.8995243681179651</c:v>
                </c:pt>
                <c:pt idx="29">
                  <c:v>1.1038159405375561</c:v>
                </c:pt>
                <c:pt idx="30">
                  <c:v>1.3182314105601762</c:v>
                </c:pt>
                <c:pt idx="31">
                  <c:v>1.4427573011785908</c:v>
                </c:pt>
                <c:pt idx="32">
                  <c:v>1.4957012636014706</c:v>
                </c:pt>
                <c:pt idx="33">
                  <c:v>1.5137748552889514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4-394F-A43C-CFD65EC8B02D}"/>
            </c:ext>
          </c:extLst>
        </c:ser>
        <c:ser>
          <c:idx val="0"/>
          <c:order val="1"/>
          <c:tx>
            <c:v>Rel Ab. Indx MSY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1372085545111809E-2"/>
                  <c:y val="3.1105435809168282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MSY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FC4-394F-A43C-CFD65EC8B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2.7.1a'!$M$31:$M$32</c:f>
              <c:numCache>
                <c:formatCode>General</c:formatCode>
                <c:ptCount val="2"/>
                <c:pt idx="0">
                  <c:v>1995</c:v>
                </c:pt>
                <c:pt idx="1">
                  <c:v>2028</c:v>
                </c:pt>
              </c:numCache>
            </c:numRef>
          </c:xVal>
          <c:yVal>
            <c:numRef>
              <c:f>'FIG 2.7.1a'!$N$31:$N$32</c:f>
              <c:numCache>
                <c:formatCode>0.0000</c:formatCode>
                <c:ptCount val="2"/>
                <c:pt idx="0">
                  <c:v>0.90909090909090906</c:v>
                </c:pt>
                <c:pt idx="1">
                  <c:v>0.90909090909090906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C4-394F-A43C-CFD65EC8B02D}"/>
            </c:ext>
          </c:extLst>
        </c:ser>
        <c:ser>
          <c:idx val="3"/>
          <c:order val="2"/>
          <c:tx>
            <c:v>Rel Ab. Indx  0.1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3612400438399565E-2"/>
                  <c:y val="-4.1826726946569581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0.1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FC4-394F-A43C-CFD65EC8B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2.7.1a'!$O$31:$O$32</c:f>
              <c:numCache>
                <c:formatCode>General</c:formatCode>
                <c:ptCount val="2"/>
                <c:pt idx="0">
                  <c:v>1995</c:v>
                </c:pt>
                <c:pt idx="1">
                  <c:v>2028</c:v>
                </c:pt>
              </c:numCache>
            </c:numRef>
          </c:xVal>
          <c:yVal>
            <c:numRef>
              <c:f>'FIG 2.7.1a'!$P$31:$P$32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C4-394F-A43C-CFD65EC8B02D}"/>
            </c:ext>
          </c:extLst>
        </c:ser>
        <c:ser>
          <c:idx val="2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2.7.1a'!$Q$31:$Q$32</c:f>
              <c:numCache>
                <c:formatCode>General</c:formatCode>
                <c:ptCount val="2"/>
                <c:pt idx="0">
                  <c:v>2023</c:v>
                </c:pt>
                <c:pt idx="1">
                  <c:v>2023</c:v>
                </c:pt>
              </c:numCache>
            </c:numRef>
          </c:xVal>
          <c:yVal>
            <c:numRef>
              <c:f>'FIG 2.7.1a'!$R$31:$R$32</c:f>
              <c:numCache>
                <c:formatCode>0</c:formatCode>
                <c:ptCount val="2"/>
                <c:pt idx="0" formatCode="General">
                  <c:v>0</c:v>
                </c:pt>
                <c:pt idx="1">
                  <c:v>1.5626092627892489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C4-394F-A43C-CFD65EC8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13568"/>
        <c:axId val="1075899424"/>
      </c:scatterChart>
      <c:valAx>
        <c:axId val="1075913568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2274188144698763"/>
              <c:y val="0.82496605064182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5899424"/>
        <c:crosses val="autoZero"/>
        <c:crossBetween val="midCat"/>
        <c:majorUnit val="2"/>
      </c:valAx>
      <c:valAx>
        <c:axId val="1075899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Abund. Index</a:t>
                </a:r>
              </a:p>
            </c:rich>
          </c:tx>
          <c:layout>
            <c:manualLayout>
              <c:xMode val="edge"/>
              <c:yMode val="edge"/>
              <c:x val="1.5086128939764921E-2"/>
              <c:y val="0.3213000533707742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7591356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9.6982758620689655E-2"/>
          <c:y val="0.89891855207608062"/>
          <c:w val="0.89439655172413757"/>
          <c:h val="6.4982064005499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fr-FR" sz="1000" b="1"/>
              <a:t>Catches (Relative to MSY)
Sardine zone C
(Status</a:t>
            </a:r>
            <a:r>
              <a:rPr lang="fr-FR" sz="1000" b="1" baseline="0"/>
              <a:t> quo)</a:t>
            </a:r>
            <a:endParaRPr lang="fr-FR" sz="1000" b="1"/>
          </a:p>
        </c:rich>
      </c:tx>
      <c:layout>
        <c:manualLayout>
          <c:xMode val="edge"/>
          <c:yMode val="edge"/>
          <c:x val="0.41359230625672544"/>
          <c:y val="1.76677710368175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04951933958332"/>
          <c:y val="0.12720870004813806"/>
          <c:w val="0.7785233540209896"/>
          <c:h val="0.62897635023802512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2.7.1b'!$U$27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'FIG 2.7.1b'!$B$31:$B$64</c:f>
              <c:numCache>
                <c:formatCode>General</c:formatCode>
                <c:ptCount val="34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</c:numCache>
            </c:numRef>
          </c:xVal>
          <c:yVal>
            <c:numRef>
              <c:f>'FIG 2.7.1b'!$C$31:$C$64</c:f>
              <c:numCache>
                <c:formatCode>0.00000</c:formatCode>
                <c:ptCount val="34"/>
                <c:pt idx="0">
                  <c:v>0.18512774450297589</c:v>
                </c:pt>
                <c:pt idx="1">
                  <c:v>0.32079275147888686</c:v>
                </c:pt>
                <c:pt idx="2">
                  <c:v>0.29049987146137729</c:v>
                </c:pt>
                <c:pt idx="3">
                  <c:v>0.31511847141608218</c:v>
                </c:pt>
                <c:pt idx="4">
                  <c:v>0.18840272990943488</c:v>
                </c:pt>
                <c:pt idx="5">
                  <c:v>8.5571614091251691E-2</c:v>
                </c:pt>
                <c:pt idx="6">
                  <c:v>5.0270018503020264E-2</c:v>
                </c:pt>
                <c:pt idx="7">
                  <c:v>8.3446246319565556E-2</c:v>
                </c:pt>
                <c:pt idx="8">
                  <c:v>0.17844050374003489</c:v>
                </c:pt>
                <c:pt idx="9">
                  <c:v>0.22463697496854121</c:v>
                </c:pt>
                <c:pt idx="10">
                  <c:v>0.28786756606631475</c:v>
                </c:pt>
                <c:pt idx="11">
                  <c:v>0.41612460449230382</c:v>
                </c:pt>
                <c:pt idx="12">
                  <c:v>0.40360877169654935</c:v>
                </c:pt>
                <c:pt idx="13">
                  <c:v>0.38997335952686735</c:v>
                </c:pt>
                <c:pt idx="14">
                  <c:v>0.44463250336449844</c:v>
                </c:pt>
                <c:pt idx="15">
                  <c:v>0.58735487469503411</c:v>
                </c:pt>
                <c:pt idx="16">
                  <c:v>0.58673625792817397</c:v>
                </c:pt>
                <c:pt idx="17">
                  <c:v>0.50350674927817352</c:v>
                </c:pt>
                <c:pt idx="18">
                  <c:v>0.48815524363551882</c:v>
                </c:pt>
                <c:pt idx="19">
                  <c:v>0.4816663121778445</c:v>
                </c:pt>
                <c:pt idx="20">
                  <c:v>0.73645011230666702</c:v>
                </c:pt>
                <c:pt idx="21">
                  <c:v>0.83952812563769963</c:v>
                </c:pt>
                <c:pt idx="22">
                  <c:v>0.97918605689650973</c:v>
                </c:pt>
                <c:pt idx="23">
                  <c:v>1.2662047559293734</c:v>
                </c:pt>
                <c:pt idx="24">
                  <c:v>1.3243523775647743</c:v>
                </c:pt>
                <c:pt idx="25">
                  <c:v>1.1532453360695103</c:v>
                </c:pt>
                <c:pt idx="26">
                  <c:v>1.0636673567220878</c:v>
                </c:pt>
                <c:pt idx="27">
                  <c:v>0.95953789378096055</c:v>
                </c:pt>
                <c:pt idx="28">
                  <c:v>0.68703894665387555</c:v>
                </c:pt>
                <c:pt idx="29">
                  <c:v>0.62070660326680971</c:v>
                </c:pt>
                <c:pt idx="30">
                  <c:v>0.73998934556963836</c:v>
                </c:pt>
                <c:pt idx="31">
                  <c:v>0.83217839410766814</c:v>
                </c:pt>
                <c:pt idx="32">
                  <c:v>0.89238081518701895</c:v>
                </c:pt>
                <c:pt idx="33">
                  <c:v>0.92649635010108033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2-A64E-8546-91B56C2C0597}"/>
            </c:ext>
          </c:extLst>
        </c:ser>
        <c:ser>
          <c:idx val="0"/>
          <c:order val="1"/>
          <c:tx>
            <c:v>MSY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'FIG 2.7.1b'!$F$31:$F$32</c:f>
              <c:numCache>
                <c:formatCode>General</c:formatCode>
                <c:ptCount val="2"/>
                <c:pt idx="0">
                  <c:v>1995</c:v>
                </c:pt>
                <c:pt idx="1">
                  <c:v>2028</c:v>
                </c:pt>
              </c:numCache>
            </c:numRef>
          </c:xVal>
          <c:yVal>
            <c:numRef>
              <c:f>'FIG 2.7.1b'!$G$31:$G$32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02-A64E-8546-91B56C2C0597}"/>
            </c:ext>
          </c:extLst>
        </c:ser>
        <c:ser>
          <c:idx val="1"/>
          <c:order val="2"/>
          <c:tx>
            <c:strRef>
              <c:f>'FIG 2.7.1b'!$V$27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'FIG 2.7.1b'!$B$31:$B$64</c:f>
              <c:numCache>
                <c:formatCode>General</c:formatCode>
                <c:ptCount val="34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</c:numCache>
            </c:numRef>
          </c:xVal>
          <c:yVal>
            <c:numRef>
              <c:f>'FIG 2.7.1b'!$D$31:$D$64</c:f>
              <c:numCache>
                <c:formatCode>0.00000</c:formatCode>
                <c:ptCount val="34"/>
                <c:pt idx="0">
                  <c:v>0.58550851870042542</c:v>
                </c:pt>
                <c:pt idx="1">
                  <c:v>0.31900742074910471</c:v>
                </c:pt>
                <c:pt idx="2">
                  <c:v>0.32034186742965243</c:v>
                </c:pt>
                <c:pt idx="3">
                  <c:v>0.42058222271888185</c:v>
                </c:pt>
                <c:pt idx="4">
                  <c:v>0.49104714536964672</c:v>
                </c:pt>
                <c:pt idx="5">
                  <c:v>0.99940959394927242</c:v>
                </c:pt>
                <c:pt idx="6">
                  <c:v>0.84808564784322438</c:v>
                </c:pt>
                <c:pt idx="7">
                  <c:v>0.43561989975033333</c:v>
                </c:pt>
                <c:pt idx="8">
                  <c:v>0.17040271145524263</c:v>
                </c:pt>
                <c:pt idx="9">
                  <c:v>0.1770237417761979</c:v>
                </c:pt>
                <c:pt idx="10">
                  <c:v>0.21570055580166306</c:v>
                </c:pt>
                <c:pt idx="11">
                  <c:v>0</c:v>
                </c:pt>
                <c:pt idx="12">
                  <c:v>0.90650981729225788</c:v>
                </c:pt>
                <c:pt idx="13">
                  <c:v>0.71524305936282295</c:v>
                </c:pt>
                <c:pt idx="14">
                  <c:v>0.53623084063106707</c:v>
                </c:pt>
                <c:pt idx="15">
                  <c:v>0.47798043065473872</c:v>
                </c:pt>
                <c:pt idx="16">
                  <c:v>0.54713609990233769</c:v>
                </c:pt>
                <c:pt idx="17">
                  <c:v>0.99998789787088627</c:v>
                </c:pt>
                <c:pt idx="18">
                  <c:v>0.95094797998486102</c:v>
                </c:pt>
                <c:pt idx="19">
                  <c:v>0.81409381342315235</c:v>
                </c:pt>
                <c:pt idx="20">
                  <c:v>0.66151880062247481</c:v>
                </c:pt>
                <c:pt idx="21">
                  <c:v>0.69987135939716627</c:v>
                </c:pt>
                <c:pt idx="22">
                  <c:v>0.76520018600150652</c:v>
                </c:pt>
                <c:pt idx="23">
                  <c:v>0.84976281325310543</c:v>
                </c:pt>
                <c:pt idx="24">
                  <c:v>0.96043302784258422</c:v>
                </c:pt>
                <c:pt idx="25">
                  <c:v>0.99884246629184315</c:v>
                </c:pt>
                <c:pt idx="26">
                  <c:v>0.99870850132384881</c:v>
                </c:pt>
                <c:pt idx="27">
                  <c:v>0.99572672401971352</c:v>
                </c:pt>
                <c:pt idx="28">
                  <c:v>0.99760163234534238</c:v>
                </c:pt>
                <c:pt idx="29">
                  <c:v>0.97676317821725667</c:v>
                </c:pt>
                <c:pt idx="30">
                  <c:v>0.99965331131150115</c:v>
                </c:pt>
                <c:pt idx="31">
                  <c:v>0.99396198267458202</c:v>
                </c:pt>
                <c:pt idx="32">
                  <c:v>0.98119300048391878</c:v>
                </c:pt>
                <c:pt idx="33">
                  <c:v>0.97124658681004417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02-A64E-8546-91B56C2C0597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2.7.1b'!$H$31:$H$32</c:f>
              <c:numCache>
                <c:formatCode>General</c:formatCode>
                <c:ptCount val="2"/>
                <c:pt idx="0">
                  <c:v>2023</c:v>
                </c:pt>
                <c:pt idx="1">
                  <c:v>2023</c:v>
                </c:pt>
              </c:numCache>
            </c:numRef>
          </c:xVal>
          <c:yVal>
            <c:numRef>
              <c:f>'FIG 2.7.1b'!$I$31:$I$32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02-A64E-8546-91B56C2C0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7040"/>
        <c:axId val="1075897792"/>
      </c:scatterChart>
      <c:valAx>
        <c:axId val="1075907040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087378544399046"/>
              <c:y val="0.823323006755303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5897792"/>
        <c:crosses val="autoZero"/>
        <c:crossBetween val="midCat"/>
        <c:majorUnit val="2"/>
      </c:valAx>
      <c:valAx>
        <c:axId val="107589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Relative Catches</a:t>
                </a:r>
              </a:p>
            </c:rich>
          </c:tx>
          <c:layout>
            <c:manualLayout>
              <c:xMode val="edge"/>
              <c:yMode val="edge"/>
              <c:x val="9.7087050956754448E-3"/>
              <c:y val="0.3003539004345768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759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5436893203883498"/>
          <c:y val="0.91166235034498944"/>
          <c:w val="0.53009708737864081"/>
          <c:h val="7.067150002674338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/>
  </c:printSettings>
  <c:userShapes r:id="rId1"/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pt-PT" sz="1000" b="1"/>
              <a:t>Abundance Indices (Relative to B</a:t>
            </a:r>
            <a:r>
              <a:rPr lang="pt-PT" sz="1000" b="1" baseline="-25000"/>
              <a:t>0.1</a:t>
            </a:r>
            <a:r>
              <a:rPr lang="pt-PT" sz="1000" b="1"/>
              <a:t>)</a:t>
            </a:r>
          </a:p>
          <a:p>
            <a:pPr>
              <a:defRPr lang="pt-PT" sz="1000" b="1"/>
            </a:pPr>
            <a:r>
              <a:rPr lang="pt-PT" sz="1000" b="1"/>
              <a:t>Sardine zone C</a:t>
            </a:r>
          </a:p>
          <a:p>
            <a:pPr>
              <a:defRPr lang="pt-PT" sz="1000" b="1"/>
            </a:pPr>
            <a:r>
              <a:rPr lang="fr-FR" sz="1000" b="1" i="0" baseline="0">
                <a:effectLst/>
              </a:rPr>
              <a:t>(Status quo)</a:t>
            </a:r>
            <a:endParaRPr lang="fr-FR" sz="1000">
              <a:effectLst/>
            </a:endParaRPr>
          </a:p>
        </c:rich>
      </c:tx>
      <c:layout>
        <c:manualLayout>
          <c:xMode val="edge"/>
          <c:yMode val="edge"/>
          <c:x val="0.32974128233971217"/>
          <c:y val="1.8050651050234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39655172413793"/>
          <c:y val="0.13357424267797191"/>
          <c:w val="0.81465517241381169"/>
          <c:h val="0.61708365233621965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'FIG 2.7.1b'!$L$28</c:f>
              <c:strCache>
                <c:ptCount val="1"/>
                <c:pt idx="0">
                  <c:v>Predicted Rel Ab. Indx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2.7.1b'!$K$31:$K$64</c:f>
              <c:numCache>
                <c:formatCode>General</c:formatCode>
                <c:ptCount val="34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</c:numCache>
            </c:numRef>
          </c:xVal>
          <c:yVal>
            <c:numRef>
              <c:f>'FIG 2.7.1b'!$L$31:$L$64</c:f>
              <c:numCache>
                <c:formatCode>General</c:formatCode>
                <c:ptCount val="34"/>
                <c:pt idx="0">
                  <c:v>1.6448810677059789</c:v>
                </c:pt>
                <c:pt idx="1">
                  <c:v>1.6586192808517228</c:v>
                </c:pt>
                <c:pt idx="2">
                  <c:v>0.25718212515944727</c:v>
                </c:pt>
                <c:pt idx="3">
                  <c:v>0.25660660570565363</c:v>
                </c:pt>
                <c:pt idx="4">
                  <c:v>0.80091508108796472</c:v>
                </c:pt>
                <c:pt idx="5">
                  <c:v>1.2267209359117646</c:v>
                </c:pt>
                <c:pt idx="6">
                  <c:v>1.5616679111811114</c:v>
                </c:pt>
                <c:pt idx="7">
                  <c:v>1.7245335778917226</c:v>
                </c:pt>
                <c:pt idx="8">
                  <c:v>1.7340760159147237</c:v>
                </c:pt>
                <c:pt idx="9">
                  <c:v>1.7158138733651502</c:v>
                </c:pt>
                <c:pt idx="10">
                  <c:v>2.7557432731603555</c:v>
                </c:pt>
                <c:pt idx="11">
                  <c:v>1.2779498808423539</c:v>
                </c:pt>
                <c:pt idx="12">
                  <c:v>1.3756423513837102</c:v>
                </c:pt>
                <c:pt idx="13">
                  <c:v>1.5165466170524642</c:v>
                </c:pt>
                <c:pt idx="14">
                  <c:v>1.562738020113466</c:v>
                </c:pt>
                <c:pt idx="15">
                  <c:v>1.5245694540602011</c:v>
                </c:pt>
                <c:pt idx="16">
                  <c:v>0.94589643681606406</c:v>
                </c:pt>
                <c:pt idx="17">
                  <c:v>1.0917570750807797</c:v>
                </c:pt>
                <c:pt idx="18">
                  <c:v>1.2839977499169812</c:v>
                </c:pt>
                <c:pt idx="19">
                  <c:v>1.4260507395283957</c:v>
                </c:pt>
                <c:pt idx="20">
                  <c:v>1.4096738258460979</c:v>
                </c:pt>
                <c:pt idx="21">
                  <c:v>1.3543039796870791</c:v>
                </c:pt>
                <c:pt idx="22">
                  <c:v>1.2685785543582297</c:v>
                </c:pt>
                <c:pt idx="23">
                  <c:v>1.1032788960663511</c:v>
                </c:pt>
                <c:pt idx="24">
                  <c:v>0.95168269737893407</c:v>
                </c:pt>
                <c:pt idx="25">
                  <c:v>0.88155200290324442</c:v>
                </c:pt>
                <c:pt idx="26">
                  <c:v>0.85186157713990829</c:v>
                </c:pt>
                <c:pt idx="27">
                  <c:v>0.86331774450015086</c:v>
                </c:pt>
                <c:pt idx="28">
                  <c:v>0.71772699974602971</c:v>
                </c:pt>
                <c:pt idx="29">
                  <c:v>0.82906318065381945</c:v>
                </c:pt>
                <c:pt idx="30">
                  <c:v>0.9368950443286278</c:v>
                </c:pt>
                <c:pt idx="31">
                  <c:v>1.0086631678626903</c:v>
                </c:pt>
                <c:pt idx="32">
                  <c:v>1.050049265161124</c:v>
                </c:pt>
                <c:pt idx="33">
                  <c:v>1.0715705706965966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35-4E4F-B100-E0E06CAA8F82}"/>
            </c:ext>
          </c:extLst>
        </c:ser>
        <c:ser>
          <c:idx val="0"/>
          <c:order val="1"/>
          <c:tx>
            <c:v>Rel Ab. Indx MSY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1372085545111809E-2"/>
                  <c:y val="3.1105435809168282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MSY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B35-4E4F-B100-E0E06CAA8F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2.7.1b'!$M$31:$M$32</c:f>
              <c:numCache>
                <c:formatCode>General</c:formatCode>
                <c:ptCount val="2"/>
                <c:pt idx="0">
                  <c:v>1995</c:v>
                </c:pt>
                <c:pt idx="1">
                  <c:v>2028</c:v>
                </c:pt>
              </c:numCache>
            </c:numRef>
          </c:xVal>
          <c:yVal>
            <c:numRef>
              <c:f>'FIG 2.7.1b'!$N$31:$N$32</c:f>
              <c:numCache>
                <c:formatCode>General</c:formatCode>
                <c:ptCount val="2"/>
                <c:pt idx="0">
                  <c:v>0.90909090909090906</c:v>
                </c:pt>
                <c:pt idx="1">
                  <c:v>0.90909090909090906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35-4E4F-B100-E0E06CAA8F82}"/>
            </c:ext>
          </c:extLst>
        </c:ser>
        <c:ser>
          <c:idx val="3"/>
          <c:order val="2"/>
          <c:tx>
            <c:v>Rel Ab. Indx  0.1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3612400438399565E-2"/>
                  <c:y val="-4.1826726946569581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0.1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B35-4E4F-B100-E0E06CAA8F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2.7.1b'!$O$31:$O$32</c:f>
              <c:numCache>
                <c:formatCode>General</c:formatCode>
                <c:ptCount val="2"/>
                <c:pt idx="0">
                  <c:v>1995</c:v>
                </c:pt>
                <c:pt idx="1">
                  <c:v>2028</c:v>
                </c:pt>
              </c:numCache>
            </c:numRef>
          </c:xVal>
          <c:yVal>
            <c:numRef>
              <c:f>'FIG 2.7.1b'!$P$31:$P$32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35-4E4F-B100-E0E06CAA8F82}"/>
            </c:ext>
          </c:extLst>
        </c:ser>
        <c:ser>
          <c:idx val="2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2.7.1b'!$Q$31:$Q$32</c:f>
              <c:numCache>
                <c:formatCode>General</c:formatCode>
                <c:ptCount val="2"/>
                <c:pt idx="0">
                  <c:v>2023</c:v>
                </c:pt>
                <c:pt idx="1">
                  <c:v>2023</c:v>
                </c:pt>
              </c:numCache>
            </c:numRef>
          </c:xVal>
          <c:yVal>
            <c:numRef>
              <c:f>'FIG 2.7.1b'!$R$31:$R$32</c:f>
              <c:numCache>
                <c:formatCode>0</c:formatCode>
                <c:ptCount val="2"/>
                <c:pt idx="0" formatCode="General">
                  <c:v>0</c:v>
                </c:pt>
                <c:pt idx="1">
                  <c:v>2.6618437365760155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35-4E4F-B100-E0E06CAA8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1600"/>
        <c:axId val="1075895072"/>
      </c:scatterChart>
      <c:valAx>
        <c:axId val="1075901600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2274188144698763"/>
              <c:y val="0.82496605064182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75895072"/>
        <c:crosses val="autoZero"/>
        <c:crossBetween val="midCat"/>
        <c:majorUnit val="2"/>
        <c:minorUnit val="1"/>
      </c:valAx>
      <c:valAx>
        <c:axId val="1075895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Abund. Index</a:t>
                </a:r>
              </a:p>
            </c:rich>
          </c:tx>
          <c:layout>
            <c:manualLayout>
              <c:xMode val="edge"/>
              <c:yMode val="edge"/>
              <c:x val="1.5086128939764921E-2"/>
              <c:y val="0.3213000533707742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nl-NL"/>
          </a:p>
        </c:txPr>
        <c:crossAx val="107590160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9.6982758620689655E-2"/>
          <c:y val="0.89891855207608062"/>
          <c:w val="0.89439655172413757"/>
          <c:h val="6.4982064005499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nl-NL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NL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18" Type="http://schemas.openxmlformats.org/officeDocument/2006/relationships/chart" Target="../charts/chart3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17" Type="http://schemas.openxmlformats.org/officeDocument/2006/relationships/chart" Target="../charts/chart36.xml"/><Relationship Id="rId2" Type="http://schemas.openxmlformats.org/officeDocument/2006/relationships/chart" Target="../charts/chart21.xml"/><Relationship Id="rId16" Type="http://schemas.openxmlformats.org/officeDocument/2006/relationships/chart" Target="../charts/chart35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5" Type="http://schemas.openxmlformats.org/officeDocument/2006/relationships/chart" Target="../charts/chart34.xml"/><Relationship Id="rId10" Type="http://schemas.openxmlformats.org/officeDocument/2006/relationships/chart" Target="../charts/chart29.xml"/><Relationship Id="rId19" Type="http://schemas.openxmlformats.org/officeDocument/2006/relationships/chart" Target="../charts/chart38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13" Type="http://schemas.openxmlformats.org/officeDocument/2006/relationships/chart" Target="../charts/chart51.xml"/><Relationship Id="rId18" Type="http://schemas.openxmlformats.org/officeDocument/2006/relationships/chart" Target="../charts/chart56.xml"/><Relationship Id="rId3" Type="http://schemas.openxmlformats.org/officeDocument/2006/relationships/chart" Target="../charts/chart41.xml"/><Relationship Id="rId21" Type="http://schemas.openxmlformats.org/officeDocument/2006/relationships/chart" Target="../charts/chart59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17" Type="http://schemas.openxmlformats.org/officeDocument/2006/relationships/chart" Target="../charts/chart55.xml"/><Relationship Id="rId2" Type="http://schemas.openxmlformats.org/officeDocument/2006/relationships/chart" Target="../charts/chart40.xml"/><Relationship Id="rId16" Type="http://schemas.openxmlformats.org/officeDocument/2006/relationships/chart" Target="../charts/chart54.xml"/><Relationship Id="rId20" Type="http://schemas.openxmlformats.org/officeDocument/2006/relationships/chart" Target="../charts/chart58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24" Type="http://schemas.openxmlformats.org/officeDocument/2006/relationships/chart" Target="../charts/chart62.xml"/><Relationship Id="rId5" Type="http://schemas.openxmlformats.org/officeDocument/2006/relationships/chart" Target="../charts/chart43.xml"/><Relationship Id="rId15" Type="http://schemas.openxmlformats.org/officeDocument/2006/relationships/chart" Target="../charts/chart53.xml"/><Relationship Id="rId23" Type="http://schemas.openxmlformats.org/officeDocument/2006/relationships/chart" Target="../charts/chart61.xml"/><Relationship Id="rId10" Type="http://schemas.openxmlformats.org/officeDocument/2006/relationships/chart" Target="../charts/chart48.xml"/><Relationship Id="rId19" Type="http://schemas.openxmlformats.org/officeDocument/2006/relationships/chart" Target="../charts/chart57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4" Type="http://schemas.openxmlformats.org/officeDocument/2006/relationships/chart" Target="../charts/chart52.xml"/><Relationship Id="rId22" Type="http://schemas.openxmlformats.org/officeDocument/2006/relationships/chart" Target="../charts/chart6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0.xml"/><Relationship Id="rId3" Type="http://schemas.openxmlformats.org/officeDocument/2006/relationships/chart" Target="../charts/chart65.xml"/><Relationship Id="rId7" Type="http://schemas.openxmlformats.org/officeDocument/2006/relationships/chart" Target="../charts/chart69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6" Type="http://schemas.openxmlformats.org/officeDocument/2006/relationships/chart" Target="../charts/chart68.xml"/><Relationship Id="rId5" Type="http://schemas.openxmlformats.org/officeDocument/2006/relationships/chart" Target="../charts/chart67.xml"/><Relationship Id="rId10" Type="http://schemas.openxmlformats.org/officeDocument/2006/relationships/chart" Target="../charts/chart72.xml"/><Relationship Id="rId4" Type="http://schemas.openxmlformats.org/officeDocument/2006/relationships/chart" Target="../charts/chart66.xml"/><Relationship Id="rId9" Type="http://schemas.openxmlformats.org/officeDocument/2006/relationships/chart" Target="../charts/chart7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7.xml"/><Relationship Id="rId1" Type="http://schemas.openxmlformats.org/officeDocument/2006/relationships/chart" Target="../charts/chart7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5.xml"/><Relationship Id="rId13" Type="http://schemas.openxmlformats.org/officeDocument/2006/relationships/chart" Target="../charts/chart90.xml"/><Relationship Id="rId18" Type="http://schemas.openxmlformats.org/officeDocument/2006/relationships/chart" Target="../charts/chart95.xml"/><Relationship Id="rId26" Type="http://schemas.openxmlformats.org/officeDocument/2006/relationships/chart" Target="../charts/chart103.xml"/><Relationship Id="rId3" Type="http://schemas.openxmlformats.org/officeDocument/2006/relationships/chart" Target="../charts/chart80.xml"/><Relationship Id="rId21" Type="http://schemas.openxmlformats.org/officeDocument/2006/relationships/chart" Target="../charts/chart98.xml"/><Relationship Id="rId34" Type="http://schemas.openxmlformats.org/officeDocument/2006/relationships/chart" Target="../charts/chart111.xml"/><Relationship Id="rId7" Type="http://schemas.openxmlformats.org/officeDocument/2006/relationships/chart" Target="../charts/chart84.xml"/><Relationship Id="rId12" Type="http://schemas.openxmlformats.org/officeDocument/2006/relationships/chart" Target="../charts/chart89.xml"/><Relationship Id="rId17" Type="http://schemas.openxmlformats.org/officeDocument/2006/relationships/chart" Target="../charts/chart94.xml"/><Relationship Id="rId25" Type="http://schemas.openxmlformats.org/officeDocument/2006/relationships/chart" Target="../charts/chart102.xml"/><Relationship Id="rId33" Type="http://schemas.openxmlformats.org/officeDocument/2006/relationships/chart" Target="../charts/chart110.xml"/><Relationship Id="rId2" Type="http://schemas.openxmlformats.org/officeDocument/2006/relationships/chart" Target="../charts/chart79.xml"/><Relationship Id="rId16" Type="http://schemas.openxmlformats.org/officeDocument/2006/relationships/chart" Target="../charts/chart93.xml"/><Relationship Id="rId20" Type="http://schemas.openxmlformats.org/officeDocument/2006/relationships/chart" Target="../charts/chart97.xml"/><Relationship Id="rId29" Type="http://schemas.openxmlformats.org/officeDocument/2006/relationships/chart" Target="../charts/chart106.xml"/><Relationship Id="rId1" Type="http://schemas.openxmlformats.org/officeDocument/2006/relationships/chart" Target="../charts/chart78.xml"/><Relationship Id="rId6" Type="http://schemas.openxmlformats.org/officeDocument/2006/relationships/chart" Target="../charts/chart83.xml"/><Relationship Id="rId11" Type="http://schemas.openxmlformats.org/officeDocument/2006/relationships/chart" Target="../charts/chart88.xml"/><Relationship Id="rId24" Type="http://schemas.openxmlformats.org/officeDocument/2006/relationships/chart" Target="../charts/chart101.xml"/><Relationship Id="rId32" Type="http://schemas.openxmlformats.org/officeDocument/2006/relationships/chart" Target="../charts/chart109.xml"/><Relationship Id="rId5" Type="http://schemas.openxmlformats.org/officeDocument/2006/relationships/chart" Target="../charts/chart82.xml"/><Relationship Id="rId15" Type="http://schemas.openxmlformats.org/officeDocument/2006/relationships/chart" Target="../charts/chart92.xml"/><Relationship Id="rId23" Type="http://schemas.openxmlformats.org/officeDocument/2006/relationships/chart" Target="../charts/chart100.xml"/><Relationship Id="rId28" Type="http://schemas.openxmlformats.org/officeDocument/2006/relationships/chart" Target="../charts/chart105.xml"/><Relationship Id="rId10" Type="http://schemas.openxmlformats.org/officeDocument/2006/relationships/chart" Target="../charts/chart87.xml"/><Relationship Id="rId19" Type="http://schemas.openxmlformats.org/officeDocument/2006/relationships/chart" Target="../charts/chart96.xml"/><Relationship Id="rId31" Type="http://schemas.openxmlformats.org/officeDocument/2006/relationships/chart" Target="../charts/chart108.xml"/><Relationship Id="rId4" Type="http://schemas.openxmlformats.org/officeDocument/2006/relationships/chart" Target="../charts/chart81.xml"/><Relationship Id="rId9" Type="http://schemas.openxmlformats.org/officeDocument/2006/relationships/chart" Target="../charts/chart86.xml"/><Relationship Id="rId14" Type="http://schemas.openxmlformats.org/officeDocument/2006/relationships/chart" Target="../charts/chart91.xml"/><Relationship Id="rId22" Type="http://schemas.openxmlformats.org/officeDocument/2006/relationships/chart" Target="../charts/chart99.xml"/><Relationship Id="rId27" Type="http://schemas.openxmlformats.org/officeDocument/2006/relationships/chart" Target="../charts/chart104.xml"/><Relationship Id="rId30" Type="http://schemas.openxmlformats.org/officeDocument/2006/relationships/chart" Target="../charts/chart107.xml"/><Relationship Id="rId35" Type="http://schemas.openxmlformats.org/officeDocument/2006/relationships/chart" Target="../charts/chart11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7.xml"/><Relationship Id="rId3" Type="http://schemas.openxmlformats.org/officeDocument/2006/relationships/chart" Target="../charts/chart122.xml"/><Relationship Id="rId7" Type="http://schemas.openxmlformats.org/officeDocument/2006/relationships/chart" Target="../charts/chart126.xml"/><Relationship Id="rId2" Type="http://schemas.openxmlformats.org/officeDocument/2006/relationships/chart" Target="../charts/chart121.xml"/><Relationship Id="rId1" Type="http://schemas.openxmlformats.org/officeDocument/2006/relationships/chart" Target="../charts/chart120.xml"/><Relationship Id="rId6" Type="http://schemas.openxmlformats.org/officeDocument/2006/relationships/chart" Target="../charts/chart125.xml"/><Relationship Id="rId11" Type="http://schemas.openxmlformats.org/officeDocument/2006/relationships/chart" Target="../charts/chart130.xml"/><Relationship Id="rId5" Type="http://schemas.openxmlformats.org/officeDocument/2006/relationships/chart" Target="../charts/chart124.xml"/><Relationship Id="rId10" Type="http://schemas.openxmlformats.org/officeDocument/2006/relationships/chart" Target="../charts/chart129.xml"/><Relationship Id="rId4" Type="http://schemas.openxmlformats.org/officeDocument/2006/relationships/chart" Target="../charts/chart123.xml"/><Relationship Id="rId9" Type="http://schemas.openxmlformats.org/officeDocument/2006/relationships/chart" Target="../charts/chart12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3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6.xml"/><Relationship Id="rId2" Type="http://schemas.openxmlformats.org/officeDocument/2006/relationships/chart" Target="../charts/chart135.xml"/><Relationship Id="rId1" Type="http://schemas.openxmlformats.org/officeDocument/2006/relationships/chart" Target="../charts/chart134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8.xml"/><Relationship Id="rId1" Type="http://schemas.openxmlformats.org/officeDocument/2006/relationships/chart" Target="../charts/chart13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0.xml"/><Relationship Id="rId1" Type="http://schemas.openxmlformats.org/officeDocument/2006/relationships/chart" Target="../charts/chart1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666004</xdr:colOff>
      <xdr:row>9</xdr:row>
      <xdr:rowOff>129415</xdr:rowOff>
    </xdr:from>
    <xdr:to>
      <xdr:col>49</xdr:col>
      <xdr:colOff>403619</xdr:colOff>
      <xdr:row>30</xdr:row>
      <xdr:rowOff>249116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114</xdr:row>
      <xdr:rowOff>133350</xdr:rowOff>
    </xdr:from>
    <xdr:to>
      <xdr:col>11</xdr:col>
      <xdr:colOff>447675</xdr:colOff>
      <xdr:row>138</xdr:row>
      <xdr:rowOff>110558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483415</xdr:colOff>
      <xdr:row>49</xdr:row>
      <xdr:rowOff>11663</xdr:rowOff>
    </xdr:from>
    <xdr:to>
      <xdr:col>12</xdr:col>
      <xdr:colOff>1161</xdr:colOff>
      <xdr:row>66</xdr:row>
      <xdr:rowOff>66675</xdr:rowOff>
    </xdr:to>
    <xdr:graphicFrame macro="">
      <xdr:nvGraphicFramePr>
        <xdr:cNvPr id="8" name="Chart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377669</xdr:colOff>
      <xdr:row>90</xdr:row>
      <xdr:rowOff>24274</xdr:rowOff>
    </xdr:from>
    <xdr:to>
      <xdr:col>37</xdr:col>
      <xdr:colOff>312307</xdr:colOff>
      <xdr:row>114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331474</xdr:colOff>
      <xdr:row>3</xdr:row>
      <xdr:rowOff>47291</xdr:rowOff>
    </xdr:from>
    <xdr:to>
      <xdr:col>16</xdr:col>
      <xdr:colOff>47625</xdr:colOff>
      <xdr:row>25</xdr:row>
      <xdr:rowOff>36232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700368</xdr:colOff>
      <xdr:row>103</xdr:row>
      <xdr:rowOff>78295</xdr:rowOff>
    </xdr:from>
    <xdr:to>
      <xdr:col>6</xdr:col>
      <xdr:colOff>31377</xdr:colOff>
      <xdr:row>122</xdr:row>
      <xdr:rowOff>103694</xdr:rowOff>
    </xdr:to>
    <xdr:graphicFrame macro="">
      <xdr:nvGraphicFramePr>
        <xdr:cNvPr id="4" name="Chart 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1132916</xdr:colOff>
      <xdr:row>103</xdr:row>
      <xdr:rowOff>14009</xdr:rowOff>
    </xdr:from>
    <xdr:to>
      <xdr:col>13</xdr:col>
      <xdr:colOff>672353</xdr:colOff>
      <xdr:row>126</xdr:row>
      <xdr:rowOff>84045</xdr:rowOff>
    </xdr:to>
    <xdr:graphicFrame macro="">
      <xdr:nvGraphicFramePr>
        <xdr:cNvPr id="5" name="Chart 1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242843</xdr:colOff>
      <xdr:row>60</xdr:row>
      <xdr:rowOff>5603</xdr:rowOff>
    </xdr:from>
    <xdr:to>
      <xdr:col>9</xdr:col>
      <xdr:colOff>339353</xdr:colOff>
      <xdr:row>80</xdr:row>
      <xdr:rowOff>50100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318135</xdr:colOff>
      <xdr:row>4</xdr:row>
      <xdr:rowOff>107316</xdr:rowOff>
    </xdr:from>
    <xdr:to>
      <xdr:col>19</xdr:col>
      <xdr:colOff>277495</xdr:colOff>
      <xdr:row>18</xdr:row>
      <xdr:rowOff>158115</xdr:rowOff>
    </xdr:to>
    <xdr:graphicFrame macro="">
      <xdr:nvGraphicFramePr>
        <xdr:cNvPr id="7" name="Chart 2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359548</xdr:colOff>
      <xdr:row>19</xdr:row>
      <xdr:rowOff>49337</xdr:rowOff>
    </xdr:from>
    <xdr:to>
      <xdr:col>19</xdr:col>
      <xdr:colOff>318908</xdr:colOff>
      <xdr:row>33</xdr:row>
      <xdr:rowOff>100137</xdr:rowOff>
    </xdr:to>
    <xdr:graphicFrame macro="">
      <xdr:nvGraphicFramePr>
        <xdr:cNvPr id="4" name="Chart 2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500352</xdr:colOff>
      <xdr:row>34</xdr:row>
      <xdr:rowOff>7924</xdr:rowOff>
    </xdr:from>
    <xdr:to>
      <xdr:col>19</xdr:col>
      <xdr:colOff>459712</xdr:colOff>
      <xdr:row>48</xdr:row>
      <xdr:rowOff>58724</xdr:rowOff>
    </xdr:to>
    <xdr:graphicFrame macro="">
      <xdr:nvGraphicFramePr>
        <xdr:cNvPr id="5" name="Chart 2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508635</xdr:colOff>
      <xdr:row>49</xdr:row>
      <xdr:rowOff>7924</xdr:rowOff>
    </xdr:from>
    <xdr:to>
      <xdr:col>19</xdr:col>
      <xdr:colOff>467995</xdr:colOff>
      <xdr:row>63</xdr:row>
      <xdr:rowOff>9029</xdr:rowOff>
    </xdr:to>
    <xdr:graphicFrame macro="">
      <xdr:nvGraphicFramePr>
        <xdr:cNvPr id="6" name="Chart 2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518583</xdr:colOff>
      <xdr:row>65</xdr:row>
      <xdr:rowOff>95250</xdr:rowOff>
    </xdr:from>
    <xdr:to>
      <xdr:col>19</xdr:col>
      <xdr:colOff>477943</xdr:colOff>
      <xdr:row>79</xdr:row>
      <xdr:rowOff>128105</xdr:rowOff>
    </xdr:to>
    <xdr:graphicFrame macro="">
      <xdr:nvGraphicFramePr>
        <xdr:cNvPr id="8" name="Chart 2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7</xdr:col>
      <xdr:colOff>657860</xdr:colOff>
      <xdr:row>74</xdr:row>
      <xdr:rowOff>32855</xdr:rowOff>
    </xdr:to>
    <xdr:graphicFrame macro="">
      <xdr:nvGraphicFramePr>
        <xdr:cNvPr id="10" name="Chart 2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7</xdr:col>
      <xdr:colOff>657860</xdr:colOff>
      <xdr:row>93</xdr:row>
      <xdr:rowOff>64605</xdr:rowOff>
    </xdr:to>
    <xdr:graphicFrame macro="">
      <xdr:nvGraphicFramePr>
        <xdr:cNvPr id="9" name="Chart 2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80</xdr:row>
      <xdr:rowOff>0</xdr:rowOff>
    </xdr:from>
    <xdr:to>
      <xdr:col>18</xdr:col>
      <xdr:colOff>95885</xdr:colOff>
      <xdr:row>94</xdr:row>
      <xdr:rowOff>64605</xdr:rowOff>
    </xdr:to>
    <xdr:graphicFrame macro="">
      <xdr:nvGraphicFramePr>
        <xdr:cNvPr id="11" name="Chart 2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97</xdr:row>
      <xdr:rowOff>0</xdr:rowOff>
    </xdr:from>
    <xdr:to>
      <xdr:col>8</xdr:col>
      <xdr:colOff>25400</xdr:colOff>
      <xdr:row>111</xdr:row>
      <xdr:rowOff>64605</xdr:rowOff>
    </xdr:to>
    <xdr:graphicFrame macro="">
      <xdr:nvGraphicFramePr>
        <xdr:cNvPr id="13" name="Chart 2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685800</xdr:colOff>
      <xdr:row>96</xdr:row>
      <xdr:rowOff>38100</xdr:rowOff>
    </xdr:from>
    <xdr:to>
      <xdr:col>17</xdr:col>
      <xdr:colOff>137160</xdr:colOff>
      <xdr:row>110</xdr:row>
      <xdr:rowOff>102705</xdr:rowOff>
    </xdr:to>
    <xdr:graphicFrame macro="">
      <xdr:nvGraphicFramePr>
        <xdr:cNvPr id="12" name="Chart 2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9</xdr:col>
      <xdr:colOff>621575</xdr:colOff>
      <xdr:row>129</xdr:row>
      <xdr:rowOff>64605</xdr:rowOff>
    </xdr:to>
    <xdr:graphicFrame macro="">
      <xdr:nvGraphicFramePr>
        <xdr:cNvPr id="2" name="Chart 2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305456</xdr:colOff>
      <xdr:row>1</xdr:row>
      <xdr:rowOff>81772</xdr:rowOff>
    </xdr:from>
    <xdr:to>
      <xdr:col>32</xdr:col>
      <xdr:colOff>550524</xdr:colOff>
      <xdr:row>15</xdr:row>
      <xdr:rowOff>132571</xdr:rowOff>
    </xdr:to>
    <xdr:graphicFrame macro="">
      <xdr:nvGraphicFramePr>
        <xdr:cNvPr id="179202" name="Chart 20">
          <a:extLst>
            <a:ext uri="{FF2B5EF4-FFF2-40B4-BE49-F238E27FC236}">
              <a16:creationId xmlns:a16="http://schemas.microsoft.com/office/drawing/2014/main" id="{00000000-0008-0000-0600-000002B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305291</xdr:colOff>
      <xdr:row>16</xdr:row>
      <xdr:rowOff>102337</xdr:rowOff>
    </xdr:from>
    <xdr:to>
      <xdr:col>26</xdr:col>
      <xdr:colOff>518651</xdr:colOff>
      <xdr:row>31</xdr:row>
      <xdr:rowOff>118749</xdr:rowOff>
    </xdr:to>
    <xdr:graphicFrame macro="">
      <xdr:nvGraphicFramePr>
        <xdr:cNvPr id="179205" name="Chart 20">
          <a:extLst>
            <a:ext uri="{FF2B5EF4-FFF2-40B4-BE49-F238E27FC236}">
              <a16:creationId xmlns:a16="http://schemas.microsoft.com/office/drawing/2014/main" id="{00000000-0008-0000-0600-000005B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610304</xdr:colOff>
      <xdr:row>17</xdr:row>
      <xdr:rowOff>1316</xdr:rowOff>
    </xdr:from>
    <xdr:to>
      <xdr:col>33</xdr:col>
      <xdr:colOff>250309</xdr:colOff>
      <xdr:row>31</xdr:row>
      <xdr:rowOff>11638</xdr:rowOff>
    </xdr:to>
    <xdr:graphicFrame macro="">
      <xdr:nvGraphicFramePr>
        <xdr:cNvPr id="8" name="Chart 2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369646</xdr:colOff>
      <xdr:row>32</xdr:row>
      <xdr:rowOff>127149</xdr:rowOff>
    </xdr:from>
    <xdr:to>
      <xdr:col>26</xdr:col>
      <xdr:colOff>674445</xdr:colOff>
      <xdr:row>48</xdr:row>
      <xdr:rowOff>1643</xdr:rowOff>
    </xdr:to>
    <xdr:graphicFrame macro="">
      <xdr:nvGraphicFramePr>
        <xdr:cNvPr id="10" name="Chart 2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6276</xdr:colOff>
      <xdr:row>32</xdr:row>
      <xdr:rowOff>103051</xdr:rowOff>
    </xdr:from>
    <xdr:to>
      <xdr:col>33</xdr:col>
      <xdr:colOff>372335</xdr:colOff>
      <xdr:row>47</xdr:row>
      <xdr:rowOff>31594</xdr:rowOff>
    </xdr:to>
    <xdr:graphicFrame macro="">
      <xdr:nvGraphicFramePr>
        <xdr:cNvPr id="14" name="Chart 20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213360</xdr:colOff>
      <xdr:row>1</xdr:row>
      <xdr:rowOff>40641</xdr:rowOff>
    </xdr:from>
    <xdr:to>
      <xdr:col>26</xdr:col>
      <xdr:colOff>172720</xdr:colOff>
      <xdr:row>15</xdr:row>
      <xdr:rowOff>91440</xdr:rowOff>
    </xdr:to>
    <xdr:graphicFrame macro="">
      <xdr:nvGraphicFramePr>
        <xdr:cNvPr id="15" name="Chart 2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559778</xdr:colOff>
      <xdr:row>48</xdr:row>
      <xdr:rowOff>71477</xdr:rowOff>
    </xdr:from>
    <xdr:to>
      <xdr:col>26</xdr:col>
      <xdr:colOff>752818</xdr:colOff>
      <xdr:row>63</xdr:row>
      <xdr:rowOff>103861</xdr:rowOff>
    </xdr:to>
    <xdr:graphicFrame macro="">
      <xdr:nvGraphicFramePr>
        <xdr:cNvPr id="17" name="Chart 20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75752</xdr:colOff>
      <xdr:row>48</xdr:row>
      <xdr:rowOff>117895</xdr:rowOff>
    </xdr:from>
    <xdr:to>
      <xdr:col>33</xdr:col>
      <xdr:colOff>380851</xdr:colOff>
      <xdr:row>63</xdr:row>
      <xdr:rowOff>54621</xdr:rowOff>
    </xdr:to>
    <xdr:graphicFrame macro="">
      <xdr:nvGraphicFramePr>
        <xdr:cNvPr id="19" name="Chart 20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559099</xdr:colOff>
      <xdr:row>64</xdr:row>
      <xdr:rowOff>40864</xdr:rowOff>
    </xdr:from>
    <xdr:to>
      <xdr:col>26</xdr:col>
      <xdr:colOff>752139</xdr:colOff>
      <xdr:row>78</xdr:row>
      <xdr:rowOff>134954</xdr:rowOff>
    </xdr:to>
    <xdr:graphicFrame macro="">
      <xdr:nvGraphicFramePr>
        <xdr:cNvPr id="41" name="Chart 2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48336</xdr:colOff>
      <xdr:row>64</xdr:row>
      <xdr:rowOff>27742</xdr:rowOff>
    </xdr:from>
    <xdr:to>
      <xdr:col>33</xdr:col>
      <xdr:colOff>353435</xdr:colOff>
      <xdr:row>78</xdr:row>
      <xdr:rowOff>121833</xdr:rowOff>
    </xdr:to>
    <xdr:graphicFrame macro="">
      <xdr:nvGraphicFramePr>
        <xdr:cNvPr id="48" name="Chart 20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520251</xdr:colOff>
      <xdr:row>79</xdr:row>
      <xdr:rowOff>115954</xdr:rowOff>
    </xdr:from>
    <xdr:to>
      <xdr:col>26</xdr:col>
      <xdr:colOff>713291</xdr:colOff>
      <xdr:row>94</xdr:row>
      <xdr:rowOff>23281</xdr:rowOff>
    </xdr:to>
    <xdr:graphicFrame macro="">
      <xdr:nvGraphicFramePr>
        <xdr:cNvPr id="13" name="Chart 2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68035</xdr:colOff>
      <xdr:row>79</xdr:row>
      <xdr:rowOff>102053</xdr:rowOff>
    </xdr:from>
    <xdr:to>
      <xdr:col>33</xdr:col>
      <xdr:colOff>414155</xdr:colOff>
      <xdr:row>94</xdr:row>
      <xdr:rowOff>9380</xdr:rowOff>
    </xdr:to>
    <xdr:graphicFrame macro="">
      <xdr:nvGraphicFramePr>
        <xdr:cNvPr id="16" name="Chart 20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552790</xdr:colOff>
      <xdr:row>96</xdr:row>
      <xdr:rowOff>144576</xdr:rowOff>
    </xdr:from>
    <xdr:to>
      <xdr:col>26</xdr:col>
      <xdr:colOff>745829</xdr:colOff>
      <xdr:row>111</xdr:row>
      <xdr:rowOff>51902</xdr:rowOff>
    </xdr:to>
    <xdr:graphicFrame macro="">
      <xdr:nvGraphicFramePr>
        <xdr:cNvPr id="18" name="Chart 20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34018</xdr:colOff>
      <xdr:row>96</xdr:row>
      <xdr:rowOff>8505</xdr:rowOff>
    </xdr:from>
    <xdr:to>
      <xdr:col>33</xdr:col>
      <xdr:colOff>380137</xdr:colOff>
      <xdr:row>110</xdr:row>
      <xdr:rowOff>102930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106116</xdr:colOff>
      <xdr:row>59</xdr:row>
      <xdr:rowOff>186041</xdr:rowOff>
    </xdr:from>
    <xdr:to>
      <xdr:col>13</xdr:col>
      <xdr:colOff>10583</xdr:colOff>
      <xdr:row>74</xdr:row>
      <xdr:rowOff>106892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0</xdr:colOff>
      <xdr:row>114</xdr:row>
      <xdr:rowOff>0</xdr:rowOff>
    </xdr:from>
    <xdr:to>
      <xdr:col>27</xdr:col>
      <xdr:colOff>155619</xdr:colOff>
      <xdr:row>131</xdr:row>
      <xdr:rowOff>62675</xdr:rowOff>
    </xdr:to>
    <xdr:graphicFrame macro="">
      <xdr:nvGraphicFramePr>
        <xdr:cNvPr id="20" name="Chart 20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698500</xdr:colOff>
      <xdr:row>113</xdr:row>
      <xdr:rowOff>42333</xdr:rowOff>
    </xdr:from>
    <xdr:to>
      <xdr:col>33</xdr:col>
      <xdr:colOff>250869</xdr:colOff>
      <xdr:row>130</xdr:row>
      <xdr:rowOff>105008</xdr:rowOff>
    </xdr:to>
    <xdr:graphicFrame macro="">
      <xdr:nvGraphicFramePr>
        <xdr:cNvPr id="23" name="Chart 20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0</xdr:colOff>
      <xdr:row>134</xdr:row>
      <xdr:rowOff>0</xdr:rowOff>
    </xdr:from>
    <xdr:to>
      <xdr:col>27</xdr:col>
      <xdr:colOff>155619</xdr:colOff>
      <xdr:row>151</xdr:row>
      <xdr:rowOff>62674</xdr:rowOff>
    </xdr:to>
    <xdr:graphicFrame macro="">
      <xdr:nvGraphicFramePr>
        <xdr:cNvPr id="22" name="Chart 20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63500</xdr:colOff>
      <xdr:row>132</xdr:row>
      <xdr:rowOff>148166</xdr:rowOff>
    </xdr:from>
    <xdr:to>
      <xdr:col>33</xdr:col>
      <xdr:colOff>409619</xdr:colOff>
      <xdr:row>150</xdr:row>
      <xdr:rowOff>52090</xdr:rowOff>
    </xdr:to>
    <xdr:graphicFrame macro="">
      <xdr:nvGraphicFramePr>
        <xdr:cNvPr id="3" name="Chart 2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4</xdr:row>
      <xdr:rowOff>161924</xdr:rowOff>
    </xdr:from>
    <xdr:to>
      <xdr:col>28</xdr:col>
      <xdr:colOff>0</xdr:colOff>
      <xdr:row>19</xdr:row>
      <xdr:rowOff>161924</xdr:rowOff>
    </xdr:to>
    <xdr:graphicFrame macro="">
      <xdr:nvGraphicFramePr>
        <xdr:cNvPr id="10" name="Chart 2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57150</xdr:colOff>
      <xdr:row>20</xdr:row>
      <xdr:rowOff>57149</xdr:rowOff>
    </xdr:from>
    <xdr:to>
      <xdr:col>28</xdr:col>
      <xdr:colOff>523875</xdr:colOff>
      <xdr:row>35</xdr:row>
      <xdr:rowOff>76199</xdr:rowOff>
    </xdr:to>
    <xdr:graphicFrame macro="">
      <xdr:nvGraphicFramePr>
        <xdr:cNvPr id="25" name="Chart 21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36</xdr:row>
      <xdr:rowOff>28574</xdr:rowOff>
    </xdr:from>
    <xdr:to>
      <xdr:col>28</xdr:col>
      <xdr:colOff>466725</xdr:colOff>
      <xdr:row>51</xdr:row>
      <xdr:rowOff>47624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450850</xdr:colOff>
      <xdr:row>61</xdr:row>
      <xdr:rowOff>0</xdr:rowOff>
    </xdr:from>
    <xdr:to>
      <xdr:col>32</xdr:col>
      <xdr:colOff>1089025</xdr:colOff>
      <xdr:row>76</xdr:row>
      <xdr:rowOff>3174</xdr:rowOff>
    </xdr:to>
    <xdr:graphicFrame macro="">
      <xdr:nvGraphicFramePr>
        <xdr:cNvPr id="5" name="Chart 2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438150</xdr:colOff>
      <xdr:row>61</xdr:row>
      <xdr:rowOff>31749</xdr:rowOff>
    </xdr:from>
    <xdr:to>
      <xdr:col>28</xdr:col>
      <xdr:colOff>438150</xdr:colOff>
      <xdr:row>76</xdr:row>
      <xdr:rowOff>50799</xdr:rowOff>
    </xdr:to>
    <xdr:graphicFrame macro="">
      <xdr:nvGraphicFramePr>
        <xdr:cNvPr id="6" name="Chart 2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12700</xdr:colOff>
      <xdr:row>76</xdr:row>
      <xdr:rowOff>88899</xdr:rowOff>
    </xdr:from>
    <xdr:to>
      <xdr:col>28</xdr:col>
      <xdr:colOff>6350</xdr:colOff>
      <xdr:row>91</xdr:row>
      <xdr:rowOff>107949</xdr:rowOff>
    </xdr:to>
    <xdr:graphicFrame macro="">
      <xdr:nvGraphicFramePr>
        <xdr:cNvPr id="7" name="Chart 2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641349</xdr:colOff>
      <xdr:row>76</xdr:row>
      <xdr:rowOff>15874</xdr:rowOff>
    </xdr:from>
    <xdr:to>
      <xdr:col>32</xdr:col>
      <xdr:colOff>247649</xdr:colOff>
      <xdr:row>91</xdr:row>
      <xdr:rowOff>142875</xdr:rowOff>
    </xdr:to>
    <xdr:graphicFrame macro="">
      <xdr:nvGraphicFramePr>
        <xdr:cNvPr id="8" name="Chart 2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377825</xdr:colOff>
      <xdr:row>92</xdr:row>
      <xdr:rowOff>98424</xdr:rowOff>
    </xdr:from>
    <xdr:to>
      <xdr:col>27</xdr:col>
      <xdr:colOff>669925</xdr:colOff>
      <xdr:row>107</xdr:row>
      <xdr:rowOff>117474</xdr:rowOff>
    </xdr:to>
    <xdr:graphicFrame macro="">
      <xdr:nvGraphicFramePr>
        <xdr:cNvPr id="9" name="Chart 2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22225</xdr:colOff>
      <xdr:row>92</xdr:row>
      <xdr:rowOff>142874</xdr:rowOff>
    </xdr:from>
    <xdr:to>
      <xdr:col>32</xdr:col>
      <xdr:colOff>187325</xdr:colOff>
      <xdr:row>107</xdr:row>
      <xdr:rowOff>161924</xdr:rowOff>
    </xdr:to>
    <xdr:graphicFrame macro="">
      <xdr:nvGraphicFramePr>
        <xdr:cNvPr id="11" name="Chart 2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441325</xdr:colOff>
      <xdr:row>108</xdr:row>
      <xdr:rowOff>47624</xdr:rowOff>
    </xdr:from>
    <xdr:to>
      <xdr:col>27</xdr:col>
      <xdr:colOff>733425</xdr:colOff>
      <xdr:row>123</xdr:row>
      <xdr:rowOff>66674</xdr:rowOff>
    </xdr:to>
    <xdr:graphicFrame macro="">
      <xdr:nvGraphicFramePr>
        <xdr:cNvPr id="12" name="Chart 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12700</xdr:colOff>
      <xdr:row>67</xdr:row>
      <xdr:rowOff>73024</xdr:rowOff>
    </xdr:from>
    <xdr:to>
      <xdr:col>44</xdr:col>
      <xdr:colOff>180975</xdr:colOff>
      <xdr:row>82</xdr:row>
      <xdr:rowOff>92074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82</xdr:row>
      <xdr:rowOff>136524</xdr:rowOff>
    </xdr:from>
    <xdr:to>
      <xdr:col>44</xdr:col>
      <xdr:colOff>165100</xdr:colOff>
      <xdr:row>97</xdr:row>
      <xdr:rowOff>155574</xdr:rowOff>
    </xdr:to>
    <xdr:graphicFrame macro="">
      <xdr:nvGraphicFramePr>
        <xdr:cNvPr id="14" name="Chart 2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12700</xdr:colOff>
      <xdr:row>98</xdr:row>
      <xdr:rowOff>57149</xdr:rowOff>
    </xdr:from>
    <xdr:to>
      <xdr:col>44</xdr:col>
      <xdr:colOff>180975</xdr:colOff>
      <xdr:row>113</xdr:row>
      <xdr:rowOff>76199</xdr:rowOff>
    </xdr:to>
    <xdr:graphicFrame macro="">
      <xdr:nvGraphicFramePr>
        <xdr:cNvPr id="15" name="Chart 2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28</xdr:col>
      <xdr:colOff>79375</xdr:colOff>
      <xdr:row>108</xdr:row>
      <xdr:rowOff>142874</xdr:rowOff>
    </xdr:from>
    <xdr:to>
      <xdr:col>32</xdr:col>
      <xdr:colOff>247650</xdr:colOff>
      <xdr:row>123</xdr:row>
      <xdr:rowOff>161924</xdr:rowOff>
    </xdr:to>
    <xdr:graphicFrame macro="">
      <xdr:nvGraphicFramePr>
        <xdr:cNvPr id="16" name="Chart 2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388937</xdr:colOff>
      <xdr:row>125</xdr:row>
      <xdr:rowOff>39687</xdr:rowOff>
    </xdr:from>
    <xdr:to>
      <xdr:col>27</xdr:col>
      <xdr:colOff>676275</xdr:colOff>
      <xdr:row>140</xdr:row>
      <xdr:rowOff>58737</xdr:rowOff>
    </xdr:to>
    <xdr:graphicFrame macro="">
      <xdr:nvGraphicFramePr>
        <xdr:cNvPr id="17" name="Chart 21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83344</xdr:colOff>
      <xdr:row>125</xdr:row>
      <xdr:rowOff>23812</xdr:rowOff>
    </xdr:from>
    <xdr:to>
      <xdr:col>32</xdr:col>
      <xdr:colOff>251619</xdr:colOff>
      <xdr:row>140</xdr:row>
      <xdr:rowOff>42862</xdr:rowOff>
    </xdr:to>
    <xdr:graphicFrame macro="">
      <xdr:nvGraphicFramePr>
        <xdr:cNvPr id="18" name="Chart 21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601263</xdr:colOff>
      <xdr:row>60</xdr:row>
      <xdr:rowOff>164306</xdr:rowOff>
    </xdr:from>
    <xdr:to>
      <xdr:col>10</xdr:col>
      <xdr:colOff>35719</xdr:colOff>
      <xdr:row>77</xdr:row>
      <xdr:rowOff>47625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142</xdr:row>
      <xdr:rowOff>15875</xdr:rowOff>
    </xdr:from>
    <xdr:to>
      <xdr:col>27</xdr:col>
      <xdr:colOff>751681</xdr:colOff>
      <xdr:row>157</xdr:row>
      <xdr:rowOff>34926</xdr:rowOff>
    </xdr:to>
    <xdr:graphicFrame macro="">
      <xdr:nvGraphicFramePr>
        <xdr:cNvPr id="20" name="Chart 2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28</xdr:col>
      <xdr:colOff>158750</xdr:colOff>
      <xdr:row>142</xdr:row>
      <xdr:rowOff>0</xdr:rowOff>
    </xdr:from>
    <xdr:to>
      <xdr:col>32</xdr:col>
      <xdr:colOff>327025</xdr:colOff>
      <xdr:row>157</xdr:row>
      <xdr:rowOff>19051</xdr:rowOff>
    </xdr:to>
    <xdr:graphicFrame macro="">
      <xdr:nvGraphicFramePr>
        <xdr:cNvPr id="21" name="Chart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160735</xdr:colOff>
      <xdr:row>60</xdr:row>
      <xdr:rowOff>140493</xdr:rowOff>
    </xdr:from>
    <xdr:to>
      <xdr:col>17</xdr:col>
      <xdr:colOff>315516</xdr:colOff>
      <xdr:row>77</xdr:row>
      <xdr:rowOff>50006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143</xdr:col>
      <xdr:colOff>83342</xdr:colOff>
      <xdr:row>4</xdr:row>
      <xdr:rowOff>178594</xdr:rowOff>
    </xdr:from>
    <xdr:to>
      <xdr:col>150</xdr:col>
      <xdr:colOff>571499</xdr:colOff>
      <xdr:row>32</xdr:row>
      <xdr:rowOff>11906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22</xdr:col>
      <xdr:colOff>0</xdr:colOff>
      <xdr:row>160</xdr:row>
      <xdr:rowOff>0</xdr:rowOff>
    </xdr:from>
    <xdr:to>
      <xdr:col>27</xdr:col>
      <xdr:colOff>779462</xdr:colOff>
      <xdr:row>175</xdr:row>
      <xdr:rowOff>19051</xdr:rowOff>
    </xdr:to>
    <xdr:graphicFrame macro="">
      <xdr:nvGraphicFramePr>
        <xdr:cNvPr id="24" name="Chart 21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29</xdr:col>
      <xdr:colOff>0</xdr:colOff>
      <xdr:row>160</xdr:row>
      <xdr:rowOff>0</xdr:rowOff>
    </xdr:from>
    <xdr:to>
      <xdr:col>32</xdr:col>
      <xdr:colOff>1331912</xdr:colOff>
      <xdr:row>175</xdr:row>
      <xdr:rowOff>19051</xdr:rowOff>
    </xdr:to>
    <xdr:graphicFrame macro="">
      <xdr:nvGraphicFramePr>
        <xdr:cNvPr id="2" name="Chart 2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143</xdr:col>
      <xdr:colOff>59532</xdr:colOff>
      <xdr:row>32</xdr:row>
      <xdr:rowOff>154780</xdr:rowOff>
    </xdr:from>
    <xdr:to>
      <xdr:col>150</xdr:col>
      <xdr:colOff>547689</xdr:colOff>
      <xdr:row>60</xdr:row>
      <xdr:rowOff>35718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0</xdr:rowOff>
    </xdr:from>
    <xdr:to>
      <xdr:col>7</xdr:col>
      <xdr:colOff>0</xdr:colOff>
      <xdr:row>70</xdr:row>
      <xdr:rowOff>16210</xdr:rowOff>
    </xdr:to>
    <xdr:graphicFrame macro="">
      <xdr:nvGraphicFramePr>
        <xdr:cNvPr id="2" name="Chart 2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70</xdr:row>
      <xdr:rowOff>133350</xdr:rowOff>
    </xdr:from>
    <xdr:to>
      <xdr:col>6</xdr:col>
      <xdr:colOff>742950</xdr:colOff>
      <xdr:row>86</xdr:row>
      <xdr:rowOff>73360</xdr:rowOff>
    </xdr:to>
    <xdr:graphicFrame macro="">
      <xdr:nvGraphicFramePr>
        <xdr:cNvPr id="9" name="Chart 20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86</xdr:row>
      <xdr:rowOff>57150</xdr:rowOff>
    </xdr:from>
    <xdr:to>
      <xdr:col>7</xdr:col>
      <xdr:colOff>9525</xdr:colOff>
      <xdr:row>101</xdr:row>
      <xdr:rowOff>159085</xdr:rowOff>
    </xdr:to>
    <xdr:graphicFrame macro="">
      <xdr:nvGraphicFramePr>
        <xdr:cNvPr id="10" name="Chart 2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102</xdr:row>
      <xdr:rowOff>9525</xdr:rowOff>
    </xdr:from>
    <xdr:to>
      <xdr:col>7</xdr:col>
      <xdr:colOff>0</xdr:colOff>
      <xdr:row>117</xdr:row>
      <xdr:rowOff>111460</xdr:rowOff>
    </xdr:to>
    <xdr:graphicFrame macro="">
      <xdr:nvGraphicFramePr>
        <xdr:cNvPr id="11" name="Chart 2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118</xdr:row>
      <xdr:rowOff>67841</xdr:rowOff>
    </xdr:from>
    <xdr:to>
      <xdr:col>7</xdr:col>
      <xdr:colOff>0</xdr:colOff>
      <xdr:row>134</xdr:row>
      <xdr:rowOff>4547</xdr:rowOff>
    </xdr:to>
    <xdr:graphicFrame macro="">
      <xdr:nvGraphicFramePr>
        <xdr:cNvPr id="6" name="Chart 2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135</xdr:row>
      <xdr:rowOff>0</xdr:rowOff>
    </xdr:from>
    <xdr:to>
      <xdr:col>7</xdr:col>
      <xdr:colOff>0</xdr:colOff>
      <xdr:row>150</xdr:row>
      <xdr:rowOff>101935</xdr:rowOff>
    </xdr:to>
    <xdr:graphicFrame macro="">
      <xdr:nvGraphicFramePr>
        <xdr:cNvPr id="7" name="Chart 20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7</xdr:col>
      <xdr:colOff>0</xdr:colOff>
      <xdr:row>167</xdr:row>
      <xdr:rowOff>101935</xdr:rowOff>
    </xdr:to>
    <xdr:graphicFrame macro="">
      <xdr:nvGraphicFramePr>
        <xdr:cNvPr id="8" name="Chart 20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68036</xdr:colOff>
      <xdr:row>169</xdr:row>
      <xdr:rowOff>48597</xdr:rowOff>
    </xdr:from>
    <xdr:to>
      <xdr:col>7</xdr:col>
      <xdr:colOff>68036</xdr:colOff>
      <xdr:row>184</xdr:row>
      <xdr:rowOff>150532</xdr:rowOff>
    </xdr:to>
    <xdr:graphicFrame macro="">
      <xdr:nvGraphicFramePr>
        <xdr:cNvPr id="12" name="Chart 20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14</xdr:col>
      <xdr:colOff>635000</xdr:colOff>
      <xdr:row>69</xdr:row>
      <xdr:rowOff>101935</xdr:rowOff>
    </xdr:to>
    <xdr:graphicFrame macro="">
      <xdr:nvGraphicFramePr>
        <xdr:cNvPr id="13" name="Chart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635000</xdr:colOff>
      <xdr:row>90</xdr:row>
      <xdr:rowOff>101935</xdr:rowOff>
    </xdr:to>
    <xdr:graphicFrame macro="">
      <xdr:nvGraphicFramePr>
        <xdr:cNvPr id="3" name="Chart 20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285751</xdr:colOff>
      <xdr:row>53</xdr:row>
      <xdr:rowOff>99786</xdr:rowOff>
    </xdr:from>
    <xdr:to>
      <xdr:col>20</xdr:col>
      <xdr:colOff>1034143</xdr:colOff>
      <xdr:row>84</xdr:row>
      <xdr:rowOff>122466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217714</xdr:colOff>
      <xdr:row>63</xdr:row>
      <xdr:rowOff>184151</xdr:rowOff>
    </xdr:from>
    <xdr:to>
      <xdr:col>8</xdr:col>
      <xdr:colOff>0</xdr:colOff>
      <xdr:row>80</xdr:row>
      <xdr:rowOff>87994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344714</xdr:colOff>
      <xdr:row>56</xdr:row>
      <xdr:rowOff>66222</xdr:rowOff>
    </xdr:from>
    <xdr:to>
      <xdr:col>40</xdr:col>
      <xdr:colOff>27213</xdr:colOff>
      <xdr:row>81</xdr:row>
      <xdr:rowOff>36286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55245</xdr:colOff>
      <xdr:row>25</xdr:row>
      <xdr:rowOff>26670</xdr:rowOff>
    </xdr:from>
    <xdr:to>
      <xdr:col>31</xdr:col>
      <xdr:colOff>596265</xdr:colOff>
      <xdr:row>39</xdr:row>
      <xdr:rowOff>38100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26</xdr:row>
      <xdr:rowOff>57150</xdr:rowOff>
    </xdr:from>
    <xdr:to>
      <xdr:col>23</xdr:col>
      <xdr:colOff>390525</xdr:colOff>
      <xdr:row>39</xdr:row>
      <xdr:rowOff>144780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186369" name="Chart 27">
          <a:extLst>
            <a:ext uri="{FF2B5EF4-FFF2-40B4-BE49-F238E27FC236}">
              <a16:creationId xmlns:a16="http://schemas.microsoft.com/office/drawing/2014/main" id="{00000000-0008-0000-0E00-000001D8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26</xdr:col>
      <xdr:colOff>23258</xdr:colOff>
      <xdr:row>17</xdr:row>
      <xdr:rowOff>4873</xdr:rowOff>
    </xdr:to>
    <xdr:graphicFrame macro="">
      <xdr:nvGraphicFramePr>
        <xdr:cNvPr id="23" name="Chart 35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232587</xdr:colOff>
      <xdr:row>1</xdr:row>
      <xdr:rowOff>132907</xdr:rowOff>
    </xdr:from>
    <xdr:to>
      <xdr:col>32</xdr:col>
      <xdr:colOff>177210</xdr:colOff>
      <xdr:row>16</xdr:row>
      <xdr:rowOff>137780</xdr:rowOff>
    </xdr:to>
    <xdr:graphicFrame macro="">
      <xdr:nvGraphicFramePr>
        <xdr:cNvPr id="29" name="Chart 35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26</xdr:col>
      <xdr:colOff>23258</xdr:colOff>
      <xdr:row>33</xdr:row>
      <xdr:rowOff>4873</xdr:rowOff>
    </xdr:to>
    <xdr:graphicFrame macro="">
      <xdr:nvGraphicFramePr>
        <xdr:cNvPr id="51" name="Chart 35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232587</xdr:colOff>
      <xdr:row>17</xdr:row>
      <xdr:rowOff>132907</xdr:rowOff>
    </xdr:from>
    <xdr:to>
      <xdr:col>32</xdr:col>
      <xdr:colOff>177210</xdr:colOff>
      <xdr:row>32</xdr:row>
      <xdr:rowOff>137780</xdr:rowOff>
    </xdr:to>
    <xdr:graphicFrame macro="">
      <xdr:nvGraphicFramePr>
        <xdr:cNvPr id="52" name="Chart 35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34</xdr:row>
      <xdr:rowOff>0</xdr:rowOff>
    </xdr:from>
    <xdr:to>
      <xdr:col>26</xdr:col>
      <xdr:colOff>23258</xdr:colOff>
      <xdr:row>49</xdr:row>
      <xdr:rowOff>4873</xdr:rowOff>
    </xdr:to>
    <xdr:graphicFrame macro="">
      <xdr:nvGraphicFramePr>
        <xdr:cNvPr id="53" name="Chart 35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232587</xdr:colOff>
      <xdr:row>33</xdr:row>
      <xdr:rowOff>132907</xdr:rowOff>
    </xdr:from>
    <xdr:to>
      <xdr:col>32</xdr:col>
      <xdr:colOff>177210</xdr:colOff>
      <xdr:row>48</xdr:row>
      <xdr:rowOff>137780</xdr:rowOff>
    </xdr:to>
    <xdr:graphicFrame macro="">
      <xdr:nvGraphicFramePr>
        <xdr:cNvPr id="54" name="Chart 35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50</xdr:row>
      <xdr:rowOff>0</xdr:rowOff>
    </xdr:from>
    <xdr:to>
      <xdr:col>26</xdr:col>
      <xdr:colOff>23258</xdr:colOff>
      <xdr:row>65</xdr:row>
      <xdr:rowOff>4873</xdr:rowOff>
    </xdr:to>
    <xdr:graphicFrame macro="">
      <xdr:nvGraphicFramePr>
        <xdr:cNvPr id="55" name="Chart 35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232587</xdr:colOff>
      <xdr:row>49</xdr:row>
      <xdr:rowOff>132907</xdr:rowOff>
    </xdr:from>
    <xdr:to>
      <xdr:col>32</xdr:col>
      <xdr:colOff>177210</xdr:colOff>
      <xdr:row>64</xdr:row>
      <xdr:rowOff>137780</xdr:rowOff>
    </xdr:to>
    <xdr:graphicFrame macro="">
      <xdr:nvGraphicFramePr>
        <xdr:cNvPr id="56" name="Chart 35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66</xdr:row>
      <xdr:rowOff>0</xdr:rowOff>
    </xdr:from>
    <xdr:to>
      <xdr:col>26</xdr:col>
      <xdr:colOff>23258</xdr:colOff>
      <xdr:row>81</xdr:row>
      <xdr:rowOff>4873</xdr:rowOff>
    </xdr:to>
    <xdr:graphicFrame macro="">
      <xdr:nvGraphicFramePr>
        <xdr:cNvPr id="57" name="Chart 35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232587</xdr:colOff>
      <xdr:row>65</xdr:row>
      <xdr:rowOff>132907</xdr:rowOff>
    </xdr:from>
    <xdr:to>
      <xdr:col>32</xdr:col>
      <xdr:colOff>177210</xdr:colOff>
      <xdr:row>80</xdr:row>
      <xdr:rowOff>137780</xdr:rowOff>
    </xdr:to>
    <xdr:graphicFrame macro="">
      <xdr:nvGraphicFramePr>
        <xdr:cNvPr id="58" name="Chart 35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82</xdr:row>
      <xdr:rowOff>0</xdr:rowOff>
    </xdr:from>
    <xdr:to>
      <xdr:col>26</xdr:col>
      <xdr:colOff>23258</xdr:colOff>
      <xdr:row>97</xdr:row>
      <xdr:rowOff>4873</xdr:rowOff>
    </xdr:to>
    <xdr:graphicFrame macro="">
      <xdr:nvGraphicFramePr>
        <xdr:cNvPr id="59" name="Chart 35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232587</xdr:colOff>
      <xdr:row>81</xdr:row>
      <xdr:rowOff>132907</xdr:rowOff>
    </xdr:from>
    <xdr:to>
      <xdr:col>32</xdr:col>
      <xdr:colOff>177210</xdr:colOff>
      <xdr:row>96</xdr:row>
      <xdr:rowOff>137780</xdr:rowOff>
    </xdr:to>
    <xdr:graphicFrame macro="">
      <xdr:nvGraphicFramePr>
        <xdr:cNvPr id="60" name="Chart 35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0</xdr:colOff>
      <xdr:row>98</xdr:row>
      <xdr:rowOff>0</xdr:rowOff>
    </xdr:from>
    <xdr:to>
      <xdr:col>26</xdr:col>
      <xdr:colOff>23258</xdr:colOff>
      <xdr:row>113</xdr:row>
      <xdr:rowOff>4873</xdr:rowOff>
    </xdr:to>
    <xdr:graphicFrame macro="">
      <xdr:nvGraphicFramePr>
        <xdr:cNvPr id="81" name="Chart 35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232587</xdr:colOff>
      <xdr:row>97</xdr:row>
      <xdr:rowOff>132907</xdr:rowOff>
    </xdr:from>
    <xdr:to>
      <xdr:col>32</xdr:col>
      <xdr:colOff>177210</xdr:colOff>
      <xdr:row>112</xdr:row>
      <xdr:rowOff>137780</xdr:rowOff>
    </xdr:to>
    <xdr:graphicFrame macro="">
      <xdr:nvGraphicFramePr>
        <xdr:cNvPr id="82" name="Chart 35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0</xdr:colOff>
      <xdr:row>114</xdr:row>
      <xdr:rowOff>0</xdr:rowOff>
    </xdr:from>
    <xdr:to>
      <xdr:col>26</xdr:col>
      <xdr:colOff>23258</xdr:colOff>
      <xdr:row>129</xdr:row>
      <xdr:rowOff>4873</xdr:rowOff>
    </xdr:to>
    <xdr:graphicFrame macro="">
      <xdr:nvGraphicFramePr>
        <xdr:cNvPr id="83" name="Chart 35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232587</xdr:colOff>
      <xdr:row>113</xdr:row>
      <xdr:rowOff>132907</xdr:rowOff>
    </xdr:from>
    <xdr:to>
      <xdr:col>32</xdr:col>
      <xdr:colOff>177210</xdr:colOff>
      <xdr:row>128</xdr:row>
      <xdr:rowOff>137780</xdr:rowOff>
    </xdr:to>
    <xdr:graphicFrame macro="">
      <xdr:nvGraphicFramePr>
        <xdr:cNvPr id="84" name="Chart 35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130</xdr:row>
      <xdr:rowOff>0</xdr:rowOff>
    </xdr:from>
    <xdr:to>
      <xdr:col>26</xdr:col>
      <xdr:colOff>23258</xdr:colOff>
      <xdr:row>145</xdr:row>
      <xdr:rowOff>4873</xdr:rowOff>
    </xdr:to>
    <xdr:graphicFrame macro="">
      <xdr:nvGraphicFramePr>
        <xdr:cNvPr id="85" name="Chart 35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26</xdr:col>
      <xdr:colOff>232587</xdr:colOff>
      <xdr:row>129</xdr:row>
      <xdr:rowOff>132907</xdr:rowOff>
    </xdr:from>
    <xdr:to>
      <xdr:col>32</xdr:col>
      <xdr:colOff>177210</xdr:colOff>
      <xdr:row>144</xdr:row>
      <xdr:rowOff>137780</xdr:rowOff>
    </xdr:to>
    <xdr:graphicFrame macro="">
      <xdr:nvGraphicFramePr>
        <xdr:cNvPr id="86" name="Chart 35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20</xdr:col>
      <xdr:colOff>0</xdr:colOff>
      <xdr:row>146</xdr:row>
      <xdr:rowOff>0</xdr:rowOff>
    </xdr:from>
    <xdr:to>
      <xdr:col>26</xdr:col>
      <xdr:colOff>23258</xdr:colOff>
      <xdr:row>161</xdr:row>
      <xdr:rowOff>4873</xdr:rowOff>
    </xdr:to>
    <xdr:graphicFrame macro="">
      <xdr:nvGraphicFramePr>
        <xdr:cNvPr id="87" name="Chart 35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232587</xdr:colOff>
      <xdr:row>145</xdr:row>
      <xdr:rowOff>132907</xdr:rowOff>
    </xdr:from>
    <xdr:to>
      <xdr:col>32</xdr:col>
      <xdr:colOff>177210</xdr:colOff>
      <xdr:row>160</xdr:row>
      <xdr:rowOff>137780</xdr:rowOff>
    </xdr:to>
    <xdr:graphicFrame macro="">
      <xdr:nvGraphicFramePr>
        <xdr:cNvPr id="88" name="Chart 35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20</xdr:col>
      <xdr:colOff>0</xdr:colOff>
      <xdr:row>162</xdr:row>
      <xdr:rowOff>0</xdr:rowOff>
    </xdr:from>
    <xdr:to>
      <xdr:col>26</xdr:col>
      <xdr:colOff>23258</xdr:colOff>
      <xdr:row>177</xdr:row>
      <xdr:rowOff>4873</xdr:rowOff>
    </xdr:to>
    <xdr:graphicFrame macro="">
      <xdr:nvGraphicFramePr>
        <xdr:cNvPr id="89" name="Chart 35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26</xdr:col>
      <xdr:colOff>232587</xdr:colOff>
      <xdr:row>161</xdr:row>
      <xdr:rowOff>132907</xdr:rowOff>
    </xdr:from>
    <xdr:to>
      <xdr:col>32</xdr:col>
      <xdr:colOff>177210</xdr:colOff>
      <xdr:row>176</xdr:row>
      <xdr:rowOff>137780</xdr:rowOff>
    </xdr:to>
    <xdr:graphicFrame macro="">
      <xdr:nvGraphicFramePr>
        <xdr:cNvPr id="90" name="Chart 35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0</xdr:colOff>
      <xdr:row>177</xdr:row>
      <xdr:rowOff>132906</xdr:rowOff>
    </xdr:from>
    <xdr:to>
      <xdr:col>26</xdr:col>
      <xdr:colOff>23258</xdr:colOff>
      <xdr:row>192</xdr:row>
      <xdr:rowOff>137779</xdr:rowOff>
    </xdr:to>
    <xdr:graphicFrame macro="">
      <xdr:nvGraphicFramePr>
        <xdr:cNvPr id="27" name="Chart 35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232587</xdr:colOff>
      <xdr:row>177</xdr:row>
      <xdr:rowOff>155058</xdr:rowOff>
    </xdr:from>
    <xdr:to>
      <xdr:col>32</xdr:col>
      <xdr:colOff>177210</xdr:colOff>
      <xdr:row>192</xdr:row>
      <xdr:rowOff>159931</xdr:rowOff>
    </xdr:to>
    <xdr:graphicFrame macro="">
      <xdr:nvGraphicFramePr>
        <xdr:cNvPr id="28" name="Chart 3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20</xdr:col>
      <xdr:colOff>0</xdr:colOff>
      <xdr:row>196</xdr:row>
      <xdr:rowOff>42333</xdr:rowOff>
    </xdr:from>
    <xdr:to>
      <xdr:col>26</xdr:col>
      <xdr:colOff>23258</xdr:colOff>
      <xdr:row>211</xdr:row>
      <xdr:rowOff>47206</xdr:rowOff>
    </xdr:to>
    <xdr:graphicFrame macro="">
      <xdr:nvGraphicFramePr>
        <xdr:cNvPr id="30" name="Chart 35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26</xdr:col>
      <xdr:colOff>232833</xdr:colOff>
      <xdr:row>196</xdr:row>
      <xdr:rowOff>74084</xdr:rowOff>
    </xdr:from>
    <xdr:to>
      <xdr:col>32</xdr:col>
      <xdr:colOff>177456</xdr:colOff>
      <xdr:row>211</xdr:row>
      <xdr:rowOff>78957</xdr:rowOff>
    </xdr:to>
    <xdr:graphicFrame macro="">
      <xdr:nvGraphicFramePr>
        <xdr:cNvPr id="31" name="Chart 35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20</xdr:col>
      <xdr:colOff>0</xdr:colOff>
      <xdr:row>214</xdr:row>
      <xdr:rowOff>0</xdr:rowOff>
    </xdr:from>
    <xdr:to>
      <xdr:col>26</xdr:col>
      <xdr:colOff>23258</xdr:colOff>
      <xdr:row>229</xdr:row>
      <xdr:rowOff>4873</xdr:rowOff>
    </xdr:to>
    <xdr:graphicFrame macro="">
      <xdr:nvGraphicFramePr>
        <xdr:cNvPr id="32" name="Chart 35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26</xdr:col>
      <xdr:colOff>179917</xdr:colOff>
      <xdr:row>212</xdr:row>
      <xdr:rowOff>137584</xdr:rowOff>
    </xdr:from>
    <xdr:to>
      <xdr:col>32</xdr:col>
      <xdr:colOff>124540</xdr:colOff>
      <xdr:row>227</xdr:row>
      <xdr:rowOff>142457</xdr:rowOff>
    </xdr:to>
    <xdr:graphicFrame macro="">
      <xdr:nvGraphicFramePr>
        <xdr:cNvPr id="33" name="Chart 35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231</xdr:row>
      <xdr:rowOff>0</xdr:rowOff>
    </xdr:from>
    <xdr:to>
      <xdr:col>26</xdr:col>
      <xdr:colOff>23258</xdr:colOff>
      <xdr:row>246</xdr:row>
      <xdr:rowOff>4873</xdr:rowOff>
    </xdr:to>
    <xdr:graphicFrame macro="">
      <xdr:nvGraphicFramePr>
        <xdr:cNvPr id="34" name="Chart 3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127000</xdr:colOff>
      <xdr:row>231</xdr:row>
      <xdr:rowOff>0</xdr:rowOff>
    </xdr:from>
    <xdr:to>
      <xdr:col>32</xdr:col>
      <xdr:colOff>71623</xdr:colOff>
      <xdr:row>246</xdr:row>
      <xdr:rowOff>4873</xdr:rowOff>
    </xdr:to>
    <xdr:graphicFrame macro="">
      <xdr:nvGraphicFramePr>
        <xdr:cNvPr id="35" name="Chart 35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26</xdr:col>
      <xdr:colOff>91722</xdr:colOff>
      <xdr:row>248</xdr:row>
      <xdr:rowOff>35278</xdr:rowOff>
    </xdr:from>
    <xdr:to>
      <xdr:col>32</xdr:col>
      <xdr:colOff>317500</xdr:colOff>
      <xdr:row>263</xdr:row>
      <xdr:rowOff>40150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19</xdr:col>
      <xdr:colOff>458612</xdr:colOff>
      <xdr:row>248</xdr:row>
      <xdr:rowOff>63501</xdr:rowOff>
    </xdr:from>
    <xdr:to>
      <xdr:col>26</xdr:col>
      <xdr:colOff>9147</xdr:colOff>
      <xdr:row>263</xdr:row>
      <xdr:rowOff>68374</xdr:rowOff>
    </xdr:to>
    <xdr:graphicFrame macro="">
      <xdr:nvGraphicFramePr>
        <xdr:cNvPr id="38" name="Chart 35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31</xdr:col>
      <xdr:colOff>0</xdr:colOff>
      <xdr:row>267</xdr:row>
      <xdr:rowOff>0</xdr:rowOff>
    </xdr:from>
    <xdr:to>
      <xdr:col>36</xdr:col>
      <xdr:colOff>702028</xdr:colOff>
      <xdr:row>282</xdr:row>
      <xdr:rowOff>4872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20</xdr:col>
      <xdr:colOff>0</xdr:colOff>
      <xdr:row>267</xdr:row>
      <xdr:rowOff>0</xdr:rowOff>
    </xdr:from>
    <xdr:to>
      <xdr:col>28</xdr:col>
      <xdr:colOff>343226</xdr:colOff>
      <xdr:row>282</xdr:row>
      <xdr:rowOff>4873</xdr:rowOff>
    </xdr:to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0.75712</cdr:x>
      <cdr:y>0.54307</cdr:y>
    </cdr:from>
    <cdr:to>
      <cdr:x>0.77931</cdr:x>
      <cdr:y>0.55221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468" y="401477"/>
          <a:ext cx="16274" cy="67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fr-FR" sz="125" b="0" i="0" strike="noStrike">
              <a:solidFill>
                <a:srgbClr val="000000"/>
              </a:solidFill>
              <a:latin typeface="Times New Roman"/>
              <a:cs typeface="Times New Roman"/>
            </a:rPr>
            <a:t>c)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159854</xdr:colOff>
      <xdr:row>34</xdr:row>
      <xdr:rowOff>64190</xdr:rowOff>
    </xdr:from>
    <xdr:to>
      <xdr:col>19</xdr:col>
      <xdr:colOff>55079</xdr:colOff>
      <xdr:row>45</xdr:row>
      <xdr:rowOff>140390</xdr:rowOff>
    </xdr:to>
    <xdr:graphicFrame macro="">
      <xdr:nvGraphicFramePr>
        <xdr:cNvPr id="2" name="Chart 36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200439</xdr:colOff>
      <xdr:row>45</xdr:row>
      <xdr:rowOff>62923</xdr:rowOff>
    </xdr:from>
    <xdr:to>
      <xdr:col>19</xdr:col>
      <xdr:colOff>248064</xdr:colOff>
      <xdr:row>65</xdr:row>
      <xdr:rowOff>8964</xdr:rowOff>
    </xdr:to>
    <xdr:graphicFrame macro="">
      <xdr:nvGraphicFramePr>
        <xdr:cNvPr id="3" name="Chart 37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370646</xdr:colOff>
      <xdr:row>22</xdr:row>
      <xdr:rowOff>123411</xdr:rowOff>
    </xdr:from>
    <xdr:to>
      <xdr:col>15</xdr:col>
      <xdr:colOff>227771</xdr:colOff>
      <xdr:row>35</xdr:row>
      <xdr:rowOff>24434</xdr:rowOff>
    </xdr:to>
    <xdr:graphicFrame macro="">
      <xdr:nvGraphicFramePr>
        <xdr:cNvPr id="4" name="Chart 46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238125</xdr:colOff>
      <xdr:row>35</xdr:row>
      <xdr:rowOff>104775</xdr:rowOff>
    </xdr:from>
    <xdr:to>
      <xdr:col>15</xdr:col>
      <xdr:colOff>95250</xdr:colOff>
      <xdr:row>49</xdr:row>
      <xdr:rowOff>28575</xdr:rowOff>
    </xdr:to>
    <xdr:graphicFrame macro="">
      <xdr:nvGraphicFramePr>
        <xdr:cNvPr id="5" name="Chart 47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188893</xdr:colOff>
      <xdr:row>47</xdr:row>
      <xdr:rowOff>79757</xdr:rowOff>
    </xdr:from>
    <xdr:to>
      <xdr:col>14</xdr:col>
      <xdr:colOff>768237</xdr:colOff>
      <xdr:row>65</xdr:row>
      <xdr:rowOff>89647</xdr:rowOff>
    </xdr:to>
    <xdr:graphicFrame macro="">
      <xdr:nvGraphicFramePr>
        <xdr:cNvPr id="6" name="Chart 48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204580</xdr:colOff>
      <xdr:row>22</xdr:row>
      <xdr:rowOff>154470</xdr:rowOff>
    </xdr:from>
    <xdr:to>
      <xdr:col>19</xdr:col>
      <xdr:colOff>109330</xdr:colOff>
      <xdr:row>34</xdr:row>
      <xdr:rowOff>26918</xdr:rowOff>
    </xdr:to>
    <xdr:graphicFrame macro="">
      <xdr:nvGraphicFramePr>
        <xdr:cNvPr id="7" name="Chart 49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103947</xdr:colOff>
      <xdr:row>23</xdr:row>
      <xdr:rowOff>4141</xdr:rowOff>
    </xdr:from>
    <xdr:to>
      <xdr:col>23</xdr:col>
      <xdr:colOff>46797</xdr:colOff>
      <xdr:row>34</xdr:row>
      <xdr:rowOff>42241</xdr:rowOff>
    </xdr:to>
    <xdr:graphicFrame macro="">
      <xdr:nvGraphicFramePr>
        <xdr:cNvPr id="8" name="Chart 5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444499</xdr:colOff>
      <xdr:row>29</xdr:row>
      <xdr:rowOff>190501</xdr:rowOff>
    </xdr:from>
    <xdr:to>
      <xdr:col>18</xdr:col>
      <xdr:colOff>546100</xdr:colOff>
      <xdr:row>38</xdr:row>
      <xdr:rowOff>127001</xdr:rowOff>
    </xdr:to>
    <xdr:graphicFrame macro="">
      <xdr:nvGraphicFramePr>
        <xdr:cNvPr id="2" name="Chart 3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635000</xdr:colOff>
      <xdr:row>37</xdr:row>
      <xdr:rowOff>212725</xdr:rowOff>
    </xdr:from>
    <xdr:to>
      <xdr:col>22</xdr:col>
      <xdr:colOff>282575</xdr:colOff>
      <xdr:row>44</xdr:row>
      <xdr:rowOff>0</xdr:rowOff>
    </xdr:to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104775</xdr:colOff>
      <xdr:row>31</xdr:row>
      <xdr:rowOff>0</xdr:rowOff>
    </xdr:from>
    <xdr:to>
      <xdr:col>38</xdr:col>
      <xdr:colOff>85725</xdr:colOff>
      <xdr:row>31</xdr:row>
      <xdr:rowOff>0</xdr:rowOff>
    </xdr:to>
    <xdr:graphicFrame macro="">
      <xdr:nvGraphicFramePr>
        <xdr:cNvPr id="4" name="Chart 4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190500</xdr:colOff>
      <xdr:row>25</xdr:row>
      <xdr:rowOff>0</xdr:rowOff>
    </xdr:from>
    <xdr:to>
      <xdr:col>44</xdr:col>
      <xdr:colOff>400050</xdr:colOff>
      <xdr:row>25</xdr:row>
      <xdr:rowOff>0</xdr:rowOff>
    </xdr:to>
    <xdr:graphicFrame macro="">
      <xdr:nvGraphicFramePr>
        <xdr:cNvPr id="5" name="Chart 4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558800</xdr:colOff>
      <xdr:row>28</xdr:row>
      <xdr:rowOff>180975</xdr:rowOff>
    </xdr:from>
    <xdr:to>
      <xdr:col>23</xdr:col>
      <xdr:colOff>152400</xdr:colOff>
      <xdr:row>38</xdr:row>
      <xdr:rowOff>101600</xdr:rowOff>
    </xdr:to>
    <xdr:graphicFrame macro="">
      <xdr:nvGraphicFramePr>
        <xdr:cNvPr id="6" name="Chart 47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266700</xdr:colOff>
      <xdr:row>38</xdr:row>
      <xdr:rowOff>15875</xdr:rowOff>
    </xdr:from>
    <xdr:to>
      <xdr:col>18</xdr:col>
      <xdr:colOff>584200</xdr:colOff>
      <xdr:row>44</xdr:row>
      <xdr:rowOff>12700</xdr:rowOff>
    </xdr:to>
    <xdr:graphicFrame macro="">
      <xdr:nvGraphicFramePr>
        <xdr:cNvPr id="7" name="Chart 48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127000</xdr:colOff>
      <xdr:row>43</xdr:row>
      <xdr:rowOff>228601</xdr:rowOff>
    </xdr:from>
    <xdr:to>
      <xdr:col>18</xdr:col>
      <xdr:colOff>647700</xdr:colOff>
      <xdr:row>51</xdr:row>
      <xdr:rowOff>190501</xdr:rowOff>
    </xdr:to>
    <xdr:graphicFrame macro="">
      <xdr:nvGraphicFramePr>
        <xdr:cNvPr id="8" name="Chart 53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635000</xdr:colOff>
      <xdr:row>43</xdr:row>
      <xdr:rowOff>139700</xdr:rowOff>
    </xdr:from>
    <xdr:to>
      <xdr:col>22</xdr:col>
      <xdr:colOff>117474</xdr:colOff>
      <xdr:row>49</xdr:row>
      <xdr:rowOff>63500</xdr:rowOff>
    </xdr:to>
    <xdr:graphicFrame macro="">
      <xdr:nvGraphicFramePr>
        <xdr:cNvPr id="9" name="Chart 55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292100</xdr:colOff>
      <xdr:row>50</xdr:row>
      <xdr:rowOff>66675</xdr:rowOff>
    </xdr:from>
    <xdr:to>
      <xdr:col>19</xdr:col>
      <xdr:colOff>114300</xdr:colOff>
      <xdr:row>56</xdr:row>
      <xdr:rowOff>38100</xdr:rowOff>
    </xdr:to>
    <xdr:graphicFrame macro="">
      <xdr:nvGraphicFramePr>
        <xdr:cNvPr id="10" name="Chart 56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104775</xdr:colOff>
      <xdr:row>139</xdr:row>
      <xdr:rowOff>0</xdr:rowOff>
    </xdr:from>
    <xdr:to>
      <xdr:col>40</xdr:col>
      <xdr:colOff>85725</xdr:colOff>
      <xdr:row>139</xdr:row>
      <xdr:rowOff>0</xdr:rowOff>
    </xdr:to>
    <xdr:graphicFrame macro="">
      <xdr:nvGraphicFramePr>
        <xdr:cNvPr id="11" name="Chart 59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190500</xdr:colOff>
      <xdr:row>139</xdr:row>
      <xdr:rowOff>0</xdr:rowOff>
    </xdr:from>
    <xdr:to>
      <xdr:col>44</xdr:col>
      <xdr:colOff>400050</xdr:colOff>
      <xdr:row>139</xdr:row>
      <xdr:rowOff>0</xdr:rowOff>
    </xdr:to>
    <xdr:graphicFrame macro="">
      <xdr:nvGraphicFramePr>
        <xdr:cNvPr id="12" name="Chart 60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42871</xdr:colOff>
      <xdr:row>3</xdr:row>
      <xdr:rowOff>88792</xdr:rowOff>
    </xdr:from>
    <xdr:to>
      <xdr:col>13</xdr:col>
      <xdr:colOff>672353</xdr:colOff>
      <xdr:row>21</xdr:row>
      <xdr:rowOff>156239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328083</xdr:colOff>
      <xdr:row>22</xdr:row>
      <xdr:rowOff>42333</xdr:rowOff>
    </xdr:from>
    <xdr:to>
      <xdr:col>12</xdr:col>
      <xdr:colOff>264583</xdr:colOff>
      <xdr:row>38</xdr:row>
      <xdr:rowOff>74082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320675</xdr:colOff>
      <xdr:row>40</xdr:row>
      <xdr:rowOff>95250</xdr:rowOff>
    </xdr:from>
    <xdr:to>
      <xdr:col>12</xdr:col>
      <xdr:colOff>578411</xdr:colOff>
      <xdr:row>56</xdr:row>
      <xdr:rowOff>127000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42871</xdr:colOff>
      <xdr:row>3</xdr:row>
      <xdr:rowOff>88792</xdr:rowOff>
    </xdr:from>
    <xdr:to>
      <xdr:col>12</xdr:col>
      <xdr:colOff>403602</xdr:colOff>
      <xdr:row>21</xdr:row>
      <xdr:rowOff>156239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328083</xdr:colOff>
      <xdr:row>22</xdr:row>
      <xdr:rowOff>42333</xdr:rowOff>
    </xdr:from>
    <xdr:to>
      <xdr:col>12</xdr:col>
      <xdr:colOff>264583</xdr:colOff>
      <xdr:row>38</xdr:row>
      <xdr:rowOff>74082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72957</xdr:colOff>
      <xdr:row>41</xdr:row>
      <xdr:rowOff>91208</xdr:rowOff>
    </xdr:from>
    <xdr:to>
      <xdr:col>12</xdr:col>
      <xdr:colOff>628583</xdr:colOff>
      <xdr:row>57</xdr:row>
      <xdr:rowOff>122958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323850</xdr:colOff>
      <xdr:row>7</xdr:row>
      <xdr:rowOff>0</xdr:rowOff>
    </xdr:from>
    <xdr:to>
      <xdr:col>13</xdr:col>
      <xdr:colOff>400050</xdr:colOff>
      <xdr:row>8</xdr:row>
      <xdr:rowOff>38101</xdr:rowOff>
    </xdr:to>
    <xdr:sp macro="" textlink="">
      <xdr:nvSpPr>
        <xdr:cNvPr id="2" name="Text Box 102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9077325" y="5810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323850</xdr:colOff>
      <xdr:row>13</xdr:row>
      <xdr:rowOff>38100</xdr:rowOff>
    </xdr:from>
    <xdr:to>
      <xdr:col>14</xdr:col>
      <xdr:colOff>400050</xdr:colOff>
      <xdr:row>14</xdr:row>
      <xdr:rowOff>76200</xdr:rowOff>
    </xdr:to>
    <xdr:sp macro="" textlink="">
      <xdr:nvSpPr>
        <xdr:cNvPr id="3" name="Text Box 1036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9686925" y="15906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323850</xdr:colOff>
      <xdr:row>7</xdr:row>
      <xdr:rowOff>0</xdr:rowOff>
    </xdr:from>
    <xdr:to>
      <xdr:col>13</xdr:col>
      <xdr:colOff>400050</xdr:colOff>
      <xdr:row>8</xdr:row>
      <xdr:rowOff>38101</xdr:rowOff>
    </xdr:to>
    <xdr:sp macro="" textlink="">
      <xdr:nvSpPr>
        <xdr:cNvPr id="6" name="Text Box 1028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9258300" y="5810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323850</xdr:colOff>
      <xdr:row>13</xdr:row>
      <xdr:rowOff>38100</xdr:rowOff>
    </xdr:from>
    <xdr:to>
      <xdr:col>14</xdr:col>
      <xdr:colOff>400050</xdr:colOff>
      <xdr:row>14</xdr:row>
      <xdr:rowOff>76200</xdr:rowOff>
    </xdr:to>
    <xdr:sp macro="" textlink="">
      <xdr:nvSpPr>
        <xdr:cNvPr id="7" name="Text Box 103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9867900" y="15906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445943</xdr:colOff>
      <xdr:row>3</xdr:row>
      <xdr:rowOff>101832</xdr:rowOff>
    </xdr:from>
    <xdr:to>
      <xdr:col>12</xdr:col>
      <xdr:colOff>182419</xdr:colOff>
      <xdr:row>24</xdr:row>
      <xdr:rowOff>49605</xdr:rowOff>
    </xdr:to>
    <xdr:graphicFrame macro="">
      <xdr:nvGraphicFramePr>
        <xdr:cNvPr id="8" name="Chart 103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328502</xdr:colOff>
      <xdr:row>3</xdr:row>
      <xdr:rowOff>74651</xdr:rowOff>
    </xdr:from>
    <xdr:to>
      <xdr:col>22</xdr:col>
      <xdr:colOff>314531</xdr:colOff>
      <xdr:row>23</xdr:row>
      <xdr:rowOff>107670</xdr:rowOff>
    </xdr:to>
    <xdr:graphicFrame macro="">
      <xdr:nvGraphicFramePr>
        <xdr:cNvPr id="9" name="Chart 103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0.16927</cdr:x>
      <cdr:y>0.30867</cdr:y>
    </cdr:from>
    <cdr:to>
      <cdr:x>0.259</cdr:x>
      <cdr:y>0.38538</cdr:y>
    </cdr:to>
    <cdr:sp macro="" textlink="">
      <cdr:nvSpPr>
        <cdr:cNvPr id="1054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45197" y="1128018"/>
          <a:ext cx="660096" cy="280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MSY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323850</xdr:colOff>
      <xdr:row>7</xdr:row>
      <xdr:rowOff>0</xdr:rowOff>
    </xdr:from>
    <xdr:to>
      <xdr:col>13</xdr:col>
      <xdr:colOff>400050</xdr:colOff>
      <xdr:row>8</xdr:row>
      <xdr:rowOff>38100</xdr:rowOff>
    </xdr:to>
    <xdr:sp macro="" textlink="">
      <xdr:nvSpPr>
        <xdr:cNvPr id="240641" name="Text Box 1028">
          <a:extLst>
            <a:ext uri="{FF2B5EF4-FFF2-40B4-BE49-F238E27FC236}">
              <a16:creationId xmlns:a16="http://schemas.microsoft.com/office/drawing/2014/main" id="{00000000-0008-0000-1500-000001AC0300}"/>
            </a:ext>
          </a:extLst>
        </xdr:cNvPr>
        <xdr:cNvSpPr txBox="1">
          <a:spLocks noChangeArrowheads="1"/>
        </xdr:cNvSpPr>
      </xdr:nvSpPr>
      <xdr:spPr bwMode="auto">
        <a:xfrm>
          <a:off x="9077325" y="5810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323850</xdr:colOff>
      <xdr:row>13</xdr:row>
      <xdr:rowOff>38100</xdr:rowOff>
    </xdr:from>
    <xdr:to>
      <xdr:col>14</xdr:col>
      <xdr:colOff>400050</xdr:colOff>
      <xdr:row>14</xdr:row>
      <xdr:rowOff>76200</xdr:rowOff>
    </xdr:to>
    <xdr:sp macro="" textlink="">
      <xdr:nvSpPr>
        <xdr:cNvPr id="240642" name="Text Box 1036">
          <a:extLst>
            <a:ext uri="{FF2B5EF4-FFF2-40B4-BE49-F238E27FC236}">
              <a16:creationId xmlns:a16="http://schemas.microsoft.com/office/drawing/2014/main" id="{00000000-0008-0000-1500-000002AC0300}"/>
            </a:ext>
          </a:extLst>
        </xdr:cNvPr>
        <xdr:cNvSpPr txBox="1">
          <a:spLocks noChangeArrowheads="1"/>
        </xdr:cNvSpPr>
      </xdr:nvSpPr>
      <xdr:spPr bwMode="auto">
        <a:xfrm>
          <a:off x="9686925" y="15906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619124</xdr:colOff>
      <xdr:row>4</xdr:row>
      <xdr:rowOff>15240</xdr:rowOff>
    </xdr:from>
    <xdr:to>
      <xdr:col>12</xdr:col>
      <xdr:colOff>355600</xdr:colOff>
      <xdr:row>24</xdr:row>
      <xdr:rowOff>123825</xdr:rowOff>
    </xdr:to>
    <xdr:graphicFrame macro="">
      <xdr:nvGraphicFramePr>
        <xdr:cNvPr id="240643" name="Chart 1037">
          <a:extLst>
            <a:ext uri="{FF2B5EF4-FFF2-40B4-BE49-F238E27FC236}">
              <a16:creationId xmlns:a16="http://schemas.microsoft.com/office/drawing/2014/main" id="{00000000-0008-0000-1500-000003AC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217170</xdr:colOff>
      <xdr:row>4</xdr:row>
      <xdr:rowOff>111761</xdr:rowOff>
    </xdr:from>
    <xdr:to>
      <xdr:col>23</xdr:col>
      <xdr:colOff>203200</xdr:colOff>
      <xdr:row>24</xdr:row>
      <xdr:rowOff>144781</xdr:rowOff>
    </xdr:to>
    <xdr:graphicFrame macro="">
      <xdr:nvGraphicFramePr>
        <xdr:cNvPr id="240644" name="Chart 1038">
          <a:extLst>
            <a:ext uri="{FF2B5EF4-FFF2-40B4-BE49-F238E27FC236}">
              <a16:creationId xmlns:a16="http://schemas.microsoft.com/office/drawing/2014/main" id="{00000000-0008-0000-1500-000004AC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0.16927</cdr:x>
      <cdr:y>0.30867</cdr:y>
    </cdr:from>
    <cdr:to>
      <cdr:x>0.259</cdr:x>
      <cdr:y>0.38538</cdr:y>
    </cdr:to>
    <cdr:sp macro="" textlink="">
      <cdr:nvSpPr>
        <cdr:cNvPr id="1054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45197" y="1128018"/>
          <a:ext cx="660096" cy="280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MSY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ao.sharepoint.com/12398151/2007_chap2_fig-c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2.1a"/>
      <sheetName val="2.3.1a,b "/>
      <sheetName val="2.3.2"/>
      <sheetName val="2.5.1a,b"/>
      <sheetName val="2.5.2a,b"/>
      <sheetName val="2.6.1"/>
      <sheetName val="2.6.2"/>
      <sheetName val="2.6.3 a,b"/>
      <sheetName val="2.7.1ab"/>
      <sheetName val="2.7.2 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"/>
  <sheetViews>
    <sheetView zoomScale="110" zoomScaleNormal="110" workbookViewId="0">
      <pane xSplit="2" ySplit="3" topLeftCell="AE22" activePane="bottomRight" state="frozen"/>
      <selection pane="topRight" activeCell="C1" sqref="C1"/>
      <selection pane="bottomLeft" activeCell="A4" sqref="A4"/>
      <selection pane="bottomRight" activeCell="AG22" sqref="AG22"/>
    </sheetView>
  </sheetViews>
  <sheetFormatPr defaultColWidth="9.109375" defaultRowHeight="12"/>
  <cols>
    <col min="1" max="1" width="24.88671875" style="192" customWidth="1"/>
    <col min="2" max="2" width="29.5546875" style="192" customWidth="1"/>
    <col min="3" max="4" width="7.44140625" style="192" bestFit="1" customWidth="1"/>
    <col min="5" max="22" width="6.44140625" style="192" bestFit="1" customWidth="1"/>
    <col min="23" max="23" width="7.44140625" style="192" customWidth="1"/>
    <col min="24" max="24" width="6.44140625" style="192" bestFit="1" customWidth="1"/>
    <col min="25" max="25" width="6.44140625" style="177" bestFit="1" customWidth="1"/>
    <col min="26" max="26" width="7.44140625" style="177" bestFit="1" customWidth="1"/>
    <col min="27" max="27" width="7.44140625" style="69" bestFit="1" customWidth="1"/>
    <col min="28" max="28" width="7.44140625" style="177" bestFit="1" customWidth="1"/>
    <col min="29" max="29" width="8.88671875" style="177" customWidth="1"/>
    <col min="30" max="31" width="9.44140625" style="177" customWidth="1"/>
    <col min="32" max="32" width="9.44140625" style="214" customWidth="1"/>
    <col min="33" max="33" width="16" style="214" customWidth="1"/>
    <col min="34" max="37" width="9.44140625" style="214" customWidth="1"/>
    <col min="38" max="38" width="12" style="177" bestFit="1" customWidth="1"/>
    <col min="39" max="39" width="11.44140625" style="196" customWidth="1"/>
    <col min="40" max="40" width="9.6640625" style="196" customWidth="1"/>
    <col min="41" max="41" width="9.109375" style="192"/>
    <col min="42" max="42" width="10" style="192" bestFit="1" customWidth="1"/>
    <col min="43" max="43" width="20.109375" style="192" bestFit="1" customWidth="1"/>
    <col min="44" max="44" width="17.88671875" style="192" customWidth="1"/>
    <col min="45" max="45" width="11" style="192" bestFit="1" customWidth="1"/>
    <col min="46" max="48" width="11" style="192" customWidth="1"/>
    <col min="49" max="50" width="11" style="532" customWidth="1"/>
    <col min="51" max="53" width="14" style="192" customWidth="1"/>
    <col min="54" max="54" width="16.44140625" style="192" customWidth="1"/>
    <col min="55" max="55" width="10.44140625" style="192" bestFit="1" customWidth="1"/>
    <col min="56" max="56" width="11.6640625" style="192" bestFit="1" customWidth="1"/>
    <col min="57" max="16384" width="9.109375" style="192"/>
  </cols>
  <sheetData>
    <row r="1" spans="1:56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U1" s="177"/>
      <c r="V1" s="177"/>
      <c r="W1" s="177"/>
      <c r="AO1" s="69"/>
      <c r="AP1" s="213"/>
    </row>
    <row r="2" spans="1:56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W2" s="193"/>
      <c r="X2" s="193"/>
      <c r="Y2" s="194"/>
      <c r="AO2" s="177"/>
      <c r="AP2" s="69"/>
    </row>
    <row r="3" spans="1:56" ht="23.4">
      <c r="A3" s="599" t="s">
        <v>1</v>
      </c>
      <c r="B3" s="599" t="s">
        <v>2</v>
      </c>
      <c r="C3" s="600">
        <v>1990</v>
      </c>
      <c r="D3" s="600">
        <v>1991</v>
      </c>
      <c r="E3" s="600">
        <v>1992</v>
      </c>
      <c r="F3" s="600">
        <v>1993</v>
      </c>
      <c r="G3" s="600">
        <v>1994</v>
      </c>
      <c r="H3" s="600">
        <v>1995</v>
      </c>
      <c r="I3" s="600">
        <v>1996</v>
      </c>
      <c r="J3" s="600">
        <v>1997</v>
      </c>
      <c r="K3" s="600">
        <v>1998</v>
      </c>
      <c r="L3" s="600">
        <v>1999</v>
      </c>
      <c r="M3" s="601">
        <v>2000</v>
      </c>
      <c r="N3" s="601">
        <v>2001</v>
      </c>
      <c r="O3" s="601">
        <v>2002</v>
      </c>
      <c r="P3" s="601">
        <v>2003</v>
      </c>
      <c r="Q3" s="601">
        <v>2004</v>
      </c>
      <c r="R3" s="601">
        <v>2005</v>
      </c>
      <c r="S3" s="601">
        <v>2006</v>
      </c>
      <c r="T3" s="602">
        <v>2007</v>
      </c>
      <c r="U3" s="601">
        <v>2008</v>
      </c>
      <c r="V3" s="602">
        <v>2009</v>
      </c>
      <c r="W3" s="602">
        <v>2010</v>
      </c>
      <c r="X3" s="602">
        <v>2011</v>
      </c>
      <c r="Y3" s="601">
        <v>2012</v>
      </c>
      <c r="Z3" s="601">
        <v>2013</v>
      </c>
      <c r="AA3" s="599">
        <v>2014</v>
      </c>
      <c r="AB3" s="599">
        <v>2015</v>
      </c>
      <c r="AC3" s="599">
        <v>2016</v>
      </c>
      <c r="AD3" s="599">
        <v>2017</v>
      </c>
      <c r="AE3" s="599">
        <v>2018</v>
      </c>
      <c r="AF3" s="599">
        <v>2019</v>
      </c>
      <c r="AG3" s="603">
        <v>2020</v>
      </c>
      <c r="AH3" s="603">
        <v>2021</v>
      </c>
      <c r="AI3" s="603">
        <v>2022</v>
      </c>
      <c r="AJ3" s="603">
        <v>2023</v>
      </c>
      <c r="AK3" s="450">
        <v>2024</v>
      </c>
      <c r="AL3" s="448"/>
      <c r="AM3" s="525" t="s">
        <v>520</v>
      </c>
      <c r="AN3" s="525" t="s">
        <v>521</v>
      </c>
      <c r="AO3" s="346" t="s">
        <v>3</v>
      </c>
    </row>
    <row r="4" spans="1:56">
      <c r="A4" s="1240" t="s">
        <v>4</v>
      </c>
      <c r="B4" s="604" t="s">
        <v>5</v>
      </c>
      <c r="C4" s="605">
        <v>15478</v>
      </c>
      <c r="D4" s="605">
        <v>17261</v>
      </c>
      <c r="E4" s="605">
        <v>18745</v>
      </c>
      <c r="F4" s="605">
        <v>24496</v>
      </c>
      <c r="G4" s="605">
        <v>16643</v>
      </c>
      <c r="H4" s="605">
        <v>16661</v>
      </c>
      <c r="I4" s="605">
        <v>11497</v>
      </c>
      <c r="J4" s="605">
        <v>7154</v>
      </c>
      <c r="K4" s="605">
        <v>5567</v>
      </c>
      <c r="L4" s="605">
        <v>4277</v>
      </c>
      <c r="M4" s="605">
        <v>6790.277</v>
      </c>
      <c r="N4" s="605">
        <v>6301.77</v>
      </c>
      <c r="O4" s="605">
        <v>18516</v>
      </c>
      <c r="P4" s="605">
        <v>20654.748</v>
      </c>
      <c r="Q4" s="605">
        <v>21451.384999999998</v>
      </c>
      <c r="R4" s="605">
        <v>17363</v>
      </c>
      <c r="S4" s="605">
        <v>18483.977999999999</v>
      </c>
      <c r="T4" s="605">
        <v>13399.066999999999</v>
      </c>
      <c r="U4" s="605">
        <v>11071.596</v>
      </c>
      <c r="V4" s="605">
        <v>9100</v>
      </c>
      <c r="W4" s="606">
        <v>7045.4889999999996</v>
      </c>
      <c r="X4" s="605">
        <v>9794.2704999999787</v>
      </c>
      <c r="Y4" s="605">
        <v>11190.285500000002</v>
      </c>
      <c r="Z4" s="605">
        <v>11805.7562</v>
      </c>
      <c r="AA4" s="604">
        <v>11320</v>
      </c>
      <c r="AB4" s="604">
        <v>13878.534</v>
      </c>
      <c r="AC4" s="604">
        <v>27071.948</v>
      </c>
      <c r="AD4" s="604">
        <v>36114.332999999999</v>
      </c>
      <c r="AE4" s="604">
        <v>20095.650000000001</v>
      </c>
      <c r="AF4" s="604">
        <v>25914.562000000002</v>
      </c>
      <c r="AG4" s="607">
        <v>22080.342000000001</v>
      </c>
      <c r="AH4" s="607">
        <v>20865</v>
      </c>
      <c r="AI4" s="607">
        <v>23202</v>
      </c>
      <c r="AJ4" s="607">
        <v>32697.409</v>
      </c>
      <c r="AK4" s="538">
        <v>17435.496999999999</v>
      </c>
      <c r="AM4" s="609">
        <f>AVERAGE(AG4:AK4)</f>
        <v>23256.049600000002</v>
      </c>
      <c r="AN4" s="610">
        <f>(AK4-AJ4)/AJ4</f>
        <v>-0.46676212173264248</v>
      </c>
      <c r="AO4" s="610">
        <f>AK4/$AK$29</f>
        <v>2.456972620146226E-2</v>
      </c>
      <c r="AQ4" s="599" t="s">
        <v>6</v>
      </c>
      <c r="AR4" s="602">
        <v>2014</v>
      </c>
      <c r="AS4" s="602">
        <v>2015</v>
      </c>
      <c r="AT4" s="602">
        <v>2016</v>
      </c>
      <c r="AU4" s="602">
        <v>2017</v>
      </c>
      <c r="AV4" s="601">
        <v>2018</v>
      </c>
      <c r="AW4" s="601">
        <v>2019</v>
      </c>
      <c r="AX4" s="601">
        <v>2020</v>
      </c>
      <c r="AY4" s="601">
        <v>2021</v>
      </c>
      <c r="AZ4" s="601">
        <v>2022</v>
      </c>
      <c r="BA4" s="601">
        <v>2023</v>
      </c>
      <c r="BB4" s="897">
        <v>2024</v>
      </c>
      <c r="BC4" s="899" t="s">
        <v>522</v>
      </c>
      <c r="BD4" s="897" t="s">
        <v>523</v>
      </c>
    </row>
    <row r="5" spans="1:56">
      <c r="A5" s="1240"/>
      <c r="B5" s="604" t="s">
        <v>7</v>
      </c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>
        <v>239.8</v>
      </c>
      <c r="U5" s="605">
        <v>282.30599999999998</v>
      </c>
      <c r="V5" s="612">
        <v>470.05</v>
      </c>
      <c r="W5" s="605">
        <v>116</v>
      </c>
      <c r="X5" s="599">
        <v>57</v>
      </c>
      <c r="Y5" s="605"/>
      <c r="Z5" s="605"/>
      <c r="AA5" s="604">
        <v>4</v>
      </c>
      <c r="AB5" s="599">
        <v>760</v>
      </c>
      <c r="AC5" s="604">
        <v>440</v>
      </c>
      <c r="AD5" s="604">
        <v>546.48071999999991</v>
      </c>
      <c r="AE5" s="604">
        <v>602</v>
      </c>
      <c r="AF5" s="608">
        <v>92.043609999999973</v>
      </c>
      <c r="AG5" s="607">
        <v>615.43314000000021</v>
      </c>
      <c r="AH5" s="607">
        <v>158.21856</v>
      </c>
      <c r="AI5" s="607">
        <v>28.122</v>
      </c>
      <c r="AJ5" s="69"/>
      <c r="AK5" s="538"/>
      <c r="AL5" s="448"/>
      <c r="AM5" s="609">
        <f t="shared" ref="AM5:AM13" si="0">AVERAGE(AG5:AK5)</f>
        <v>267.25790000000006</v>
      </c>
      <c r="AN5" s="610" t="e">
        <f>(AK5-AJ5)/AJ5</f>
        <v>#DIV/0!</v>
      </c>
      <c r="AO5" s="610">
        <f t="shared" ref="AO5:AO8" si="1">AK5/$AK$29</f>
        <v>0</v>
      </c>
      <c r="AQ5" s="599" t="s">
        <v>8</v>
      </c>
      <c r="AR5" s="612">
        <f>SUM(AA4)</f>
        <v>11320</v>
      </c>
      <c r="AS5" s="612">
        <f t="shared" ref="AS5:BA5" si="2">SUM(AB4)</f>
        <v>13878.534</v>
      </c>
      <c r="AT5" s="612">
        <f t="shared" si="2"/>
        <v>27071.948</v>
      </c>
      <c r="AU5" s="612">
        <f t="shared" si="2"/>
        <v>36114.332999999999</v>
      </c>
      <c r="AV5" s="612">
        <f t="shared" si="2"/>
        <v>20095.650000000001</v>
      </c>
      <c r="AW5" s="612">
        <f t="shared" si="2"/>
        <v>25914.562000000002</v>
      </c>
      <c r="AX5" s="612">
        <f t="shared" si="2"/>
        <v>22080.342000000001</v>
      </c>
      <c r="AY5" s="612">
        <f t="shared" si="2"/>
        <v>20865</v>
      </c>
      <c r="AZ5" s="612">
        <f t="shared" si="2"/>
        <v>23202</v>
      </c>
      <c r="BA5" s="612">
        <f t="shared" si="2"/>
        <v>32697.409</v>
      </c>
      <c r="BB5" s="1181">
        <f>SUM(AK4)</f>
        <v>17435.496999999999</v>
      </c>
      <c r="BC5" s="898">
        <f>(BB5-BA5)/BA5</f>
        <v>-0.46676212173264248</v>
      </c>
      <c r="BD5" s="898">
        <f>BB5/$BB$9</f>
        <v>3.2096375390891545E-2</v>
      </c>
    </row>
    <row r="6" spans="1:56">
      <c r="A6" s="1240"/>
      <c r="B6" s="613" t="s">
        <v>9</v>
      </c>
      <c r="C6" s="614">
        <f>SUM(C4:C5)</f>
        <v>15478</v>
      </c>
      <c r="D6" s="614">
        <f t="shared" ref="D6:AC6" si="3">SUM(D4:D5)</f>
        <v>17261</v>
      </c>
      <c r="E6" s="614">
        <f t="shared" si="3"/>
        <v>18745</v>
      </c>
      <c r="F6" s="614">
        <f t="shared" si="3"/>
        <v>24496</v>
      </c>
      <c r="G6" s="614">
        <f t="shared" si="3"/>
        <v>16643</v>
      </c>
      <c r="H6" s="614">
        <f t="shared" si="3"/>
        <v>16661</v>
      </c>
      <c r="I6" s="614">
        <f t="shared" si="3"/>
        <v>11497</v>
      </c>
      <c r="J6" s="614">
        <f t="shared" si="3"/>
        <v>7154</v>
      </c>
      <c r="K6" s="614">
        <f t="shared" si="3"/>
        <v>5567</v>
      </c>
      <c r="L6" s="614">
        <f t="shared" si="3"/>
        <v>4277</v>
      </c>
      <c r="M6" s="614">
        <f t="shared" si="3"/>
        <v>6790.277</v>
      </c>
      <c r="N6" s="614">
        <f t="shared" si="3"/>
        <v>6301.77</v>
      </c>
      <c r="O6" s="614">
        <f t="shared" si="3"/>
        <v>18516</v>
      </c>
      <c r="P6" s="614">
        <f t="shared" si="3"/>
        <v>20654.748</v>
      </c>
      <c r="Q6" s="614">
        <f t="shared" si="3"/>
        <v>21451.384999999998</v>
      </c>
      <c r="R6" s="614">
        <f t="shared" si="3"/>
        <v>17363</v>
      </c>
      <c r="S6" s="614">
        <f t="shared" si="3"/>
        <v>18483.977999999999</v>
      </c>
      <c r="T6" s="614">
        <f t="shared" si="3"/>
        <v>13638.866999999998</v>
      </c>
      <c r="U6" s="614">
        <f t="shared" si="3"/>
        <v>11353.902</v>
      </c>
      <c r="V6" s="614">
        <f t="shared" si="3"/>
        <v>9570.0499999999993</v>
      </c>
      <c r="W6" s="614">
        <f t="shared" si="3"/>
        <v>7161.4889999999996</v>
      </c>
      <c r="X6" s="614">
        <f t="shared" si="3"/>
        <v>9851.2704999999787</v>
      </c>
      <c r="Y6" s="614">
        <f t="shared" si="3"/>
        <v>11190.285500000002</v>
      </c>
      <c r="Z6" s="614">
        <f t="shared" si="3"/>
        <v>11805.7562</v>
      </c>
      <c r="AA6" s="613">
        <f>SUM(AA4:AA5)</f>
        <v>11324</v>
      </c>
      <c r="AB6" s="613">
        <f t="shared" si="3"/>
        <v>14638.534</v>
      </c>
      <c r="AC6" s="613">
        <f t="shared" si="3"/>
        <v>27511.948</v>
      </c>
      <c r="AD6" s="613">
        <f t="shared" ref="AD6:AI6" si="4">SUM(AD4:AD5)</f>
        <v>36660.813719999998</v>
      </c>
      <c r="AE6" s="613">
        <f t="shared" si="4"/>
        <v>20697.650000000001</v>
      </c>
      <c r="AF6" s="613">
        <f t="shared" si="4"/>
        <v>26006.605610000002</v>
      </c>
      <c r="AG6" s="615">
        <f t="shared" si="4"/>
        <v>22695.775140000002</v>
      </c>
      <c r="AH6" s="615">
        <f t="shared" si="4"/>
        <v>21023.218560000001</v>
      </c>
      <c r="AI6" s="615">
        <f t="shared" si="4"/>
        <v>23230.121999999999</v>
      </c>
      <c r="AJ6" s="615">
        <f t="shared" ref="AJ6:AK6" si="5">SUM(AJ4:AJ5)</f>
        <v>32697.409</v>
      </c>
      <c r="AK6" s="891">
        <f t="shared" si="5"/>
        <v>17435.496999999999</v>
      </c>
      <c r="AL6" s="448"/>
      <c r="AM6" s="609">
        <f t="shared" si="0"/>
        <v>23416.404340000001</v>
      </c>
      <c r="AN6" s="610">
        <f t="shared" ref="AN6:AN13" si="6">(AK6-AJ6)/AJ6</f>
        <v>-0.46676212173264248</v>
      </c>
      <c r="AO6" s="610">
        <f t="shared" si="1"/>
        <v>2.456972620146226E-2</v>
      </c>
      <c r="AQ6" s="616" t="s">
        <v>10</v>
      </c>
      <c r="AR6" s="612">
        <f>SUM(AA8)</f>
        <v>23715</v>
      </c>
      <c r="AS6" s="612">
        <f t="shared" ref="AS6:BA6" si="7">SUM(AB8)</f>
        <v>36915.4925</v>
      </c>
      <c r="AT6" s="612">
        <f t="shared" si="7"/>
        <v>40479.118499999997</v>
      </c>
      <c r="AU6" s="612">
        <f t="shared" si="7"/>
        <v>51364.879009999997</v>
      </c>
      <c r="AV6" s="612">
        <f t="shared" si="7"/>
        <v>37058.563499999997</v>
      </c>
      <c r="AW6" s="612">
        <f t="shared" si="7"/>
        <v>79422.67</v>
      </c>
      <c r="AX6" s="612">
        <f t="shared" si="7"/>
        <v>99724.155499999993</v>
      </c>
      <c r="AY6" s="612">
        <f t="shared" si="7"/>
        <v>82524.78</v>
      </c>
      <c r="AZ6" s="612">
        <f t="shared" si="7"/>
        <v>145807</v>
      </c>
      <c r="BA6" s="612">
        <f t="shared" si="7"/>
        <v>93363.84599999999</v>
      </c>
      <c r="BB6" s="1181">
        <f>SUM(AK8)</f>
        <v>73435</v>
      </c>
      <c r="BC6" s="898">
        <f t="shared" ref="BC6:BC9" si="8">(BB6-BA6)/BA6</f>
        <v>-0.21345356745479394</v>
      </c>
      <c r="BD6" s="898">
        <f t="shared" ref="BD6:BD9" si="9">BB6/$BB$9</f>
        <v>0.13518383369456693</v>
      </c>
    </row>
    <row r="7" spans="1:56">
      <c r="A7" s="1240" t="s">
        <v>11</v>
      </c>
      <c r="B7" s="617" t="s">
        <v>5</v>
      </c>
      <c r="C7" s="605">
        <v>48881</v>
      </c>
      <c r="D7" s="605">
        <v>33643</v>
      </c>
      <c r="E7" s="605">
        <v>46199</v>
      </c>
      <c r="F7" s="605">
        <v>54145</v>
      </c>
      <c r="G7" s="605">
        <v>30838</v>
      </c>
      <c r="H7" s="605">
        <v>19381</v>
      </c>
      <c r="I7" s="605">
        <v>3546</v>
      </c>
      <c r="J7" s="605">
        <v>16237</v>
      </c>
      <c r="K7" s="605">
        <v>33186</v>
      </c>
      <c r="L7" s="605">
        <v>21814</v>
      </c>
      <c r="M7" s="605">
        <v>29693.914000000001</v>
      </c>
      <c r="N7" s="605">
        <v>45724.543000000005</v>
      </c>
      <c r="O7" s="605">
        <v>23206</v>
      </c>
      <c r="P7" s="605">
        <v>74578</v>
      </c>
      <c r="Q7" s="605">
        <v>60471.315999999992</v>
      </c>
      <c r="R7" s="605">
        <v>25160</v>
      </c>
      <c r="S7" s="605">
        <v>25618.493999999999</v>
      </c>
      <c r="T7" s="605">
        <v>11725.087</v>
      </c>
      <c r="U7" s="605">
        <v>32791.366000000002</v>
      </c>
      <c r="V7" s="605">
        <v>10793</v>
      </c>
      <c r="W7" s="605">
        <v>25476.299459999998</v>
      </c>
      <c r="X7" s="605">
        <v>15844.110200000048</v>
      </c>
      <c r="Y7" s="605">
        <v>34124.122799999997</v>
      </c>
      <c r="Z7" s="605">
        <v>22463.861800000002</v>
      </c>
      <c r="AA7" s="604">
        <v>23715</v>
      </c>
      <c r="AB7" s="604">
        <v>36915.4925</v>
      </c>
      <c r="AC7" s="604">
        <v>40479.118499999997</v>
      </c>
      <c r="AD7" s="604">
        <v>51364.879009999997</v>
      </c>
      <c r="AE7" s="604">
        <v>37058.563499999997</v>
      </c>
      <c r="AF7" s="604">
        <v>79422.67</v>
      </c>
      <c r="AG7" s="607">
        <v>99724.155499999993</v>
      </c>
      <c r="AH7" s="607">
        <v>82524.78</v>
      </c>
      <c r="AI7" s="607">
        <v>145807</v>
      </c>
      <c r="AJ7" s="607">
        <v>93363.84599999999</v>
      </c>
      <c r="AK7" s="538">
        <v>73435</v>
      </c>
      <c r="AM7" s="609">
        <f t="shared" si="0"/>
        <v>98970.956300000005</v>
      </c>
      <c r="AN7" s="610">
        <f t="shared" si="6"/>
        <v>-0.21345356745479394</v>
      </c>
      <c r="AO7" s="610">
        <f t="shared" si="1"/>
        <v>0.10348301763949609</v>
      </c>
      <c r="AQ7" s="616" t="s">
        <v>12</v>
      </c>
      <c r="AR7" s="612">
        <f>SUM(AA11)</f>
        <v>550189</v>
      </c>
      <c r="AS7" s="612">
        <f t="shared" ref="AS7:BA7" si="10">SUM(AB11)</f>
        <v>329978.45049999998</v>
      </c>
      <c r="AT7" s="612">
        <f t="shared" si="10"/>
        <v>400006.08</v>
      </c>
      <c r="AU7" s="612">
        <f t="shared" si="10"/>
        <v>432697.26104000001</v>
      </c>
      <c r="AV7" s="612">
        <f t="shared" si="10"/>
        <v>397439.88500000001</v>
      </c>
      <c r="AW7" s="612">
        <f t="shared" si="10"/>
        <v>365449.15800000005</v>
      </c>
      <c r="AX7" s="612">
        <f t="shared" si="10"/>
        <v>289354.44400000002</v>
      </c>
      <c r="AY7" s="612">
        <f t="shared" si="10"/>
        <v>261736.40400000001</v>
      </c>
      <c r="AZ7" s="612">
        <f t="shared" si="10"/>
        <v>465655.973</v>
      </c>
      <c r="BA7" s="612">
        <f t="shared" si="10"/>
        <v>260515.049</v>
      </c>
      <c r="BB7" s="1181">
        <f>SUM(AK11)</f>
        <v>122699</v>
      </c>
      <c r="BC7" s="898">
        <f t="shared" si="8"/>
        <v>-0.52901377302007613</v>
      </c>
      <c r="BD7" s="898">
        <f t="shared" si="9"/>
        <v>0.2258721483010781</v>
      </c>
    </row>
    <row r="8" spans="1:56">
      <c r="A8" s="1240"/>
      <c r="B8" s="618" t="s">
        <v>13</v>
      </c>
      <c r="C8" s="614">
        <f>SUM(C7)</f>
        <v>48881</v>
      </c>
      <c r="D8" s="614">
        <f t="shared" ref="D8:AC8" si="11">SUM(D7)</f>
        <v>33643</v>
      </c>
      <c r="E8" s="614">
        <f t="shared" si="11"/>
        <v>46199</v>
      </c>
      <c r="F8" s="614">
        <f t="shared" si="11"/>
        <v>54145</v>
      </c>
      <c r="G8" s="614">
        <f t="shared" si="11"/>
        <v>30838</v>
      </c>
      <c r="H8" s="614">
        <f t="shared" si="11"/>
        <v>19381</v>
      </c>
      <c r="I8" s="614">
        <f t="shared" si="11"/>
        <v>3546</v>
      </c>
      <c r="J8" s="614">
        <f t="shared" si="11"/>
        <v>16237</v>
      </c>
      <c r="K8" s="614">
        <f t="shared" si="11"/>
        <v>33186</v>
      </c>
      <c r="L8" s="614">
        <f t="shared" si="11"/>
        <v>21814</v>
      </c>
      <c r="M8" s="614">
        <f t="shared" si="11"/>
        <v>29693.914000000001</v>
      </c>
      <c r="N8" s="614">
        <f t="shared" si="11"/>
        <v>45724.543000000005</v>
      </c>
      <c r="O8" s="614">
        <f t="shared" si="11"/>
        <v>23206</v>
      </c>
      <c r="P8" s="614">
        <f t="shared" si="11"/>
        <v>74578</v>
      </c>
      <c r="Q8" s="614">
        <f t="shared" si="11"/>
        <v>60471.315999999992</v>
      </c>
      <c r="R8" s="614">
        <f t="shared" si="11"/>
        <v>25160</v>
      </c>
      <c r="S8" s="614">
        <f t="shared" si="11"/>
        <v>25618.493999999999</v>
      </c>
      <c r="T8" s="614">
        <f t="shared" si="11"/>
        <v>11725.087</v>
      </c>
      <c r="U8" s="614">
        <f t="shared" si="11"/>
        <v>32791.366000000002</v>
      </c>
      <c r="V8" s="614">
        <f t="shared" si="11"/>
        <v>10793</v>
      </c>
      <c r="W8" s="614">
        <f t="shared" si="11"/>
        <v>25476.299459999998</v>
      </c>
      <c r="X8" s="614">
        <f t="shared" si="11"/>
        <v>15844.110200000048</v>
      </c>
      <c r="Y8" s="614">
        <f t="shared" si="11"/>
        <v>34124.122799999997</v>
      </c>
      <c r="Z8" s="619">
        <f t="shared" si="11"/>
        <v>22463.861800000002</v>
      </c>
      <c r="AA8" s="613">
        <f>SUM(AA7)</f>
        <v>23715</v>
      </c>
      <c r="AB8" s="613">
        <f t="shared" si="11"/>
        <v>36915.4925</v>
      </c>
      <c r="AC8" s="613">
        <f t="shared" si="11"/>
        <v>40479.118499999997</v>
      </c>
      <c r="AD8" s="613">
        <f t="shared" ref="AD8:AI8" si="12">SUM(AD7)</f>
        <v>51364.879009999997</v>
      </c>
      <c r="AE8" s="613">
        <f t="shared" si="12"/>
        <v>37058.563499999997</v>
      </c>
      <c r="AF8" s="613">
        <f t="shared" si="12"/>
        <v>79422.67</v>
      </c>
      <c r="AG8" s="615">
        <f t="shared" si="12"/>
        <v>99724.155499999993</v>
      </c>
      <c r="AH8" s="615">
        <f t="shared" si="12"/>
        <v>82524.78</v>
      </c>
      <c r="AI8" s="615">
        <f t="shared" si="12"/>
        <v>145807</v>
      </c>
      <c r="AJ8" s="615">
        <f t="shared" ref="AJ8:AK8" si="13">SUM(AJ7)</f>
        <v>93363.84599999999</v>
      </c>
      <c r="AK8" s="891">
        <f t="shared" si="13"/>
        <v>73435</v>
      </c>
      <c r="AL8" s="448"/>
      <c r="AM8" s="609">
        <f t="shared" si="0"/>
        <v>98970.956300000005</v>
      </c>
      <c r="AN8" s="610">
        <f>(AK8-AJ8)/AJ8</f>
        <v>-0.21345356745479394</v>
      </c>
      <c r="AO8" s="610">
        <f t="shared" si="1"/>
        <v>0.10348301763949609</v>
      </c>
      <c r="AQ8" s="599" t="s">
        <v>14</v>
      </c>
      <c r="AR8" s="612">
        <f>SUM(AA13)</f>
        <v>252104</v>
      </c>
      <c r="AS8" s="612">
        <f t="shared" ref="AS8:BA8" si="14">SUM(AB13)</f>
        <v>449855.47400000005</v>
      </c>
      <c r="AT8" s="612">
        <f t="shared" si="14"/>
        <v>469434.81800000003</v>
      </c>
      <c r="AU8" s="612">
        <f t="shared" si="14"/>
        <v>478094.89</v>
      </c>
      <c r="AV8" s="612">
        <f t="shared" si="14"/>
        <v>487279.522</v>
      </c>
      <c r="AW8" s="612">
        <f t="shared" si="14"/>
        <v>493847.54399999999</v>
      </c>
      <c r="AX8" s="612">
        <f t="shared" si="14"/>
        <v>430944.47100000002</v>
      </c>
      <c r="AY8" s="612">
        <f t="shared" si="14"/>
        <v>421969.82299999997</v>
      </c>
      <c r="AZ8" s="612">
        <f t="shared" si="14"/>
        <v>350010.89899999998</v>
      </c>
      <c r="BA8" s="612">
        <f t="shared" si="14"/>
        <v>319741.27500000002</v>
      </c>
      <c r="BB8" s="1181">
        <f>SUM(AK13)</f>
        <v>329653.74200000003</v>
      </c>
      <c r="BC8" s="898">
        <f t="shared" si="8"/>
        <v>3.1001524592031489E-2</v>
      </c>
      <c r="BD8" s="898">
        <f t="shared" si="9"/>
        <v>0.60684764261346336</v>
      </c>
    </row>
    <row r="9" spans="1:56">
      <c r="A9" s="1240" t="s">
        <v>15</v>
      </c>
      <c r="B9" s="617" t="s">
        <v>5</v>
      </c>
      <c r="C9" s="605">
        <v>223714</v>
      </c>
      <c r="D9" s="605">
        <v>261757</v>
      </c>
      <c r="E9" s="605">
        <v>197939</v>
      </c>
      <c r="F9" s="605">
        <v>253322</v>
      </c>
      <c r="G9" s="605">
        <v>399051</v>
      </c>
      <c r="H9" s="605">
        <v>477947</v>
      </c>
      <c r="I9" s="605">
        <v>354820</v>
      </c>
      <c r="J9" s="605">
        <v>423268</v>
      </c>
      <c r="K9" s="605">
        <v>347965</v>
      </c>
      <c r="L9" s="605">
        <v>370164</v>
      </c>
      <c r="M9" s="605">
        <v>485124.22499999998</v>
      </c>
      <c r="N9" s="605">
        <v>699245.7379999999</v>
      </c>
      <c r="O9" s="605">
        <v>610872</v>
      </c>
      <c r="P9" s="605">
        <v>517271.16800000001</v>
      </c>
      <c r="Q9" s="605">
        <v>473986.62900000002</v>
      </c>
      <c r="R9" s="605">
        <v>528071</v>
      </c>
      <c r="S9" s="605">
        <v>363296.69900000002</v>
      </c>
      <c r="T9" s="605">
        <v>356809.652</v>
      </c>
      <c r="U9" s="605">
        <v>446140.93900000001</v>
      </c>
      <c r="V9" s="605">
        <v>589703</v>
      </c>
      <c r="W9" s="605">
        <v>479160.6886799999</v>
      </c>
      <c r="X9" s="605">
        <v>339170.28499999922</v>
      </c>
      <c r="Y9" s="605">
        <v>355972.52399999998</v>
      </c>
      <c r="Z9" s="605">
        <v>331279.49300000002</v>
      </c>
      <c r="AA9" s="604">
        <v>550189</v>
      </c>
      <c r="AB9" s="604">
        <v>329978.45049999998</v>
      </c>
      <c r="AC9" s="604">
        <v>400006.08</v>
      </c>
      <c r="AD9" s="604">
        <v>432697.26104000001</v>
      </c>
      <c r="AE9" s="604">
        <v>397439.88500000001</v>
      </c>
      <c r="AF9" s="604">
        <v>365449.15800000005</v>
      </c>
      <c r="AG9" s="607">
        <v>289354.44400000002</v>
      </c>
      <c r="AH9" s="607">
        <v>261736.40400000001</v>
      </c>
      <c r="AI9" s="607">
        <v>465655.973</v>
      </c>
      <c r="AJ9" s="1180">
        <v>260515.049</v>
      </c>
      <c r="AK9" s="538">
        <v>122699</v>
      </c>
      <c r="AM9" s="609">
        <f>AVERAGE(AG9:AK9)</f>
        <v>279992.174</v>
      </c>
      <c r="AN9" s="610">
        <f>(AK9-AJ9)/AJ9</f>
        <v>-0.52901377302007613</v>
      </c>
      <c r="AO9" s="610">
        <f>AK9/$AK$29</f>
        <v>0.17290478356844191</v>
      </c>
      <c r="AQ9" s="599" t="s">
        <v>16</v>
      </c>
      <c r="AR9" s="612">
        <f>SUM(AR5:AR8)</f>
        <v>837328</v>
      </c>
      <c r="AS9" s="612">
        <f t="shared" ref="AS9:BA9" si="15">SUM(AS5:AS8)</f>
        <v>830627.951</v>
      </c>
      <c r="AT9" s="612">
        <f t="shared" si="15"/>
        <v>936991.9645</v>
      </c>
      <c r="AU9" s="612">
        <f t="shared" si="15"/>
        <v>998271.36305000004</v>
      </c>
      <c r="AV9" s="612">
        <f t="shared" si="15"/>
        <v>941873.62049999996</v>
      </c>
      <c r="AW9" s="612">
        <f t="shared" si="15"/>
        <v>964633.93400000012</v>
      </c>
      <c r="AX9" s="612">
        <f t="shared" si="15"/>
        <v>842103.41250000009</v>
      </c>
      <c r="AY9" s="612">
        <f t="shared" si="15"/>
        <v>787096.00699999998</v>
      </c>
      <c r="AZ9" s="612">
        <f t="shared" si="15"/>
        <v>984675.87199999997</v>
      </c>
      <c r="BA9" s="612">
        <f t="shared" si="15"/>
        <v>706317.57900000003</v>
      </c>
      <c r="BB9" s="1181">
        <f>SUM(BB5:BB8)</f>
        <v>543223.23900000006</v>
      </c>
      <c r="BC9" s="898">
        <f t="shared" si="8"/>
        <v>-0.23090794403122164</v>
      </c>
      <c r="BD9" s="898">
        <f t="shared" si="9"/>
        <v>1</v>
      </c>
    </row>
    <row r="10" spans="1:56">
      <c r="A10" s="1240"/>
      <c r="B10" s="604" t="s">
        <v>7</v>
      </c>
      <c r="C10" s="605">
        <v>58481.2</v>
      </c>
      <c r="D10" s="605">
        <v>100318.6</v>
      </c>
      <c r="E10" s="605">
        <v>28071.1</v>
      </c>
      <c r="F10" s="605">
        <v>2217.5</v>
      </c>
      <c r="G10" s="605">
        <v>12790.3</v>
      </c>
      <c r="H10" s="605">
        <v>88.9</v>
      </c>
      <c r="I10" s="605">
        <v>25</v>
      </c>
      <c r="J10" s="605"/>
      <c r="K10" s="605"/>
      <c r="L10" s="605"/>
      <c r="M10" s="605"/>
      <c r="N10" s="605"/>
      <c r="O10" s="605"/>
      <c r="P10" s="605"/>
      <c r="Q10" s="605"/>
      <c r="R10" s="605"/>
      <c r="S10" s="605"/>
      <c r="T10" s="605"/>
      <c r="U10" s="620"/>
      <c r="V10" s="605"/>
      <c r="W10" s="612"/>
      <c r="X10" s="612"/>
      <c r="Y10" s="612"/>
      <c r="Z10" s="612"/>
      <c r="AA10" s="599"/>
      <c r="AB10" s="599"/>
      <c r="AC10" s="599"/>
      <c r="AD10" s="599"/>
      <c r="AE10" s="599"/>
      <c r="AF10" s="599"/>
      <c r="AG10" s="603"/>
      <c r="AH10" s="603"/>
      <c r="AI10" s="603"/>
      <c r="AJ10" s="603"/>
      <c r="AL10" s="194"/>
      <c r="AM10" s="609"/>
      <c r="AN10" s="610"/>
      <c r="AO10" s="610"/>
      <c r="AQ10" s="56"/>
      <c r="AR10" s="177"/>
      <c r="AS10" s="177"/>
      <c r="AT10" s="177"/>
      <c r="AU10" s="177"/>
      <c r="AV10" s="177"/>
      <c r="AW10" s="214"/>
      <c r="AX10" s="214"/>
      <c r="AY10" s="177"/>
      <c r="AZ10" s="177"/>
      <c r="BA10" s="177"/>
      <c r="BB10" s="345"/>
    </row>
    <row r="11" spans="1:56">
      <c r="A11" s="1240"/>
      <c r="B11" s="618" t="s">
        <v>17</v>
      </c>
      <c r="C11" s="614">
        <f>SUM(C9:C10)</f>
        <v>282195.20000000001</v>
      </c>
      <c r="D11" s="614">
        <f t="shared" ref="D11:Y11" si="16">SUM(D9:D10)</f>
        <v>362075.6</v>
      </c>
      <c r="E11" s="614">
        <f t="shared" si="16"/>
        <v>226010.1</v>
      </c>
      <c r="F11" s="614">
        <f t="shared" si="16"/>
        <v>255539.5</v>
      </c>
      <c r="G11" s="614">
        <f t="shared" si="16"/>
        <v>411841.3</v>
      </c>
      <c r="H11" s="614">
        <f t="shared" si="16"/>
        <v>478035.9</v>
      </c>
      <c r="I11" s="614">
        <f t="shared" si="16"/>
        <v>354845</v>
      </c>
      <c r="J11" s="614">
        <f t="shared" si="16"/>
        <v>423268</v>
      </c>
      <c r="K11" s="614">
        <f t="shared" si="16"/>
        <v>347965</v>
      </c>
      <c r="L11" s="614">
        <f t="shared" si="16"/>
        <v>370164</v>
      </c>
      <c r="M11" s="614">
        <f t="shared" si="16"/>
        <v>485124.22499999998</v>
      </c>
      <c r="N11" s="614">
        <f t="shared" si="16"/>
        <v>699245.7379999999</v>
      </c>
      <c r="O11" s="614">
        <f t="shared" si="16"/>
        <v>610872</v>
      </c>
      <c r="P11" s="614">
        <f t="shared" si="16"/>
        <v>517271.16800000001</v>
      </c>
      <c r="Q11" s="614">
        <f t="shared" si="16"/>
        <v>473986.62900000002</v>
      </c>
      <c r="R11" s="614">
        <f t="shared" si="16"/>
        <v>528071</v>
      </c>
      <c r="S11" s="614">
        <f t="shared" si="16"/>
        <v>363296.69900000002</v>
      </c>
      <c r="T11" s="614">
        <f t="shared" si="16"/>
        <v>356809.652</v>
      </c>
      <c r="U11" s="614">
        <f t="shared" si="16"/>
        <v>446140.93900000001</v>
      </c>
      <c r="V11" s="614">
        <f t="shared" si="16"/>
        <v>589703</v>
      </c>
      <c r="W11" s="614">
        <f t="shared" si="16"/>
        <v>479160.6886799999</v>
      </c>
      <c r="X11" s="614">
        <f t="shared" si="16"/>
        <v>339170.28499999922</v>
      </c>
      <c r="Y11" s="614">
        <f t="shared" si="16"/>
        <v>355972.52399999998</v>
      </c>
      <c r="Z11" s="614">
        <f>SUM(Z9:Z10)</f>
        <v>331279.49300000002</v>
      </c>
      <c r="AA11" s="613">
        <f t="shared" ref="AA11" si="17">SUM(AA9:AA10)</f>
        <v>550189</v>
      </c>
      <c r="AB11" s="613">
        <f t="shared" ref="AB11:AJ11" si="18">SUM(AB9:AB10)</f>
        <v>329978.45049999998</v>
      </c>
      <c r="AC11" s="613">
        <f t="shared" si="18"/>
        <v>400006.08</v>
      </c>
      <c r="AD11" s="613">
        <f t="shared" si="18"/>
        <v>432697.26104000001</v>
      </c>
      <c r="AE11" s="613">
        <f t="shared" si="18"/>
        <v>397439.88500000001</v>
      </c>
      <c r="AF11" s="613">
        <f t="shared" si="18"/>
        <v>365449.15800000005</v>
      </c>
      <c r="AG11" s="613">
        <f t="shared" si="18"/>
        <v>289354.44400000002</v>
      </c>
      <c r="AH11" s="613">
        <f t="shared" si="18"/>
        <v>261736.40400000001</v>
      </c>
      <c r="AI11" s="613">
        <f t="shared" si="18"/>
        <v>465655.973</v>
      </c>
      <c r="AJ11" s="613">
        <f t="shared" si="18"/>
        <v>260515.049</v>
      </c>
      <c r="AK11" s="892">
        <f>SUM(AK9:AK9)</f>
        <v>122699</v>
      </c>
      <c r="AL11" s="448"/>
      <c r="AM11" s="609">
        <f t="shared" si="0"/>
        <v>279992.174</v>
      </c>
      <c r="AN11" s="610">
        <f t="shared" si="6"/>
        <v>-0.52901377302007613</v>
      </c>
      <c r="AO11" s="610">
        <f t="shared" ref="AO11:AO16" si="19">AK11/$AK$29</f>
        <v>0.17290478356844191</v>
      </c>
    </row>
    <row r="12" spans="1:56" ht="17.25" customHeight="1">
      <c r="A12" s="604" t="s">
        <v>18</v>
      </c>
      <c r="B12" s="618" t="s">
        <v>19</v>
      </c>
      <c r="C12" s="614">
        <f>SUM(C8,C11)</f>
        <v>331076.2</v>
      </c>
      <c r="D12" s="614">
        <f t="shared" ref="D12:Y12" si="20">SUM(D8,D11)</f>
        <v>395718.6</v>
      </c>
      <c r="E12" s="614">
        <f t="shared" si="20"/>
        <v>272209.09999999998</v>
      </c>
      <c r="F12" s="614">
        <f t="shared" si="20"/>
        <v>309684.5</v>
      </c>
      <c r="G12" s="614">
        <f t="shared" si="20"/>
        <v>442679.3</v>
      </c>
      <c r="H12" s="614">
        <f t="shared" si="20"/>
        <v>497416.9</v>
      </c>
      <c r="I12" s="614">
        <f t="shared" si="20"/>
        <v>358391</v>
      </c>
      <c r="J12" s="614">
        <f t="shared" si="20"/>
        <v>439505</v>
      </c>
      <c r="K12" s="614">
        <f t="shared" si="20"/>
        <v>381151</v>
      </c>
      <c r="L12" s="614">
        <f t="shared" si="20"/>
        <v>391978</v>
      </c>
      <c r="M12" s="614">
        <f t="shared" si="20"/>
        <v>514818.13899999997</v>
      </c>
      <c r="N12" s="614">
        <f t="shared" si="20"/>
        <v>744970.28099999996</v>
      </c>
      <c r="O12" s="614">
        <f t="shared" si="20"/>
        <v>634078</v>
      </c>
      <c r="P12" s="614">
        <f t="shared" si="20"/>
        <v>591849.16800000006</v>
      </c>
      <c r="Q12" s="614">
        <f t="shared" si="20"/>
        <v>534457.94500000007</v>
      </c>
      <c r="R12" s="614">
        <f t="shared" si="20"/>
        <v>553231</v>
      </c>
      <c r="S12" s="614">
        <f t="shared" si="20"/>
        <v>388915.19300000003</v>
      </c>
      <c r="T12" s="614">
        <f t="shared" si="20"/>
        <v>368534.739</v>
      </c>
      <c r="U12" s="614">
        <f t="shared" si="20"/>
        <v>478932.30499999999</v>
      </c>
      <c r="V12" s="614">
        <f t="shared" si="20"/>
        <v>600496</v>
      </c>
      <c r="W12" s="614">
        <f>SUM(W8,W11)</f>
        <v>504636.98813999991</v>
      </c>
      <c r="X12" s="614">
        <f t="shared" si="20"/>
        <v>355014.39519999927</v>
      </c>
      <c r="Y12" s="614">
        <f t="shared" si="20"/>
        <v>390096.64679999999</v>
      </c>
      <c r="Z12" s="614">
        <f>Z11+Z8</f>
        <v>353743.35480000003</v>
      </c>
      <c r="AA12" s="613">
        <f t="shared" ref="AA12" si="21">AA11+AA8</f>
        <v>573904</v>
      </c>
      <c r="AB12" s="613">
        <f t="shared" ref="AB12:AJ12" si="22">AB11+AB8</f>
        <v>366893.94299999997</v>
      </c>
      <c r="AC12" s="613">
        <f t="shared" si="22"/>
        <v>440485.1985</v>
      </c>
      <c r="AD12" s="613">
        <f t="shared" si="22"/>
        <v>484062.14004999999</v>
      </c>
      <c r="AE12" s="613">
        <f t="shared" si="22"/>
        <v>434498.4485</v>
      </c>
      <c r="AF12" s="613">
        <f t="shared" si="22"/>
        <v>444871.82800000004</v>
      </c>
      <c r="AG12" s="613">
        <f t="shared" si="22"/>
        <v>389078.59950000001</v>
      </c>
      <c r="AH12" s="613">
        <f t="shared" si="22"/>
        <v>344261.18400000001</v>
      </c>
      <c r="AI12" s="613">
        <f t="shared" si="22"/>
        <v>611462.973</v>
      </c>
      <c r="AJ12" s="613">
        <f t="shared" si="22"/>
        <v>353878.89500000002</v>
      </c>
      <c r="AK12" s="892">
        <f>AK11+AK8</f>
        <v>196134</v>
      </c>
      <c r="AL12" s="194"/>
      <c r="AM12" s="609">
        <f t="shared" si="0"/>
        <v>378963.13030000002</v>
      </c>
      <c r="AN12" s="610">
        <f t="shared" si="6"/>
        <v>-0.44575954437746285</v>
      </c>
      <c r="AO12" s="610">
        <f t="shared" si="19"/>
        <v>0.27638780120793799</v>
      </c>
      <c r="AQ12" s="526"/>
      <c r="AR12" s="527"/>
      <c r="AS12" s="527"/>
      <c r="AT12" s="526"/>
      <c r="AU12" s="526"/>
      <c r="AV12" s="526"/>
      <c r="AW12" s="533"/>
      <c r="AX12" s="533"/>
      <c r="AY12" s="177"/>
      <c r="AZ12" s="177"/>
      <c r="BA12" s="177"/>
      <c r="BB12" s="345"/>
    </row>
    <row r="13" spans="1:56" ht="12.75" customHeight="1">
      <c r="A13" s="1241" t="s">
        <v>20</v>
      </c>
      <c r="B13" s="604" t="s">
        <v>21</v>
      </c>
      <c r="C13" s="605">
        <v>28450</v>
      </c>
      <c r="D13" s="605">
        <v>33727</v>
      </c>
      <c r="E13" s="605">
        <v>31919</v>
      </c>
      <c r="F13" s="605">
        <v>30127</v>
      </c>
      <c r="G13" s="605">
        <v>18880</v>
      </c>
      <c r="H13" s="605">
        <v>27561</v>
      </c>
      <c r="I13" s="605">
        <v>8439</v>
      </c>
      <c r="J13" s="605">
        <v>37951</v>
      </c>
      <c r="K13" s="605">
        <v>45355</v>
      </c>
      <c r="L13" s="605">
        <v>18715</v>
      </c>
      <c r="M13" s="605">
        <v>1448</v>
      </c>
      <c r="N13" s="605">
        <v>3118</v>
      </c>
      <c r="O13" s="605">
        <v>21526.544000000002</v>
      </c>
      <c r="P13" s="605">
        <v>43902.849000000002</v>
      </c>
      <c r="Q13" s="605">
        <v>76249.366000000009</v>
      </c>
      <c r="R13" s="605">
        <v>108331</v>
      </c>
      <c r="S13" s="605">
        <v>148779</v>
      </c>
      <c r="T13" s="605">
        <v>134536.35700000002</v>
      </c>
      <c r="U13" s="605">
        <v>136388.47200000001</v>
      </c>
      <c r="V13" s="605">
        <v>163480</v>
      </c>
      <c r="W13" s="605">
        <v>239866.32277</v>
      </c>
      <c r="X13" s="605">
        <v>175635.75399999999</v>
      </c>
      <c r="Y13" s="605">
        <v>275180.47700000001</v>
      </c>
      <c r="Z13" s="605">
        <v>322473</v>
      </c>
      <c r="AA13" s="604">
        <v>252104</v>
      </c>
      <c r="AB13" s="604">
        <v>449855.47400000005</v>
      </c>
      <c r="AC13" s="604">
        <v>469434.81800000003</v>
      </c>
      <c r="AD13" s="604">
        <v>478094.89</v>
      </c>
      <c r="AE13" s="604">
        <v>487279.522</v>
      </c>
      <c r="AF13" s="604">
        <v>493847.54399999999</v>
      </c>
      <c r="AG13" s="607">
        <v>430944.47100000002</v>
      </c>
      <c r="AH13" s="607">
        <v>421969.82299999997</v>
      </c>
      <c r="AI13" s="607">
        <v>350010.89899999998</v>
      </c>
      <c r="AJ13" s="607">
        <v>319741.27500000002</v>
      </c>
      <c r="AK13" s="890">
        <v>329653.74200000003</v>
      </c>
      <c r="AM13" s="609">
        <f t="shared" si="0"/>
        <v>370464.04200000002</v>
      </c>
      <c r="AN13" s="610">
        <f t="shared" si="6"/>
        <v>3.1001524592031489E-2</v>
      </c>
      <c r="AO13" s="610">
        <f t="shared" si="19"/>
        <v>0.46454094094521547</v>
      </c>
      <c r="AP13" s="177"/>
      <c r="AQ13" s="177"/>
      <c r="AR13" s="526"/>
      <c r="AS13" s="528"/>
      <c r="AT13" s="526"/>
      <c r="AU13" s="526"/>
      <c r="AV13" s="526"/>
      <c r="AW13" s="533"/>
      <c r="AX13" s="533"/>
      <c r="AY13" s="177"/>
      <c r="AZ13" s="177"/>
      <c r="BA13" s="177"/>
      <c r="BB13" s="345"/>
    </row>
    <row r="14" spans="1:56" ht="12.75" customHeight="1">
      <c r="A14" s="1241"/>
      <c r="B14" s="604" t="s">
        <v>7</v>
      </c>
      <c r="C14" s="605">
        <v>66075.3</v>
      </c>
      <c r="D14" s="605">
        <v>16229.4</v>
      </c>
      <c r="E14" s="605">
        <v>68758.899999999994</v>
      </c>
      <c r="F14" s="605">
        <v>112242.6</v>
      </c>
      <c r="G14" s="605">
        <v>67800</v>
      </c>
      <c r="H14" s="605">
        <v>13714</v>
      </c>
      <c r="I14" s="605">
        <v>125813</v>
      </c>
      <c r="J14" s="605">
        <v>113053</v>
      </c>
      <c r="K14" s="605">
        <v>138166</v>
      </c>
      <c r="L14" s="605">
        <v>55726</v>
      </c>
      <c r="M14" s="605"/>
      <c r="N14" s="605"/>
      <c r="O14" s="605"/>
      <c r="P14" s="605"/>
      <c r="Q14" s="605"/>
      <c r="R14" s="605"/>
      <c r="S14" s="605"/>
      <c r="T14" s="605"/>
      <c r="U14" s="605"/>
      <c r="V14" s="605"/>
      <c r="W14" s="612"/>
      <c r="X14" s="612"/>
      <c r="Y14" s="612"/>
      <c r="Z14" s="612"/>
      <c r="AA14" s="599"/>
      <c r="AB14" s="612"/>
      <c r="AC14" s="612"/>
      <c r="AD14" s="612"/>
      <c r="AE14" s="612"/>
      <c r="AF14" s="612"/>
      <c r="AG14" s="621"/>
      <c r="AH14" s="621"/>
      <c r="AI14" s="621"/>
      <c r="AJ14" s="621"/>
      <c r="AK14" s="893"/>
      <c r="AL14" s="570"/>
      <c r="AM14" s="609"/>
      <c r="AN14" s="610"/>
      <c r="AO14" s="610"/>
      <c r="AP14" s="69"/>
      <c r="AQ14" s="526"/>
      <c r="AR14" s="526"/>
      <c r="AS14" s="529"/>
      <c r="AT14" s="530"/>
      <c r="AU14" s="530"/>
      <c r="AV14" s="530"/>
      <c r="AW14" s="534"/>
      <c r="AX14" s="534"/>
      <c r="AY14" s="177"/>
      <c r="AZ14" s="177"/>
      <c r="BA14" s="177"/>
      <c r="BB14" s="345"/>
      <c r="BC14" s="346"/>
    </row>
    <row r="15" spans="1:56" ht="12.75" customHeight="1">
      <c r="A15" s="1241"/>
      <c r="B15" s="604" t="s">
        <v>22</v>
      </c>
      <c r="C15" s="605"/>
      <c r="D15" s="605"/>
      <c r="E15" s="605"/>
      <c r="F15" s="605"/>
      <c r="G15" s="605"/>
      <c r="H15" s="605"/>
      <c r="I15" s="605">
        <v>30188</v>
      </c>
      <c r="J15" s="605">
        <v>7474</v>
      </c>
      <c r="K15" s="605">
        <v>16861</v>
      </c>
      <c r="L15" s="605">
        <v>44093</v>
      </c>
      <c r="M15" s="605">
        <v>36127</v>
      </c>
      <c r="N15" s="605">
        <v>14156</v>
      </c>
      <c r="O15" s="605"/>
      <c r="P15" s="605"/>
      <c r="Q15" s="605">
        <v>475.80099999999999</v>
      </c>
      <c r="R15" s="605">
        <v>6598.8270000000002</v>
      </c>
      <c r="S15" s="605">
        <v>33290</v>
      </c>
      <c r="T15" s="605">
        <v>16070.9</v>
      </c>
      <c r="U15" s="605">
        <v>15100</v>
      </c>
      <c r="V15" s="605">
        <v>12732</v>
      </c>
      <c r="W15" s="605"/>
      <c r="X15" s="605"/>
      <c r="Y15" s="605"/>
      <c r="Z15" s="605"/>
      <c r="AA15" s="604"/>
      <c r="AB15" s="604"/>
      <c r="AC15" s="604"/>
      <c r="AD15" s="604"/>
      <c r="AE15" s="604"/>
      <c r="AF15" s="604"/>
      <c r="AG15" s="607"/>
      <c r="AH15" s="607"/>
      <c r="AI15" s="607"/>
      <c r="AJ15" s="607"/>
      <c r="AK15" s="890"/>
      <c r="AM15" s="609"/>
      <c r="AN15" s="610"/>
      <c r="AO15" s="610"/>
      <c r="AQ15" s="527"/>
      <c r="AR15" s="526"/>
      <c r="AS15" s="529"/>
      <c r="AT15" s="530"/>
      <c r="AU15" s="530"/>
      <c r="AV15" s="530"/>
      <c r="AW15" s="534"/>
      <c r="AX15" s="534"/>
      <c r="BC15" s="193"/>
    </row>
    <row r="16" spans="1:56" ht="12.75" customHeight="1">
      <c r="A16" s="1241"/>
      <c r="B16" s="604" t="s">
        <v>23</v>
      </c>
      <c r="C16" s="605">
        <v>356203</v>
      </c>
      <c r="D16" s="605">
        <v>262579</v>
      </c>
      <c r="E16" s="605">
        <v>144627</v>
      </c>
      <c r="F16" s="605">
        <v>67523</v>
      </c>
      <c r="G16" s="605">
        <v>53845</v>
      </c>
      <c r="H16" s="605">
        <v>45417</v>
      </c>
      <c r="I16" s="605">
        <v>53121</v>
      </c>
      <c r="J16" s="605">
        <v>24630</v>
      </c>
      <c r="K16" s="605">
        <v>5100</v>
      </c>
      <c r="L16" s="605">
        <v>4762</v>
      </c>
      <c r="M16" s="605"/>
      <c r="N16" s="605"/>
      <c r="O16" s="605"/>
      <c r="P16" s="605"/>
      <c r="Q16" s="605">
        <v>2901.51</v>
      </c>
      <c r="R16" s="605">
        <v>10575.434999999999</v>
      </c>
      <c r="S16" s="605">
        <v>31334</v>
      </c>
      <c r="T16" s="605">
        <v>32460.637999999999</v>
      </c>
      <c r="U16" s="605">
        <v>10673</v>
      </c>
      <c r="V16" s="605">
        <v>11863</v>
      </c>
      <c r="W16" s="605">
        <v>31953</v>
      </c>
      <c r="X16" s="605">
        <v>26160</v>
      </c>
      <c r="Y16" s="605">
        <v>132</v>
      </c>
      <c r="Z16" s="605">
        <v>2854</v>
      </c>
      <c r="AA16" s="604">
        <v>20057</v>
      </c>
      <c r="AB16" s="604">
        <v>25523</v>
      </c>
      <c r="AC16" s="604">
        <v>21410.197999999997</v>
      </c>
      <c r="AD16" s="604">
        <v>25049.447</v>
      </c>
      <c r="AE16" s="604">
        <v>26191</v>
      </c>
      <c r="AF16" s="604">
        <v>34550.724799999996</v>
      </c>
      <c r="AG16" s="607">
        <v>7014.9360000000006</v>
      </c>
      <c r="AH16" s="607">
        <v>4022.5419999999999</v>
      </c>
      <c r="AI16" s="607">
        <v>3929.6200000000008</v>
      </c>
      <c r="AJ16" s="607">
        <v>2456.0529999999999</v>
      </c>
      <c r="AK16" s="890">
        <v>4018</v>
      </c>
      <c r="AL16" s="526"/>
      <c r="AM16" s="609">
        <f t="shared" ref="AM16" si="23">AVERAGE(AG16:AK16)</f>
        <v>4288.2302</v>
      </c>
      <c r="AN16" s="610">
        <f t="shared" ref="AN16" si="24">(AK16-AJ16)/AJ16</f>
        <v>0.63595818168419016</v>
      </c>
      <c r="AO16" s="610">
        <f t="shared" si="19"/>
        <v>5.6620789116292678E-3</v>
      </c>
      <c r="AQ16"/>
      <c r="AR16"/>
      <c r="AS16"/>
      <c r="AT16"/>
      <c r="AU16"/>
      <c r="AV16"/>
      <c r="AW16"/>
      <c r="AX16"/>
      <c r="AY16"/>
      <c r="AZ16"/>
      <c r="BA16"/>
      <c r="BB16" s="345"/>
      <c r="BC16" s="193"/>
    </row>
    <row r="17" spans="1:61" ht="12.75" customHeight="1">
      <c r="A17" s="1241"/>
      <c r="B17" s="604" t="s">
        <v>24</v>
      </c>
      <c r="C17" s="605">
        <v>315479</v>
      </c>
      <c r="D17" s="605">
        <v>342261</v>
      </c>
      <c r="E17" s="605">
        <v>184374</v>
      </c>
      <c r="F17" s="605">
        <v>78532</v>
      </c>
      <c r="G17" s="605">
        <v>45860</v>
      </c>
      <c r="H17" s="605">
        <v>45276</v>
      </c>
      <c r="I17" s="605"/>
      <c r="J17" s="605"/>
      <c r="K17" s="605"/>
      <c r="L17" s="605"/>
      <c r="M17" s="605"/>
      <c r="N17" s="605"/>
      <c r="O17" s="605"/>
      <c r="P17" s="605"/>
      <c r="Q17" s="605"/>
      <c r="R17" s="605"/>
      <c r="S17" s="605"/>
      <c r="T17" s="622"/>
      <c r="U17" s="605"/>
      <c r="V17" s="605"/>
      <c r="W17" s="605"/>
      <c r="X17" s="605"/>
      <c r="Y17" s="605"/>
      <c r="Z17" s="605"/>
      <c r="AA17" s="604"/>
      <c r="AB17" s="604"/>
      <c r="AC17" s="604"/>
      <c r="AD17" s="604"/>
      <c r="AE17" s="604"/>
      <c r="AF17" s="604"/>
      <c r="AG17" s="607"/>
      <c r="AH17" s="607"/>
      <c r="AI17" s="607"/>
      <c r="AJ17" s="607"/>
      <c r="AK17" s="890"/>
      <c r="AL17" s="194"/>
      <c r="AM17" s="609"/>
      <c r="AN17" s="610"/>
      <c r="AO17" s="610"/>
      <c r="AP17" s="515"/>
      <c r="AQ17"/>
      <c r="AR17"/>
      <c r="AS17"/>
      <c r="AT17"/>
      <c r="AU17"/>
      <c r="AV17"/>
      <c r="AW17"/>
      <c r="AX17"/>
      <c r="AY17"/>
      <c r="AZ17"/>
      <c r="BA17"/>
      <c r="BB17" s="345"/>
      <c r="BC17" s="193"/>
    </row>
    <row r="18" spans="1:61" ht="12.75" customHeight="1">
      <c r="A18" s="1241"/>
      <c r="B18" s="604" t="s">
        <v>25</v>
      </c>
      <c r="C18" s="605"/>
      <c r="D18" s="605"/>
      <c r="E18" s="605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05"/>
      <c r="Q18" s="605"/>
      <c r="R18" s="605"/>
      <c r="S18" s="605"/>
      <c r="T18" s="605">
        <v>7780.13</v>
      </c>
      <c r="U18" s="605">
        <v>31141.87</v>
      </c>
      <c r="V18" s="605">
        <v>17341</v>
      </c>
      <c r="W18" s="605">
        <v>22252.305016631759</v>
      </c>
      <c r="X18" s="605">
        <v>8698</v>
      </c>
      <c r="Y18" s="605"/>
      <c r="Z18" s="605"/>
      <c r="AA18" s="604">
        <v>10935</v>
      </c>
      <c r="AB18" s="604">
        <v>31212.587</v>
      </c>
      <c r="AC18" s="604">
        <v>28536.265099999993</v>
      </c>
      <c r="AD18" s="604">
        <v>29459.903529999996</v>
      </c>
      <c r="AE18" s="604">
        <v>10381</v>
      </c>
      <c r="AF18" s="604">
        <v>23149.206000000002</v>
      </c>
      <c r="AG18" s="607">
        <v>34355.858999999997</v>
      </c>
      <c r="AH18" s="607">
        <v>26432.362000000001</v>
      </c>
      <c r="AI18" s="607">
        <v>23115.141</v>
      </c>
      <c r="AJ18" s="607">
        <v>10745.723999999998</v>
      </c>
      <c r="AK18" s="890"/>
      <c r="AM18" s="609">
        <f t="shared" ref="AM18:AM21" si="25">AVERAGE(AG18:AK18)</f>
        <v>23662.271499999999</v>
      </c>
      <c r="AN18" s="610">
        <f t="shared" ref="AN18:AN21" si="26">(AK18-AJ18)/AJ18</f>
        <v>-1</v>
      </c>
      <c r="AO18" s="610">
        <f t="shared" ref="AO18:AO21" si="27">AK18/$AK$29</f>
        <v>0</v>
      </c>
      <c r="AP18" s="515"/>
      <c r="AQ18"/>
      <c r="AR18"/>
      <c r="AS18"/>
      <c r="AT18"/>
      <c r="AU18"/>
      <c r="AV18"/>
      <c r="AW18"/>
      <c r="AX18"/>
      <c r="AY18"/>
      <c r="AZ18"/>
      <c r="BA18"/>
      <c r="BC18" s="193"/>
    </row>
    <row r="19" spans="1:61" ht="15.75" customHeight="1">
      <c r="A19" s="624" t="s">
        <v>26</v>
      </c>
      <c r="B19" s="604" t="s">
        <v>27</v>
      </c>
      <c r="C19" s="605"/>
      <c r="D19" s="605"/>
      <c r="E19" s="605"/>
      <c r="F19" s="605"/>
      <c r="G19" s="605"/>
      <c r="H19" s="605"/>
      <c r="I19" s="605"/>
      <c r="J19" s="605"/>
      <c r="K19" s="605"/>
      <c r="L19" s="605"/>
      <c r="M19" s="605"/>
      <c r="N19" s="605"/>
      <c r="O19" s="605"/>
      <c r="P19" s="605"/>
      <c r="Q19" s="605"/>
      <c r="R19" s="605"/>
      <c r="S19" s="605"/>
      <c r="T19" s="605"/>
      <c r="U19" s="605"/>
      <c r="V19" s="605"/>
      <c r="W19" s="605"/>
      <c r="X19" s="605"/>
      <c r="Y19" s="605"/>
      <c r="Z19" s="605"/>
      <c r="AA19" s="604">
        <v>5</v>
      </c>
      <c r="AB19" s="604"/>
      <c r="AC19" s="604"/>
      <c r="AD19" s="604"/>
      <c r="AE19" s="604">
        <v>1226</v>
      </c>
      <c r="AF19" s="604">
        <v>9689.1703760160908</v>
      </c>
      <c r="AG19" s="607">
        <v>20194.048675345999</v>
      </c>
      <c r="AH19" s="607">
        <v>48607.938149290385</v>
      </c>
      <c r="AI19" s="607">
        <v>81837.429529773595</v>
      </c>
      <c r="AJ19" s="607">
        <v>34931.231442160781</v>
      </c>
      <c r="AK19" s="1236">
        <v>15188.514403838</v>
      </c>
      <c r="AL19" s="347"/>
      <c r="AM19" s="609">
        <f t="shared" si="25"/>
        <v>40151.832440081751</v>
      </c>
      <c r="AN19" s="610">
        <f t="shared" si="26"/>
        <v>-0.5651881202932344</v>
      </c>
      <c r="AO19" s="610">
        <f t="shared" si="27"/>
        <v>2.140332680561188E-2</v>
      </c>
      <c r="AP19" s="177"/>
      <c r="AQ19"/>
      <c r="AR19"/>
      <c r="AS19"/>
      <c r="AT19"/>
      <c r="AU19"/>
      <c r="AV19"/>
      <c r="AW19"/>
      <c r="AX19"/>
      <c r="AY19"/>
      <c r="AZ19"/>
      <c r="BA19"/>
      <c r="BC19" s="193"/>
    </row>
    <row r="20" spans="1:61" ht="15.75" customHeight="1">
      <c r="A20" s="624"/>
      <c r="B20" s="604" t="s">
        <v>28</v>
      </c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04"/>
      <c r="AB20" s="604"/>
      <c r="AC20" s="604"/>
      <c r="AD20" s="604">
        <v>9690.3919999999998</v>
      </c>
      <c r="AE20" s="604">
        <v>29417</v>
      </c>
      <c r="AF20" s="604"/>
      <c r="AG20" s="607"/>
      <c r="AH20" s="607"/>
      <c r="AI20" s="607"/>
      <c r="AJ20" s="607"/>
      <c r="AK20" s="1236"/>
      <c r="AL20" s="347"/>
      <c r="AM20" s="609" t="e">
        <f t="shared" si="25"/>
        <v>#DIV/0!</v>
      </c>
      <c r="AN20" s="610" t="e">
        <f t="shared" si="26"/>
        <v>#DIV/0!</v>
      </c>
      <c r="AO20" s="610">
        <f t="shared" si="27"/>
        <v>0</v>
      </c>
      <c r="AP20" s="177"/>
      <c r="AQ20" s="515"/>
      <c r="AR20" s="177"/>
      <c r="AS20" s="177"/>
      <c r="BC20" s="193"/>
    </row>
    <row r="21" spans="1:61" ht="15.75" customHeight="1">
      <c r="A21" s="624"/>
      <c r="B21" s="604" t="s">
        <v>29</v>
      </c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>
        <v>44.6</v>
      </c>
      <c r="S21" s="605"/>
      <c r="T21" s="605"/>
      <c r="U21" s="605"/>
      <c r="V21" s="605"/>
      <c r="W21" s="605"/>
      <c r="X21" s="605"/>
      <c r="Y21" s="605"/>
      <c r="Z21" s="605"/>
      <c r="AA21" s="623"/>
      <c r="AB21" s="604">
        <v>1677.6860546969112</v>
      </c>
      <c r="AC21" s="604">
        <v>20357</v>
      </c>
      <c r="AD21" s="604">
        <v>97158.214999999997</v>
      </c>
      <c r="AE21" s="604">
        <v>294953</v>
      </c>
      <c r="AF21" s="604">
        <v>319835.53700000001</v>
      </c>
      <c r="AG21" s="607">
        <v>312929.56399999995</v>
      </c>
      <c r="AH21" s="607">
        <v>240086.91800000001</v>
      </c>
      <c r="AI21" s="607">
        <v>213345.86</v>
      </c>
      <c r="AJ21" s="607">
        <v>18020.975000000006</v>
      </c>
      <c r="AK21" s="1236">
        <v>5888.5919999999996</v>
      </c>
      <c r="AL21" s="347"/>
      <c r="AM21" s="609">
        <f t="shared" si="25"/>
        <v>158054.38179999997</v>
      </c>
      <c r="AN21" s="610">
        <f t="shared" si="26"/>
        <v>-0.67323676993059489</v>
      </c>
      <c r="AO21" s="610">
        <f t="shared" si="27"/>
        <v>8.2980767999972158E-3</v>
      </c>
      <c r="AP21" s="952"/>
      <c r="AQ21" s="177"/>
      <c r="AR21" s="177"/>
      <c r="AS21" s="177"/>
      <c r="AT21" s="177"/>
      <c r="AU21" s="177"/>
      <c r="AV21" s="177"/>
      <c r="AW21" s="214"/>
      <c r="AX21" s="214"/>
      <c r="AY21" s="177"/>
      <c r="AZ21" s="177"/>
      <c r="BA21" s="177"/>
      <c r="BB21" s="177"/>
      <c r="BC21" s="193"/>
    </row>
    <row r="22" spans="1:61" ht="15.75" customHeight="1">
      <c r="A22" s="624"/>
      <c r="B22" s="604" t="s">
        <v>30</v>
      </c>
      <c r="C22" s="605"/>
      <c r="D22" s="605"/>
      <c r="E22" s="605"/>
      <c r="F22" s="605"/>
      <c r="G22" s="605"/>
      <c r="H22" s="605"/>
      <c r="I22" s="605"/>
      <c r="J22" s="605"/>
      <c r="K22" s="605"/>
      <c r="L22" s="605"/>
      <c r="M22" s="605"/>
      <c r="N22" s="605"/>
      <c r="O22" s="605"/>
      <c r="P22" s="605"/>
      <c r="Q22" s="605"/>
      <c r="R22" s="605"/>
      <c r="S22" s="605"/>
      <c r="T22" s="605"/>
      <c r="U22" s="605"/>
      <c r="V22" s="605"/>
      <c r="W22" s="605"/>
      <c r="X22" s="605"/>
      <c r="Y22" s="605"/>
      <c r="Z22" s="605"/>
      <c r="AA22" s="623"/>
      <c r="AB22" s="604"/>
      <c r="AC22" s="604"/>
      <c r="AD22" s="604"/>
      <c r="AE22" s="604"/>
      <c r="AF22" s="604"/>
      <c r="AG22" s="607"/>
      <c r="AH22" s="607"/>
      <c r="AI22" s="607"/>
      <c r="AJ22" s="607">
        <v>96767.819999999992</v>
      </c>
      <c r="AK22" s="1236">
        <v>119097</v>
      </c>
      <c r="AL22" s="347"/>
      <c r="AM22" s="609"/>
      <c r="AN22" s="610"/>
      <c r="AO22" s="610"/>
      <c r="AP22" s="177"/>
      <c r="AQ22" s="177"/>
      <c r="AR22" s="177"/>
      <c r="AS22" s="177"/>
      <c r="AT22" s="177"/>
      <c r="AU22" s="177"/>
      <c r="AV22" s="177"/>
      <c r="AW22" s="214"/>
      <c r="AX22" s="214"/>
      <c r="AY22" s="177"/>
      <c r="AZ22" s="177"/>
      <c r="BA22" s="177"/>
      <c r="BB22" s="177"/>
      <c r="BC22" s="193"/>
    </row>
    <row r="23" spans="1:61" ht="13.5" customHeight="1">
      <c r="A23" s="624"/>
      <c r="B23" s="604" t="s">
        <v>31</v>
      </c>
      <c r="C23" s="605"/>
      <c r="D23" s="605"/>
      <c r="E23" s="605"/>
      <c r="F23" s="605"/>
      <c r="G23" s="605"/>
      <c r="H23" s="605"/>
      <c r="I23" s="605">
        <v>10356</v>
      </c>
      <c r="J23" s="605">
        <v>15139</v>
      </c>
      <c r="K23" s="605">
        <v>8118</v>
      </c>
      <c r="L23" s="605">
        <v>7144</v>
      </c>
      <c r="M23" s="605">
        <v>11952</v>
      </c>
      <c r="N23" s="605">
        <v>4988</v>
      </c>
      <c r="O23" s="605">
        <v>9783</v>
      </c>
      <c r="P23" s="605">
        <v>32853.308000000005</v>
      </c>
      <c r="Q23" s="605">
        <v>25359.168000000001</v>
      </c>
      <c r="R23" s="605">
        <v>25597</v>
      </c>
      <c r="S23" s="605">
        <v>53472</v>
      </c>
      <c r="T23" s="605">
        <v>68363</v>
      </c>
      <c r="U23" s="605">
        <v>64778</v>
      </c>
      <c r="V23" s="605">
        <v>74351</v>
      </c>
      <c r="W23" s="605">
        <v>83720</v>
      </c>
      <c r="X23" s="605">
        <v>133662</v>
      </c>
      <c r="Y23" s="605">
        <v>34165</v>
      </c>
      <c r="Z23" s="605">
        <v>13176</v>
      </c>
      <c r="AA23" s="604">
        <v>15194</v>
      </c>
      <c r="AB23" s="604">
        <v>16358.603945303088</v>
      </c>
      <c r="AC23" s="604">
        <v>23135</v>
      </c>
      <c r="AD23" s="604">
        <v>34811.682999999997</v>
      </c>
      <c r="AE23" s="604">
        <v>23532</v>
      </c>
      <c r="AF23" s="604">
        <v>46516.264999999999</v>
      </c>
      <c r="AG23" s="607">
        <v>17460.02</v>
      </c>
      <c r="AH23" s="607">
        <v>14944.978999999999</v>
      </c>
      <c r="AI23" s="607">
        <v>9521.5</v>
      </c>
      <c r="AJ23" s="607">
        <v>6757.21</v>
      </c>
      <c r="AK23" s="1228">
        <v>7693</v>
      </c>
      <c r="AL23" s="1237"/>
      <c r="AM23" s="609">
        <f t="shared" ref="AM23:AM25" si="28">AVERAGE(AG23:AK23)</f>
        <v>11275.341799999998</v>
      </c>
      <c r="AN23" s="610">
        <f t="shared" ref="AN23:AN25" si="29">(AK23-AJ23)/AJ23</f>
        <v>0.13848763024976285</v>
      </c>
      <c r="AO23" s="610">
        <f t="shared" ref="AO23:AO25" si="30">AK23/$AK$29</f>
        <v>1.0840809623485307E-2</v>
      </c>
      <c r="AP23" s="177"/>
      <c r="AS23" s="177"/>
      <c r="AT23" s="177"/>
      <c r="AU23" s="177"/>
      <c r="AV23" s="177"/>
      <c r="AW23" s="214"/>
      <c r="AX23" s="214"/>
      <c r="AY23" s="177"/>
      <c r="AZ23" s="177"/>
      <c r="BA23" s="177"/>
      <c r="BB23" s="177"/>
      <c r="BC23" s="193"/>
      <c r="BD23" s="195"/>
      <c r="BE23" s="195"/>
      <c r="BF23" s="195"/>
      <c r="BG23" s="195"/>
    </row>
    <row r="24" spans="1:61" ht="12" customHeight="1">
      <c r="A24" s="624"/>
      <c r="B24" s="604" t="s">
        <v>32</v>
      </c>
      <c r="C24" s="605"/>
      <c r="D24" s="605"/>
      <c r="E24" s="605"/>
      <c r="F24" s="605"/>
      <c r="G24" s="605"/>
      <c r="H24" s="605"/>
      <c r="I24" s="605">
        <v>1223</v>
      </c>
      <c r="J24" s="605">
        <v>9255</v>
      </c>
      <c r="K24" s="605">
        <v>11484</v>
      </c>
      <c r="L24" s="605">
        <v>4134</v>
      </c>
      <c r="M24" s="605">
        <v>11593</v>
      </c>
      <c r="N24" s="605">
        <v>13644</v>
      </c>
      <c r="O24" s="605">
        <v>27789</v>
      </c>
      <c r="P24" s="605">
        <v>50702.691999999995</v>
      </c>
      <c r="Q24" s="605">
        <v>55470.831999999995</v>
      </c>
      <c r="R24" s="605">
        <v>39597</v>
      </c>
      <c r="S24" s="605">
        <v>20190</v>
      </c>
      <c r="T24" s="605">
        <v>16889</v>
      </c>
      <c r="U24" s="605">
        <v>16440</v>
      </c>
      <c r="V24" s="605">
        <v>30287</v>
      </c>
      <c r="W24" s="605">
        <v>41734</v>
      </c>
      <c r="X24" s="605">
        <v>71555</v>
      </c>
      <c r="Y24" s="605">
        <v>50164</v>
      </c>
      <c r="Z24" s="605">
        <v>9866</v>
      </c>
      <c r="AA24" s="604">
        <v>45583</v>
      </c>
      <c r="AB24" s="604"/>
      <c r="AC24" s="604">
        <v>35735</v>
      </c>
      <c r="AD24" s="604">
        <v>24566.212</v>
      </c>
      <c r="AE24" s="604">
        <v>31462</v>
      </c>
      <c r="AF24" s="604">
        <v>18183.528999999999</v>
      </c>
      <c r="AG24" s="607">
        <v>670.36</v>
      </c>
      <c r="AH24" s="607">
        <v>3542.018</v>
      </c>
      <c r="AI24" s="607">
        <v>2300</v>
      </c>
      <c r="AJ24" s="607">
        <v>1180</v>
      </c>
      <c r="AK24" s="1228">
        <v>13455</v>
      </c>
      <c r="AL24" s="347"/>
      <c r="AM24" s="609">
        <f t="shared" si="28"/>
        <v>4229.4755999999998</v>
      </c>
      <c r="AN24" s="610">
        <f t="shared" si="29"/>
        <v>10.402542372881356</v>
      </c>
      <c r="AO24" s="610">
        <f t="shared" si="30"/>
        <v>1.8960495708305575E-2</v>
      </c>
      <c r="AP24" s="177"/>
      <c r="AQ24" s="598"/>
      <c r="AR24" s="318"/>
      <c r="AS24" s="318"/>
      <c r="AT24" s="318"/>
      <c r="AU24" s="318"/>
      <c r="AV24" s="318"/>
      <c r="AW24" s="535"/>
      <c r="AX24" s="535"/>
      <c r="BE24" s="191"/>
      <c r="BF24" s="191"/>
      <c r="BG24" s="191"/>
      <c r="BH24" s="191"/>
      <c r="BI24" s="191"/>
    </row>
    <row r="25" spans="1:61" ht="13.35" customHeight="1">
      <c r="A25" s="624"/>
      <c r="B25" s="604" t="s">
        <v>33</v>
      </c>
      <c r="C25" s="605"/>
      <c r="D25" s="605">
        <v>166.90726129999999</v>
      </c>
      <c r="E25" s="605">
        <v>122.91952587</v>
      </c>
      <c r="F25" s="605">
        <v>0.98592400000000002</v>
      </c>
      <c r="G25" s="605">
        <v>1892.2762841670003</v>
      </c>
      <c r="H25" s="605">
        <v>267.5</v>
      </c>
      <c r="I25" s="605">
        <v>0.1</v>
      </c>
      <c r="J25" s="605">
        <v>0.1</v>
      </c>
      <c r="K25" s="605">
        <v>3</v>
      </c>
      <c r="L25" s="605">
        <v>0.8</v>
      </c>
      <c r="M25" s="605">
        <v>3.2271291557646613</v>
      </c>
      <c r="N25" s="605">
        <v>1.5353594516384925</v>
      </c>
      <c r="O25" s="605">
        <v>506.5472563974522</v>
      </c>
      <c r="P25" s="605"/>
      <c r="Q25" s="605"/>
      <c r="R25" s="605">
        <v>14212</v>
      </c>
      <c r="S25" s="605">
        <v>10170</v>
      </c>
      <c r="T25" s="605">
        <v>12191</v>
      </c>
      <c r="U25" s="605">
        <v>3758</v>
      </c>
      <c r="V25" s="605">
        <v>6302</v>
      </c>
      <c r="W25" s="605">
        <v>18</v>
      </c>
      <c r="X25" s="605">
        <v>3391</v>
      </c>
      <c r="Y25" s="605">
        <v>10</v>
      </c>
      <c r="Z25" s="605">
        <v>317</v>
      </c>
      <c r="AA25" s="604">
        <v>173</v>
      </c>
      <c r="AB25" s="604">
        <v>1414</v>
      </c>
      <c r="AC25" s="604">
        <v>1061</v>
      </c>
      <c r="AD25" s="604">
        <v>595</v>
      </c>
      <c r="AE25" s="604">
        <v>460</v>
      </c>
      <c r="AF25" s="604">
        <v>204</v>
      </c>
      <c r="AG25" s="607">
        <v>186.11114912848228</v>
      </c>
      <c r="AH25" s="607">
        <v>163.84284942244494</v>
      </c>
      <c r="AI25" s="607">
        <v>1331</v>
      </c>
      <c r="AJ25" s="607">
        <v>147</v>
      </c>
      <c r="AK25" s="890">
        <v>1070</v>
      </c>
      <c r="AL25" s="344"/>
      <c r="AM25" s="609">
        <f t="shared" si="28"/>
        <v>579.59079971018548</v>
      </c>
      <c r="AN25" s="610">
        <f t="shared" si="29"/>
        <v>6.27891156462585</v>
      </c>
      <c r="AO25" s="610">
        <f t="shared" si="30"/>
        <v>1.5078209147444789E-3</v>
      </c>
      <c r="AQ25" s="598"/>
      <c r="AR25" s="347"/>
      <c r="AS25" s="347"/>
      <c r="AT25" s="347"/>
      <c r="AU25" s="347"/>
      <c r="AV25" s="347"/>
      <c r="AW25" s="308"/>
      <c r="AX25" s="308"/>
      <c r="AY25" s="318"/>
      <c r="AZ25" s="318"/>
      <c r="BA25" s="318"/>
      <c r="BB25" s="177"/>
      <c r="BC25" s="193"/>
    </row>
    <row r="26" spans="1:61" ht="15" customHeight="1">
      <c r="A26" s="624"/>
      <c r="B26" s="604" t="s">
        <v>34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>
        <v>666</v>
      </c>
      <c r="S26" s="605"/>
      <c r="T26" s="605">
        <v>4</v>
      </c>
      <c r="U26" s="605">
        <v>276</v>
      </c>
      <c r="V26" s="605">
        <v>1242</v>
      </c>
      <c r="W26" s="612"/>
      <c r="X26" s="612"/>
      <c r="Y26" s="612"/>
      <c r="Z26" s="612"/>
      <c r="AA26" s="599"/>
      <c r="AB26" s="599"/>
      <c r="AC26" s="599"/>
      <c r="AD26" s="599"/>
      <c r="AE26" s="599"/>
      <c r="AF26" s="599"/>
      <c r="AG26" s="603"/>
      <c r="AH26" s="603"/>
      <c r="AI26" s="603"/>
      <c r="AJ26" s="603"/>
      <c r="AK26" s="889"/>
      <c r="AL26" s="194"/>
      <c r="AM26" s="609"/>
      <c r="AN26" s="610"/>
      <c r="AO26" s="610"/>
      <c r="AQ26" s="598"/>
      <c r="AR26" s="177"/>
      <c r="AS26" s="347"/>
      <c r="AT26" s="347"/>
      <c r="AU26" s="347"/>
      <c r="AV26" s="347"/>
      <c r="AW26" s="308"/>
      <c r="AX26" s="308"/>
      <c r="AY26" s="318"/>
      <c r="AZ26" s="318"/>
      <c r="BA26" s="318"/>
    </row>
    <row r="27" spans="1:61" ht="13.35" customHeight="1">
      <c r="A27" s="624"/>
      <c r="B27" s="604" t="s">
        <v>35</v>
      </c>
      <c r="C27" s="605"/>
      <c r="D27" s="605"/>
      <c r="E27" s="605"/>
      <c r="F27" s="605"/>
      <c r="G27" s="605"/>
      <c r="H27" s="605"/>
      <c r="I27" s="605"/>
      <c r="J27" s="605"/>
      <c r="K27" s="605"/>
      <c r="L27" s="605"/>
      <c r="M27" s="605"/>
      <c r="N27" s="605"/>
      <c r="O27" s="605"/>
      <c r="P27" s="605"/>
      <c r="Q27" s="605"/>
      <c r="R27" s="605"/>
      <c r="S27" s="605"/>
      <c r="T27" s="605"/>
      <c r="U27" s="605"/>
      <c r="V27" s="605"/>
      <c r="W27" s="605"/>
      <c r="X27" s="605"/>
      <c r="Y27" s="612"/>
      <c r="Z27" s="612"/>
      <c r="AA27" s="599"/>
      <c r="AB27" s="599"/>
      <c r="AC27" s="599"/>
      <c r="AD27" s="599"/>
      <c r="AE27" s="599"/>
      <c r="AF27" s="599"/>
      <c r="AG27" s="603"/>
      <c r="AH27" s="603"/>
      <c r="AI27" s="603"/>
      <c r="AJ27" s="603"/>
      <c r="AK27" s="889"/>
      <c r="AL27" s="194"/>
      <c r="AM27" s="609"/>
      <c r="AN27" s="610"/>
      <c r="AO27" s="610"/>
      <c r="AQ27" s="436"/>
      <c r="AR27" s="177"/>
      <c r="AS27" s="347"/>
      <c r="AT27" s="347"/>
      <c r="AU27" s="347"/>
      <c r="AV27" s="347"/>
      <c r="AW27" s="308"/>
      <c r="AX27" s="308"/>
      <c r="AY27" s="435"/>
      <c r="AZ27" s="435"/>
      <c r="BA27" s="435"/>
      <c r="BB27" s="177"/>
      <c r="BC27" s="193"/>
    </row>
    <row r="28" spans="1:61" ht="15" customHeight="1">
      <c r="A28" s="624"/>
      <c r="B28" s="613" t="s">
        <v>36</v>
      </c>
      <c r="C28" s="614">
        <f t="shared" ref="C28:AI28" si="31">SUM(C13:C27)</f>
        <v>766207.3</v>
      </c>
      <c r="D28" s="614">
        <f t="shared" si="31"/>
        <v>654963.30726130004</v>
      </c>
      <c r="E28" s="614">
        <f t="shared" si="31"/>
        <v>429801.81952587003</v>
      </c>
      <c r="F28" s="614">
        <f t="shared" si="31"/>
        <v>288425.58592399996</v>
      </c>
      <c r="G28" s="614">
        <f t="shared" si="31"/>
        <v>188277.27628416699</v>
      </c>
      <c r="H28" s="614">
        <f t="shared" si="31"/>
        <v>132235.5</v>
      </c>
      <c r="I28" s="614">
        <f t="shared" si="31"/>
        <v>229140.1</v>
      </c>
      <c r="J28" s="614">
        <f t="shared" si="31"/>
        <v>207502.1</v>
      </c>
      <c r="K28" s="614">
        <f t="shared" si="31"/>
        <v>225087</v>
      </c>
      <c r="L28" s="614">
        <f t="shared" si="31"/>
        <v>134574.79999999999</v>
      </c>
      <c r="M28" s="614">
        <f t="shared" si="31"/>
        <v>61123.227129155763</v>
      </c>
      <c r="N28" s="614">
        <f t="shared" si="31"/>
        <v>35907.535359451642</v>
      </c>
      <c r="O28" s="614">
        <f t="shared" si="31"/>
        <v>59605.091256397456</v>
      </c>
      <c r="P28" s="614">
        <f t="shared" si="31"/>
        <v>127458.849</v>
      </c>
      <c r="Q28" s="614">
        <f t="shared" si="31"/>
        <v>160456.67700000003</v>
      </c>
      <c r="R28" s="614">
        <f t="shared" si="31"/>
        <v>205621.86200000002</v>
      </c>
      <c r="S28" s="614">
        <f t="shared" si="31"/>
        <v>297235</v>
      </c>
      <c r="T28" s="614">
        <f t="shared" si="31"/>
        <v>288295.02500000002</v>
      </c>
      <c r="U28" s="614">
        <f t="shared" si="31"/>
        <v>278555.342</v>
      </c>
      <c r="V28" s="614">
        <f t="shared" si="31"/>
        <v>317598</v>
      </c>
      <c r="W28" s="614">
        <f t="shared" si="31"/>
        <v>419543.62778663175</v>
      </c>
      <c r="X28" s="614">
        <f t="shared" si="31"/>
        <v>419101.75399999996</v>
      </c>
      <c r="Y28" s="614">
        <f t="shared" si="31"/>
        <v>359651.47700000001</v>
      </c>
      <c r="Z28" s="614">
        <f t="shared" si="31"/>
        <v>348686</v>
      </c>
      <c r="AA28" s="613">
        <f t="shared" si="31"/>
        <v>344051</v>
      </c>
      <c r="AB28" s="613">
        <f t="shared" si="31"/>
        <v>526041.35100000002</v>
      </c>
      <c r="AC28" s="613">
        <f t="shared" si="31"/>
        <v>599669.28110000002</v>
      </c>
      <c r="AD28" s="613">
        <f t="shared" si="31"/>
        <v>699425.74252999993</v>
      </c>
      <c r="AE28" s="613">
        <f t="shared" si="31"/>
        <v>904901.522</v>
      </c>
      <c r="AF28" s="613">
        <f t="shared" si="31"/>
        <v>945975.97617601603</v>
      </c>
      <c r="AG28" s="615">
        <f t="shared" si="31"/>
        <v>823755.36982447456</v>
      </c>
      <c r="AH28" s="615">
        <f t="shared" si="31"/>
        <v>759770.42299871298</v>
      </c>
      <c r="AI28" s="615">
        <f t="shared" si="31"/>
        <v>685391.44952977356</v>
      </c>
      <c r="AJ28" s="615">
        <f t="shared" ref="AJ28:AK28" si="32">SUM(AJ13:AJ27)</f>
        <v>490747.28844216082</v>
      </c>
      <c r="AK28" s="891">
        <f t="shared" si="32"/>
        <v>496063.84840383806</v>
      </c>
      <c r="AL28" s="571"/>
      <c r="AM28" s="897">
        <f>AVERAGE(AG28:AK28)</f>
        <v>651145.67583979201</v>
      </c>
      <c r="AN28" s="898">
        <f>(AK28-AJ28)/AJ28</f>
        <v>1.0833600280409587E-2</v>
      </c>
      <c r="AO28" s="898">
        <f>AK28/$AK$29</f>
        <v>0.69904247259059971</v>
      </c>
      <c r="AP28" s="56"/>
      <c r="AQ28" s="194"/>
      <c r="AR28" s="177"/>
      <c r="AS28" s="319"/>
      <c r="AT28" s="319"/>
      <c r="AU28" s="319"/>
      <c r="AV28" s="319"/>
      <c r="AW28" s="536"/>
      <c r="AX28" s="536"/>
      <c r="AY28" s="319"/>
      <c r="AZ28" s="319"/>
      <c r="BA28" s="319"/>
      <c r="BB28" s="69"/>
      <c r="BC28" s="194"/>
    </row>
    <row r="29" spans="1:61" ht="20.25" customHeight="1">
      <c r="A29" s="625" t="s">
        <v>37</v>
      </c>
      <c r="B29" s="626" t="s">
        <v>38</v>
      </c>
      <c r="C29" s="627">
        <f t="shared" ref="C29:AI29" si="33">C6+C8+C11+C28</f>
        <v>1112761.5</v>
      </c>
      <c r="D29" s="627">
        <f t="shared" si="33"/>
        <v>1067942.9072612999</v>
      </c>
      <c r="E29" s="627">
        <f t="shared" si="33"/>
        <v>720755.91952587001</v>
      </c>
      <c r="F29" s="627">
        <f t="shared" si="33"/>
        <v>622606.08592400001</v>
      </c>
      <c r="G29" s="627">
        <f t="shared" si="33"/>
        <v>647599.57628416701</v>
      </c>
      <c r="H29" s="627">
        <f t="shared" si="33"/>
        <v>646313.4</v>
      </c>
      <c r="I29" s="627">
        <f t="shared" si="33"/>
        <v>599028.1</v>
      </c>
      <c r="J29" s="627">
        <f t="shared" si="33"/>
        <v>654161.1</v>
      </c>
      <c r="K29" s="627">
        <f t="shared" si="33"/>
        <v>611805</v>
      </c>
      <c r="L29" s="627">
        <f t="shared" si="33"/>
        <v>530829.80000000005</v>
      </c>
      <c r="M29" s="627">
        <f t="shared" si="33"/>
        <v>582731.64312915574</v>
      </c>
      <c r="N29" s="627">
        <f t="shared" si="33"/>
        <v>787179.58635945152</v>
      </c>
      <c r="O29" s="627">
        <f t="shared" si="33"/>
        <v>712199.09125639743</v>
      </c>
      <c r="P29" s="627">
        <f t="shared" si="33"/>
        <v>739962.76500000001</v>
      </c>
      <c r="Q29" s="627">
        <f t="shared" si="33"/>
        <v>716366.00699999998</v>
      </c>
      <c r="R29" s="627">
        <f t="shared" si="33"/>
        <v>776215.86199999996</v>
      </c>
      <c r="S29" s="627">
        <f t="shared" si="33"/>
        <v>704634.17100000009</v>
      </c>
      <c r="T29" s="627">
        <f t="shared" si="33"/>
        <v>670468.63100000005</v>
      </c>
      <c r="U29" s="627">
        <f t="shared" si="33"/>
        <v>768841.549</v>
      </c>
      <c r="V29" s="627">
        <f t="shared" si="33"/>
        <v>927664.05</v>
      </c>
      <c r="W29" s="627">
        <f t="shared" si="33"/>
        <v>931342.10492663167</v>
      </c>
      <c r="X29" s="627">
        <f t="shared" si="33"/>
        <v>783967.41969999927</v>
      </c>
      <c r="Y29" s="627">
        <f t="shared" si="33"/>
        <v>760938.40929999994</v>
      </c>
      <c r="Z29" s="627">
        <f t="shared" si="33"/>
        <v>714235.11100000003</v>
      </c>
      <c r="AA29" s="627">
        <f t="shared" si="33"/>
        <v>929279</v>
      </c>
      <c r="AB29" s="627">
        <f t="shared" si="33"/>
        <v>907573.82799999998</v>
      </c>
      <c r="AC29" s="627">
        <f t="shared" si="33"/>
        <v>1067666.4276000001</v>
      </c>
      <c r="AD29" s="627">
        <f t="shared" si="33"/>
        <v>1220148.6963</v>
      </c>
      <c r="AE29" s="627">
        <f t="shared" si="33"/>
        <v>1360097.6205</v>
      </c>
      <c r="AF29" s="627">
        <f t="shared" si="33"/>
        <v>1416854.4097860162</v>
      </c>
      <c r="AG29" s="628">
        <f t="shared" si="33"/>
        <v>1235529.7444644745</v>
      </c>
      <c r="AH29" s="628">
        <f t="shared" si="33"/>
        <v>1125054.8255587129</v>
      </c>
      <c r="AI29" s="628">
        <f t="shared" si="33"/>
        <v>1320084.5445297735</v>
      </c>
      <c r="AJ29" s="628">
        <f>AJ6+AJ8+AJ11+AJ28</f>
        <v>877323.59244216082</v>
      </c>
      <c r="AK29" s="894">
        <f>AK6+AK8+AK11+AK28</f>
        <v>709633.34540383809</v>
      </c>
      <c r="AL29" s="194"/>
      <c r="AM29" s="897">
        <f>AVERAGE(AG29:AK29)</f>
        <v>1053525.2104797917</v>
      </c>
      <c r="AN29" s="898">
        <f>(AK29-AJ29)/AJ29</f>
        <v>-0.19113842199493572</v>
      </c>
      <c r="AO29" s="898">
        <f>AK29/$AK$29</f>
        <v>1</v>
      </c>
      <c r="AR29" s="177"/>
      <c r="AS29" s="318"/>
      <c r="AT29" s="318"/>
      <c r="AU29" s="318"/>
      <c r="AV29" s="318"/>
      <c r="AW29" s="535"/>
      <c r="AX29" s="535"/>
      <c r="AY29" s="318"/>
      <c r="AZ29" s="318"/>
      <c r="BA29" s="318"/>
      <c r="BB29" s="177"/>
    </row>
    <row r="30" spans="1:61" ht="13.5" customHeight="1">
      <c r="A30" s="195"/>
      <c r="B30" s="190"/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8"/>
      <c r="Y30" s="448"/>
      <c r="Z30" s="448"/>
      <c r="AA30" s="448"/>
      <c r="AB30" s="448"/>
      <c r="AC30" s="448"/>
      <c r="AD30" s="448"/>
      <c r="AE30" s="448"/>
      <c r="AF30" s="450"/>
      <c r="AG30" s="450"/>
      <c r="AH30" s="450"/>
      <c r="AI30" s="450"/>
      <c r="AJ30" s="448"/>
      <c r="AK30" s="450"/>
      <c r="AL30" s="194"/>
      <c r="AM30" s="609"/>
      <c r="AN30" s="610"/>
      <c r="AO30" s="611"/>
      <c r="AR30" s="177"/>
      <c r="AS30" s="318"/>
      <c r="AT30" s="318"/>
      <c r="AU30" s="318"/>
      <c r="AV30" s="318"/>
      <c r="AW30" s="535"/>
      <c r="AX30" s="535"/>
      <c r="AY30" s="318"/>
      <c r="AZ30" s="318"/>
      <c r="BA30" s="318"/>
      <c r="BB30" s="177"/>
    </row>
    <row r="31" spans="1:61" ht="21.75" customHeight="1">
      <c r="A31" s="600" t="s">
        <v>39</v>
      </c>
      <c r="B31" s="629" t="s">
        <v>7</v>
      </c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0"/>
      <c r="P31" s="630"/>
      <c r="Q31" s="630"/>
      <c r="R31" s="630"/>
      <c r="S31" s="630"/>
      <c r="T31" s="630">
        <v>268.84453999999999</v>
      </c>
      <c r="U31" s="631">
        <v>142.56710000000001</v>
      </c>
      <c r="V31" s="630">
        <v>159.55059</v>
      </c>
      <c r="W31" s="614">
        <v>210.79929000000001</v>
      </c>
      <c r="X31" s="614">
        <v>218.08188000000001</v>
      </c>
      <c r="Y31" s="614">
        <v>254.65956</v>
      </c>
      <c r="Z31" s="614">
        <v>314.61295000000007</v>
      </c>
      <c r="AA31" s="613">
        <v>292.87620000000004</v>
      </c>
      <c r="AB31" s="613">
        <v>578.82677000000001</v>
      </c>
      <c r="AC31" s="613">
        <v>527.76152000000002</v>
      </c>
      <c r="AD31" s="613">
        <v>354.35359000000005</v>
      </c>
      <c r="AE31" s="613">
        <v>253.66933999999998</v>
      </c>
      <c r="AF31" s="613">
        <v>88.537680000000009</v>
      </c>
      <c r="AG31" s="615">
        <v>46.261129999999994</v>
      </c>
      <c r="AH31" s="615">
        <v>43.814829999999994</v>
      </c>
      <c r="AI31" s="615">
        <v>34.20561</v>
      </c>
      <c r="AJ31" s="615">
        <v>8.6210000000000004</v>
      </c>
      <c r="AK31" s="891">
        <v>3.5446</v>
      </c>
      <c r="AL31" s="194"/>
      <c r="AM31" s="609">
        <f>AVERAGE(AG31:AK31)</f>
        <v>27.289434</v>
      </c>
      <c r="AN31" s="610">
        <f>(AK31-AJ31)/AJ31</f>
        <v>-0.58884120171673826</v>
      </c>
      <c r="AO31" s="611"/>
      <c r="AQ31" s="56"/>
      <c r="AR31" s="177"/>
      <c r="AS31" s="177"/>
      <c r="AT31" s="177"/>
      <c r="AU31" s="177"/>
      <c r="AV31" s="177"/>
      <c r="AW31" s="214"/>
      <c r="AX31" s="214"/>
      <c r="AY31" s="177"/>
      <c r="AZ31" s="177"/>
      <c r="BA31" s="177"/>
      <c r="BB31" s="345"/>
    </row>
    <row r="32" spans="1:61" ht="12" customHeight="1">
      <c r="A32" s="56"/>
      <c r="B32" s="56"/>
      <c r="C32" s="539"/>
      <c r="D32" s="539"/>
      <c r="E32" s="539"/>
      <c r="F32" s="539"/>
      <c r="G32" s="539"/>
      <c r="H32" s="539"/>
      <c r="I32" s="539"/>
      <c r="J32" s="539"/>
      <c r="K32" s="539"/>
      <c r="L32" s="539"/>
      <c r="M32" s="539"/>
      <c r="N32" s="539"/>
      <c r="O32" s="539"/>
      <c r="P32" s="539"/>
      <c r="Q32" s="539"/>
      <c r="R32" s="539"/>
      <c r="S32" s="539"/>
      <c r="T32" s="539"/>
      <c r="U32" s="539"/>
      <c r="V32" s="539"/>
      <c r="W32" s="539"/>
      <c r="X32" s="539"/>
      <c r="AB32" s="69"/>
      <c r="AC32" s="69"/>
      <c r="AD32" s="448"/>
      <c r="AE32" s="448"/>
      <c r="AF32" s="450"/>
      <c r="AG32" s="450"/>
      <c r="AH32" s="450"/>
      <c r="AI32" s="450"/>
      <c r="AJ32" s="448"/>
      <c r="AK32" s="450"/>
      <c r="AL32" s="69"/>
      <c r="AM32" s="192"/>
      <c r="AN32" s="192"/>
      <c r="AQ32" s="190" t="s">
        <v>40</v>
      </c>
      <c r="AR32" s="531"/>
      <c r="BB32" s="177"/>
    </row>
    <row r="33" spans="1:55" ht="12" customHeight="1">
      <c r="A33" s="56"/>
      <c r="B33" s="632" t="s">
        <v>41</v>
      </c>
      <c r="C33" s="633">
        <f t="shared" ref="C33:AI33" si="34">C6+C8+C11+C13+C14+C15+C16+C17+C18</f>
        <v>1112761.5</v>
      </c>
      <c r="D33" s="633">
        <f t="shared" si="34"/>
        <v>1067776</v>
      </c>
      <c r="E33" s="633">
        <f t="shared" si="34"/>
        <v>720633</v>
      </c>
      <c r="F33" s="633">
        <f t="shared" si="34"/>
        <v>622605.1</v>
      </c>
      <c r="G33" s="633">
        <f t="shared" si="34"/>
        <v>645707.30000000005</v>
      </c>
      <c r="H33" s="633">
        <f t="shared" si="34"/>
        <v>646045.9</v>
      </c>
      <c r="I33" s="633">
        <f t="shared" si="34"/>
        <v>587449</v>
      </c>
      <c r="J33" s="633">
        <f t="shared" si="34"/>
        <v>629767</v>
      </c>
      <c r="K33" s="633">
        <f t="shared" si="34"/>
        <v>592200</v>
      </c>
      <c r="L33" s="633">
        <f t="shared" si="34"/>
        <v>519551</v>
      </c>
      <c r="M33" s="633">
        <f t="shared" si="34"/>
        <v>559183.41599999997</v>
      </c>
      <c r="N33" s="633">
        <f t="shared" si="34"/>
        <v>768546.05099999986</v>
      </c>
      <c r="O33" s="633">
        <f t="shared" si="34"/>
        <v>674120.54399999999</v>
      </c>
      <c r="P33" s="633">
        <f t="shared" si="34"/>
        <v>656406.76500000001</v>
      </c>
      <c r="Q33" s="633">
        <f t="shared" si="34"/>
        <v>635536.00699999998</v>
      </c>
      <c r="R33" s="633">
        <f t="shared" si="34"/>
        <v>696099.2620000001</v>
      </c>
      <c r="S33" s="633">
        <f t="shared" si="34"/>
        <v>620802.17100000009</v>
      </c>
      <c r="T33" s="633">
        <f t="shared" si="34"/>
        <v>573021.63100000005</v>
      </c>
      <c r="U33" s="633">
        <f t="shared" si="34"/>
        <v>683589.549</v>
      </c>
      <c r="V33" s="633">
        <f t="shared" si="34"/>
        <v>815482.05</v>
      </c>
      <c r="W33" s="633">
        <f t="shared" si="34"/>
        <v>805870.10492663167</v>
      </c>
      <c r="X33" s="633">
        <f t="shared" si="34"/>
        <v>575359.41969999927</v>
      </c>
      <c r="Y33" s="633">
        <f t="shared" si="34"/>
        <v>676599.40929999994</v>
      </c>
      <c r="Z33" s="633">
        <f t="shared" si="34"/>
        <v>690876.11100000003</v>
      </c>
      <c r="AA33" s="633">
        <f t="shared" si="34"/>
        <v>868324</v>
      </c>
      <c r="AB33" s="633">
        <f t="shared" si="34"/>
        <v>888123.53799999994</v>
      </c>
      <c r="AC33" s="633">
        <f t="shared" si="34"/>
        <v>987378.42759999994</v>
      </c>
      <c r="AD33" s="633">
        <f t="shared" si="34"/>
        <v>1053327.1943000001</v>
      </c>
      <c r="AE33" s="633">
        <f t="shared" si="34"/>
        <v>979047.62049999996</v>
      </c>
      <c r="AF33" s="633">
        <f t="shared" si="34"/>
        <v>1022425.90841</v>
      </c>
      <c r="AG33" s="634">
        <f t="shared" si="34"/>
        <v>884089.64063999988</v>
      </c>
      <c r="AH33" s="634">
        <f t="shared" si="34"/>
        <v>817709.12955999991</v>
      </c>
      <c r="AI33" s="634">
        <f t="shared" si="34"/>
        <v>1011748.7549999999</v>
      </c>
      <c r="AJ33" s="634">
        <f>AJ6+AJ8+AJ11+AJ13+AJ14+AJ15+AJ16+AJ17+AJ18</f>
        <v>719519.35600000003</v>
      </c>
      <c r="AK33" s="895">
        <f>AK6+AK8+AK11+AK13+AK14+AK15+AK16+AK17+AK18</f>
        <v>547241.23900000006</v>
      </c>
      <c r="AL33" s="69"/>
      <c r="AM33" s="609">
        <f>AVERAGE(AG33:AK33)</f>
        <v>796061.62403999991</v>
      </c>
      <c r="AN33" s="610">
        <f t="shared" ref="AN33:AN38" si="35">(AK33-AJ33)/AJ33</f>
        <v>-0.23943499999463524</v>
      </c>
      <c r="AO33" s="611">
        <f>AK33/$AK$38</f>
        <v>0.77115669535872111</v>
      </c>
      <c r="BB33" s="177"/>
    </row>
    <row r="34" spans="1:55" ht="12" customHeight="1">
      <c r="A34" s="56"/>
      <c r="B34" s="632" t="s">
        <v>42</v>
      </c>
      <c r="C34" s="633">
        <f t="shared" ref="C34:AI34" si="36">SUM(C19:C24)</f>
        <v>0</v>
      </c>
      <c r="D34" s="633">
        <f t="shared" si="36"/>
        <v>0</v>
      </c>
      <c r="E34" s="633">
        <f t="shared" si="36"/>
        <v>0</v>
      </c>
      <c r="F34" s="633">
        <f t="shared" si="36"/>
        <v>0</v>
      </c>
      <c r="G34" s="633">
        <f t="shared" si="36"/>
        <v>0</v>
      </c>
      <c r="H34" s="633">
        <f t="shared" si="36"/>
        <v>0</v>
      </c>
      <c r="I34" s="633">
        <f t="shared" si="36"/>
        <v>11579</v>
      </c>
      <c r="J34" s="633">
        <f t="shared" si="36"/>
        <v>24394</v>
      </c>
      <c r="K34" s="633">
        <f t="shared" si="36"/>
        <v>19602</v>
      </c>
      <c r="L34" s="633">
        <f t="shared" si="36"/>
        <v>11278</v>
      </c>
      <c r="M34" s="633">
        <f t="shared" si="36"/>
        <v>23545</v>
      </c>
      <c r="N34" s="633">
        <f t="shared" si="36"/>
        <v>18632</v>
      </c>
      <c r="O34" s="633">
        <f t="shared" si="36"/>
        <v>37572</v>
      </c>
      <c r="P34" s="633">
        <f t="shared" si="36"/>
        <v>83556</v>
      </c>
      <c r="Q34" s="633">
        <f t="shared" si="36"/>
        <v>80830</v>
      </c>
      <c r="R34" s="633">
        <f t="shared" si="36"/>
        <v>65238.6</v>
      </c>
      <c r="S34" s="633">
        <f t="shared" si="36"/>
        <v>73662</v>
      </c>
      <c r="T34" s="633">
        <f t="shared" si="36"/>
        <v>85252</v>
      </c>
      <c r="U34" s="633">
        <f t="shared" si="36"/>
        <v>81218</v>
      </c>
      <c r="V34" s="633">
        <f t="shared" si="36"/>
        <v>104638</v>
      </c>
      <c r="W34" s="633">
        <f t="shared" si="36"/>
        <v>125454</v>
      </c>
      <c r="X34" s="633">
        <f t="shared" si="36"/>
        <v>205217</v>
      </c>
      <c r="Y34" s="633">
        <f t="shared" si="36"/>
        <v>84329</v>
      </c>
      <c r="Z34" s="633">
        <f t="shared" si="36"/>
        <v>23042</v>
      </c>
      <c r="AA34" s="633">
        <f t="shared" si="36"/>
        <v>60782</v>
      </c>
      <c r="AB34" s="633">
        <f t="shared" si="36"/>
        <v>18036.29</v>
      </c>
      <c r="AC34" s="633">
        <f t="shared" si="36"/>
        <v>79227</v>
      </c>
      <c r="AD34" s="633">
        <f t="shared" si="36"/>
        <v>166226.50199999998</v>
      </c>
      <c r="AE34" s="633">
        <f t="shared" si="36"/>
        <v>380590</v>
      </c>
      <c r="AF34" s="633">
        <f t="shared" si="36"/>
        <v>394224.50137601612</v>
      </c>
      <c r="AG34" s="634">
        <f t="shared" si="36"/>
        <v>351253.99267534597</v>
      </c>
      <c r="AH34" s="634">
        <f t="shared" si="36"/>
        <v>307181.85314929037</v>
      </c>
      <c r="AI34" s="634">
        <f t="shared" si="36"/>
        <v>307004.78952977358</v>
      </c>
      <c r="AJ34" s="634">
        <f>SUM(AJ19:AJ24)</f>
        <v>157657.23644216076</v>
      </c>
      <c r="AK34" s="895">
        <f>SUM(AK19:AK24)</f>
        <v>161322.106403838</v>
      </c>
      <c r="AL34" s="69"/>
      <c r="AM34" s="609">
        <f t="shared" ref="AM34:AM38" si="37">AVERAGE(AG34:AK34)</f>
        <v>256883.99564008173</v>
      </c>
      <c r="AN34" s="610">
        <f t="shared" si="35"/>
        <v>2.3245808720120217E-2</v>
      </c>
      <c r="AO34" s="611">
        <f t="shared" ref="AO34:AO37" si="38">AK34/$AK$38</f>
        <v>0.22733049630912716</v>
      </c>
      <c r="BB34" s="177"/>
    </row>
    <row r="35" spans="1:55" ht="12" customHeight="1">
      <c r="A35" s="56"/>
      <c r="B35" s="632" t="s">
        <v>43</v>
      </c>
      <c r="C35" s="633">
        <f t="shared" ref="C35:AJ35" si="39">SUM(C25:C26)</f>
        <v>0</v>
      </c>
      <c r="D35" s="633">
        <f t="shared" si="39"/>
        <v>166.90726129999999</v>
      </c>
      <c r="E35" s="633">
        <f t="shared" si="39"/>
        <v>122.91952587</v>
      </c>
      <c r="F35" s="633">
        <f t="shared" si="39"/>
        <v>0.98592400000000002</v>
      </c>
      <c r="G35" s="633">
        <f t="shared" si="39"/>
        <v>1892.2762841670003</v>
      </c>
      <c r="H35" s="633">
        <f t="shared" si="39"/>
        <v>267.5</v>
      </c>
      <c r="I35" s="633">
        <f t="shared" si="39"/>
        <v>0.1</v>
      </c>
      <c r="J35" s="633">
        <f t="shared" si="39"/>
        <v>0.1</v>
      </c>
      <c r="K35" s="633">
        <f t="shared" si="39"/>
        <v>3</v>
      </c>
      <c r="L35" s="633">
        <f t="shared" si="39"/>
        <v>0.8</v>
      </c>
      <c r="M35" s="633">
        <f t="shared" si="39"/>
        <v>3.2271291557646613</v>
      </c>
      <c r="N35" s="633">
        <f t="shared" si="39"/>
        <v>1.5353594516384925</v>
      </c>
      <c r="O35" s="633">
        <f t="shared" si="39"/>
        <v>506.5472563974522</v>
      </c>
      <c r="P35" s="633">
        <f t="shared" si="39"/>
        <v>0</v>
      </c>
      <c r="Q35" s="633">
        <f t="shared" si="39"/>
        <v>0</v>
      </c>
      <c r="R35" s="633">
        <f t="shared" si="39"/>
        <v>14878</v>
      </c>
      <c r="S35" s="633">
        <f t="shared" si="39"/>
        <v>10170</v>
      </c>
      <c r="T35" s="633">
        <f t="shared" si="39"/>
        <v>12195</v>
      </c>
      <c r="U35" s="633">
        <f t="shared" si="39"/>
        <v>4034</v>
      </c>
      <c r="V35" s="633">
        <f t="shared" si="39"/>
        <v>7544</v>
      </c>
      <c r="W35" s="633">
        <f t="shared" si="39"/>
        <v>18</v>
      </c>
      <c r="X35" s="633">
        <f t="shared" si="39"/>
        <v>3391</v>
      </c>
      <c r="Y35" s="633">
        <f t="shared" si="39"/>
        <v>10</v>
      </c>
      <c r="Z35" s="633">
        <f t="shared" si="39"/>
        <v>317</v>
      </c>
      <c r="AA35" s="633">
        <f t="shared" si="39"/>
        <v>173</v>
      </c>
      <c r="AB35" s="633">
        <f t="shared" si="39"/>
        <v>1414</v>
      </c>
      <c r="AC35" s="633">
        <f t="shared" si="39"/>
        <v>1061</v>
      </c>
      <c r="AD35" s="633">
        <f t="shared" si="39"/>
        <v>595</v>
      </c>
      <c r="AE35" s="633">
        <f t="shared" si="39"/>
        <v>460</v>
      </c>
      <c r="AF35" s="633">
        <f t="shared" si="39"/>
        <v>204</v>
      </c>
      <c r="AG35" s="634">
        <f t="shared" si="39"/>
        <v>186.11114912848228</v>
      </c>
      <c r="AH35" s="634">
        <f t="shared" si="39"/>
        <v>163.84284942244494</v>
      </c>
      <c r="AI35" s="634">
        <f t="shared" si="39"/>
        <v>1331</v>
      </c>
      <c r="AJ35" s="634">
        <f t="shared" si="39"/>
        <v>147</v>
      </c>
      <c r="AK35" s="895">
        <f t="shared" ref="AK35" si="40">SUM(AK25:AK26)</f>
        <v>1070</v>
      </c>
      <c r="AL35" s="69"/>
      <c r="AM35" s="609">
        <f t="shared" si="37"/>
        <v>579.59079971018548</v>
      </c>
      <c r="AN35" s="610">
        <f t="shared" si="35"/>
        <v>6.27891156462585</v>
      </c>
      <c r="AO35" s="611">
        <f t="shared" si="38"/>
        <v>1.5078133832560662E-3</v>
      </c>
      <c r="BB35" s="177"/>
    </row>
    <row r="36" spans="1:55" ht="12" customHeight="1">
      <c r="A36" s="56"/>
      <c r="B36" s="632" t="s">
        <v>44</v>
      </c>
      <c r="C36" s="633">
        <f t="shared" ref="C36:AI36" si="41">SUM(C27)</f>
        <v>0</v>
      </c>
      <c r="D36" s="633">
        <f t="shared" si="41"/>
        <v>0</v>
      </c>
      <c r="E36" s="633">
        <f t="shared" si="41"/>
        <v>0</v>
      </c>
      <c r="F36" s="633">
        <f t="shared" si="41"/>
        <v>0</v>
      </c>
      <c r="G36" s="633">
        <f t="shared" si="41"/>
        <v>0</v>
      </c>
      <c r="H36" s="633">
        <f t="shared" si="41"/>
        <v>0</v>
      </c>
      <c r="I36" s="633">
        <f t="shared" si="41"/>
        <v>0</v>
      </c>
      <c r="J36" s="633">
        <f t="shared" si="41"/>
        <v>0</v>
      </c>
      <c r="K36" s="633">
        <f t="shared" si="41"/>
        <v>0</v>
      </c>
      <c r="L36" s="633">
        <f t="shared" si="41"/>
        <v>0</v>
      </c>
      <c r="M36" s="633">
        <f t="shared" si="41"/>
        <v>0</v>
      </c>
      <c r="N36" s="633">
        <f t="shared" si="41"/>
        <v>0</v>
      </c>
      <c r="O36" s="633">
        <f t="shared" si="41"/>
        <v>0</v>
      </c>
      <c r="P36" s="633">
        <f t="shared" si="41"/>
        <v>0</v>
      </c>
      <c r="Q36" s="633">
        <f t="shared" si="41"/>
        <v>0</v>
      </c>
      <c r="R36" s="633">
        <f t="shared" si="41"/>
        <v>0</v>
      </c>
      <c r="S36" s="633">
        <f t="shared" si="41"/>
        <v>0</v>
      </c>
      <c r="T36" s="633">
        <f t="shared" si="41"/>
        <v>0</v>
      </c>
      <c r="U36" s="633">
        <f t="shared" si="41"/>
        <v>0</v>
      </c>
      <c r="V36" s="633">
        <f t="shared" si="41"/>
        <v>0</v>
      </c>
      <c r="W36" s="633">
        <f t="shared" si="41"/>
        <v>0</v>
      </c>
      <c r="X36" s="633">
        <f t="shared" si="41"/>
        <v>0</v>
      </c>
      <c r="Y36" s="633">
        <f t="shared" si="41"/>
        <v>0</v>
      </c>
      <c r="Z36" s="633">
        <f t="shared" si="41"/>
        <v>0</v>
      </c>
      <c r="AA36" s="633">
        <f t="shared" si="41"/>
        <v>0</v>
      </c>
      <c r="AB36" s="633">
        <f t="shared" si="41"/>
        <v>0</v>
      </c>
      <c r="AC36" s="633">
        <f t="shared" si="41"/>
        <v>0</v>
      </c>
      <c r="AD36" s="633">
        <f t="shared" si="41"/>
        <v>0</v>
      </c>
      <c r="AE36" s="633">
        <f t="shared" si="41"/>
        <v>0</v>
      </c>
      <c r="AF36" s="633">
        <f t="shared" si="41"/>
        <v>0</v>
      </c>
      <c r="AG36" s="634">
        <f t="shared" si="41"/>
        <v>0</v>
      </c>
      <c r="AH36" s="634">
        <f t="shared" si="41"/>
        <v>0</v>
      </c>
      <c r="AI36" s="634">
        <f t="shared" si="41"/>
        <v>0</v>
      </c>
      <c r="AJ36" s="634">
        <f>SUM(AJ27)</f>
        <v>0</v>
      </c>
      <c r="AK36" s="895">
        <f t="shared" ref="AK36" si="42">SUM(AK27)</f>
        <v>0</v>
      </c>
      <c r="AL36" s="69"/>
      <c r="AM36" s="609">
        <f t="shared" si="37"/>
        <v>0</v>
      </c>
      <c r="AN36" s="610" t="e">
        <f t="shared" si="35"/>
        <v>#DIV/0!</v>
      </c>
      <c r="AO36" s="611">
        <f t="shared" si="38"/>
        <v>0</v>
      </c>
      <c r="BB36" s="177"/>
    </row>
    <row r="37" spans="1:55" ht="12" customHeight="1">
      <c r="A37" s="56"/>
      <c r="B37" s="632" t="s">
        <v>45</v>
      </c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895">
        <f t="shared" ref="T37:AI37" si="43">SUM(T31)</f>
        <v>268.84453999999999</v>
      </c>
      <c r="U37" s="895">
        <f t="shared" si="43"/>
        <v>142.56710000000001</v>
      </c>
      <c r="V37" s="895">
        <f t="shared" si="43"/>
        <v>159.55059</v>
      </c>
      <c r="W37" s="895">
        <f t="shared" si="43"/>
        <v>210.79929000000001</v>
      </c>
      <c r="X37" s="634">
        <f t="shared" si="43"/>
        <v>218.08188000000001</v>
      </c>
      <c r="Y37" s="634">
        <f t="shared" si="43"/>
        <v>254.65956</v>
      </c>
      <c r="Z37" s="634">
        <f t="shared" si="43"/>
        <v>314.61295000000007</v>
      </c>
      <c r="AA37" s="634">
        <f t="shared" si="43"/>
        <v>292.87620000000004</v>
      </c>
      <c r="AB37" s="634">
        <f t="shared" si="43"/>
        <v>578.82677000000001</v>
      </c>
      <c r="AC37" s="634">
        <f t="shared" si="43"/>
        <v>527.76152000000002</v>
      </c>
      <c r="AD37" s="634">
        <f t="shared" si="43"/>
        <v>354.35359000000005</v>
      </c>
      <c r="AE37" s="634">
        <f t="shared" si="43"/>
        <v>253.66933999999998</v>
      </c>
      <c r="AF37" s="634">
        <f t="shared" si="43"/>
        <v>88.537680000000009</v>
      </c>
      <c r="AG37" s="634">
        <f t="shared" si="43"/>
        <v>46.261129999999994</v>
      </c>
      <c r="AH37" s="634">
        <f t="shared" si="43"/>
        <v>43.814829999999994</v>
      </c>
      <c r="AI37" s="634">
        <f t="shared" si="43"/>
        <v>34.20561</v>
      </c>
      <c r="AJ37" s="634">
        <f>SUM(AJ31)</f>
        <v>8.6210000000000004</v>
      </c>
      <c r="AK37" s="895">
        <f>SUM(AK31)</f>
        <v>3.5446</v>
      </c>
      <c r="AL37" s="448"/>
      <c r="AM37" s="609">
        <f t="shared" si="37"/>
        <v>27.289434</v>
      </c>
      <c r="AN37" s="610">
        <f t="shared" si="35"/>
        <v>-0.58884120171673826</v>
      </c>
      <c r="AO37" s="611">
        <f t="shared" si="38"/>
        <v>4.9949488955976184E-6</v>
      </c>
      <c r="BB37" s="177"/>
      <c r="BC37" s="191"/>
    </row>
    <row r="38" spans="1:55" ht="12" customHeight="1">
      <c r="A38" s="56"/>
      <c r="B38" s="635" t="s">
        <v>46</v>
      </c>
      <c r="C38" s="636">
        <f>SUM(C33:C36)</f>
        <v>1112761.5</v>
      </c>
      <c r="D38" s="636">
        <f t="shared" ref="D38:V38" si="44">SUM(D33:D36)</f>
        <v>1067942.9072612999</v>
      </c>
      <c r="E38" s="636">
        <f t="shared" si="44"/>
        <v>720755.91952587001</v>
      </c>
      <c r="F38" s="636">
        <f t="shared" si="44"/>
        <v>622606.08592400001</v>
      </c>
      <c r="G38" s="636">
        <f t="shared" si="44"/>
        <v>647599.57628416701</v>
      </c>
      <c r="H38" s="636">
        <f t="shared" si="44"/>
        <v>646313.4</v>
      </c>
      <c r="I38" s="636">
        <f t="shared" si="44"/>
        <v>599028.1</v>
      </c>
      <c r="J38" s="636">
        <f t="shared" si="44"/>
        <v>654161.1</v>
      </c>
      <c r="K38" s="636">
        <f t="shared" si="44"/>
        <v>611805</v>
      </c>
      <c r="L38" s="636">
        <f t="shared" si="44"/>
        <v>530829.80000000005</v>
      </c>
      <c r="M38" s="636">
        <f t="shared" si="44"/>
        <v>582731.64312915574</v>
      </c>
      <c r="N38" s="636">
        <f t="shared" si="44"/>
        <v>787179.58635945152</v>
      </c>
      <c r="O38" s="636">
        <f t="shared" si="44"/>
        <v>712199.09125639743</v>
      </c>
      <c r="P38" s="636">
        <f t="shared" si="44"/>
        <v>739962.76500000001</v>
      </c>
      <c r="Q38" s="636">
        <f t="shared" si="44"/>
        <v>716366.00699999998</v>
      </c>
      <c r="R38" s="636">
        <f t="shared" si="44"/>
        <v>776215.86200000008</v>
      </c>
      <c r="S38" s="636">
        <f t="shared" si="44"/>
        <v>704634.17100000009</v>
      </c>
      <c r="T38" s="636">
        <f t="shared" si="44"/>
        <v>670468.63100000005</v>
      </c>
      <c r="U38" s="636">
        <f t="shared" si="44"/>
        <v>768841.549</v>
      </c>
      <c r="V38" s="636">
        <f t="shared" si="44"/>
        <v>927664.05</v>
      </c>
      <c r="W38" s="636">
        <f t="shared" ref="W38:AB38" si="45">SUM(W33:W37)</f>
        <v>931552.90421663166</v>
      </c>
      <c r="X38" s="636">
        <f t="shared" si="45"/>
        <v>784185.50157999923</v>
      </c>
      <c r="Y38" s="636">
        <f t="shared" si="45"/>
        <v>761193.06885999988</v>
      </c>
      <c r="Z38" s="636">
        <f t="shared" si="45"/>
        <v>714549.72395000001</v>
      </c>
      <c r="AA38" s="636">
        <f t="shared" si="45"/>
        <v>929571.87620000006</v>
      </c>
      <c r="AB38" s="636">
        <f t="shared" si="45"/>
        <v>908152.65477000002</v>
      </c>
      <c r="AC38" s="636">
        <f>SUM(AC33:AC37)</f>
        <v>1068194.18912</v>
      </c>
      <c r="AD38" s="636">
        <f t="shared" ref="AD38:AF38" si="46">SUM(AD33:AD37)</f>
        <v>1220503.0498899999</v>
      </c>
      <c r="AE38" s="636">
        <f t="shared" si="46"/>
        <v>1360351.28984</v>
      </c>
      <c r="AF38" s="636">
        <f t="shared" si="46"/>
        <v>1416942.9474660163</v>
      </c>
      <c r="AG38" s="637">
        <f t="shared" ref="AG38:AI38" si="47">SUM(AG33:AG37)</f>
        <v>1235576.0055944743</v>
      </c>
      <c r="AH38" s="637">
        <f t="shared" si="47"/>
        <v>1125098.6403887128</v>
      </c>
      <c r="AI38" s="637">
        <f t="shared" si="47"/>
        <v>1320118.7501397736</v>
      </c>
      <c r="AJ38" s="637">
        <f t="shared" ref="AJ38:AK38" si="48">SUM(AJ33:AJ37)</f>
        <v>877332.21344216086</v>
      </c>
      <c r="AK38" s="896">
        <f t="shared" si="48"/>
        <v>709636.89000383811</v>
      </c>
      <c r="AM38" s="609">
        <f t="shared" si="37"/>
        <v>1053552.4999137919</v>
      </c>
      <c r="AN38" s="610">
        <f t="shared" si="35"/>
        <v>-0.19114232997370528</v>
      </c>
      <c r="AO38" s="611">
        <f>AK38/$AK$38</f>
        <v>1</v>
      </c>
      <c r="BB38" s="194"/>
    </row>
    <row r="39" spans="1:55">
      <c r="A39" s="190"/>
      <c r="B39" s="190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AF39" s="177"/>
      <c r="AM39" s="366"/>
      <c r="AN39" s="366"/>
      <c r="AS39" s="193"/>
      <c r="AT39" s="193"/>
      <c r="AU39" s="193"/>
      <c r="AV39" s="193"/>
      <c r="AW39" s="537"/>
      <c r="AX39" s="537"/>
      <c r="AY39" s="193"/>
      <c r="AZ39" s="193"/>
      <c r="BA39" s="193"/>
      <c r="BB39" s="177"/>
    </row>
    <row r="40" spans="1:55">
      <c r="A40" s="191" t="s">
        <v>47</v>
      </c>
      <c r="B40" s="191"/>
      <c r="C40" s="191"/>
      <c r="D40" s="191"/>
      <c r="E40" s="191"/>
      <c r="F40" s="191"/>
      <c r="G40" s="191"/>
      <c r="H40" s="288"/>
      <c r="I40" s="191"/>
      <c r="J40" s="191"/>
      <c r="K40" s="56"/>
      <c r="L40" s="56"/>
      <c r="M40" s="56"/>
      <c r="N40" s="56"/>
      <c r="O40" s="56"/>
      <c r="P40" s="56"/>
      <c r="Q40" s="56"/>
      <c r="R40" s="56"/>
      <c r="S40" s="56"/>
      <c r="AM40" s="366"/>
      <c r="AN40" s="366"/>
      <c r="AO40" s="194"/>
    </row>
    <row r="41" spans="1:55">
      <c r="A41" s="191" t="s">
        <v>48</v>
      </c>
      <c r="B41" s="191"/>
      <c r="C41" s="191"/>
      <c r="D41" s="191"/>
      <c r="E41" s="191"/>
      <c r="F41" s="191"/>
      <c r="G41" s="191"/>
      <c r="H41" s="190"/>
      <c r="I41" s="190"/>
      <c r="J41" s="190"/>
      <c r="K41" s="56"/>
      <c r="L41" s="69"/>
    </row>
    <row r="42" spans="1:55">
      <c r="A42" s="191" t="s">
        <v>49</v>
      </c>
      <c r="B42" s="191"/>
      <c r="C42" s="191"/>
      <c r="D42" s="191"/>
      <c r="E42" s="191"/>
      <c r="F42" s="191"/>
      <c r="G42" s="191"/>
      <c r="H42" s="191"/>
      <c r="I42" s="191"/>
      <c r="J42" s="191"/>
      <c r="K42" s="56"/>
      <c r="L42" s="69"/>
    </row>
    <row r="43" spans="1:55">
      <c r="A43" s="191" t="s">
        <v>50</v>
      </c>
      <c r="B43" s="191"/>
      <c r="C43" s="191"/>
      <c r="D43" s="191"/>
      <c r="E43" s="191"/>
      <c r="F43" s="191"/>
      <c r="G43" s="191"/>
      <c r="H43" s="190"/>
      <c r="I43" s="190"/>
      <c r="J43" s="190"/>
      <c r="K43" s="69"/>
      <c r="L43" s="69"/>
    </row>
    <row r="44" spans="1:55">
      <c r="A44" s="191" t="s">
        <v>51</v>
      </c>
      <c r="B44" s="191"/>
      <c r="C44" s="191"/>
      <c r="D44" s="191"/>
      <c r="E44" s="191"/>
      <c r="F44" s="191"/>
      <c r="G44" s="191"/>
      <c r="H44" s="191"/>
      <c r="I44" s="191"/>
      <c r="J44" s="191"/>
      <c r="K44" s="56"/>
      <c r="L44" s="69"/>
      <c r="AL44" s="69"/>
      <c r="AM44" s="955"/>
      <c r="AN44" s="344"/>
      <c r="AO44" s="344"/>
    </row>
    <row r="45" spans="1:55">
      <c r="A45" s="191" t="s">
        <v>52</v>
      </c>
      <c r="B45" s="191"/>
      <c r="C45" s="69"/>
      <c r="D45" s="69"/>
      <c r="E45" s="69"/>
      <c r="F45" s="69"/>
      <c r="G45" s="69"/>
      <c r="H45" s="69"/>
      <c r="I45" s="69"/>
      <c r="J45" s="190"/>
      <c r="K45" s="197"/>
      <c r="L45" s="197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B45" s="69"/>
      <c r="AC45" s="69"/>
      <c r="AD45" s="69"/>
      <c r="AE45" s="69"/>
      <c r="AF45" s="538"/>
      <c r="AG45" s="538"/>
      <c r="AH45" s="538"/>
      <c r="AI45" s="538"/>
      <c r="AJ45" s="538"/>
      <c r="AK45" s="538"/>
    </row>
    <row r="46" spans="1:55">
      <c r="H46" s="190"/>
      <c r="I46" s="190"/>
      <c r="X46" s="193"/>
    </row>
    <row r="47" spans="1:55">
      <c r="H47" s="191"/>
      <c r="I47" s="191"/>
      <c r="J47" s="191"/>
      <c r="K47" s="196"/>
      <c r="L47" s="69"/>
    </row>
    <row r="48" spans="1:55">
      <c r="A48" s="56"/>
      <c r="B48" s="191"/>
      <c r="C48" s="191"/>
      <c r="D48" s="191"/>
      <c r="E48" s="191"/>
      <c r="F48" s="191"/>
      <c r="G48" s="191"/>
      <c r="H48" s="191"/>
      <c r="I48" s="191"/>
      <c r="J48" s="191"/>
      <c r="K48" s="198"/>
      <c r="L48" s="69"/>
    </row>
    <row r="49" spans="1:25">
      <c r="A49" s="56"/>
      <c r="B49" s="191"/>
      <c r="C49" s="191"/>
      <c r="D49" s="191"/>
      <c r="E49" s="191"/>
      <c r="F49" s="191"/>
      <c r="G49" s="191"/>
      <c r="H49" s="191"/>
      <c r="I49" s="191"/>
      <c r="J49" s="191"/>
      <c r="K49" s="199"/>
      <c r="L49" s="69"/>
      <c r="Y49" s="194"/>
    </row>
    <row r="50" spans="1:25">
      <c r="A50" s="56"/>
      <c r="B50" s="191"/>
      <c r="C50" s="191"/>
      <c r="D50" s="191"/>
      <c r="E50" s="191"/>
      <c r="F50" s="191"/>
      <c r="G50" s="191"/>
      <c r="H50" s="191"/>
      <c r="I50" s="191"/>
      <c r="J50" s="191"/>
      <c r="K50" s="69"/>
      <c r="L50" s="69"/>
      <c r="Y50" s="194"/>
    </row>
    <row r="51" spans="1:25">
      <c r="A51" s="56"/>
      <c r="B51" s="56"/>
      <c r="C51" s="191"/>
      <c r="D51" s="191"/>
      <c r="E51" s="191"/>
      <c r="F51" s="191"/>
      <c r="G51" s="191"/>
      <c r="H51" s="191"/>
      <c r="I51" s="191"/>
      <c r="J51" s="191"/>
      <c r="K51" s="69"/>
      <c r="L51" s="69"/>
    </row>
    <row r="52" spans="1:25">
      <c r="A52" s="56"/>
      <c r="B52" s="191"/>
      <c r="C52" s="191"/>
      <c r="D52" s="191"/>
      <c r="E52" s="191"/>
      <c r="F52" s="191"/>
      <c r="G52" s="191"/>
      <c r="H52" s="191"/>
      <c r="I52" s="191"/>
      <c r="J52" s="191"/>
      <c r="K52" s="69"/>
      <c r="L52" s="69"/>
    </row>
    <row r="53" spans="1:25">
      <c r="A53" s="56"/>
      <c r="B53" s="191"/>
      <c r="C53" s="191"/>
      <c r="D53" s="191"/>
      <c r="E53" s="191"/>
      <c r="F53" s="191"/>
      <c r="G53" s="191"/>
      <c r="H53" s="191"/>
      <c r="I53" s="191"/>
      <c r="J53" s="191"/>
      <c r="K53" s="56"/>
      <c r="L53" s="69"/>
      <c r="X53" s="200"/>
    </row>
    <row r="54" spans="1:25">
      <c r="A54" s="56"/>
      <c r="B54" s="191"/>
      <c r="C54" s="191"/>
      <c r="D54" s="191"/>
      <c r="E54" s="191"/>
      <c r="F54" s="191"/>
      <c r="G54" s="191"/>
      <c r="H54" s="191"/>
      <c r="I54" s="191"/>
      <c r="J54" s="191"/>
      <c r="K54" s="69"/>
      <c r="L54" s="69"/>
      <c r="X54" s="193"/>
    </row>
    <row r="55" spans="1:25">
      <c r="A55" s="56"/>
      <c r="B55" s="191"/>
      <c r="C55" s="191"/>
      <c r="D55" s="191"/>
      <c r="E55" s="191"/>
      <c r="F55" s="191"/>
      <c r="G55" s="191"/>
      <c r="H55" s="191"/>
      <c r="I55" s="191"/>
      <c r="J55" s="191"/>
      <c r="K55" s="56"/>
      <c r="L55" s="69"/>
      <c r="X55" s="193"/>
    </row>
    <row r="56" spans="1:25">
      <c r="A56" s="56"/>
      <c r="B56" s="191"/>
      <c r="C56" s="191"/>
      <c r="D56" s="191"/>
      <c r="E56" s="191"/>
      <c r="F56" s="191"/>
      <c r="G56" s="191"/>
      <c r="H56" s="191"/>
      <c r="I56" s="191"/>
      <c r="J56" s="191"/>
      <c r="K56" s="56"/>
      <c r="L56" s="69"/>
      <c r="X56" s="193"/>
    </row>
    <row r="57" spans="1:25">
      <c r="A57" s="56"/>
      <c r="B57" s="191"/>
      <c r="C57" s="191"/>
      <c r="D57" s="191"/>
      <c r="E57" s="191"/>
      <c r="F57" s="191"/>
      <c r="G57" s="191"/>
      <c r="H57" s="191"/>
      <c r="I57" s="191"/>
      <c r="J57" s="191"/>
      <c r="K57" s="56"/>
      <c r="L57" s="69"/>
      <c r="X57" s="193"/>
      <c r="Y57" s="308"/>
    </row>
    <row r="58" spans="1:25">
      <c r="A58" s="195"/>
      <c r="B58" s="190"/>
      <c r="C58" s="190"/>
      <c r="D58" s="190"/>
      <c r="E58" s="190"/>
      <c r="F58" s="190"/>
      <c r="G58" s="190"/>
      <c r="H58" s="190"/>
      <c r="I58" s="190"/>
      <c r="J58" s="190"/>
      <c r="K58" s="69"/>
      <c r="L58" s="69"/>
      <c r="X58" s="193"/>
      <c r="Y58" s="194"/>
    </row>
    <row r="59" spans="1:25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56"/>
      <c r="L59" s="69"/>
      <c r="X59" s="193"/>
      <c r="Y59" s="194"/>
    </row>
    <row r="60" spans="1: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X60" s="193"/>
      <c r="Y60" s="194"/>
    </row>
    <row r="61" spans="1:25">
      <c r="H61" s="191"/>
      <c r="I61" s="191"/>
      <c r="J61" s="56"/>
      <c r="K61" s="56"/>
      <c r="L61" s="56"/>
      <c r="X61" s="193"/>
      <c r="Y61" s="194"/>
    </row>
    <row r="62" spans="1:25">
      <c r="H62" s="191"/>
      <c r="I62" s="191"/>
      <c r="J62" s="56"/>
      <c r="K62" s="56"/>
      <c r="L62" s="56"/>
      <c r="X62" s="193"/>
      <c r="Y62" s="194"/>
    </row>
    <row r="63" spans="1:25">
      <c r="H63" s="191"/>
      <c r="I63" s="191"/>
      <c r="J63" s="56"/>
      <c r="K63" s="56"/>
      <c r="L63" s="56"/>
      <c r="X63" s="193"/>
      <c r="Y63" s="194"/>
    </row>
    <row r="64" spans="1:25">
      <c r="H64" s="191"/>
      <c r="I64" s="191"/>
      <c r="J64" s="56"/>
      <c r="K64" s="56"/>
      <c r="L64" s="56"/>
      <c r="X64" s="193"/>
      <c r="Y64" s="194"/>
    </row>
    <row r="65" spans="8:25">
      <c r="H65" s="191"/>
      <c r="I65" s="191"/>
      <c r="J65" s="56"/>
      <c r="K65" s="56"/>
      <c r="L65" s="56"/>
      <c r="W65" s="193"/>
      <c r="X65" s="193"/>
      <c r="Y65" s="194"/>
    </row>
    <row r="66" spans="8:25">
      <c r="H66" s="191"/>
      <c r="I66" s="191"/>
      <c r="J66" s="191"/>
      <c r="K66" s="56"/>
      <c r="L66" s="56"/>
      <c r="W66" s="193"/>
      <c r="X66" s="193"/>
      <c r="Y66" s="194"/>
    </row>
    <row r="67" spans="8:25">
      <c r="W67" s="193"/>
      <c r="X67" s="193"/>
      <c r="Y67" s="194"/>
    </row>
    <row r="68" spans="8:25">
      <c r="W68" s="193"/>
      <c r="X68" s="193"/>
      <c r="Y68" s="194"/>
    </row>
    <row r="69" spans="8:25">
      <c r="W69" s="193"/>
      <c r="X69" s="193"/>
      <c r="Y69" s="194"/>
    </row>
    <row r="70" spans="8:25">
      <c r="W70" s="193"/>
      <c r="X70" s="193"/>
      <c r="Y70" s="194"/>
    </row>
    <row r="71" spans="8:25">
      <c r="W71" s="193"/>
      <c r="X71" s="193"/>
      <c r="Y71" s="194"/>
    </row>
    <row r="72" spans="8:25">
      <c r="W72" s="193"/>
      <c r="X72" s="193"/>
      <c r="Y72" s="194"/>
    </row>
    <row r="73" spans="8:25">
      <c r="W73" s="193"/>
      <c r="X73" s="193"/>
      <c r="Y73" s="194"/>
    </row>
    <row r="74" spans="8:25">
      <c r="W74" s="193"/>
      <c r="X74" s="193"/>
      <c r="Y74" s="194"/>
    </row>
    <row r="75" spans="8:25">
      <c r="W75" s="193"/>
      <c r="X75" s="193"/>
      <c r="Y75" s="194"/>
    </row>
    <row r="76" spans="8:25">
      <c r="Y76" s="194"/>
    </row>
    <row r="77" spans="8:25">
      <c r="Y77" s="194"/>
    </row>
    <row r="78" spans="8:25">
      <c r="Y78" s="194"/>
    </row>
    <row r="79" spans="8:25">
      <c r="Y79" s="194"/>
    </row>
  </sheetData>
  <mergeCells count="4">
    <mergeCell ref="A4:A6"/>
    <mergeCell ref="A7:A8"/>
    <mergeCell ref="A9:A11"/>
    <mergeCell ref="A13:A18"/>
  </mergeCells>
  <phoneticPr fontId="9" type="noConversion"/>
  <pageMargins left="0.78740157499999996" right="0.78740157499999996" top="0.984251969" bottom="0.984251969" header="0.5" footer="0.5"/>
  <pageSetup paperSize="9" orientation="portrait" horizontalDpi="200" verticalDpi="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56"/>
  <sheetViews>
    <sheetView topLeftCell="B1" zoomScaleNormal="100" workbookViewId="0">
      <pane xSplit="2" ySplit="3" topLeftCell="N4" activePane="bottomRight" state="frozen"/>
      <selection pane="topRight" activeCell="D1" sqref="D1"/>
      <selection pane="bottomLeft" activeCell="B4" sqref="B4"/>
      <selection pane="bottomRight" activeCell="W45" sqref="W45"/>
    </sheetView>
  </sheetViews>
  <sheetFormatPr defaultColWidth="9.109375" defaultRowHeight="13.2"/>
  <cols>
    <col min="1" max="1" width="3" style="3" customWidth="1"/>
    <col min="2" max="2" width="18.88671875" style="3" customWidth="1"/>
    <col min="3" max="3" width="39.44140625" style="3" bestFit="1" customWidth="1"/>
    <col min="4" max="4" width="8.33203125" style="3" customWidth="1"/>
    <col min="5" max="5" width="6.109375" style="3" customWidth="1"/>
    <col min="6" max="6" width="6" style="3" bestFit="1" customWidth="1"/>
    <col min="7" max="7" width="6" style="3" customWidth="1"/>
    <col min="8" max="8" width="6.44140625" style="3" customWidth="1"/>
    <col min="9" max="9" width="6.33203125" style="3" customWidth="1"/>
    <col min="10" max="10" width="6" style="3" customWidth="1"/>
    <col min="11" max="12" width="8.33203125" style="3" customWidth="1"/>
    <col min="13" max="13" width="6.33203125" style="3" customWidth="1"/>
    <col min="14" max="15" width="6.44140625" style="3" bestFit="1" customWidth="1"/>
    <col min="16" max="16" width="7.44140625" style="3" bestFit="1" customWidth="1"/>
    <col min="17" max="17" width="6.33203125" style="3" customWidth="1"/>
    <col min="18" max="18" width="6.88671875" style="3" customWidth="1"/>
    <col min="19" max="26" width="7.88671875" style="3" customWidth="1"/>
    <col min="27" max="27" width="7" style="3" bestFit="1" customWidth="1"/>
    <col min="28" max="28" width="7.5546875" style="3" customWidth="1"/>
    <col min="29" max="29" width="12.88671875" style="55" customWidth="1"/>
    <col min="30" max="30" width="19" style="3" customWidth="1"/>
    <col min="31" max="31" width="25.6640625" style="3" bestFit="1" customWidth="1"/>
    <col min="32" max="33" width="17.88671875" style="3" customWidth="1"/>
    <col min="34" max="16384" width="9.109375" style="3"/>
  </cols>
  <sheetData>
    <row r="1" spans="2:29" s="321" customFormat="1">
      <c r="B1" s="314" t="s">
        <v>53</v>
      </c>
      <c r="C1" s="540"/>
      <c r="D1" s="540"/>
      <c r="E1" s="540"/>
      <c r="F1" s="540"/>
      <c r="G1" s="540"/>
      <c r="H1" s="540"/>
      <c r="I1" s="540"/>
      <c r="J1" s="540"/>
      <c r="K1" s="540"/>
      <c r="AC1" s="541"/>
    </row>
    <row r="2" spans="2:29" s="321" customFormat="1">
      <c r="O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C2" s="541"/>
    </row>
    <row r="3" spans="2:29" s="321" customFormat="1">
      <c r="B3" s="638" t="s">
        <v>1</v>
      </c>
      <c r="C3" s="638" t="s">
        <v>2</v>
      </c>
      <c r="D3" s="638">
        <v>1990</v>
      </c>
      <c r="E3" s="638">
        <v>1991</v>
      </c>
      <c r="F3" s="638">
        <v>1992</v>
      </c>
      <c r="G3" s="638">
        <v>1993</v>
      </c>
      <c r="H3" s="638">
        <v>1994</v>
      </c>
      <c r="I3" s="638">
        <v>1995</v>
      </c>
      <c r="J3" s="638">
        <v>1996</v>
      </c>
      <c r="K3" s="638">
        <v>1997</v>
      </c>
      <c r="L3" s="638">
        <v>1998</v>
      </c>
      <c r="M3" s="638">
        <v>1999</v>
      </c>
      <c r="O3" s="540"/>
      <c r="V3" s="542"/>
      <c r="W3" s="542"/>
      <c r="X3" s="542"/>
      <c r="Y3" s="542"/>
      <c r="Z3" s="542"/>
      <c r="AC3" s="541"/>
    </row>
    <row r="4" spans="2:29" s="321" customFormat="1" ht="15.6">
      <c r="B4" s="1243" t="s">
        <v>4</v>
      </c>
      <c r="C4" s="639" t="s">
        <v>54</v>
      </c>
      <c r="D4" s="639">
        <v>1675</v>
      </c>
      <c r="E4" s="639">
        <v>1943</v>
      </c>
      <c r="F4" s="639">
        <v>3160</v>
      </c>
      <c r="G4" s="639">
        <v>3189</v>
      </c>
      <c r="H4" s="639">
        <v>2865</v>
      </c>
      <c r="I4" s="639">
        <v>3046</v>
      </c>
      <c r="J4" s="639">
        <v>1872</v>
      </c>
      <c r="K4" s="639">
        <v>936</v>
      </c>
      <c r="L4" s="639">
        <v>800</v>
      </c>
      <c r="M4" s="639" t="s">
        <v>55</v>
      </c>
      <c r="O4" s="540"/>
      <c r="AC4" s="541"/>
    </row>
    <row r="5" spans="2:29" s="321" customFormat="1" ht="15.6">
      <c r="B5" s="1243"/>
      <c r="C5" s="639" t="s">
        <v>56</v>
      </c>
      <c r="D5" s="639"/>
      <c r="E5" s="639"/>
      <c r="F5" s="639"/>
      <c r="G5" s="639"/>
      <c r="H5" s="639"/>
      <c r="I5" s="639"/>
      <c r="J5" s="639"/>
      <c r="K5" s="639"/>
      <c r="L5" s="639"/>
      <c r="M5" s="639"/>
      <c r="O5" s="540"/>
      <c r="AC5" s="541"/>
    </row>
    <row r="6" spans="2:29" s="321" customFormat="1" ht="15.6">
      <c r="B6" s="639" t="s">
        <v>11</v>
      </c>
      <c r="C6" s="639" t="s">
        <v>54</v>
      </c>
      <c r="D6" s="639">
        <v>7330</v>
      </c>
      <c r="E6" s="639">
        <v>4605</v>
      </c>
      <c r="F6" s="639">
        <v>5848</v>
      </c>
      <c r="G6" s="639">
        <v>6829</v>
      </c>
      <c r="H6" s="639">
        <v>4135</v>
      </c>
      <c r="I6" s="639">
        <v>1943</v>
      </c>
      <c r="J6" s="639">
        <v>578</v>
      </c>
      <c r="K6" s="639">
        <v>1530</v>
      </c>
      <c r="L6" s="639">
        <v>2364</v>
      </c>
      <c r="M6" s="639">
        <v>5122</v>
      </c>
      <c r="O6" s="540"/>
      <c r="AC6" s="541"/>
    </row>
    <row r="7" spans="2:29" s="321" customFormat="1" ht="15.6">
      <c r="B7" s="1244" t="s">
        <v>15</v>
      </c>
      <c r="C7" s="639" t="s">
        <v>54</v>
      </c>
      <c r="D7" s="639">
        <v>7023</v>
      </c>
      <c r="E7" s="639">
        <v>10085</v>
      </c>
      <c r="F7" s="639">
        <v>9163</v>
      </c>
      <c r="G7" s="639">
        <v>10404</v>
      </c>
      <c r="H7" s="639">
        <v>16375</v>
      </c>
      <c r="I7" s="639">
        <v>20693</v>
      </c>
      <c r="J7" s="639">
        <v>19361</v>
      </c>
      <c r="K7" s="639">
        <v>9365</v>
      </c>
      <c r="L7" s="639">
        <v>10248</v>
      </c>
      <c r="M7" s="639">
        <v>14102</v>
      </c>
      <c r="O7" s="540"/>
      <c r="AC7" s="541"/>
    </row>
    <row r="8" spans="2:29" s="321" customFormat="1" ht="15.6">
      <c r="B8" s="1244"/>
      <c r="C8" s="639" t="s">
        <v>56</v>
      </c>
      <c r="D8" s="639">
        <v>407</v>
      </c>
      <c r="E8" s="639">
        <v>782</v>
      </c>
      <c r="F8" s="639">
        <v>477</v>
      </c>
      <c r="G8" s="639">
        <v>20</v>
      </c>
      <c r="H8" s="639">
        <v>259</v>
      </c>
      <c r="I8" s="639">
        <v>2</v>
      </c>
      <c r="J8" s="639">
        <v>1</v>
      </c>
      <c r="K8" s="639"/>
      <c r="L8" s="639"/>
      <c r="M8" s="639"/>
      <c r="O8" s="540"/>
      <c r="Q8" s="543"/>
      <c r="R8" s="543"/>
      <c r="S8" s="543"/>
      <c r="T8" s="543"/>
      <c r="U8" s="543"/>
      <c r="V8" s="543"/>
      <c r="W8" s="543"/>
      <c r="X8" s="543"/>
      <c r="Y8" s="543"/>
      <c r="Z8" s="543"/>
      <c r="AC8" s="541"/>
    </row>
    <row r="9" spans="2:29" s="321" customFormat="1" ht="15.6">
      <c r="B9" s="639" t="s">
        <v>18</v>
      </c>
      <c r="C9" s="639" t="s">
        <v>57</v>
      </c>
      <c r="D9" s="639">
        <f>SUM(D6:D8)</f>
        <v>14760</v>
      </c>
      <c r="E9" s="639">
        <f t="shared" ref="E9:M9" si="0">SUM(E6:E8)</f>
        <v>15472</v>
      </c>
      <c r="F9" s="639">
        <f t="shared" si="0"/>
        <v>15488</v>
      </c>
      <c r="G9" s="639">
        <f t="shared" si="0"/>
        <v>17253</v>
      </c>
      <c r="H9" s="639">
        <f t="shared" si="0"/>
        <v>20769</v>
      </c>
      <c r="I9" s="639">
        <f t="shared" si="0"/>
        <v>22638</v>
      </c>
      <c r="J9" s="639">
        <f t="shared" si="0"/>
        <v>19940</v>
      </c>
      <c r="K9" s="639">
        <f t="shared" si="0"/>
        <v>10895</v>
      </c>
      <c r="L9" s="639">
        <f t="shared" si="0"/>
        <v>12612</v>
      </c>
      <c r="M9" s="639">
        <f t="shared" si="0"/>
        <v>19224</v>
      </c>
      <c r="O9" s="540"/>
      <c r="Q9" s="543"/>
      <c r="R9" s="543"/>
      <c r="S9" s="543"/>
      <c r="T9" s="543"/>
      <c r="U9" s="543"/>
      <c r="V9" s="543"/>
      <c r="W9" s="543"/>
      <c r="X9" s="543"/>
      <c r="Y9" s="543"/>
      <c r="Z9" s="543"/>
      <c r="AC9" s="541"/>
    </row>
    <row r="10" spans="2:29" s="321" customFormat="1" ht="15.6">
      <c r="B10" s="1244" t="s">
        <v>58</v>
      </c>
      <c r="C10" s="639" t="s">
        <v>59</v>
      </c>
      <c r="D10" s="639" t="s">
        <v>60</v>
      </c>
      <c r="E10" s="639" t="s">
        <v>60</v>
      </c>
      <c r="F10" s="639" t="s">
        <v>60</v>
      </c>
      <c r="G10" s="639" t="s">
        <v>60</v>
      </c>
      <c r="H10" s="639" t="s">
        <v>60</v>
      </c>
      <c r="I10" s="639" t="s">
        <v>60</v>
      </c>
      <c r="J10" s="639" t="s">
        <v>60</v>
      </c>
      <c r="K10" s="639" t="s">
        <v>60</v>
      </c>
      <c r="L10" s="639" t="s">
        <v>60</v>
      </c>
      <c r="M10" s="639" t="s">
        <v>60</v>
      </c>
      <c r="O10" s="540"/>
      <c r="AC10" s="541"/>
    </row>
    <row r="11" spans="2:29" s="321" customFormat="1" ht="15.6">
      <c r="B11" s="1244"/>
      <c r="C11" s="639" t="s">
        <v>61</v>
      </c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O11" s="540"/>
      <c r="AC11" s="541"/>
    </row>
    <row r="12" spans="2:29" s="321" customFormat="1" ht="15.6">
      <c r="B12" s="1244"/>
      <c r="C12" s="639" t="s">
        <v>56</v>
      </c>
      <c r="D12" s="639">
        <v>416</v>
      </c>
      <c r="E12" s="639">
        <v>187</v>
      </c>
      <c r="F12" s="639">
        <v>546</v>
      </c>
      <c r="G12" s="639">
        <v>715</v>
      </c>
      <c r="H12" s="639">
        <v>471</v>
      </c>
      <c r="I12" s="639">
        <v>115</v>
      </c>
      <c r="J12" s="639">
        <v>910</v>
      </c>
      <c r="K12" s="639">
        <v>814</v>
      </c>
      <c r="L12" s="639">
        <v>870</v>
      </c>
      <c r="M12" s="639">
        <v>567</v>
      </c>
      <c r="O12" s="540"/>
      <c r="AC12" s="541"/>
    </row>
    <row r="13" spans="2:29" s="321" customFormat="1" ht="15.6">
      <c r="B13" s="1244"/>
      <c r="C13" s="639" t="s">
        <v>62</v>
      </c>
      <c r="D13" s="639" t="s">
        <v>60</v>
      </c>
      <c r="E13" s="639" t="s">
        <v>60</v>
      </c>
      <c r="F13" s="639" t="s">
        <v>60</v>
      </c>
      <c r="G13" s="639">
        <v>93</v>
      </c>
      <c r="H13" s="639">
        <v>1194</v>
      </c>
      <c r="I13" s="639">
        <v>2323</v>
      </c>
      <c r="J13" s="639">
        <v>2239</v>
      </c>
      <c r="K13" s="639">
        <v>3080</v>
      </c>
      <c r="L13" s="639">
        <v>5797</v>
      </c>
      <c r="M13" s="639">
        <v>4803</v>
      </c>
      <c r="AC13" s="541"/>
    </row>
    <row r="14" spans="2:29" s="321" customFormat="1" ht="15.6">
      <c r="B14" s="1244"/>
      <c r="C14" s="639" t="s">
        <v>63</v>
      </c>
      <c r="D14" s="639"/>
      <c r="E14" s="639"/>
      <c r="F14" s="639"/>
      <c r="G14" s="639">
        <v>1476</v>
      </c>
      <c r="H14" s="639">
        <v>2818</v>
      </c>
      <c r="I14" s="639">
        <v>4162</v>
      </c>
      <c r="J14" s="639">
        <v>2952</v>
      </c>
      <c r="K14" s="639">
        <v>4411</v>
      </c>
      <c r="L14" s="639">
        <v>7399</v>
      </c>
      <c r="M14" s="639">
        <v>6524</v>
      </c>
      <c r="O14" s="540"/>
      <c r="AC14" s="541"/>
    </row>
    <row r="15" spans="2:29" s="321" customFormat="1" ht="15.6">
      <c r="B15" s="1244"/>
      <c r="C15" s="639" t="s">
        <v>64</v>
      </c>
      <c r="D15" s="639">
        <v>15187.7</v>
      </c>
      <c r="E15" s="639">
        <v>14199.3</v>
      </c>
      <c r="F15" s="639">
        <v>7496.8</v>
      </c>
      <c r="G15" s="639">
        <v>5027.3</v>
      </c>
      <c r="H15" s="639">
        <v>3388.6</v>
      </c>
      <c r="I15" s="639">
        <v>2296.6999999999998</v>
      </c>
      <c r="J15" s="639"/>
      <c r="K15" s="639"/>
      <c r="L15" s="639"/>
      <c r="M15" s="639"/>
      <c r="AC15" s="541"/>
    </row>
    <row r="16" spans="2:29" s="321" customFormat="1">
      <c r="B16" s="1244"/>
      <c r="C16" s="639" t="s">
        <v>65</v>
      </c>
      <c r="D16" s="639"/>
      <c r="E16" s="639"/>
      <c r="F16" s="639"/>
      <c r="G16" s="639"/>
      <c r="H16" s="639"/>
      <c r="I16" s="639"/>
      <c r="J16" s="639"/>
      <c r="K16" s="639"/>
      <c r="L16" s="639"/>
      <c r="M16" s="639"/>
      <c r="AC16" s="541"/>
    </row>
    <row r="17" spans="2:32" s="321" customFormat="1" ht="15.6">
      <c r="B17" s="1244"/>
      <c r="C17" s="639" t="s">
        <v>66</v>
      </c>
      <c r="D17" s="639"/>
      <c r="E17" s="639"/>
      <c r="F17" s="639"/>
      <c r="G17" s="639"/>
      <c r="H17" s="639"/>
      <c r="I17" s="639"/>
      <c r="J17" s="639"/>
      <c r="K17" s="639"/>
      <c r="L17" s="639"/>
      <c r="M17" s="639"/>
      <c r="AC17" s="541"/>
    </row>
    <row r="18" spans="2:32" s="321" customFormat="1" ht="15.6">
      <c r="B18" s="1244"/>
      <c r="C18" s="639" t="s">
        <v>67</v>
      </c>
      <c r="D18" s="639" t="s">
        <v>60</v>
      </c>
      <c r="E18" s="639" t="s">
        <v>60</v>
      </c>
      <c r="F18" s="639" t="s">
        <v>60</v>
      </c>
      <c r="G18" s="639" t="s">
        <v>60</v>
      </c>
      <c r="H18" s="639" t="s">
        <v>60</v>
      </c>
      <c r="I18" s="639" t="s">
        <v>60</v>
      </c>
      <c r="J18" s="639" t="s">
        <v>60</v>
      </c>
      <c r="K18" s="639" t="s">
        <v>60</v>
      </c>
      <c r="L18" s="639" t="s">
        <v>60</v>
      </c>
      <c r="M18" s="639" t="s">
        <v>60</v>
      </c>
      <c r="O18" s="540"/>
      <c r="AC18" s="541"/>
    </row>
    <row r="19" spans="2:32" s="321" customFormat="1">
      <c r="B19" s="1244"/>
      <c r="C19" s="639" t="s">
        <v>68</v>
      </c>
      <c r="D19" s="639"/>
      <c r="E19" s="639"/>
      <c r="F19" s="639"/>
      <c r="G19" s="639"/>
      <c r="H19" s="639"/>
      <c r="I19" s="639"/>
      <c r="J19" s="639">
        <v>715</v>
      </c>
      <c r="K19" s="639">
        <v>940</v>
      </c>
      <c r="L19" s="639">
        <v>1300</v>
      </c>
      <c r="M19" s="639">
        <v>1538</v>
      </c>
      <c r="O19" s="540"/>
      <c r="AC19" s="541"/>
    </row>
    <row r="20" spans="2:32" s="321" customFormat="1">
      <c r="B20" s="1244"/>
      <c r="C20" s="639" t="s">
        <v>69</v>
      </c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542"/>
      <c r="O20" s="540"/>
      <c r="AC20" s="541"/>
    </row>
    <row r="21" spans="2:32" s="321" customFormat="1">
      <c r="B21" s="1244"/>
      <c r="C21" s="639" t="s">
        <v>70</v>
      </c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O21" s="540"/>
      <c r="AC21" s="541"/>
    </row>
    <row r="22" spans="2:32" s="321" customFormat="1">
      <c r="D22" s="542"/>
      <c r="E22" s="542"/>
      <c r="F22" s="542"/>
      <c r="G22" s="542"/>
      <c r="H22" s="542"/>
      <c r="I22" s="542"/>
      <c r="J22" s="542"/>
      <c r="K22" s="542"/>
      <c r="L22" s="542"/>
      <c r="M22" s="542"/>
      <c r="O22" s="540"/>
      <c r="AA22" s="543"/>
      <c r="AB22" s="543"/>
      <c r="AC22" s="541"/>
    </row>
    <row r="23" spans="2:32" s="321" customFormat="1">
      <c r="B23" s="638" t="s">
        <v>1</v>
      </c>
      <c r="C23" s="638" t="s">
        <v>2</v>
      </c>
      <c r="D23" s="638">
        <v>2000</v>
      </c>
      <c r="E23" s="638">
        <v>2001</v>
      </c>
      <c r="F23" s="638">
        <v>2002</v>
      </c>
      <c r="G23" s="638">
        <v>2003</v>
      </c>
      <c r="H23" s="638">
        <v>2004</v>
      </c>
      <c r="I23" s="638">
        <v>2005</v>
      </c>
      <c r="J23" s="638">
        <v>2006</v>
      </c>
      <c r="K23" s="638">
        <v>2007</v>
      </c>
      <c r="L23" s="641">
        <v>2008</v>
      </c>
      <c r="M23" s="642">
        <v>2009</v>
      </c>
      <c r="N23" s="642">
        <v>2010</v>
      </c>
      <c r="O23" s="642">
        <v>2011</v>
      </c>
      <c r="P23" s="642">
        <v>2012</v>
      </c>
      <c r="Q23" s="642">
        <v>2013</v>
      </c>
      <c r="R23" s="642">
        <v>2014</v>
      </c>
      <c r="S23" s="642">
        <v>2015</v>
      </c>
      <c r="T23" s="642">
        <v>2016</v>
      </c>
      <c r="U23" s="642">
        <v>2017</v>
      </c>
      <c r="V23" s="641">
        <v>2018</v>
      </c>
      <c r="W23" s="641">
        <v>2019</v>
      </c>
      <c r="X23" s="643">
        <v>2020</v>
      </c>
      <c r="Y23" s="643">
        <v>2021</v>
      </c>
      <c r="Z23" s="643">
        <v>2022</v>
      </c>
      <c r="AA23" s="1184">
        <v>2023</v>
      </c>
      <c r="AB23" s="1186">
        <v>2024</v>
      </c>
      <c r="AC23" s="322"/>
      <c r="AD23" s="959" t="s">
        <v>528</v>
      </c>
      <c r="AE23" s="545"/>
      <c r="AF23" s="545"/>
    </row>
    <row r="24" spans="2:32" s="321" customFormat="1" ht="15.6">
      <c r="B24" s="1243" t="s">
        <v>4</v>
      </c>
      <c r="C24" s="639" t="s">
        <v>54</v>
      </c>
      <c r="D24" s="640"/>
      <c r="E24" s="640"/>
      <c r="F24" s="640"/>
      <c r="G24" s="641"/>
      <c r="H24" s="641"/>
      <c r="I24" s="641"/>
      <c r="J24" s="644"/>
      <c r="K24" s="644"/>
      <c r="L24" s="644"/>
      <c r="M24" s="645"/>
      <c r="N24" s="645"/>
      <c r="O24" s="644"/>
      <c r="P24" s="644"/>
      <c r="Q24" s="641"/>
      <c r="R24" s="644"/>
      <c r="S24" s="644">
        <v>15829</v>
      </c>
      <c r="T24" s="644">
        <v>8444</v>
      </c>
      <c r="U24" s="645">
        <v>10979</v>
      </c>
      <c r="V24" s="644">
        <v>9380</v>
      </c>
      <c r="W24" s="644">
        <v>10962</v>
      </c>
      <c r="X24" s="646">
        <v>9447</v>
      </c>
      <c r="Y24" s="646">
        <v>10724</v>
      </c>
      <c r="Z24" s="646">
        <v>9763</v>
      </c>
      <c r="AA24" s="1183">
        <v>11993</v>
      </c>
      <c r="AB24" s="1185">
        <v>12271</v>
      </c>
      <c r="AC24" s="322"/>
      <c r="AD24" s="902">
        <f>(AB24-AA24)/AA24</f>
        <v>2.3180188443258566E-2</v>
      </c>
    </row>
    <row r="25" spans="2:32" s="321" customFormat="1" ht="15.6">
      <c r="B25" s="1243"/>
      <c r="C25" s="639" t="s">
        <v>56</v>
      </c>
      <c r="D25" s="640"/>
      <c r="E25" s="640"/>
      <c r="F25" s="640"/>
      <c r="G25" s="641"/>
      <c r="H25" s="641"/>
      <c r="I25" s="641"/>
      <c r="J25" s="644"/>
      <c r="K25" s="644">
        <v>315</v>
      </c>
      <c r="L25" s="644">
        <v>323</v>
      </c>
      <c r="M25" s="644">
        <v>438</v>
      </c>
      <c r="N25" s="641">
        <v>234</v>
      </c>
      <c r="O25" s="641">
        <v>150</v>
      </c>
      <c r="P25" s="644"/>
      <c r="Q25" s="641"/>
      <c r="R25" s="644">
        <v>4</v>
      </c>
      <c r="S25" s="644">
        <v>599</v>
      </c>
      <c r="T25" s="644">
        <v>323</v>
      </c>
      <c r="U25" s="645">
        <v>471</v>
      </c>
      <c r="V25" s="644">
        <v>260</v>
      </c>
      <c r="W25" s="644">
        <v>68</v>
      </c>
      <c r="X25" s="646">
        <v>410</v>
      </c>
      <c r="Y25" s="648">
        <v>176</v>
      </c>
      <c r="Z25" s="648">
        <v>33</v>
      </c>
      <c r="AA25" s="1183">
        <v>0</v>
      </c>
      <c r="AB25" s="957"/>
      <c r="AC25" s="322"/>
      <c r="AD25" s="902" t="e">
        <f t="shared" ref="AD25:AD46" si="1">(AB25-AA25)/AA25</f>
        <v>#DIV/0!</v>
      </c>
      <c r="AF25" s="546"/>
    </row>
    <row r="26" spans="2:32" s="321" customFormat="1" ht="15.6">
      <c r="B26" s="639" t="s">
        <v>11</v>
      </c>
      <c r="C26" s="639" t="s">
        <v>54</v>
      </c>
      <c r="D26" s="639">
        <v>8797</v>
      </c>
      <c r="E26" s="639">
        <v>3674</v>
      </c>
      <c r="F26" s="639">
        <v>4012</v>
      </c>
      <c r="G26" s="639">
        <v>6847</v>
      </c>
      <c r="H26" s="639">
        <v>7440</v>
      </c>
      <c r="I26" s="639">
        <v>2204</v>
      </c>
      <c r="J26" s="639">
        <v>1245</v>
      </c>
      <c r="K26" s="644">
        <v>4845</v>
      </c>
      <c r="L26" s="644">
        <v>6246</v>
      </c>
      <c r="M26" s="644">
        <v>3439</v>
      </c>
      <c r="N26" s="644">
        <v>4117</v>
      </c>
      <c r="O26" s="649">
        <v>7771</v>
      </c>
      <c r="P26" s="649">
        <v>8464</v>
      </c>
      <c r="Q26" s="640">
        <v>6671</v>
      </c>
      <c r="R26" s="640">
        <v>7960</v>
      </c>
      <c r="S26" s="640">
        <v>11342</v>
      </c>
      <c r="T26" s="640">
        <v>8376</v>
      </c>
      <c r="U26" s="640">
        <v>8946</v>
      </c>
      <c r="V26" s="644">
        <v>8503</v>
      </c>
      <c r="W26" s="644">
        <v>12831</v>
      </c>
      <c r="X26" s="646">
        <v>16178</v>
      </c>
      <c r="Y26" s="646">
        <v>18173</v>
      </c>
      <c r="Z26" s="646">
        <v>15759</v>
      </c>
      <c r="AA26" s="1183">
        <v>15878</v>
      </c>
      <c r="AB26" s="957">
        <v>17357</v>
      </c>
      <c r="AC26" s="322"/>
      <c r="AD26" s="902">
        <f t="shared" si="1"/>
        <v>9.3147751605995713E-2</v>
      </c>
    </row>
    <row r="27" spans="2:32" s="321" customFormat="1" ht="15.6">
      <c r="B27" s="1244" t="s">
        <v>15</v>
      </c>
      <c r="C27" s="639" t="s">
        <v>54</v>
      </c>
      <c r="D27" s="639">
        <v>23367</v>
      </c>
      <c r="E27" s="639">
        <v>15512</v>
      </c>
      <c r="F27" s="639">
        <v>28392</v>
      </c>
      <c r="G27" s="639">
        <v>18780</v>
      </c>
      <c r="H27" s="639">
        <v>26945</v>
      </c>
      <c r="I27" s="639">
        <f>14899+2361+8843+1235</f>
        <v>27338</v>
      </c>
      <c r="J27" s="639">
        <v>21137</v>
      </c>
      <c r="K27" s="644">
        <v>20146</v>
      </c>
      <c r="L27" s="644">
        <v>24134</v>
      </c>
      <c r="M27" s="644">
        <v>26959</v>
      </c>
      <c r="N27" s="644">
        <v>23081</v>
      </c>
      <c r="O27" s="649">
        <v>14728</v>
      </c>
      <c r="P27" s="649">
        <v>16443</v>
      </c>
      <c r="Q27" s="640">
        <v>14533</v>
      </c>
      <c r="R27" s="640">
        <v>23612</v>
      </c>
      <c r="S27" s="640">
        <v>26624</v>
      </c>
      <c r="T27" s="640">
        <v>23681</v>
      </c>
      <c r="U27" s="640">
        <v>22475</v>
      </c>
      <c r="V27" s="644">
        <v>25507</v>
      </c>
      <c r="W27" s="644">
        <v>24851</v>
      </c>
      <c r="X27" s="646">
        <v>18719</v>
      </c>
      <c r="Y27" s="646">
        <v>18855</v>
      </c>
      <c r="Z27" s="646">
        <v>25292</v>
      </c>
      <c r="AA27" s="1183">
        <v>18598</v>
      </c>
      <c r="AB27" s="957">
        <v>9471</v>
      </c>
      <c r="AC27" s="322"/>
      <c r="AD27" s="902">
        <f t="shared" si="1"/>
        <v>-0.49075169373050864</v>
      </c>
    </row>
    <row r="28" spans="2:32" s="321" customFormat="1" ht="15.6">
      <c r="B28" s="1244"/>
      <c r="C28" s="639" t="s">
        <v>56</v>
      </c>
      <c r="D28" s="639"/>
      <c r="E28" s="639"/>
      <c r="F28" s="639"/>
      <c r="G28" s="639"/>
      <c r="H28" s="639"/>
      <c r="I28" s="639"/>
      <c r="J28" s="639"/>
      <c r="K28" s="644"/>
      <c r="L28" s="644"/>
      <c r="M28" s="645"/>
      <c r="N28" s="645"/>
      <c r="O28" s="649"/>
      <c r="P28" s="649"/>
      <c r="Q28" s="649"/>
      <c r="R28" s="649"/>
      <c r="S28" s="644"/>
      <c r="T28" s="644"/>
      <c r="U28" s="644"/>
      <c r="V28" s="644"/>
      <c r="W28" s="644"/>
      <c r="X28" s="646"/>
      <c r="Y28" s="646"/>
      <c r="Z28" s="646"/>
      <c r="AA28" s="1183"/>
      <c r="AB28" s="957"/>
      <c r="AC28" s="322"/>
      <c r="AD28" s="902"/>
    </row>
    <row r="29" spans="2:32" s="321" customFormat="1" ht="15.6">
      <c r="B29" s="639" t="s">
        <v>18</v>
      </c>
      <c r="C29" s="638" t="s">
        <v>524</v>
      </c>
      <c r="D29" s="676">
        <f t="shared" ref="D29" si="2">SUM(D26:D28)</f>
        <v>32164</v>
      </c>
      <c r="E29" s="676">
        <f t="shared" ref="E29:S29" si="3">SUM(E26:E28)</f>
        <v>19186</v>
      </c>
      <c r="F29" s="676">
        <f t="shared" si="3"/>
        <v>32404</v>
      </c>
      <c r="G29" s="676">
        <f t="shared" si="3"/>
        <v>25627</v>
      </c>
      <c r="H29" s="676">
        <f t="shared" si="3"/>
        <v>34385</v>
      </c>
      <c r="I29" s="676">
        <f t="shared" si="3"/>
        <v>29542</v>
      </c>
      <c r="J29" s="676">
        <f t="shared" si="3"/>
        <v>22382</v>
      </c>
      <c r="K29" s="676">
        <f t="shared" si="3"/>
        <v>24991</v>
      </c>
      <c r="L29" s="676">
        <f t="shared" si="3"/>
        <v>30380</v>
      </c>
      <c r="M29" s="676">
        <f t="shared" si="3"/>
        <v>30398</v>
      </c>
      <c r="N29" s="676">
        <f t="shared" si="3"/>
        <v>27198</v>
      </c>
      <c r="O29" s="676">
        <f t="shared" si="3"/>
        <v>22499</v>
      </c>
      <c r="P29" s="676">
        <f t="shared" si="3"/>
        <v>24907</v>
      </c>
      <c r="Q29" s="676">
        <f t="shared" si="3"/>
        <v>21204</v>
      </c>
      <c r="R29" s="676">
        <f t="shared" si="3"/>
        <v>31572</v>
      </c>
      <c r="S29" s="676">
        <f t="shared" si="3"/>
        <v>37966</v>
      </c>
      <c r="T29" s="676">
        <f t="shared" ref="T29:Z29" si="4">SUM(T26:T28)</f>
        <v>32057</v>
      </c>
      <c r="U29" s="676">
        <f t="shared" si="4"/>
        <v>31421</v>
      </c>
      <c r="V29" s="641">
        <f t="shared" si="4"/>
        <v>34010</v>
      </c>
      <c r="W29" s="641">
        <f t="shared" si="4"/>
        <v>37682</v>
      </c>
      <c r="X29" s="643">
        <f t="shared" si="4"/>
        <v>34897</v>
      </c>
      <c r="Y29" s="643">
        <f t="shared" si="4"/>
        <v>37028</v>
      </c>
      <c r="Z29" s="643">
        <f t="shared" si="4"/>
        <v>41051</v>
      </c>
      <c r="AA29" s="1182">
        <f t="shared" ref="AA29:AB29" si="5">SUM(AA26:AA28)</f>
        <v>34476</v>
      </c>
      <c r="AB29" s="956">
        <f t="shared" si="5"/>
        <v>26828</v>
      </c>
      <c r="AC29" s="322"/>
      <c r="AD29" s="902">
        <f t="shared" si="1"/>
        <v>-0.22183547975403178</v>
      </c>
    </row>
    <row r="30" spans="2:32" s="321" customFormat="1" ht="15.6">
      <c r="B30" s="1242" t="s">
        <v>58</v>
      </c>
      <c r="C30" s="639" t="s">
        <v>59</v>
      </c>
      <c r="D30" s="639" t="s">
        <v>60</v>
      </c>
      <c r="E30" s="639" t="s">
        <v>60</v>
      </c>
      <c r="F30" s="639">
        <v>180</v>
      </c>
      <c r="G30" s="639">
        <v>805</v>
      </c>
      <c r="H30" s="639">
        <v>1762</v>
      </c>
      <c r="I30" s="639">
        <v>1117</v>
      </c>
      <c r="J30" s="639">
        <v>1236</v>
      </c>
      <c r="K30" s="644">
        <v>1366</v>
      </c>
      <c r="L30" s="644">
        <v>1125</v>
      </c>
      <c r="M30" s="644">
        <v>1271</v>
      </c>
      <c r="N30" s="644">
        <v>5309</v>
      </c>
      <c r="O30" s="649">
        <v>4335</v>
      </c>
      <c r="P30" s="649">
        <v>8043</v>
      </c>
      <c r="Q30" s="640">
        <v>7663</v>
      </c>
      <c r="R30" s="640">
        <v>6519</v>
      </c>
      <c r="S30" s="640">
        <v>10244</v>
      </c>
      <c r="T30" s="640">
        <v>8373</v>
      </c>
      <c r="U30" s="640">
        <v>8336</v>
      </c>
      <c r="V30" s="644">
        <v>7241</v>
      </c>
      <c r="W30" s="644">
        <v>8050</v>
      </c>
      <c r="X30" s="646">
        <v>6591</v>
      </c>
      <c r="Y30" s="646">
        <v>7180</v>
      </c>
      <c r="Z30" s="646">
        <v>6321</v>
      </c>
      <c r="AA30" s="1183">
        <v>6190</v>
      </c>
      <c r="AB30" s="957">
        <v>6704</v>
      </c>
      <c r="AC30" s="322"/>
      <c r="AD30" s="902">
        <f t="shared" si="1"/>
        <v>8.3037156704361875E-2</v>
      </c>
    </row>
    <row r="31" spans="2:32" s="321" customFormat="1" ht="15.6">
      <c r="B31" s="1242"/>
      <c r="C31" s="639" t="s">
        <v>71</v>
      </c>
      <c r="D31" s="639"/>
      <c r="E31" s="639"/>
      <c r="F31" s="639">
        <v>346</v>
      </c>
      <c r="G31" s="639">
        <v>342</v>
      </c>
      <c r="H31" s="639">
        <v>479</v>
      </c>
      <c r="I31" s="639">
        <f>1998+288+129</f>
        <v>2415</v>
      </c>
      <c r="J31" s="639">
        <v>2204</v>
      </c>
      <c r="K31" s="644">
        <v>2883</v>
      </c>
      <c r="L31" s="644">
        <v>2230</v>
      </c>
      <c r="M31" s="644">
        <v>1643</v>
      </c>
      <c r="N31" s="644">
        <v>1425</v>
      </c>
      <c r="O31" s="649">
        <v>1520</v>
      </c>
      <c r="P31" s="649">
        <v>2088</v>
      </c>
      <c r="Q31" s="640">
        <v>2301</v>
      </c>
      <c r="R31" s="640">
        <v>2186</v>
      </c>
      <c r="S31" s="640">
        <v>2748</v>
      </c>
      <c r="T31" s="640">
        <v>2776</v>
      </c>
      <c r="U31" s="640">
        <v>2949</v>
      </c>
      <c r="V31" s="644">
        <v>3180</v>
      </c>
      <c r="W31" s="644">
        <v>3089</v>
      </c>
      <c r="X31" s="646">
        <v>2887</v>
      </c>
      <c r="Y31" s="646">
        <v>2868</v>
      </c>
      <c r="Z31" s="646">
        <v>3087</v>
      </c>
      <c r="AA31" s="1183">
        <v>2526</v>
      </c>
      <c r="AB31" s="957">
        <v>2715</v>
      </c>
      <c r="AC31" s="322"/>
      <c r="AD31" s="902">
        <f t="shared" si="1"/>
        <v>7.4821852731591448E-2</v>
      </c>
    </row>
    <row r="32" spans="2:32" s="321" customFormat="1" ht="15.6">
      <c r="B32" s="1242"/>
      <c r="C32" s="639" t="s">
        <v>56</v>
      </c>
      <c r="D32" s="639"/>
      <c r="E32" s="639"/>
      <c r="F32" s="639"/>
      <c r="G32" s="639"/>
      <c r="H32" s="639"/>
      <c r="I32" s="639"/>
      <c r="J32" s="639"/>
      <c r="K32" s="644"/>
      <c r="L32" s="644"/>
      <c r="M32" s="645"/>
      <c r="N32" s="645"/>
      <c r="O32" s="649"/>
      <c r="P32" s="651"/>
      <c r="Q32" s="640"/>
      <c r="R32" s="640"/>
      <c r="S32" s="640"/>
      <c r="T32" s="640"/>
      <c r="U32" s="640"/>
      <c r="V32" s="644"/>
      <c r="W32" s="644"/>
      <c r="X32" s="646"/>
      <c r="Y32" s="646"/>
      <c r="Z32" s="646"/>
      <c r="AA32" s="1183"/>
      <c r="AB32" s="957"/>
      <c r="AC32" s="322"/>
      <c r="AD32" s="902"/>
    </row>
    <row r="33" spans="2:30" s="321" customFormat="1" ht="15.6">
      <c r="B33" s="1242"/>
      <c r="C33" s="639" t="s">
        <v>62</v>
      </c>
      <c r="D33" s="639">
        <v>3982</v>
      </c>
      <c r="E33" s="639">
        <v>2218</v>
      </c>
      <c r="F33" s="639"/>
      <c r="G33" s="639"/>
      <c r="H33" s="639">
        <v>479</v>
      </c>
      <c r="I33" s="639">
        <f>193+229+569+612</f>
        <v>1603</v>
      </c>
      <c r="J33" s="639"/>
      <c r="K33" s="644">
        <v>1231</v>
      </c>
      <c r="L33" s="644">
        <v>1103</v>
      </c>
      <c r="M33" s="644">
        <v>560</v>
      </c>
      <c r="N33" s="644"/>
      <c r="O33" s="649"/>
      <c r="P33" s="644"/>
      <c r="Q33" s="640"/>
      <c r="R33" s="640"/>
      <c r="S33" s="640"/>
      <c r="T33" s="640"/>
      <c r="U33" s="640"/>
      <c r="V33" s="644"/>
      <c r="W33" s="644"/>
      <c r="X33" s="646"/>
      <c r="Y33" s="646"/>
      <c r="Z33" s="646"/>
      <c r="AA33" s="1183"/>
      <c r="AB33" s="957"/>
      <c r="AC33" s="322"/>
      <c r="AD33" s="902"/>
    </row>
    <row r="34" spans="2:30" s="321" customFormat="1" ht="15.6">
      <c r="B34" s="1242"/>
      <c r="C34" s="644" t="s">
        <v>63</v>
      </c>
      <c r="D34" s="639"/>
      <c r="E34" s="639"/>
      <c r="F34" s="639"/>
      <c r="G34" s="639"/>
      <c r="H34" s="639">
        <v>1466</v>
      </c>
      <c r="I34" s="639">
        <f>197+294+494+638</f>
        <v>1623</v>
      </c>
      <c r="J34" s="639">
        <v>2212</v>
      </c>
      <c r="K34" s="644">
        <v>1026</v>
      </c>
      <c r="L34" s="644">
        <v>778</v>
      </c>
      <c r="M34" s="644">
        <v>1115</v>
      </c>
      <c r="N34" s="644">
        <v>821</v>
      </c>
      <c r="O34" s="649">
        <v>510</v>
      </c>
      <c r="P34" s="644"/>
      <c r="Q34" s="640">
        <v>1764</v>
      </c>
      <c r="R34" s="640">
        <v>932</v>
      </c>
      <c r="S34" s="640">
        <v>1236</v>
      </c>
      <c r="T34" s="640">
        <v>1190</v>
      </c>
      <c r="U34" s="640">
        <v>1586</v>
      </c>
      <c r="V34" s="644">
        <v>1116</v>
      </c>
      <c r="W34" s="644">
        <v>1360</v>
      </c>
      <c r="X34" s="646">
        <v>375</v>
      </c>
      <c r="Y34" s="646">
        <v>757</v>
      </c>
      <c r="Z34" s="646">
        <v>671</v>
      </c>
      <c r="AA34" s="1183">
        <v>558</v>
      </c>
      <c r="AB34" s="957">
        <v>579</v>
      </c>
      <c r="AC34" s="322"/>
      <c r="AD34" s="902">
        <f t="shared" si="1"/>
        <v>3.7634408602150539E-2</v>
      </c>
    </row>
    <row r="35" spans="2:30" s="321" customFormat="1" ht="15.6">
      <c r="B35" s="1242"/>
      <c r="C35" s="644" t="s">
        <v>72</v>
      </c>
      <c r="D35" s="639"/>
      <c r="E35" s="639"/>
      <c r="F35" s="639"/>
      <c r="G35" s="639"/>
      <c r="H35" s="639"/>
      <c r="I35" s="639"/>
      <c r="J35" s="639"/>
      <c r="K35" s="644">
        <v>355</v>
      </c>
      <c r="L35" s="644">
        <v>296</v>
      </c>
      <c r="M35" s="644">
        <v>445</v>
      </c>
      <c r="N35" s="644"/>
      <c r="O35" s="649"/>
      <c r="P35" s="644"/>
      <c r="Q35" s="640"/>
      <c r="R35" s="640"/>
      <c r="S35" s="640"/>
      <c r="T35" s="640">
        <v>627</v>
      </c>
      <c r="U35" s="640">
        <v>706</v>
      </c>
      <c r="V35" s="644">
        <v>63</v>
      </c>
      <c r="W35" s="644">
        <v>476</v>
      </c>
      <c r="X35" s="646">
        <v>704</v>
      </c>
      <c r="Y35" s="646">
        <v>909</v>
      </c>
      <c r="Z35" s="646">
        <v>844</v>
      </c>
      <c r="AA35" s="1183">
        <v>182</v>
      </c>
      <c r="AB35" s="957"/>
      <c r="AC35" s="322"/>
      <c r="AD35" s="902">
        <f t="shared" si="1"/>
        <v>-1</v>
      </c>
    </row>
    <row r="36" spans="2:30" s="321" customFormat="1" ht="15.6">
      <c r="B36" s="1242"/>
      <c r="C36" s="639" t="s">
        <v>64</v>
      </c>
      <c r="D36" s="639"/>
      <c r="E36" s="639"/>
      <c r="F36" s="639"/>
      <c r="G36" s="639"/>
      <c r="H36" s="639"/>
      <c r="I36" s="639"/>
      <c r="J36" s="639"/>
      <c r="K36" s="644"/>
      <c r="L36" s="644"/>
      <c r="M36" s="645"/>
      <c r="N36" s="645"/>
      <c r="O36" s="649"/>
      <c r="P36" s="644"/>
      <c r="Q36" s="640"/>
      <c r="R36" s="640"/>
      <c r="S36" s="640"/>
      <c r="T36" s="640"/>
      <c r="U36" s="640"/>
      <c r="V36" s="644"/>
      <c r="W36" s="644"/>
      <c r="X36" s="646"/>
      <c r="Y36" s="646"/>
      <c r="Z36" s="646"/>
      <c r="AA36" s="1183"/>
      <c r="AB36" s="957"/>
      <c r="AC36" s="322"/>
      <c r="AD36" s="902"/>
    </row>
    <row r="37" spans="2:30" s="321" customFormat="1">
      <c r="B37" s="1242"/>
      <c r="C37" s="639" t="s">
        <v>73</v>
      </c>
      <c r="D37" s="639"/>
      <c r="E37" s="639"/>
      <c r="F37" s="639"/>
      <c r="G37" s="639"/>
      <c r="H37" s="639"/>
      <c r="I37" s="639"/>
      <c r="J37" s="639"/>
      <c r="K37" s="644"/>
      <c r="L37" s="644"/>
      <c r="M37" s="645"/>
      <c r="N37" s="645"/>
      <c r="O37" s="649"/>
      <c r="P37" s="644"/>
      <c r="Q37" s="640"/>
      <c r="R37" s="640"/>
      <c r="S37" s="640"/>
      <c r="T37" s="640"/>
      <c r="U37" s="640"/>
      <c r="V37" s="644"/>
      <c r="W37" s="644"/>
      <c r="X37" s="646"/>
      <c r="Y37" s="646"/>
      <c r="Z37" s="646">
        <v>12079</v>
      </c>
      <c r="AA37" s="1183">
        <v>9597</v>
      </c>
      <c r="AB37" s="957">
        <v>9283</v>
      </c>
      <c r="AC37" s="322"/>
      <c r="AD37" s="902">
        <f t="shared" si="1"/>
        <v>-3.2718557882671667E-2</v>
      </c>
    </row>
    <row r="38" spans="2:30" s="321" customFormat="1">
      <c r="B38" s="1242"/>
      <c r="C38" s="639" t="s">
        <v>65</v>
      </c>
      <c r="D38" s="639"/>
      <c r="E38" s="639"/>
      <c r="F38" s="639"/>
      <c r="G38" s="639"/>
      <c r="H38" s="639"/>
      <c r="I38" s="639"/>
      <c r="J38" s="639"/>
      <c r="K38" s="644"/>
      <c r="L38" s="644"/>
      <c r="M38" s="645"/>
      <c r="N38" s="645"/>
      <c r="O38" s="649"/>
      <c r="P38" s="644"/>
      <c r="Q38" s="640"/>
      <c r="R38" s="640"/>
      <c r="S38" s="640"/>
      <c r="T38" s="640"/>
      <c r="U38" s="640">
        <v>3663</v>
      </c>
      <c r="V38" s="644">
        <v>3011</v>
      </c>
      <c r="W38" s="644"/>
      <c r="X38" s="646"/>
      <c r="Y38" s="646"/>
      <c r="Z38" s="646"/>
      <c r="AA38" s="1183"/>
      <c r="AB38" s="957"/>
      <c r="AC38" s="322"/>
      <c r="AD38" s="902"/>
    </row>
    <row r="39" spans="2:30" s="321" customFormat="1" ht="15.6">
      <c r="B39" s="1242"/>
      <c r="C39" s="639" t="s">
        <v>66</v>
      </c>
      <c r="D39" s="639"/>
      <c r="E39" s="639"/>
      <c r="F39" s="639"/>
      <c r="G39" s="639"/>
      <c r="H39" s="639"/>
      <c r="I39" s="639"/>
      <c r="J39" s="639"/>
      <c r="K39" s="644"/>
      <c r="L39" s="644"/>
      <c r="M39" s="645"/>
      <c r="N39" s="645"/>
      <c r="O39" s="649"/>
      <c r="P39" s="644"/>
      <c r="Q39" s="640"/>
      <c r="R39" s="640"/>
      <c r="S39" s="640"/>
      <c r="T39" s="640">
        <v>1859</v>
      </c>
      <c r="U39" s="640">
        <f>7625-3663</f>
        <v>3962</v>
      </c>
      <c r="V39" s="644">
        <v>3256</v>
      </c>
      <c r="W39" s="644">
        <v>4239</v>
      </c>
      <c r="X39" s="644">
        <v>3456</v>
      </c>
      <c r="Y39" s="644">
        <v>3073</v>
      </c>
      <c r="Z39" s="646">
        <v>2027</v>
      </c>
      <c r="AA39" s="1183">
        <v>364</v>
      </c>
      <c r="AB39" s="957">
        <v>631</v>
      </c>
      <c r="AC39" s="322"/>
      <c r="AD39" s="902">
        <f t="shared" si="1"/>
        <v>0.73351648351648346</v>
      </c>
    </row>
    <row r="40" spans="2:30" s="321" customFormat="1">
      <c r="B40" s="1242"/>
      <c r="C40" s="639" t="s">
        <v>74</v>
      </c>
      <c r="D40" s="639"/>
      <c r="E40" s="639"/>
      <c r="F40" s="639"/>
      <c r="G40" s="639"/>
      <c r="H40" s="639"/>
      <c r="I40" s="639"/>
      <c r="J40" s="639"/>
      <c r="K40" s="644"/>
      <c r="L40" s="644"/>
      <c r="M40" s="645"/>
      <c r="N40" s="645"/>
      <c r="O40" s="649"/>
      <c r="P40" s="644"/>
      <c r="Q40" s="640"/>
      <c r="R40" s="640"/>
      <c r="S40" s="640"/>
      <c r="T40" s="640"/>
      <c r="U40" s="640"/>
      <c r="V40" s="644"/>
      <c r="W40" s="644"/>
      <c r="X40" s="644"/>
      <c r="Y40" s="644"/>
      <c r="Z40" s="646"/>
      <c r="AA40" s="1183">
        <v>1321</v>
      </c>
      <c r="AB40" s="1229">
        <v>7150</v>
      </c>
      <c r="AC40" s="322"/>
      <c r="AD40" s="902">
        <f t="shared" si="1"/>
        <v>4.4125662376987131</v>
      </c>
    </row>
    <row r="41" spans="2:30" s="321" customFormat="1" ht="15.6">
      <c r="B41" s="1242"/>
      <c r="C41" s="639" t="s">
        <v>67</v>
      </c>
      <c r="D41" s="644">
        <v>8147</v>
      </c>
      <c r="E41" s="644">
        <v>8337</v>
      </c>
      <c r="F41" s="644">
        <v>7833</v>
      </c>
      <c r="G41" s="644">
        <v>8158</v>
      </c>
      <c r="H41" s="644">
        <v>11571</v>
      </c>
      <c r="I41" s="644">
        <v>7168</v>
      </c>
      <c r="J41" s="644">
        <v>7108</v>
      </c>
      <c r="K41" s="644">
        <v>7080</v>
      </c>
      <c r="L41" s="644">
        <v>7494</v>
      </c>
      <c r="M41" s="644">
        <v>9373</v>
      </c>
      <c r="N41" s="644">
        <v>9098</v>
      </c>
      <c r="O41" s="649">
        <v>15121</v>
      </c>
      <c r="P41" s="644">
        <v>4139</v>
      </c>
      <c r="Q41" s="640">
        <v>5070</v>
      </c>
      <c r="R41" s="640"/>
      <c r="S41" s="640"/>
      <c r="T41" s="640">
        <v>6779</v>
      </c>
      <c r="U41" s="640">
        <v>6172</v>
      </c>
      <c r="V41" s="644">
        <v>8151</v>
      </c>
      <c r="W41" s="644">
        <v>9266</v>
      </c>
      <c r="X41" s="644">
        <v>6977</v>
      </c>
      <c r="Y41" s="644">
        <v>4947</v>
      </c>
      <c r="Z41" s="958">
        <v>4775</v>
      </c>
      <c r="AA41" s="1183">
        <v>3985</v>
      </c>
      <c r="AB41" s="1229"/>
      <c r="AC41" s="322"/>
      <c r="AD41" s="902">
        <f t="shared" si="1"/>
        <v>-1</v>
      </c>
    </row>
    <row r="42" spans="2:30" s="321" customFormat="1">
      <c r="B42" s="1242"/>
      <c r="C42" s="639" t="s">
        <v>68</v>
      </c>
      <c r="D42" s="640">
        <v>1308</v>
      </c>
      <c r="E42" s="640">
        <v>1857</v>
      </c>
      <c r="F42" s="640">
        <v>2178</v>
      </c>
      <c r="G42" s="640">
        <v>2085</v>
      </c>
      <c r="H42" s="640">
        <v>2006</v>
      </c>
      <c r="I42" s="640">
        <v>1456</v>
      </c>
      <c r="J42" s="640">
        <v>791</v>
      </c>
      <c r="K42" s="640">
        <v>729</v>
      </c>
      <c r="L42" s="640">
        <v>782</v>
      </c>
      <c r="M42" s="640">
        <v>925</v>
      </c>
      <c r="N42" s="640">
        <v>717</v>
      </c>
      <c r="O42" s="645">
        <v>1516</v>
      </c>
      <c r="P42" s="645">
        <v>709</v>
      </c>
      <c r="Q42" s="640">
        <v>185</v>
      </c>
      <c r="R42" s="640"/>
      <c r="S42" s="640"/>
      <c r="T42" s="640">
        <v>1341</v>
      </c>
      <c r="U42" s="640">
        <v>743</v>
      </c>
      <c r="V42" s="644">
        <v>1651</v>
      </c>
      <c r="W42" s="644">
        <v>1062</v>
      </c>
      <c r="X42" s="644">
        <v>535</v>
      </c>
      <c r="Y42" s="644">
        <v>726</v>
      </c>
      <c r="Z42" s="646">
        <v>390</v>
      </c>
      <c r="AA42" s="1183">
        <v>924</v>
      </c>
      <c r="AB42" s="957"/>
      <c r="AC42" s="322"/>
      <c r="AD42" s="902">
        <f t="shared" si="1"/>
        <v>-1</v>
      </c>
    </row>
    <row r="43" spans="2:30" ht="15.6">
      <c r="B43" s="1242"/>
      <c r="C43" s="652" t="s">
        <v>75</v>
      </c>
      <c r="D43" s="652"/>
      <c r="E43" s="652"/>
      <c r="F43" s="652"/>
      <c r="G43" s="652"/>
      <c r="H43" s="652"/>
      <c r="I43" s="652">
        <v>81461</v>
      </c>
      <c r="J43" s="652">
        <v>76303</v>
      </c>
      <c r="K43" s="653">
        <v>84571</v>
      </c>
      <c r="L43" s="653">
        <v>100148</v>
      </c>
      <c r="M43" s="653">
        <v>72320</v>
      </c>
      <c r="N43" s="653">
        <v>83815</v>
      </c>
      <c r="O43" s="654">
        <v>75092</v>
      </c>
      <c r="P43" s="644">
        <v>79095</v>
      </c>
      <c r="Q43" s="655">
        <v>93924</v>
      </c>
      <c r="R43" s="655">
        <v>107805</v>
      </c>
      <c r="S43" s="655">
        <v>80435</v>
      </c>
      <c r="T43" s="655">
        <v>99179</v>
      </c>
      <c r="U43" s="655">
        <v>23761</v>
      </c>
      <c r="V43" s="1239">
        <v>127714</v>
      </c>
      <c r="W43" s="1239">
        <v>143818</v>
      </c>
      <c r="X43" s="1239">
        <v>144181</v>
      </c>
      <c r="Y43" s="1239">
        <v>113287</v>
      </c>
      <c r="Z43" s="1239">
        <v>181816</v>
      </c>
      <c r="AA43" s="1239">
        <v>217190</v>
      </c>
      <c r="AB43" s="1239">
        <v>166820</v>
      </c>
      <c r="AC43" s="561"/>
      <c r="AD43" s="902"/>
    </row>
    <row r="44" spans="2:30" ht="15.6">
      <c r="B44" s="1242"/>
      <c r="C44" s="652" t="s">
        <v>76</v>
      </c>
      <c r="D44" s="652"/>
      <c r="E44" s="652"/>
      <c r="F44" s="652"/>
      <c r="G44" s="652"/>
      <c r="H44" s="652"/>
      <c r="I44" s="652">
        <v>159</v>
      </c>
      <c r="J44" s="652"/>
      <c r="K44" s="653">
        <v>59</v>
      </c>
      <c r="L44" s="653">
        <v>204</v>
      </c>
      <c r="M44" s="653">
        <v>150</v>
      </c>
      <c r="N44" s="653"/>
      <c r="O44" s="654"/>
      <c r="P44" s="653"/>
      <c r="Q44" s="655"/>
      <c r="R44" s="655"/>
      <c r="S44" s="655"/>
      <c r="T44" s="655"/>
      <c r="U44" s="655"/>
      <c r="V44" s="653"/>
      <c r="W44" s="653"/>
      <c r="X44" s="656"/>
      <c r="Y44" s="656"/>
      <c r="Z44" s="656"/>
      <c r="AA44" s="1183"/>
      <c r="AB44" s="957"/>
      <c r="AC44" s="561"/>
      <c r="AD44" s="902"/>
    </row>
    <row r="45" spans="2:30">
      <c r="D45" s="510"/>
      <c r="E45" s="510"/>
      <c r="F45" s="510"/>
      <c r="G45" s="510"/>
      <c r="H45" s="510"/>
      <c r="I45" s="510"/>
      <c r="J45" s="510"/>
      <c r="K45" s="510"/>
      <c r="L45" s="510"/>
      <c r="M45" s="510"/>
      <c r="N45" s="510"/>
      <c r="O45" s="510"/>
      <c r="P45" s="510"/>
      <c r="Q45" s="510"/>
      <c r="R45" s="510"/>
      <c r="S45" s="510"/>
      <c r="T45" s="510"/>
      <c r="U45" s="510"/>
      <c r="V45" s="510"/>
      <c r="W45" s="510"/>
      <c r="X45" s="510"/>
      <c r="Y45" s="510"/>
      <c r="Z45" s="510"/>
      <c r="AA45" s="510"/>
      <c r="AB45" s="901"/>
      <c r="AC45" s="561"/>
      <c r="AD45" s="902"/>
    </row>
    <row r="46" spans="2:30" ht="15.6">
      <c r="B46" s="652" t="s">
        <v>39</v>
      </c>
      <c r="C46" s="652" t="s">
        <v>77</v>
      </c>
      <c r="D46" s="652"/>
      <c r="E46" s="652"/>
      <c r="F46" s="652"/>
      <c r="G46" s="652"/>
      <c r="H46" s="652"/>
      <c r="I46" s="652"/>
      <c r="J46" s="652"/>
      <c r="K46" s="653">
        <v>3206</v>
      </c>
      <c r="L46" s="653">
        <v>3707</v>
      </c>
      <c r="M46" s="657">
        <v>4634</v>
      </c>
      <c r="N46" s="657">
        <v>4150</v>
      </c>
      <c r="O46" s="654">
        <v>4732</v>
      </c>
      <c r="P46" s="649">
        <v>4612</v>
      </c>
      <c r="Q46" s="655">
        <v>5016</v>
      </c>
      <c r="R46" s="655">
        <v>4784</v>
      </c>
      <c r="S46" s="655">
        <v>4848</v>
      </c>
      <c r="T46" s="655">
        <v>4871</v>
      </c>
      <c r="U46" s="655">
        <v>4402</v>
      </c>
      <c r="V46" s="653">
        <v>4235</v>
      </c>
      <c r="W46" s="653">
        <v>3622</v>
      </c>
      <c r="X46" s="653">
        <v>3107</v>
      </c>
      <c r="Y46" s="653">
        <v>2819</v>
      </c>
      <c r="Z46" s="656">
        <v>2554</v>
      </c>
      <c r="AA46" s="1183">
        <v>3069</v>
      </c>
      <c r="AB46" s="957">
        <v>2227</v>
      </c>
      <c r="AC46" s="561"/>
      <c r="AD46" s="902">
        <f t="shared" si="1"/>
        <v>-0.27435646790485502</v>
      </c>
    </row>
    <row r="47" spans="2:30">
      <c r="B47" s="10"/>
      <c r="C47" s="10"/>
      <c r="D47" s="10"/>
      <c r="E47" s="10"/>
      <c r="F47" s="10"/>
      <c r="G47" s="10"/>
      <c r="H47" s="10"/>
      <c r="I47" s="10"/>
      <c r="J47" s="10"/>
      <c r="M47" s="229"/>
      <c r="N47" s="229"/>
      <c r="O47" s="401"/>
      <c r="P47" s="544"/>
      <c r="Q47" s="6"/>
      <c r="R47" s="6"/>
      <c r="S47" s="6"/>
      <c r="T47" s="6"/>
      <c r="U47" s="6"/>
      <c r="V47" s="6"/>
      <c r="W47" s="6"/>
      <c r="X47" s="6"/>
      <c r="Y47" s="6"/>
      <c r="Z47" s="6"/>
      <c r="AA47" s="547"/>
      <c r="AB47" s="547"/>
      <c r="AC47" s="548"/>
    </row>
    <row r="48" spans="2:30">
      <c r="B48" s="10" t="s">
        <v>78</v>
      </c>
      <c r="V48" s="6"/>
    </row>
    <row r="49" spans="2:26">
      <c r="B49" s="10" t="s">
        <v>79</v>
      </c>
      <c r="D49" s="10" t="s">
        <v>80</v>
      </c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7"/>
    </row>
    <row r="50" spans="2:26">
      <c r="B50" s="10" t="s">
        <v>81</v>
      </c>
      <c r="C50" s="10"/>
      <c r="D50" s="10"/>
      <c r="E50" s="10"/>
      <c r="G50" s="543"/>
      <c r="H50" s="543"/>
      <c r="J50" s="543"/>
      <c r="K50" s="543"/>
      <c r="N50" s="543"/>
      <c r="O50" s="543"/>
      <c r="P50" s="543"/>
      <c r="Q50" s="543"/>
      <c r="R50" s="543"/>
      <c r="S50" s="543"/>
      <c r="T50" s="543"/>
      <c r="U50" s="543"/>
      <c r="V50" s="543"/>
      <c r="W50" s="543"/>
      <c r="X50" s="543"/>
      <c r="Y50" s="543"/>
      <c r="Z50" s="543"/>
    </row>
    <row r="51" spans="2:26">
      <c r="B51" s="10" t="s">
        <v>82</v>
      </c>
      <c r="C51" s="10"/>
      <c r="D51" s="10"/>
      <c r="E51" s="10"/>
      <c r="G51" s="55"/>
      <c r="J51" s="55"/>
      <c r="N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2:26">
      <c r="B52" s="10" t="s">
        <v>83</v>
      </c>
      <c r="C52" s="10"/>
      <c r="D52" s="10"/>
      <c r="E52" s="10"/>
    </row>
    <row r="53" spans="2:26">
      <c r="B53" s="10" t="s">
        <v>55</v>
      </c>
      <c r="C53" s="10"/>
      <c r="D53" s="10"/>
      <c r="E53" s="10"/>
    </row>
    <row r="54" spans="2:26">
      <c r="B54" s="10" t="s">
        <v>84</v>
      </c>
      <c r="C54" s="10"/>
      <c r="D54" s="10"/>
      <c r="E54" s="10"/>
    </row>
    <row r="55" spans="2:26">
      <c r="B55" s="10" t="s">
        <v>85</v>
      </c>
      <c r="C55" s="10"/>
      <c r="D55" s="10"/>
      <c r="E55" s="10"/>
    </row>
    <row r="56" spans="2:26">
      <c r="B56" s="3" t="s">
        <v>86</v>
      </c>
    </row>
  </sheetData>
  <mergeCells count="6">
    <mergeCell ref="B30:B44"/>
    <mergeCell ref="B4:B5"/>
    <mergeCell ref="B7:B8"/>
    <mergeCell ref="B24:B25"/>
    <mergeCell ref="B27:B28"/>
    <mergeCell ref="B10:B21"/>
  </mergeCells>
  <phoneticPr fontId="9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7"/>
  <sheetViews>
    <sheetView topLeftCell="A76" zoomScaleNormal="100" workbookViewId="0">
      <pane xSplit="1" topLeftCell="B1" activePane="topRight" state="frozen"/>
      <selection activeCell="A88" sqref="A88"/>
      <selection pane="topRight" activeCell="F78" sqref="F78"/>
    </sheetView>
  </sheetViews>
  <sheetFormatPr defaultColWidth="11.44140625" defaultRowHeight="13.2"/>
  <cols>
    <col min="1" max="1" width="35" style="2" bestFit="1" customWidth="1"/>
    <col min="2" max="2" width="7.33203125" style="2" customWidth="1"/>
    <col min="3" max="3" width="8.88671875" style="2" customWidth="1"/>
    <col min="4" max="4" width="7.33203125" style="2" customWidth="1"/>
    <col min="5" max="5" width="9.44140625" style="2" customWidth="1"/>
    <col min="6" max="6" width="8.109375" style="2" customWidth="1"/>
    <col min="7" max="7" width="11.88671875" style="2" customWidth="1"/>
    <col min="8" max="8" width="8.33203125" style="2" customWidth="1"/>
    <col min="9" max="9" width="14.44140625" style="2" customWidth="1"/>
    <col min="10" max="10" width="7.109375" style="2" customWidth="1"/>
    <col min="11" max="11" width="10.109375" style="2" customWidth="1"/>
    <col min="12" max="12" width="7.88671875" style="2" customWidth="1"/>
    <col min="13" max="13" width="6.44140625" style="2" bestFit="1" customWidth="1"/>
    <col min="14" max="14" width="9.44140625" style="2" bestFit="1" customWidth="1"/>
    <col min="15" max="15" width="8.33203125" style="2" bestFit="1" customWidth="1"/>
    <col min="16" max="16" width="8" style="2" bestFit="1" customWidth="1"/>
    <col min="17" max="17" width="6.44140625" style="2" bestFit="1" customWidth="1"/>
    <col min="18" max="18" width="7.33203125" style="2" customWidth="1"/>
    <col min="19" max="19" width="8.88671875" style="2" customWidth="1"/>
    <col min="20" max="22" width="6.88671875" style="2" customWidth="1"/>
    <col min="23" max="26" width="8.33203125" style="2" customWidth="1"/>
    <col min="27" max="27" width="7.33203125" style="2" customWidth="1"/>
    <col min="28" max="28" width="6" style="2" customWidth="1"/>
    <col min="29" max="30" width="8.109375" style="2" customWidth="1"/>
    <col min="31" max="31" width="7.88671875" style="2" customWidth="1"/>
    <col min="32" max="16384" width="11.44140625" style="2"/>
  </cols>
  <sheetData>
    <row r="1" spans="1:31">
      <c r="A1" s="10"/>
      <c r="B1" s="2" t="s">
        <v>87</v>
      </c>
      <c r="C1" s="10"/>
      <c r="D1" s="10"/>
      <c r="E1" s="10"/>
      <c r="AC1" s="187"/>
      <c r="AD1" s="187"/>
    </row>
    <row r="3" spans="1:31" ht="26.25" customHeight="1">
      <c r="A3" s="659"/>
      <c r="B3" s="1248" t="s">
        <v>88</v>
      </c>
      <c r="C3" s="1248"/>
      <c r="D3" s="1248"/>
      <c r="E3" s="1248"/>
      <c r="F3" s="1248"/>
      <c r="G3" s="1248"/>
      <c r="H3" s="1248"/>
      <c r="I3" s="659"/>
      <c r="N3" s="1249" t="s">
        <v>89</v>
      </c>
      <c r="O3" s="1249"/>
      <c r="P3" s="1249"/>
      <c r="S3" s="1249" t="s">
        <v>89</v>
      </c>
      <c r="T3" s="1249"/>
      <c r="U3" s="1249"/>
      <c r="V3" s="1249"/>
      <c r="W3" s="1249"/>
      <c r="X3" s="13"/>
      <c r="Y3" s="13"/>
      <c r="Z3" s="13"/>
      <c r="AC3" s="1249" t="s">
        <v>89</v>
      </c>
      <c r="AD3" s="1249"/>
      <c r="AE3" s="1249"/>
    </row>
    <row r="4" spans="1:31">
      <c r="A4" s="659"/>
      <c r="B4" s="1245" t="s">
        <v>10</v>
      </c>
      <c r="C4" s="1245"/>
      <c r="D4" s="1246" t="s">
        <v>12</v>
      </c>
      <c r="E4" s="1246"/>
      <c r="F4" s="1247" t="s">
        <v>90</v>
      </c>
      <c r="G4" s="1247"/>
      <c r="H4" s="1247"/>
      <c r="I4" s="659"/>
      <c r="N4" s="1249" t="s">
        <v>91</v>
      </c>
      <c r="O4" s="1249"/>
      <c r="P4" s="1249"/>
      <c r="S4" s="1249" t="s">
        <v>39</v>
      </c>
      <c r="T4" s="1249"/>
      <c r="U4" s="1249"/>
      <c r="V4" s="1249"/>
      <c r="W4" s="1249"/>
      <c r="X4" s="13"/>
      <c r="Y4" s="13"/>
      <c r="Z4" s="13"/>
      <c r="AC4" s="1249" t="s">
        <v>92</v>
      </c>
      <c r="AD4" s="1249"/>
      <c r="AE4" s="1249"/>
    </row>
    <row r="5" spans="1:31" ht="51" customHeight="1">
      <c r="A5" s="660"/>
      <c r="B5" s="661" t="s">
        <v>93</v>
      </c>
      <c r="C5" s="661" t="s">
        <v>94</v>
      </c>
      <c r="D5" s="661" t="s">
        <v>95</v>
      </c>
      <c r="E5" s="661" t="s">
        <v>96</v>
      </c>
      <c r="F5" s="661" t="s">
        <v>97</v>
      </c>
      <c r="G5" s="661" t="s">
        <v>98</v>
      </c>
      <c r="H5" s="1250" t="s">
        <v>99</v>
      </c>
      <c r="I5" s="1250"/>
      <c r="N5" s="662" t="s">
        <v>100</v>
      </c>
      <c r="O5" s="662" t="s">
        <v>96</v>
      </c>
      <c r="P5" s="662" t="s">
        <v>101</v>
      </c>
      <c r="S5" s="662" t="s">
        <v>100</v>
      </c>
      <c r="T5" s="662" t="s">
        <v>96</v>
      </c>
      <c r="U5" s="662"/>
      <c r="V5" s="662"/>
      <c r="W5" s="662" t="s">
        <v>101</v>
      </c>
      <c r="X5" s="577"/>
      <c r="Y5" s="577"/>
      <c r="Z5" s="577"/>
      <c r="AC5" s="662" t="s">
        <v>100</v>
      </c>
      <c r="AD5" s="662" t="s">
        <v>96</v>
      </c>
      <c r="AE5" s="662" t="s">
        <v>101</v>
      </c>
    </row>
    <row r="6" spans="1:31">
      <c r="A6" s="663">
        <v>1983</v>
      </c>
      <c r="B6" s="657">
        <v>12134</v>
      </c>
      <c r="C6" s="657">
        <v>174430</v>
      </c>
      <c r="D6" s="657">
        <v>779</v>
      </c>
      <c r="E6" s="657">
        <v>17303</v>
      </c>
      <c r="F6" s="657">
        <f>C6+E6</f>
        <v>191733</v>
      </c>
      <c r="G6" s="657">
        <f>B6+D6</f>
        <v>12913</v>
      </c>
      <c r="H6" s="657">
        <f>F6/G6</f>
        <v>14.848060094478432</v>
      </c>
      <c r="I6" s="657">
        <f>+H6*10000</f>
        <v>148480.60094478432</v>
      </c>
      <c r="J6" s="61"/>
      <c r="N6" s="657">
        <v>1632</v>
      </c>
      <c r="O6" s="657">
        <v>127541</v>
      </c>
      <c r="P6" s="645">
        <f t="shared" ref="P6:P15" si="0">+O6/N6</f>
        <v>78.150122549019613</v>
      </c>
      <c r="S6" s="657"/>
      <c r="T6" s="657"/>
      <c r="U6" s="657"/>
      <c r="V6" s="657"/>
      <c r="W6" s="645"/>
      <c r="X6" s="572"/>
      <c r="Y6" s="572"/>
      <c r="Z6" s="572"/>
      <c r="AB6" s="663">
        <v>1983</v>
      </c>
      <c r="AC6" s="657"/>
      <c r="AD6" s="657"/>
      <c r="AE6" s="645"/>
    </row>
    <row r="7" spans="1:31">
      <c r="A7" s="663">
        <v>1984</v>
      </c>
      <c r="B7" s="657">
        <v>8243</v>
      </c>
      <c r="C7" s="657">
        <v>69535</v>
      </c>
      <c r="D7" s="657">
        <v>3114</v>
      </c>
      <c r="E7" s="657">
        <v>63806</v>
      </c>
      <c r="F7" s="657">
        <f>C7+E7</f>
        <v>133341</v>
      </c>
      <c r="G7" s="657">
        <f t="shared" ref="G7:G43" si="1">B7+D7</f>
        <v>11357</v>
      </c>
      <c r="H7" s="657">
        <f t="shared" ref="H7:H26" si="2">F7/G7</f>
        <v>11.74086466496434</v>
      </c>
      <c r="I7" s="657">
        <f t="shared" ref="I7:I42" si="3">+H7*10000</f>
        <v>117408.6466496434</v>
      </c>
      <c r="J7" s="61"/>
      <c r="N7" s="657">
        <v>1785</v>
      </c>
      <c r="O7" s="657">
        <v>130675</v>
      </c>
      <c r="P7" s="645">
        <f t="shared" si="0"/>
        <v>73.207282913165272</v>
      </c>
      <c r="S7" s="657"/>
      <c r="T7" s="657"/>
      <c r="U7" s="657"/>
      <c r="V7" s="657"/>
      <c r="W7" s="645"/>
      <c r="X7" s="572"/>
      <c r="Y7" s="572"/>
      <c r="Z7" s="572"/>
      <c r="AB7" s="663">
        <v>1984</v>
      </c>
      <c r="AC7" s="657"/>
      <c r="AD7" s="657"/>
      <c r="AE7" s="645"/>
    </row>
    <row r="8" spans="1:31">
      <c r="A8" s="663">
        <v>1985</v>
      </c>
      <c r="B8" s="657">
        <v>6952</v>
      </c>
      <c r="C8" s="657">
        <v>63924</v>
      </c>
      <c r="D8" s="657">
        <v>4894</v>
      </c>
      <c r="E8" s="657">
        <v>81224</v>
      </c>
      <c r="F8" s="657">
        <f t="shared" ref="F8:F35" si="4">C8+E8</f>
        <v>145148</v>
      </c>
      <c r="G8" s="657">
        <f t="shared" si="1"/>
        <v>11846</v>
      </c>
      <c r="H8" s="657">
        <f t="shared" si="2"/>
        <v>12.252912375485396</v>
      </c>
      <c r="I8" s="657">
        <f t="shared" si="3"/>
        <v>122529.12375485396</v>
      </c>
      <c r="J8" s="61"/>
      <c r="N8" s="657">
        <v>1688</v>
      </c>
      <c r="O8" s="657">
        <v>131920</v>
      </c>
      <c r="P8" s="645">
        <f t="shared" si="0"/>
        <v>78.151658767772517</v>
      </c>
      <c r="S8" s="657"/>
      <c r="T8" s="657"/>
      <c r="U8" s="657"/>
      <c r="V8" s="657"/>
      <c r="W8" s="645"/>
      <c r="X8" s="572"/>
      <c r="Y8" s="572"/>
      <c r="Z8" s="572"/>
      <c r="AB8" s="663">
        <v>1985</v>
      </c>
      <c r="AC8" s="657"/>
      <c r="AD8" s="657"/>
      <c r="AE8" s="645"/>
    </row>
    <row r="9" spans="1:31">
      <c r="A9" s="663">
        <v>1986</v>
      </c>
      <c r="B9" s="657">
        <v>10357</v>
      </c>
      <c r="C9" s="657">
        <v>110228</v>
      </c>
      <c r="D9" s="657">
        <v>5795</v>
      </c>
      <c r="E9" s="657">
        <v>128164</v>
      </c>
      <c r="F9" s="657">
        <f t="shared" si="4"/>
        <v>238392</v>
      </c>
      <c r="G9" s="657">
        <f t="shared" si="1"/>
        <v>16152</v>
      </c>
      <c r="H9" s="657">
        <f t="shared" si="2"/>
        <v>14.759286775631502</v>
      </c>
      <c r="I9" s="657">
        <f t="shared" si="3"/>
        <v>147592.86775631501</v>
      </c>
      <c r="J9" s="61"/>
      <c r="N9" s="657">
        <v>821</v>
      </c>
      <c r="O9" s="657">
        <v>58916</v>
      </c>
      <c r="P9" s="645">
        <f t="shared" si="0"/>
        <v>71.761266747868447</v>
      </c>
      <c r="S9" s="657"/>
      <c r="T9" s="657"/>
      <c r="U9" s="657"/>
      <c r="V9" s="657"/>
      <c r="W9" s="645"/>
      <c r="X9" s="572"/>
      <c r="Y9" s="572"/>
      <c r="Z9" s="572"/>
      <c r="AB9" s="663">
        <v>1986</v>
      </c>
      <c r="AC9" s="657"/>
      <c r="AD9" s="657"/>
      <c r="AE9" s="645"/>
    </row>
    <row r="10" spans="1:31">
      <c r="A10" s="663">
        <v>1987</v>
      </c>
      <c r="B10" s="657">
        <v>14328</v>
      </c>
      <c r="C10" s="657">
        <v>118221</v>
      </c>
      <c r="D10" s="657">
        <v>4384</v>
      </c>
      <c r="E10" s="657">
        <v>110495</v>
      </c>
      <c r="F10" s="657">
        <f t="shared" si="4"/>
        <v>228716</v>
      </c>
      <c r="G10" s="657">
        <f t="shared" si="1"/>
        <v>18712</v>
      </c>
      <c r="H10" s="657">
        <f t="shared" si="2"/>
        <v>12.22295852928602</v>
      </c>
      <c r="I10" s="657">
        <f t="shared" si="3"/>
        <v>122229.5852928602</v>
      </c>
      <c r="J10" s="61"/>
      <c r="N10" s="657">
        <v>880</v>
      </c>
      <c r="O10" s="657">
        <v>94227</v>
      </c>
      <c r="P10" s="645">
        <f t="shared" si="0"/>
        <v>107.07613636363637</v>
      </c>
      <c r="S10" s="657"/>
      <c r="T10" s="657"/>
      <c r="U10" s="657"/>
      <c r="V10" s="657"/>
      <c r="W10" s="645"/>
      <c r="X10" s="572"/>
      <c r="Y10" s="572"/>
      <c r="Z10" s="572"/>
      <c r="AB10" s="663">
        <v>1987</v>
      </c>
      <c r="AC10" s="657"/>
      <c r="AD10" s="657"/>
      <c r="AE10" s="645"/>
    </row>
    <row r="11" spans="1:31">
      <c r="A11" s="663">
        <v>1988</v>
      </c>
      <c r="B11" s="657">
        <v>11279</v>
      </c>
      <c r="C11" s="657">
        <v>101395</v>
      </c>
      <c r="D11" s="657">
        <v>7758</v>
      </c>
      <c r="E11" s="657">
        <v>170638</v>
      </c>
      <c r="F11" s="657">
        <f t="shared" si="4"/>
        <v>272033</v>
      </c>
      <c r="G11" s="657">
        <f t="shared" si="1"/>
        <v>19037</v>
      </c>
      <c r="H11" s="657">
        <f t="shared" si="2"/>
        <v>14.289699007196512</v>
      </c>
      <c r="I11" s="657">
        <f t="shared" si="3"/>
        <v>142896.99007196512</v>
      </c>
      <c r="J11" s="61"/>
      <c r="N11" s="657">
        <v>672</v>
      </c>
      <c r="O11" s="657">
        <v>78924</v>
      </c>
      <c r="P11" s="645">
        <f t="shared" si="0"/>
        <v>117.44642857142857</v>
      </c>
      <c r="S11" s="657"/>
      <c r="T11" s="657"/>
      <c r="U11" s="657"/>
      <c r="V11" s="657"/>
      <c r="W11" s="645"/>
      <c r="X11" s="572"/>
      <c r="Y11" s="572"/>
      <c r="Z11" s="572"/>
      <c r="AB11" s="663">
        <v>1988</v>
      </c>
      <c r="AC11" s="657"/>
      <c r="AD11" s="657"/>
      <c r="AE11" s="645"/>
    </row>
    <row r="12" spans="1:31">
      <c r="A12" s="663">
        <v>1989</v>
      </c>
      <c r="B12" s="657">
        <v>8323</v>
      </c>
      <c r="C12" s="657">
        <v>56814</v>
      </c>
      <c r="D12" s="657">
        <v>8674</v>
      </c>
      <c r="E12" s="657">
        <v>204793</v>
      </c>
      <c r="F12" s="657">
        <f t="shared" si="4"/>
        <v>261607</v>
      </c>
      <c r="G12" s="657">
        <f t="shared" si="1"/>
        <v>16997</v>
      </c>
      <c r="H12" s="657">
        <f t="shared" si="2"/>
        <v>15.391363181737955</v>
      </c>
      <c r="I12" s="657">
        <f t="shared" si="3"/>
        <v>153913.63181737956</v>
      </c>
      <c r="J12" s="61"/>
      <c r="N12" s="657">
        <v>1134</v>
      </c>
      <c r="O12" s="657">
        <v>130172</v>
      </c>
      <c r="P12" s="645">
        <f t="shared" si="0"/>
        <v>114.79012345679013</v>
      </c>
      <c r="S12" s="657"/>
      <c r="T12" s="657"/>
      <c r="U12" s="657"/>
      <c r="V12" s="657"/>
      <c r="W12" s="645"/>
      <c r="X12" s="572"/>
      <c r="Y12" s="572"/>
      <c r="Z12" s="572"/>
      <c r="AB12" s="663">
        <v>1989</v>
      </c>
      <c r="AC12" s="657"/>
      <c r="AD12" s="657"/>
      <c r="AE12" s="645"/>
    </row>
    <row r="13" spans="1:31">
      <c r="A13" s="663">
        <v>1990</v>
      </c>
      <c r="B13" s="657">
        <v>7330</v>
      </c>
      <c r="C13" s="657">
        <v>48881</v>
      </c>
      <c r="D13" s="657">
        <v>7023</v>
      </c>
      <c r="E13" s="657">
        <v>234182</v>
      </c>
      <c r="F13" s="657">
        <f t="shared" si="4"/>
        <v>283063</v>
      </c>
      <c r="G13" s="657">
        <f t="shared" si="1"/>
        <v>14353</v>
      </c>
      <c r="H13" s="657">
        <f t="shared" si="2"/>
        <v>19.721521633108061</v>
      </c>
      <c r="I13" s="657">
        <f t="shared" si="3"/>
        <v>197215.21633108062</v>
      </c>
      <c r="J13" s="61"/>
      <c r="N13" s="657">
        <v>407</v>
      </c>
      <c r="O13" s="657">
        <v>58481</v>
      </c>
      <c r="P13" s="645">
        <f t="shared" si="0"/>
        <v>143.6879606879607</v>
      </c>
      <c r="S13" s="657"/>
      <c r="T13" s="657"/>
      <c r="U13" s="657"/>
      <c r="V13" s="657"/>
      <c r="W13" s="645"/>
      <c r="X13" s="572"/>
      <c r="Y13" s="572"/>
      <c r="Z13" s="572"/>
      <c r="AB13" s="663">
        <v>1990</v>
      </c>
      <c r="AC13" s="657"/>
      <c r="AD13" s="657"/>
      <c r="AE13" s="645"/>
    </row>
    <row r="14" spans="1:31">
      <c r="A14" s="663">
        <v>1991</v>
      </c>
      <c r="B14" s="657">
        <v>4605</v>
      </c>
      <c r="C14" s="657">
        <v>33643</v>
      </c>
      <c r="D14" s="657">
        <v>10085</v>
      </c>
      <c r="E14" s="657">
        <v>286995</v>
      </c>
      <c r="F14" s="657">
        <f t="shared" si="4"/>
        <v>320638</v>
      </c>
      <c r="G14" s="657">
        <f t="shared" si="1"/>
        <v>14690</v>
      </c>
      <c r="H14" s="657">
        <f t="shared" si="2"/>
        <v>21.826957113682777</v>
      </c>
      <c r="I14" s="657">
        <f t="shared" si="3"/>
        <v>218269.57113682778</v>
      </c>
      <c r="J14" s="61"/>
      <c r="N14" s="657">
        <v>782</v>
      </c>
      <c r="O14" s="657">
        <v>100319</v>
      </c>
      <c r="P14" s="645">
        <f t="shared" si="0"/>
        <v>128.28516624040921</v>
      </c>
      <c r="S14" s="657"/>
      <c r="T14" s="657"/>
      <c r="U14" s="657"/>
      <c r="V14" s="657"/>
      <c r="W14" s="645"/>
      <c r="X14" s="572"/>
      <c r="Y14" s="572"/>
      <c r="Z14" s="572"/>
      <c r="AB14" s="663">
        <v>1991</v>
      </c>
      <c r="AC14" s="657"/>
      <c r="AD14" s="657"/>
      <c r="AE14" s="645"/>
    </row>
    <row r="15" spans="1:31">
      <c r="A15" s="663">
        <v>1992</v>
      </c>
      <c r="B15" s="657">
        <v>5848</v>
      </c>
      <c r="C15" s="657">
        <v>46199</v>
      </c>
      <c r="D15" s="657">
        <v>9163</v>
      </c>
      <c r="E15" s="657">
        <v>203738</v>
      </c>
      <c r="F15" s="657">
        <f t="shared" si="4"/>
        <v>249937</v>
      </c>
      <c r="G15" s="657">
        <f t="shared" si="1"/>
        <v>15011</v>
      </c>
      <c r="H15" s="657">
        <f t="shared" si="2"/>
        <v>16.650256478582374</v>
      </c>
      <c r="I15" s="657">
        <f t="shared" si="3"/>
        <v>166502.56478582375</v>
      </c>
      <c r="J15" s="61"/>
      <c r="N15" s="657">
        <v>477</v>
      </c>
      <c r="O15" s="657">
        <v>28071</v>
      </c>
      <c r="P15" s="645">
        <f t="shared" si="0"/>
        <v>58.849056603773583</v>
      </c>
      <c r="S15" s="657"/>
      <c r="T15" s="657"/>
      <c r="U15" s="657"/>
      <c r="V15" s="657"/>
      <c r="W15" s="645"/>
      <c r="X15" s="572"/>
      <c r="Y15" s="572"/>
      <c r="Z15" s="572"/>
      <c r="AB15" s="663">
        <v>1992</v>
      </c>
      <c r="AC15" s="657"/>
      <c r="AD15" s="657"/>
      <c r="AE15" s="645"/>
    </row>
    <row r="16" spans="1:31">
      <c r="A16" s="663">
        <v>1993</v>
      </c>
      <c r="B16" s="657">
        <v>6829</v>
      </c>
      <c r="C16" s="657">
        <v>54144.971999999994</v>
      </c>
      <c r="D16" s="657">
        <v>10404</v>
      </c>
      <c r="E16" s="657">
        <v>253322</v>
      </c>
      <c r="F16" s="657">
        <f t="shared" si="4"/>
        <v>307466.97200000001</v>
      </c>
      <c r="G16" s="657">
        <f t="shared" si="1"/>
        <v>17233</v>
      </c>
      <c r="H16" s="657">
        <f t="shared" si="2"/>
        <v>17.841755469158013</v>
      </c>
      <c r="I16" s="657">
        <f t="shared" si="3"/>
        <v>178417.55469158012</v>
      </c>
      <c r="J16" s="61"/>
      <c r="N16" s="657">
        <v>20</v>
      </c>
      <c r="O16" s="657">
        <v>2218</v>
      </c>
      <c r="P16" s="645">
        <f>+O16/N16</f>
        <v>110.9</v>
      </c>
      <c r="S16" s="657"/>
      <c r="T16" s="657"/>
      <c r="U16" s="657"/>
      <c r="V16" s="657"/>
      <c r="W16" s="645"/>
      <c r="X16" s="572"/>
      <c r="Y16" s="572"/>
      <c r="Z16" s="572"/>
      <c r="AB16" s="663">
        <v>1993</v>
      </c>
      <c r="AC16" s="657"/>
      <c r="AD16" s="657"/>
      <c r="AE16" s="645"/>
    </row>
    <row r="17" spans="1:31">
      <c r="A17" s="663">
        <v>1994</v>
      </c>
      <c r="B17" s="657">
        <v>4135</v>
      </c>
      <c r="C17" s="657">
        <v>30838</v>
      </c>
      <c r="D17" s="657">
        <v>16375</v>
      </c>
      <c r="E17" s="657">
        <v>399051</v>
      </c>
      <c r="F17" s="657">
        <f t="shared" si="4"/>
        <v>429889</v>
      </c>
      <c r="G17" s="657">
        <f t="shared" si="1"/>
        <v>20510</v>
      </c>
      <c r="H17" s="657">
        <f t="shared" si="2"/>
        <v>20.959970745977571</v>
      </c>
      <c r="I17" s="657">
        <f t="shared" si="3"/>
        <v>209599.7074597757</v>
      </c>
      <c r="J17" s="61"/>
      <c r="N17" s="657">
        <v>259</v>
      </c>
      <c r="O17" s="657">
        <v>12790</v>
      </c>
      <c r="P17" s="645">
        <f>+O17/N17</f>
        <v>49.382239382239383</v>
      </c>
      <c r="S17" s="657"/>
      <c r="T17" s="657"/>
      <c r="U17" s="657"/>
      <c r="V17" s="657"/>
      <c r="W17" s="645"/>
      <c r="X17" s="572"/>
      <c r="Y17" s="572"/>
      <c r="Z17" s="572"/>
      <c r="AB17" s="663">
        <v>1994</v>
      </c>
      <c r="AC17" s="657"/>
      <c r="AD17" s="657"/>
      <c r="AE17" s="645"/>
    </row>
    <row r="18" spans="1:31">
      <c r="A18" s="663">
        <v>1995</v>
      </c>
      <c r="B18" s="657">
        <v>1943</v>
      </c>
      <c r="C18" s="657">
        <v>19380.547999999999</v>
      </c>
      <c r="D18" s="657">
        <v>20693</v>
      </c>
      <c r="E18" s="657">
        <v>477946.81699999998</v>
      </c>
      <c r="F18" s="657">
        <f t="shared" si="4"/>
        <v>497327.36499999999</v>
      </c>
      <c r="G18" s="657">
        <f t="shared" si="1"/>
        <v>22636</v>
      </c>
      <c r="H18" s="657">
        <f t="shared" si="2"/>
        <v>21.970638142781411</v>
      </c>
      <c r="I18" s="657">
        <f t="shared" si="3"/>
        <v>219706.38142781411</v>
      </c>
      <c r="J18" s="61"/>
      <c r="N18" s="657">
        <v>2</v>
      </c>
      <c r="O18" s="657">
        <v>89</v>
      </c>
      <c r="P18" s="645">
        <f>+O18/N18</f>
        <v>44.5</v>
      </c>
      <c r="S18" s="657"/>
      <c r="T18" s="657"/>
      <c r="U18" s="657"/>
      <c r="V18" s="657"/>
      <c r="W18" s="645"/>
      <c r="X18" s="572"/>
      <c r="Y18" s="572"/>
      <c r="Z18" s="572"/>
      <c r="AB18" s="663">
        <v>1995</v>
      </c>
      <c r="AC18" s="657"/>
      <c r="AD18" s="657"/>
      <c r="AE18" s="645"/>
    </row>
    <row r="19" spans="1:31">
      <c r="A19" s="663">
        <v>1996</v>
      </c>
      <c r="B19" s="657">
        <v>578</v>
      </c>
      <c r="C19" s="657">
        <v>3546</v>
      </c>
      <c r="D19" s="657">
        <v>19361</v>
      </c>
      <c r="E19" s="657">
        <v>354820.36800000002</v>
      </c>
      <c r="F19" s="657">
        <f t="shared" si="4"/>
        <v>358366.36800000002</v>
      </c>
      <c r="G19" s="657">
        <f t="shared" si="1"/>
        <v>19939</v>
      </c>
      <c r="H19" s="657">
        <f t="shared" si="2"/>
        <v>17.973136466221977</v>
      </c>
      <c r="I19" s="657">
        <f t="shared" si="3"/>
        <v>179731.36466221977</v>
      </c>
      <c r="J19" s="61"/>
      <c r="N19" s="657">
        <v>1</v>
      </c>
      <c r="O19" s="657">
        <v>24.6</v>
      </c>
      <c r="P19" s="645">
        <f>+O19/N19</f>
        <v>24.6</v>
      </c>
      <c r="S19" s="657"/>
      <c r="T19" s="657"/>
      <c r="U19" s="657"/>
      <c r="V19" s="657"/>
      <c r="W19" s="645"/>
      <c r="X19" s="572"/>
      <c r="Y19" s="572"/>
      <c r="Z19" s="572"/>
      <c r="AB19" s="663">
        <v>1996</v>
      </c>
      <c r="AC19" s="657"/>
      <c r="AD19" s="657"/>
      <c r="AE19" s="645"/>
    </row>
    <row r="20" spans="1:31">
      <c r="A20" s="663">
        <v>1997</v>
      </c>
      <c r="B20" s="657">
        <v>1530</v>
      </c>
      <c r="C20" s="657">
        <v>16236.583000000001</v>
      </c>
      <c r="D20" s="657">
        <v>18004</v>
      </c>
      <c r="E20" s="657">
        <v>423268.44099999999</v>
      </c>
      <c r="F20" s="657">
        <f t="shared" si="4"/>
        <v>439505.02399999998</v>
      </c>
      <c r="G20" s="657">
        <f t="shared" si="1"/>
        <v>19534</v>
      </c>
      <c r="H20" s="657">
        <f t="shared" si="2"/>
        <v>22.499489300706458</v>
      </c>
      <c r="I20" s="657">
        <f t="shared" si="3"/>
        <v>224994.89300706459</v>
      </c>
      <c r="J20" s="61"/>
      <c r="N20" s="657"/>
      <c r="O20" s="657"/>
      <c r="P20" s="657"/>
      <c r="S20" s="657"/>
      <c r="T20" s="657"/>
      <c r="U20" s="657"/>
      <c r="V20" s="657"/>
      <c r="W20" s="657"/>
      <c r="X20" s="229"/>
      <c r="Y20" s="229"/>
      <c r="Z20" s="229"/>
      <c r="AB20" s="663">
        <v>1997</v>
      </c>
      <c r="AC20" s="657"/>
      <c r="AD20" s="657"/>
      <c r="AE20" s="657"/>
    </row>
    <row r="21" spans="1:31">
      <c r="A21" s="663">
        <v>1998</v>
      </c>
      <c r="B21" s="657">
        <v>2364</v>
      </c>
      <c r="C21" s="657">
        <v>33186.29</v>
      </c>
      <c r="D21" s="657">
        <v>14510</v>
      </c>
      <c r="E21" s="657">
        <v>347964.50800000003</v>
      </c>
      <c r="F21" s="657">
        <f t="shared" si="4"/>
        <v>381150.79800000001</v>
      </c>
      <c r="G21" s="657">
        <f t="shared" si="1"/>
        <v>16874</v>
      </c>
      <c r="H21" s="657">
        <f t="shared" si="2"/>
        <v>22.58805250681522</v>
      </c>
      <c r="I21" s="657">
        <f t="shared" si="3"/>
        <v>225880.5250681522</v>
      </c>
      <c r="J21" s="61"/>
      <c r="N21" s="657"/>
      <c r="O21" s="657"/>
      <c r="P21" s="657"/>
      <c r="S21" s="657"/>
      <c r="T21" s="657"/>
      <c r="U21" s="657"/>
      <c r="V21" s="657"/>
      <c r="W21" s="657"/>
      <c r="X21" s="229"/>
      <c r="Y21" s="229"/>
      <c r="Z21" s="229"/>
      <c r="AB21" s="663">
        <v>1998</v>
      </c>
      <c r="AC21" s="657"/>
      <c r="AD21" s="657"/>
      <c r="AE21" s="657"/>
    </row>
    <row r="22" spans="1:31">
      <c r="A22" s="663">
        <v>1999</v>
      </c>
      <c r="B22" s="657">
        <v>5122</v>
      </c>
      <c r="C22" s="657">
        <v>21814</v>
      </c>
      <c r="D22" s="657">
        <v>19467</v>
      </c>
      <c r="E22" s="657">
        <v>370164</v>
      </c>
      <c r="F22" s="657">
        <f t="shared" si="4"/>
        <v>391978</v>
      </c>
      <c r="G22" s="657">
        <f t="shared" si="1"/>
        <v>24589</v>
      </c>
      <c r="H22" s="657">
        <f t="shared" si="2"/>
        <v>15.941193216478913</v>
      </c>
      <c r="I22" s="657">
        <f t="shared" si="3"/>
        <v>159411.93216478912</v>
      </c>
      <c r="J22" s="61"/>
      <c r="N22" s="657"/>
      <c r="O22" s="657"/>
      <c r="P22" s="657"/>
      <c r="S22" s="657"/>
      <c r="T22" s="657"/>
      <c r="U22" s="657"/>
      <c r="V22" s="657"/>
      <c r="W22" s="657"/>
      <c r="X22" s="229"/>
      <c r="Y22" s="229"/>
      <c r="Z22" s="229"/>
      <c r="AB22" s="663">
        <v>1999</v>
      </c>
      <c r="AC22" s="657"/>
      <c r="AD22" s="657"/>
      <c r="AE22" s="657"/>
    </row>
    <row r="23" spans="1:31">
      <c r="A23" s="663">
        <v>2000</v>
      </c>
      <c r="B23" s="657">
        <v>8797</v>
      </c>
      <c r="C23" s="657">
        <v>29693.914000000001</v>
      </c>
      <c r="D23" s="657">
        <v>23367</v>
      </c>
      <c r="E23" s="657">
        <v>485124.22499999998</v>
      </c>
      <c r="F23" s="657">
        <f t="shared" si="4"/>
        <v>514818.13899999997</v>
      </c>
      <c r="G23" s="657">
        <f t="shared" si="1"/>
        <v>32164</v>
      </c>
      <c r="H23" s="657">
        <f t="shared" si="2"/>
        <v>16.006035909712722</v>
      </c>
      <c r="I23" s="657">
        <f t="shared" si="3"/>
        <v>160060.35909712722</v>
      </c>
      <c r="J23" s="61"/>
      <c r="N23" s="664"/>
      <c r="O23" s="664"/>
      <c r="P23" s="664"/>
      <c r="S23" s="664"/>
      <c r="T23" s="664"/>
      <c r="U23" s="664"/>
      <c r="V23" s="664"/>
      <c r="W23" s="664"/>
      <c r="X23" s="25"/>
      <c r="Y23" s="25"/>
      <c r="Z23" s="25"/>
      <c r="AB23" s="663">
        <v>2000</v>
      </c>
      <c r="AC23" s="664"/>
      <c r="AD23" s="664"/>
      <c r="AE23" s="664"/>
    </row>
    <row r="24" spans="1:31">
      <c r="A24" s="663">
        <v>2001</v>
      </c>
      <c r="B24" s="657">
        <v>3674</v>
      </c>
      <c r="C24" s="657">
        <v>45724.543000000005</v>
      </c>
      <c r="D24" s="657">
        <v>15512</v>
      </c>
      <c r="E24" s="657">
        <v>699245.73800000001</v>
      </c>
      <c r="F24" s="657">
        <f t="shared" si="4"/>
        <v>744970.28099999996</v>
      </c>
      <c r="G24" s="657">
        <f t="shared" si="1"/>
        <v>19186</v>
      </c>
      <c r="H24" s="657">
        <f t="shared" si="2"/>
        <v>38.828848170541015</v>
      </c>
      <c r="I24" s="657">
        <f t="shared" si="3"/>
        <v>388288.48170541017</v>
      </c>
      <c r="J24" s="61"/>
      <c r="N24" s="664"/>
      <c r="O24" s="664"/>
      <c r="P24" s="664"/>
      <c r="S24" s="664"/>
      <c r="T24" s="664"/>
      <c r="U24" s="664"/>
      <c r="V24" s="664"/>
      <c r="W24" s="664"/>
      <c r="X24" s="25"/>
      <c r="Y24" s="25"/>
      <c r="Z24" s="25"/>
      <c r="AB24" s="663">
        <v>2001</v>
      </c>
      <c r="AC24" s="664"/>
      <c r="AD24" s="664"/>
      <c r="AE24" s="664"/>
    </row>
    <row r="25" spans="1:31">
      <c r="A25" s="663">
        <v>2002</v>
      </c>
      <c r="B25" s="657">
        <v>4012</v>
      </c>
      <c r="C25" s="657">
        <v>23206</v>
      </c>
      <c r="D25" s="657">
        <v>28392</v>
      </c>
      <c r="E25" s="657">
        <v>610872</v>
      </c>
      <c r="F25" s="657">
        <f t="shared" si="4"/>
        <v>634078</v>
      </c>
      <c r="G25" s="657">
        <f t="shared" si="1"/>
        <v>32404</v>
      </c>
      <c r="H25" s="657">
        <f t="shared" si="2"/>
        <v>19.567892852734229</v>
      </c>
      <c r="I25" s="657">
        <f t="shared" si="3"/>
        <v>195678.92852734227</v>
      </c>
      <c r="J25" s="61"/>
      <c r="N25" s="664"/>
      <c r="O25" s="664"/>
      <c r="P25" s="664"/>
      <c r="S25" s="664"/>
      <c r="T25" s="664"/>
      <c r="U25" s="664"/>
      <c r="V25" s="664"/>
      <c r="W25" s="664"/>
      <c r="X25" s="25"/>
      <c r="Y25" s="25"/>
      <c r="Z25" s="25"/>
      <c r="AB25" s="663">
        <v>2002</v>
      </c>
      <c r="AC25" s="664"/>
      <c r="AD25" s="664"/>
      <c r="AE25" s="664"/>
    </row>
    <row r="26" spans="1:31">
      <c r="A26" s="663">
        <v>2003</v>
      </c>
      <c r="B26" s="657">
        <v>6847</v>
      </c>
      <c r="C26" s="657">
        <v>74578.364999999991</v>
      </c>
      <c r="D26" s="657">
        <v>18780</v>
      </c>
      <c r="E26" s="657">
        <v>517271.16800000001</v>
      </c>
      <c r="F26" s="657">
        <f t="shared" si="4"/>
        <v>591849.53300000005</v>
      </c>
      <c r="G26" s="657">
        <f t="shared" si="1"/>
        <v>25627</v>
      </c>
      <c r="H26" s="657">
        <f t="shared" si="2"/>
        <v>23.094764623248921</v>
      </c>
      <c r="I26" s="657">
        <f t="shared" si="3"/>
        <v>230947.64623248921</v>
      </c>
      <c r="J26" s="61"/>
      <c r="N26" s="664"/>
      <c r="O26" s="664"/>
      <c r="P26" s="664"/>
      <c r="S26" s="664"/>
      <c r="T26" s="664"/>
      <c r="U26" s="664"/>
      <c r="V26" s="664"/>
      <c r="W26" s="664"/>
      <c r="X26" s="25"/>
      <c r="Y26" s="25"/>
      <c r="Z26" s="25"/>
      <c r="AB26" s="663">
        <v>2003</v>
      </c>
      <c r="AC26" s="664"/>
      <c r="AD26" s="664"/>
      <c r="AE26" s="664"/>
    </row>
    <row r="27" spans="1:31">
      <c r="A27" s="663">
        <v>2004</v>
      </c>
      <c r="B27" s="657">
        <v>7440</v>
      </c>
      <c r="C27" s="657">
        <v>60471.315999999992</v>
      </c>
      <c r="D27" s="657">
        <v>26945</v>
      </c>
      <c r="E27" s="657">
        <v>473986.62900000002</v>
      </c>
      <c r="F27" s="657">
        <f t="shared" si="4"/>
        <v>534457.94500000007</v>
      </c>
      <c r="G27" s="657">
        <f t="shared" si="1"/>
        <v>34385</v>
      </c>
      <c r="H27" s="657">
        <v>15.543345790315547</v>
      </c>
      <c r="I27" s="657">
        <f t="shared" si="3"/>
        <v>155433.45790315547</v>
      </c>
      <c r="J27" s="61"/>
      <c r="N27" s="664"/>
      <c r="O27" s="664"/>
      <c r="P27" s="664"/>
      <c r="S27" s="664"/>
      <c r="T27" s="664"/>
      <c r="U27" s="664"/>
      <c r="V27" s="664"/>
      <c r="W27" s="664"/>
      <c r="X27" s="25"/>
      <c r="Y27" s="25"/>
      <c r="Z27" s="25"/>
      <c r="AB27" s="663">
        <v>2004</v>
      </c>
      <c r="AC27" s="664"/>
      <c r="AD27" s="664"/>
      <c r="AE27" s="664"/>
    </row>
    <row r="28" spans="1:31">
      <c r="A28" s="663">
        <v>2005</v>
      </c>
      <c r="B28" s="657">
        <v>2204</v>
      </c>
      <c r="C28" s="657">
        <v>25160</v>
      </c>
      <c r="D28" s="657">
        <v>27338</v>
      </c>
      <c r="E28" s="657">
        <v>528071</v>
      </c>
      <c r="F28" s="657">
        <f t="shared" si="4"/>
        <v>553231</v>
      </c>
      <c r="G28" s="657">
        <f t="shared" si="1"/>
        <v>29542</v>
      </c>
      <c r="H28" s="657">
        <f t="shared" ref="H28:H42" si="5">+F28/G28</f>
        <v>18.72693114887279</v>
      </c>
      <c r="I28" s="657">
        <f t="shared" si="3"/>
        <v>187269.31148872789</v>
      </c>
      <c r="J28" s="61"/>
      <c r="N28" s="664"/>
      <c r="O28" s="664"/>
      <c r="P28" s="664"/>
      <c r="S28" s="664"/>
      <c r="T28" s="664"/>
      <c r="U28" s="664"/>
      <c r="V28" s="664"/>
      <c r="W28" s="664"/>
      <c r="X28" s="25"/>
      <c r="Y28" s="25"/>
      <c r="Z28" s="25"/>
      <c r="AB28" s="663">
        <v>2005</v>
      </c>
      <c r="AC28" s="664"/>
      <c r="AD28" s="664"/>
      <c r="AE28" s="664"/>
    </row>
    <row r="29" spans="1:31">
      <c r="A29" s="663">
        <v>2006</v>
      </c>
      <c r="B29" s="657">
        <v>1245</v>
      </c>
      <c r="C29" s="657">
        <v>25618.493999999999</v>
      </c>
      <c r="D29" s="657">
        <v>21137</v>
      </c>
      <c r="E29" s="657">
        <v>363296.69900000002</v>
      </c>
      <c r="F29" s="657">
        <f t="shared" si="4"/>
        <v>388915.19300000003</v>
      </c>
      <c r="G29" s="657">
        <f t="shared" si="1"/>
        <v>22382</v>
      </c>
      <c r="H29" s="657">
        <f t="shared" si="5"/>
        <v>17.37624845858279</v>
      </c>
      <c r="I29" s="657">
        <f t="shared" si="3"/>
        <v>173762.48458582789</v>
      </c>
      <c r="J29" s="61"/>
      <c r="N29" s="664"/>
      <c r="O29" s="664"/>
      <c r="P29" s="664"/>
      <c r="S29" s="664"/>
      <c r="T29" s="664"/>
      <c r="U29" s="664"/>
      <c r="V29" s="664"/>
      <c r="W29" s="664"/>
      <c r="X29" s="25"/>
      <c r="Y29" s="25"/>
      <c r="Z29" s="25"/>
      <c r="AB29" s="663">
        <v>2006</v>
      </c>
      <c r="AC29" s="664"/>
      <c r="AD29" s="664"/>
      <c r="AE29" s="664"/>
    </row>
    <row r="30" spans="1:31">
      <c r="A30" s="663">
        <v>2007</v>
      </c>
      <c r="B30" s="657">
        <v>4845</v>
      </c>
      <c r="C30" s="657">
        <v>11725.087</v>
      </c>
      <c r="D30" s="657">
        <v>20146</v>
      </c>
      <c r="E30" s="657">
        <v>356809.652</v>
      </c>
      <c r="F30" s="657">
        <f t="shared" si="4"/>
        <v>368534.739</v>
      </c>
      <c r="G30" s="657">
        <f t="shared" si="1"/>
        <v>24991</v>
      </c>
      <c r="H30" s="657">
        <f t="shared" si="5"/>
        <v>14.746698371413709</v>
      </c>
      <c r="I30" s="657">
        <f t="shared" si="3"/>
        <v>147466.98371413708</v>
      </c>
      <c r="J30" s="61"/>
      <c r="N30" s="659"/>
      <c r="O30" s="659"/>
      <c r="P30" s="659"/>
      <c r="S30" s="659">
        <v>3206</v>
      </c>
      <c r="T30" s="659">
        <v>269</v>
      </c>
      <c r="U30" s="659"/>
      <c r="V30" s="659"/>
      <c r="W30" s="953">
        <f>+T30/S30</f>
        <v>8.3905177791640667E-2</v>
      </c>
      <c r="AB30" s="663">
        <v>2007</v>
      </c>
      <c r="AC30" s="657">
        <v>315</v>
      </c>
      <c r="AD30" s="657">
        <v>239.8</v>
      </c>
      <c r="AE30" s="665">
        <f>AD30/AC30</f>
        <v>0.76126984126984132</v>
      </c>
    </row>
    <row r="31" spans="1:31">
      <c r="A31" s="663">
        <v>2008</v>
      </c>
      <c r="B31" s="654">
        <v>6246</v>
      </c>
      <c r="C31" s="657">
        <v>32791.366000000002</v>
      </c>
      <c r="D31" s="657">
        <v>24134</v>
      </c>
      <c r="E31" s="657">
        <v>446140.93900000001</v>
      </c>
      <c r="F31" s="657">
        <f t="shared" si="4"/>
        <v>478932.30499999999</v>
      </c>
      <c r="G31" s="657">
        <f t="shared" si="1"/>
        <v>30380</v>
      </c>
      <c r="H31" s="657">
        <f t="shared" si="5"/>
        <v>15.764723666886109</v>
      </c>
      <c r="I31" s="657">
        <f t="shared" si="3"/>
        <v>157647.23666886109</v>
      </c>
      <c r="J31" s="61"/>
      <c r="N31" s="659"/>
      <c r="O31" s="659"/>
      <c r="P31" s="659"/>
      <c r="S31" s="659">
        <v>3707</v>
      </c>
      <c r="T31" s="659">
        <v>143</v>
      </c>
      <c r="U31" s="659"/>
      <c r="V31" s="659"/>
      <c r="W31" s="953">
        <f t="shared" ref="W31:W45" si="6">+T31/S31</f>
        <v>3.857566765578635E-2</v>
      </c>
      <c r="AB31" s="663">
        <v>2008</v>
      </c>
      <c r="AC31" s="657">
        <v>323</v>
      </c>
      <c r="AD31" s="657">
        <v>282.30599999999998</v>
      </c>
      <c r="AE31" s="665">
        <f t="shared" ref="AE31:AE45" si="7">AD31/AC31</f>
        <v>0.87401238390092872</v>
      </c>
    </row>
    <row r="32" spans="1:31" ht="13.8">
      <c r="A32" s="663">
        <v>2009</v>
      </c>
      <c r="B32" s="657">
        <v>3439</v>
      </c>
      <c r="C32" s="657">
        <v>10793</v>
      </c>
      <c r="D32" s="657">
        <v>26959</v>
      </c>
      <c r="E32" s="657">
        <v>589703</v>
      </c>
      <c r="F32" s="657">
        <f t="shared" si="4"/>
        <v>600496</v>
      </c>
      <c r="G32" s="657">
        <f t="shared" si="1"/>
        <v>30398</v>
      </c>
      <c r="H32" s="657">
        <f t="shared" si="5"/>
        <v>19.754457530100666</v>
      </c>
      <c r="I32" s="657">
        <f t="shared" si="3"/>
        <v>197544.57530100667</v>
      </c>
      <c r="J32" s="61"/>
      <c r="L32" s="1"/>
      <c r="M32" s="550"/>
      <c r="N32" s="666"/>
      <c r="O32" s="666"/>
      <c r="P32" s="659"/>
      <c r="S32" s="666">
        <v>4634</v>
      </c>
      <c r="T32" s="666">
        <v>160</v>
      </c>
      <c r="U32" s="666"/>
      <c r="V32" s="666"/>
      <c r="W32" s="953">
        <f t="shared" si="6"/>
        <v>3.4527406128614588E-2</v>
      </c>
      <c r="AB32" s="663">
        <v>2009</v>
      </c>
      <c r="AC32" s="657">
        <v>438</v>
      </c>
      <c r="AD32" s="657">
        <v>382</v>
      </c>
      <c r="AE32" s="665">
        <f t="shared" si="7"/>
        <v>0.87214611872146119</v>
      </c>
    </row>
    <row r="33" spans="1:33">
      <c r="A33" s="663">
        <v>2010</v>
      </c>
      <c r="B33" s="657">
        <v>4117</v>
      </c>
      <c r="C33" s="657">
        <v>25476.299459999998</v>
      </c>
      <c r="D33" s="657">
        <v>23081</v>
      </c>
      <c r="E33" s="657">
        <v>479160.6886799999</v>
      </c>
      <c r="F33" s="657">
        <f t="shared" si="4"/>
        <v>504636.98813999991</v>
      </c>
      <c r="G33" s="657">
        <f t="shared" si="1"/>
        <v>27198</v>
      </c>
      <c r="H33" s="657">
        <f t="shared" si="5"/>
        <v>18.55419472534745</v>
      </c>
      <c r="I33" s="657">
        <f t="shared" si="3"/>
        <v>185541.9472534745</v>
      </c>
      <c r="J33" s="61"/>
      <c r="L33" s="1"/>
      <c r="M33" s="524"/>
      <c r="N33" s="667"/>
      <c r="O33" s="667"/>
      <c r="P33" s="659"/>
      <c r="S33" s="667">
        <v>4150</v>
      </c>
      <c r="T33" s="667">
        <v>211</v>
      </c>
      <c r="U33" s="667"/>
      <c r="V33" s="667"/>
      <c r="W33" s="953">
        <f t="shared" si="6"/>
        <v>5.0843373493975906E-2</v>
      </c>
      <c r="AB33" s="663">
        <v>2010</v>
      </c>
      <c r="AC33" s="657">
        <v>246</v>
      </c>
      <c r="AD33" s="657">
        <v>116</v>
      </c>
      <c r="AE33" s="665">
        <f t="shared" si="7"/>
        <v>0.47154471544715448</v>
      </c>
    </row>
    <row r="34" spans="1:33">
      <c r="A34" s="663">
        <v>2011</v>
      </c>
      <c r="B34" s="657">
        <v>7771</v>
      </c>
      <c r="C34" s="657">
        <v>15844.110200000048</v>
      </c>
      <c r="D34" s="657">
        <v>14728</v>
      </c>
      <c r="E34" s="657">
        <v>339170.28499999922</v>
      </c>
      <c r="F34" s="657">
        <f t="shared" si="4"/>
        <v>355014.39519999927</v>
      </c>
      <c r="G34" s="657">
        <f t="shared" si="1"/>
        <v>22499</v>
      </c>
      <c r="H34" s="657">
        <f t="shared" si="5"/>
        <v>15.779118858615906</v>
      </c>
      <c r="I34" s="657">
        <f t="shared" si="3"/>
        <v>157791.18858615906</v>
      </c>
      <c r="J34" s="61"/>
      <c r="L34" s="551"/>
      <c r="M34" s="552"/>
      <c r="N34" s="668"/>
      <c r="O34" s="668"/>
      <c r="P34" s="668"/>
      <c r="Q34" s="552"/>
      <c r="S34" s="954">
        <v>4732</v>
      </c>
      <c r="T34" s="954">
        <v>218</v>
      </c>
      <c r="U34" s="668"/>
      <c r="V34" s="668"/>
      <c r="W34" s="953">
        <f t="shared" si="6"/>
        <v>4.6069315300084533E-2</v>
      </c>
      <c r="X34" s="551"/>
      <c r="Y34" s="551"/>
      <c r="Z34" s="551"/>
      <c r="AB34" s="663">
        <v>2011</v>
      </c>
      <c r="AC34" s="657">
        <v>151</v>
      </c>
      <c r="AD34" s="657">
        <v>57</v>
      </c>
      <c r="AE34" s="665">
        <f t="shared" si="7"/>
        <v>0.37748344370860926</v>
      </c>
    </row>
    <row r="35" spans="1:33">
      <c r="A35" s="663">
        <v>2012</v>
      </c>
      <c r="B35" s="657">
        <v>8464</v>
      </c>
      <c r="C35" s="657">
        <v>34124.122799999997</v>
      </c>
      <c r="D35" s="657">
        <v>16443</v>
      </c>
      <c r="E35" s="657">
        <v>355972.52399999998</v>
      </c>
      <c r="F35" s="657">
        <f t="shared" si="4"/>
        <v>390096.64679999999</v>
      </c>
      <c r="G35" s="657">
        <f t="shared" si="1"/>
        <v>24907</v>
      </c>
      <c r="H35" s="657">
        <f t="shared" si="5"/>
        <v>15.662128991849681</v>
      </c>
      <c r="I35" s="657">
        <f t="shared" si="3"/>
        <v>156621.2899184968</v>
      </c>
      <c r="J35" s="61"/>
      <c r="K35" s="368"/>
      <c r="M35" s="552"/>
      <c r="N35" s="668"/>
      <c r="O35" s="668"/>
      <c r="P35" s="668"/>
      <c r="Q35" s="552"/>
      <c r="S35" s="954">
        <v>4612</v>
      </c>
      <c r="T35" s="954">
        <v>255</v>
      </c>
      <c r="U35" s="668"/>
      <c r="V35" s="668"/>
      <c r="W35" s="953">
        <f t="shared" si="6"/>
        <v>5.5290546400693842E-2</v>
      </c>
      <c r="X35" s="551"/>
      <c r="Y35" s="551"/>
      <c r="Z35" s="551"/>
      <c r="AB35" s="663">
        <v>2012</v>
      </c>
      <c r="AC35" s="645"/>
      <c r="AD35" s="669"/>
      <c r="AE35" s="665"/>
    </row>
    <row r="36" spans="1:33">
      <c r="A36" s="670">
        <v>2013</v>
      </c>
      <c r="B36" s="657">
        <v>6671</v>
      </c>
      <c r="C36" s="657">
        <v>22185.961800000001</v>
      </c>
      <c r="D36" s="657">
        <v>14533</v>
      </c>
      <c r="E36" s="657">
        <v>325908.06800000003</v>
      </c>
      <c r="F36" s="657">
        <f t="shared" ref="F36:F43" si="8">C36+E36</f>
        <v>348094.02980000002</v>
      </c>
      <c r="G36" s="657">
        <f t="shared" si="1"/>
        <v>21204</v>
      </c>
      <c r="H36" s="657">
        <f t="shared" si="5"/>
        <v>16.416432267496699</v>
      </c>
      <c r="I36" s="657">
        <f t="shared" si="3"/>
        <v>164164.322674967</v>
      </c>
      <c r="J36" s="367"/>
      <c r="K36" s="368"/>
      <c r="M36" s="552"/>
      <c r="N36" s="657"/>
      <c r="O36" s="657"/>
      <c r="P36" s="671"/>
      <c r="Q36" s="552"/>
      <c r="S36" s="657">
        <v>5016</v>
      </c>
      <c r="T36" s="657">
        <v>315</v>
      </c>
      <c r="U36" s="657"/>
      <c r="V36" s="657"/>
      <c r="W36" s="953">
        <f t="shared" si="6"/>
        <v>6.2799043062200952E-2</v>
      </c>
      <c r="X36" s="573"/>
      <c r="Y36" s="573"/>
      <c r="Z36" s="573"/>
      <c r="AB36" s="663">
        <v>2013</v>
      </c>
      <c r="AC36" s="657"/>
      <c r="AD36" s="657"/>
      <c r="AE36" s="665"/>
    </row>
    <row r="37" spans="1:33">
      <c r="A37" s="663">
        <v>2014</v>
      </c>
      <c r="B37" s="645">
        <v>7960</v>
      </c>
      <c r="C37" s="645">
        <v>23715</v>
      </c>
      <c r="D37" s="644">
        <v>23612</v>
      </c>
      <c r="E37" s="645">
        <v>550189</v>
      </c>
      <c r="F37" s="645">
        <f t="shared" si="8"/>
        <v>573904</v>
      </c>
      <c r="G37" s="645">
        <f t="shared" si="1"/>
        <v>31572</v>
      </c>
      <c r="H37" s="645">
        <f t="shared" si="5"/>
        <v>18.17762574433042</v>
      </c>
      <c r="I37" s="640">
        <f t="shared" si="3"/>
        <v>181776.2574433042</v>
      </c>
      <c r="J37" s="61"/>
      <c r="L37" s="552"/>
      <c r="M37" s="552"/>
      <c r="N37" s="657"/>
      <c r="O37" s="657"/>
      <c r="P37" s="671"/>
      <c r="Q37" s="552"/>
      <c r="S37" s="645">
        <v>4784</v>
      </c>
      <c r="T37" s="645">
        <v>293</v>
      </c>
      <c r="U37" s="645"/>
      <c r="V37" s="645"/>
      <c r="W37" s="953">
        <f t="shared" si="6"/>
        <v>6.1245819397993312E-2</v>
      </c>
      <c r="X37" s="573"/>
      <c r="Y37" s="573"/>
      <c r="Z37" s="573"/>
      <c r="AB37" s="663">
        <v>2014</v>
      </c>
      <c r="AC37" s="645">
        <v>4</v>
      </c>
      <c r="AD37" s="657">
        <v>4</v>
      </c>
      <c r="AE37" s="665">
        <f t="shared" si="7"/>
        <v>1</v>
      </c>
    </row>
    <row r="38" spans="1:33">
      <c r="A38" s="663">
        <v>2015</v>
      </c>
      <c r="B38" s="645">
        <v>11342</v>
      </c>
      <c r="C38" s="645">
        <v>36915.4925</v>
      </c>
      <c r="D38" s="644">
        <v>26624</v>
      </c>
      <c r="E38" s="645">
        <v>329978.45049999998</v>
      </c>
      <c r="F38" s="645">
        <f t="shared" si="8"/>
        <v>366893.94299999997</v>
      </c>
      <c r="G38" s="645">
        <f t="shared" si="1"/>
        <v>37966</v>
      </c>
      <c r="H38" s="645">
        <f t="shared" si="5"/>
        <v>9.6637502765632401</v>
      </c>
      <c r="I38" s="640">
        <f t="shared" si="3"/>
        <v>96637.502765632395</v>
      </c>
      <c r="J38" s="422"/>
      <c r="K38" s="524"/>
      <c r="L38" s="524"/>
      <c r="M38" s="524"/>
      <c r="N38" s="645"/>
      <c r="O38" s="645"/>
      <c r="P38" s="671"/>
      <c r="S38" s="657">
        <v>4848</v>
      </c>
      <c r="T38" s="657">
        <v>579</v>
      </c>
      <c r="U38" s="657"/>
      <c r="V38" s="657"/>
      <c r="W38" s="953">
        <f t="shared" si="6"/>
        <v>0.11943069306930693</v>
      </c>
      <c r="X38" s="573"/>
      <c r="Y38" s="573"/>
      <c r="Z38" s="573"/>
      <c r="AB38" s="663">
        <v>2015</v>
      </c>
      <c r="AC38" s="653">
        <v>599</v>
      </c>
      <c r="AD38" s="655">
        <v>760</v>
      </c>
      <c r="AE38" s="665">
        <f t="shared" si="7"/>
        <v>1.2687813021702838</v>
      </c>
    </row>
    <row r="39" spans="1:33">
      <c r="A39" s="663">
        <v>2016</v>
      </c>
      <c r="B39" s="645">
        <v>12116</v>
      </c>
      <c r="C39" s="645">
        <v>40479.118499999997</v>
      </c>
      <c r="D39" s="644">
        <v>24017</v>
      </c>
      <c r="E39" s="645">
        <v>400006.08</v>
      </c>
      <c r="F39" s="645">
        <f t="shared" si="8"/>
        <v>440485.1985</v>
      </c>
      <c r="G39" s="645">
        <f t="shared" si="1"/>
        <v>36133</v>
      </c>
      <c r="H39" s="645">
        <f t="shared" si="5"/>
        <v>12.190662233968949</v>
      </c>
      <c r="I39" s="640">
        <f t="shared" si="3"/>
        <v>121906.62233968949</v>
      </c>
      <c r="J39" s="422"/>
      <c r="K39" s="524"/>
      <c r="L39" s="524"/>
      <c r="M39" s="524"/>
      <c r="N39" s="645"/>
      <c r="O39" s="645"/>
      <c r="P39" s="671"/>
      <c r="S39" s="657">
        <v>4871</v>
      </c>
      <c r="T39" s="657">
        <v>528</v>
      </c>
      <c r="U39" s="657"/>
      <c r="V39" s="657"/>
      <c r="W39" s="953">
        <f t="shared" si="6"/>
        <v>0.10839663313487991</v>
      </c>
      <c r="X39" s="573"/>
      <c r="Y39" s="573"/>
      <c r="Z39" s="573"/>
      <c r="AB39" s="663">
        <v>2016</v>
      </c>
      <c r="AC39" s="653">
        <v>323</v>
      </c>
      <c r="AD39" s="655">
        <v>440</v>
      </c>
      <c r="AE39" s="665">
        <f t="shared" si="7"/>
        <v>1.3622291021671826</v>
      </c>
    </row>
    <row r="40" spans="1:33">
      <c r="A40" s="663">
        <v>2017</v>
      </c>
      <c r="B40" s="645">
        <v>8946</v>
      </c>
      <c r="C40" s="645">
        <v>51364.879009999997</v>
      </c>
      <c r="D40" s="644">
        <v>22475</v>
      </c>
      <c r="E40" s="645">
        <v>432697.26104000001</v>
      </c>
      <c r="F40" s="645">
        <f t="shared" si="8"/>
        <v>484062.14004999999</v>
      </c>
      <c r="G40" s="645">
        <f t="shared" si="1"/>
        <v>31421</v>
      </c>
      <c r="H40" s="645">
        <f t="shared" si="5"/>
        <v>15.405688553833423</v>
      </c>
      <c r="I40" s="640">
        <f t="shared" si="3"/>
        <v>154056.88553833423</v>
      </c>
      <c r="J40" s="422"/>
      <c r="K40" s="524"/>
      <c r="L40" s="524"/>
      <c r="M40" s="524"/>
      <c r="N40" s="645"/>
      <c r="O40" s="645"/>
      <c r="P40" s="671"/>
      <c r="S40" s="657">
        <v>4402</v>
      </c>
      <c r="T40" s="657">
        <v>354</v>
      </c>
      <c r="U40" s="657"/>
      <c r="V40" s="657"/>
      <c r="W40" s="953">
        <f t="shared" si="6"/>
        <v>8.041799182189914E-2</v>
      </c>
      <c r="X40" s="573"/>
      <c r="Y40" s="573"/>
      <c r="Z40" s="573"/>
      <c r="AB40" s="663">
        <v>2017</v>
      </c>
      <c r="AC40" s="653">
        <v>471</v>
      </c>
      <c r="AD40" s="655">
        <v>546.48071999999991</v>
      </c>
      <c r="AE40" s="665">
        <f t="shared" si="7"/>
        <v>1.160256305732484</v>
      </c>
    </row>
    <row r="41" spans="1:33">
      <c r="A41" s="663">
        <v>2018</v>
      </c>
      <c r="B41" s="645">
        <v>8503</v>
      </c>
      <c r="C41" s="645">
        <v>37058.563499999997</v>
      </c>
      <c r="D41" s="645">
        <v>25507</v>
      </c>
      <c r="E41" s="645">
        <v>397439.88500000001</v>
      </c>
      <c r="F41" s="645">
        <f t="shared" si="8"/>
        <v>434498.4485</v>
      </c>
      <c r="G41" s="645">
        <f t="shared" si="1"/>
        <v>34010</v>
      </c>
      <c r="H41" s="645">
        <f t="shared" si="5"/>
        <v>12.775608600411644</v>
      </c>
      <c r="I41" s="640">
        <f t="shared" si="3"/>
        <v>127756.08600411644</v>
      </c>
      <c r="J41" s="422"/>
      <c r="K41" s="524"/>
      <c r="L41" s="524"/>
      <c r="M41" s="524"/>
      <c r="N41" s="657"/>
      <c r="O41" s="657"/>
      <c r="P41" s="671"/>
      <c r="Q41" s="3"/>
      <c r="R41" s="3"/>
      <c r="S41" s="657">
        <v>4235</v>
      </c>
      <c r="T41" s="657">
        <v>254</v>
      </c>
      <c r="U41" s="657"/>
      <c r="V41" s="657"/>
      <c r="W41" s="953">
        <f t="shared" si="6"/>
        <v>5.997638724911452E-2</v>
      </c>
      <c r="X41" s="573"/>
      <c r="Y41" s="573"/>
      <c r="Z41" s="573"/>
      <c r="AA41" s="10"/>
      <c r="AB41" s="663">
        <v>2018</v>
      </c>
      <c r="AC41" s="657">
        <v>266</v>
      </c>
      <c r="AD41" s="657">
        <v>609.82069000000013</v>
      </c>
      <c r="AE41" s="672">
        <f t="shared" si="7"/>
        <v>2.2925589849624064</v>
      </c>
    </row>
    <row r="42" spans="1:33">
      <c r="A42" s="663">
        <v>2019</v>
      </c>
      <c r="B42" s="645">
        <v>12831</v>
      </c>
      <c r="C42" s="645">
        <v>79422.67</v>
      </c>
      <c r="D42" s="645">
        <v>24851</v>
      </c>
      <c r="E42" s="645">
        <v>365449.15800000005</v>
      </c>
      <c r="F42" s="645">
        <f t="shared" si="8"/>
        <v>444871.82800000004</v>
      </c>
      <c r="G42" s="645">
        <f t="shared" si="1"/>
        <v>37682</v>
      </c>
      <c r="H42" s="645">
        <f t="shared" si="5"/>
        <v>11.805950533411179</v>
      </c>
      <c r="I42" s="640">
        <f t="shared" si="3"/>
        <v>118059.50533411179</v>
      </c>
      <c r="J42" s="422"/>
      <c r="K42" s="524"/>
      <c r="L42" s="524"/>
      <c r="M42" s="524"/>
      <c r="N42" s="657"/>
      <c r="O42" s="657"/>
      <c r="P42" s="671"/>
      <c r="Q42" s="3"/>
      <c r="R42" s="3"/>
      <c r="S42" s="657">
        <v>3622</v>
      </c>
      <c r="T42" s="657">
        <v>89</v>
      </c>
      <c r="U42" s="657"/>
      <c r="V42" s="657"/>
      <c r="W42" s="953">
        <f t="shared" si="6"/>
        <v>2.4572059635560462E-2</v>
      </c>
      <c r="X42" s="573"/>
      <c r="Y42" s="573"/>
      <c r="Z42" s="573"/>
      <c r="AA42" s="10"/>
      <c r="AB42" s="663">
        <v>2019</v>
      </c>
      <c r="AC42" s="657">
        <v>68</v>
      </c>
      <c r="AD42" s="657">
        <v>92</v>
      </c>
      <c r="AE42" s="672">
        <f t="shared" si="7"/>
        <v>1.3529411764705883</v>
      </c>
    </row>
    <row r="43" spans="1:33">
      <c r="A43" s="663">
        <v>2020</v>
      </c>
      <c r="B43" s="645">
        <v>16178</v>
      </c>
      <c r="C43" s="645">
        <v>99724.155499999993</v>
      </c>
      <c r="D43" s="645">
        <v>18719</v>
      </c>
      <c r="E43" s="645">
        <v>289354.44400000002</v>
      </c>
      <c r="F43" s="645">
        <f t="shared" si="8"/>
        <v>389078.59950000001</v>
      </c>
      <c r="G43" s="645">
        <f t="shared" si="1"/>
        <v>34897</v>
      </c>
      <c r="H43" s="645">
        <f>+F43/G43</f>
        <v>11.149342336017423</v>
      </c>
      <c r="I43" s="640">
        <f>+H43*10000</f>
        <v>111493.42336017423</v>
      </c>
      <c r="J43" s="422"/>
      <c r="K43" s="524"/>
      <c r="L43" s="524"/>
      <c r="M43" s="524"/>
      <c r="N43" s="657"/>
      <c r="O43" s="657"/>
      <c r="P43" s="671"/>
      <c r="Q43" s="3"/>
      <c r="R43" s="3"/>
      <c r="S43" s="657">
        <v>3107</v>
      </c>
      <c r="T43" s="657">
        <v>46</v>
      </c>
      <c r="U43" s="657"/>
      <c r="V43" s="657"/>
      <c r="W43" s="953">
        <f t="shared" si="6"/>
        <v>1.4805278403604764E-2</v>
      </c>
      <c r="X43" s="573"/>
      <c r="Y43" s="573"/>
      <c r="Z43" s="573"/>
      <c r="AA43" s="10"/>
      <c r="AB43" s="663">
        <v>2020</v>
      </c>
      <c r="AC43" s="657">
        <v>496</v>
      </c>
      <c r="AD43" s="657">
        <v>638.0675500000001</v>
      </c>
      <c r="AE43" s="672">
        <f t="shared" si="7"/>
        <v>1.2864265120967744</v>
      </c>
    </row>
    <row r="44" spans="1:33" s="187" customFormat="1">
      <c r="A44" s="663">
        <v>2021</v>
      </c>
      <c r="B44" s="645">
        <v>18173</v>
      </c>
      <c r="C44" s="645">
        <v>82524.78</v>
      </c>
      <c r="D44" s="645">
        <v>18855</v>
      </c>
      <c r="E44" s="645">
        <v>261736.40400000001</v>
      </c>
      <c r="F44" s="645">
        <f t="shared" ref="F44:F45" si="9">C44+E44</f>
        <v>344261.18400000001</v>
      </c>
      <c r="G44" s="645">
        <f t="shared" ref="G44:G45" si="10">B44+D44</f>
        <v>37028</v>
      </c>
      <c r="H44" s="645">
        <f>+F44/G44</f>
        <v>9.2973205142054667</v>
      </c>
      <c r="I44" s="640">
        <f>+H44*10000</f>
        <v>92973.205142054663</v>
      </c>
      <c r="J44" s="363"/>
      <c r="K44" s="574"/>
      <c r="L44" s="574"/>
      <c r="M44" s="574"/>
      <c r="N44" s="673"/>
      <c r="O44" s="673"/>
      <c r="P44" s="674"/>
      <c r="Q44" s="322"/>
      <c r="R44" s="322"/>
      <c r="S44" s="657">
        <v>2819</v>
      </c>
      <c r="T44" s="657">
        <v>44</v>
      </c>
      <c r="U44" s="673"/>
      <c r="V44" s="673"/>
      <c r="W44" s="953">
        <f t="shared" si="6"/>
        <v>1.5608371763036538E-2</v>
      </c>
      <c r="X44" s="573"/>
      <c r="Y44" s="575"/>
      <c r="Z44" s="575"/>
      <c r="AA44" s="576"/>
      <c r="AB44" s="663">
        <v>2021</v>
      </c>
      <c r="AC44" s="657">
        <v>176</v>
      </c>
      <c r="AD44" s="657">
        <v>158.11989000000005</v>
      </c>
      <c r="AE44" s="672">
        <f t="shared" si="7"/>
        <v>0.89840846590909118</v>
      </c>
    </row>
    <row r="45" spans="1:33" s="187" customFormat="1">
      <c r="A45" s="663">
        <v>2022</v>
      </c>
      <c r="B45" s="645">
        <v>15759</v>
      </c>
      <c r="C45" s="645">
        <v>145806</v>
      </c>
      <c r="D45" s="645">
        <v>25292</v>
      </c>
      <c r="E45" s="645">
        <v>466148</v>
      </c>
      <c r="F45" s="645">
        <f t="shared" si="9"/>
        <v>611954</v>
      </c>
      <c r="G45" s="645">
        <f t="shared" si="10"/>
        <v>41051</v>
      </c>
      <c r="H45" s="645">
        <f>+F45/G45</f>
        <v>14.907164259092349</v>
      </c>
      <c r="I45" s="640">
        <f>+H45*10000</f>
        <v>149071.6425909235</v>
      </c>
      <c r="J45" s="363"/>
      <c r="K45" s="574"/>
      <c r="L45" s="574"/>
      <c r="M45" s="574"/>
      <c r="N45" s="673"/>
      <c r="O45" s="673"/>
      <c r="P45" s="674"/>
      <c r="Q45" s="322"/>
      <c r="R45" s="322"/>
      <c r="S45" s="657">
        <v>2554</v>
      </c>
      <c r="T45" s="657">
        <v>34</v>
      </c>
      <c r="U45" s="673"/>
      <c r="V45" s="673"/>
      <c r="W45" s="953">
        <f t="shared" si="6"/>
        <v>1.331245105716523E-2</v>
      </c>
      <c r="X45" s="573"/>
      <c r="Y45" s="575"/>
      <c r="Z45" s="575"/>
      <c r="AA45" s="576"/>
      <c r="AB45" s="663">
        <v>2022</v>
      </c>
      <c r="AC45" s="657">
        <v>33</v>
      </c>
      <c r="AD45" s="657">
        <v>28.122</v>
      </c>
      <c r="AE45" s="672">
        <f t="shared" si="7"/>
        <v>0.85218181818181815</v>
      </c>
    </row>
    <row r="46" spans="1:33" s="187" customFormat="1">
      <c r="A46" s="903">
        <v>2023</v>
      </c>
      <c r="B46" s="673">
        <v>11925</v>
      </c>
      <c r="C46" s="673">
        <v>93363.84599999999</v>
      </c>
      <c r="D46" s="673">
        <v>18817</v>
      </c>
      <c r="E46" s="673">
        <v>260515.049</v>
      </c>
      <c r="F46" s="673">
        <f t="shared" ref="F46" si="11">C46+E46</f>
        <v>353878.89500000002</v>
      </c>
      <c r="G46" s="673">
        <f>B46+D46</f>
        <v>30742</v>
      </c>
      <c r="H46" s="673">
        <f>+F46/G46</f>
        <v>11.51125154511743</v>
      </c>
      <c r="I46" s="900">
        <f>+H46*10000</f>
        <v>115112.5154511743</v>
      </c>
      <c r="J46" s="363"/>
      <c r="K46" s="574"/>
      <c r="L46" s="574"/>
      <c r="M46" s="574"/>
      <c r="N46" s="673"/>
      <c r="O46" s="673"/>
      <c r="P46" s="674"/>
      <c r="Q46" s="322"/>
      <c r="R46" s="322"/>
      <c r="S46" s="673">
        <v>3069</v>
      </c>
      <c r="T46" s="673">
        <v>8.6210000000000004</v>
      </c>
      <c r="U46" s="673"/>
      <c r="V46" s="673"/>
      <c r="W46" s="953">
        <f>+T46/S46</f>
        <v>2.8090583251873576E-3</v>
      </c>
      <c r="X46" s="575"/>
      <c r="Y46" s="575"/>
      <c r="Z46" s="575"/>
      <c r="AA46" s="576"/>
      <c r="AB46" s="903">
        <v>2023</v>
      </c>
      <c r="AC46" s="673"/>
      <c r="AD46" s="673"/>
      <c r="AE46" s="905"/>
    </row>
    <row r="47" spans="1:33" s="187" customFormat="1">
      <c r="A47" s="903">
        <v>2024</v>
      </c>
      <c r="B47" s="673">
        <v>17357</v>
      </c>
      <c r="C47" s="673">
        <v>73435</v>
      </c>
      <c r="D47" s="673">
        <v>9471</v>
      </c>
      <c r="E47" s="673">
        <v>122699</v>
      </c>
      <c r="F47" s="673">
        <f t="shared" ref="F47" si="12">C47+E47</f>
        <v>196134</v>
      </c>
      <c r="G47" s="673">
        <f>B47+D47</f>
        <v>26828</v>
      </c>
      <c r="H47" s="673">
        <f>+F47/G47</f>
        <v>7.3107946921127178</v>
      </c>
      <c r="I47" s="900">
        <f>+H47*10000</f>
        <v>73107.946921127179</v>
      </c>
      <c r="J47" s="363"/>
      <c r="K47" s="574"/>
      <c r="L47" s="574"/>
      <c r="M47" s="574"/>
      <c r="N47" s="673"/>
      <c r="O47" s="673"/>
      <c r="P47" s="674"/>
      <c r="Q47" s="322"/>
      <c r="R47" s="322"/>
      <c r="S47" s="673">
        <v>2227</v>
      </c>
      <c r="T47" s="673">
        <v>3.5446</v>
      </c>
      <c r="U47" s="673"/>
      <c r="V47" s="673"/>
      <c r="W47" s="953">
        <f>+T47/S47</f>
        <v>1.5916479568926808E-3</v>
      </c>
      <c r="X47" s="575"/>
      <c r="Y47" s="575"/>
      <c r="Z47" s="575"/>
      <c r="AA47" s="576"/>
      <c r="AB47" s="903">
        <v>2024</v>
      </c>
      <c r="AC47" s="673"/>
      <c r="AD47" s="673"/>
      <c r="AE47" s="905"/>
    </row>
    <row r="48" spans="1:33">
      <c r="A48" s="10" t="s">
        <v>102</v>
      </c>
      <c r="H48" s="566"/>
      <c r="I48" s="904">
        <f>(I47-I46)/I45</f>
        <v>-0.28177437237553221</v>
      </c>
      <c r="N48" s="524"/>
      <c r="O48" s="524"/>
      <c r="W48" s="566"/>
      <c r="X48" s="566"/>
      <c r="Y48" s="566"/>
      <c r="Z48" s="566"/>
      <c r="AE48" s="904"/>
      <c r="AF48" s="187"/>
      <c r="AG48" s="187"/>
    </row>
    <row r="49" spans="10:33">
      <c r="T49" s="368"/>
      <c r="U49" s="368"/>
      <c r="V49" s="368"/>
      <c r="AA49" s="61"/>
      <c r="AC49" s="10" t="s">
        <v>103</v>
      </c>
      <c r="AD49" s="10"/>
      <c r="AE49" s="10"/>
      <c r="AF49" s="10"/>
    </row>
    <row r="50" spans="10:33">
      <c r="N50" s="1"/>
      <c r="T50" s="368"/>
      <c r="U50" s="368"/>
      <c r="V50" s="368"/>
      <c r="AB50" s="10"/>
      <c r="AC50" s="10" t="s">
        <v>104</v>
      </c>
      <c r="AD50" s="10"/>
      <c r="AE50" s="10"/>
      <c r="AF50" s="10"/>
      <c r="AG50" s="10"/>
    </row>
    <row r="51" spans="10:33">
      <c r="N51" s="1"/>
      <c r="T51" s="208"/>
      <c r="U51" s="208"/>
      <c r="V51" s="208"/>
    </row>
    <row r="57" spans="10:33">
      <c r="J57" s="10"/>
    </row>
    <row r="58" spans="10:33">
      <c r="J58" s="10"/>
    </row>
    <row r="59" spans="10:33">
      <c r="J59" s="10"/>
    </row>
    <row r="60" spans="10:33">
      <c r="J60" s="10"/>
    </row>
    <row r="61" spans="10:33">
      <c r="J61" s="10"/>
    </row>
    <row r="62" spans="10:33">
      <c r="J62" s="10"/>
    </row>
    <row r="63" spans="10:33">
      <c r="J63" s="10"/>
    </row>
    <row r="64" spans="10:33">
      <c r="J64" s="10"/>
    </row>
    <row r="65" spans="1:31">
      <c r="J65" s="3"/>
    </row>
    <row r="66" spans="1:31">
      <c r="J66" s="3"/>
    </row>
    <row r="67" spans="1:31">
      <c r="J67" s="10"/>
    </row>
    <row r="68" spans="1:31">
      <c r="D68" s="61" t="s">
        <v>105</v>
      </c>
      <c r="E68" s="10" t="s">
        <v>106</v>
      </c>
      <c r="F68" s="10"/>
      <c r="G68" s="10"/>
      <c r="H68" s="10"/>
    </row>
    <row r="69" spans="1:31">
      <c r="D69" s="10"/>
      <c r="E69" s="10" t="s">
        <v>107</v>
      </c>
      <c r="F69" s="10"/>
      <c r="G69" s="10"/>
      <c r="H69" s="10"/>
      <c r="I69" s="10"/>
    </row>
    <row r="70" spans="1:31">
      <c r="J70" s="10"/>
    </row>
    <row r="71" spans="1:31">
      <c r="H71" s="10"/>
      <c r="I71" s="3"/>
      <c r="J71" s="10"/>
    </row>
    <row r="72" spans="1:31">
      <c r="C72" s="10"/>
      <c r="D72" s="10"/>
      <c r="E72" s="10"/>
      <c r="F72" s="10"/>
      <c r="G72" s="10"/>
      <c r="H72" s="10"/>
      <c r="I72" s="3"/>
      <c r="J72" s="3"/>
    </row>
    <row r="73" spans="1:31">
      <c r="A73" s="16" t="s">
        <v>108</v>
      </c>
      <c r="H73" s="3"/>
    </row>
    <row r="74" spans="1:31">
      <c r="A74" s="659" t="s">
        <v>109</v>
      </c>
      <c r="B74" s="663">
        <v>1990</v>
      </c>
      <c r="C74" s="663">
        <v>1991</v>
      </c>
      <c r="D74" s="663">
        <v>1992</v>
      </c>
      <c r="E74" s="663">
        <v>1993</v>
      </c>
      <c r="F74" s="663">
        <v>1994</v>
      </c>
      <c r="G74" s="663">
        <v>1995</v>
      </c>
      <c r="H74" s="663">
        <v>1996</v>
      </c>
      <c r="I74" s="663">
        <v>1997</v>
      </c>
      <c r="J74" s="663">
        <v>1998</v>
      </c>
      <c r="K74" s="663">
        <v>1999</v>
      </c>
      <c r="AC74" s="3"/>
      <c r="AD74" s="10"/>
      <c r="AE74" s="3"/>
    </row>
    <row r="75" spans="1:31">
      <c r="A75" s="652" t="s">
        <v>110</v>
      </c>
      <c r="B75" s="657">
        <v>416</v>
      </c>
      <c r="C75" s="657">
        <v>187</v>
      </c>
      <c r="D75" s="657">
        <v>546</v>
      </c>
      <c r="E75" s="657">
        <v>715</v>
      </c>
      <c r="F75" s="657">
        <v>471</v>
      </c>
      <c r="G75" s="657">
        <v>115</v>
      </c>
      <c r="H75" s="657">
        <v>910</v>
      </c>
      <c r="I75" s="657">
        <v>814</v>
      </c>
      <c r="J75" s="657">
        <v>870</v>
      </c>
      <c r="K75" s="657">
        <v>567</v>
      </c>
      <c r="AC75" s="3"/>
      <c r="AD75" s="10"/>
      <c r="AE75" s="3"/>
    </row>
    <row r="76" spans="1:31">
      <c r="A76" s="652" t="s">
        <v>111</v>
      </c>
      <c r="B76" s="657" t="s">
        <v>60</v>
      </c>
      <c r="C76" s="657" t="s">
        <v>60</v>
      </c>
      <c r="D76" s="657" t="s">
        <v>60</v>
      </c>
      <c r="E76" s="657">
        <v>93</v>
      </c>
      <c r="F76" s="657">
        <v>1194</v>
      </c>
      <c r="G76" s="657">
        <v>2323</v>
      </c>
      <c r="H76" s="657">
        <v>2239</v>
      </c>
      <c r="I76" s="657">
        <v>3080</v>
      </c>
      <c r="J76" s="657">
        <v>5797</v>
      </c>
      <c r="K76" s="657">
        <v>4803</v>
      </c>
      <c r="AC76" s="3"/>
      <c r="AD76" s="10"/>
      <c r="AE76" s="3"/>
    </row>
    <row r="77" spans="1:31">
      <c r="A77" s="652" t="s">
        <v>112</v>
      </c>
      <c r="B77" s="657"/>
      <c r="C77" s="657"/>
      <c r="D77" s="657"/>
      <c r="E77" s="657">
        <v>1476</v>
      </c>
      <c r="F77" s="657">
        <v>2818</v>
      </c>
      <c r="G77" s="657">
        <v>4162</v>
      </c>
      <c r="H77" s="657">
        <v>2952</v>
      </c>
      <c r="I77" s="657">
        <v>4411</v>
      </c>
      <c r="J77" s="657">
        <v>7399</v>
      </c>
      <c r="K77" s="657">
        <v>6524</v>
      </c>
      <c r="AC77" s="3"/>
      <c r="AD77" s="229"/>
      <c r="AE77" s="553"/>
    </row>
    <row r="78" spans="1:31">
      <c r="A78" s="652" t="s">
        <v>113</v>
      </c>
      <c r="B78" s="657" t="s">
        <v>60</v>
      </c>
      <c r="C78" s="657" t="s">
        <v>60</v>
      </c>
      <c r="D78" s="657" t="s">
        <v>60</v>
      </c>
      <c r="E78" s="657" t="s">
        <v>60</v>
      </c>
      <c r="F78" s="657" t="s">
        <v>60</v>
      </c>
      <c r="G78" s="657" t="s">
        <v>60</v>
      </c>
      <c r="H78" s="657" t="s">
        <v>60</v>
      </c>
      <c r="I78" s="657" t="s">
        <v>60</v>
      </c>
      <c r="J78" s="657" t="s">
        <v>60</v>
      </c>
      <c r="K78" s="657" t="s">
        <v>60</v>
      </c>
      <c r="AC78" s="3"/>
      <c r="AD78" s="229"/>
      <c r="AE78" s="229"/>
    </row>
    <row r="79" spans="1:31">
      <c r="A79" s="652" t="s">
        <v>114</v>
      </c>
      <c r="B79" s="657"/>
      <c r="C79" s="657"/>
      <c r="D79" s="657"/>
      <c r="E79" s="657"/>
      <c r="F79" s="657"/>
      <c r="G79" s="657"/>
      <c r="H79" s="657">
        <v>715</v>
      </c>
      <c r="I79" s="657">
        <v>940</v>
      </c>
      <c r="J79" s="657">
        <v>1300</v>
      </c>
      <c r="K79" s="657">
        <v>1538</v>
      </c>
      <c r="AC79" s="3"/>
      <c r="AD79" s="229"/>
      <c r="AE79" s="3"/>
    </row>
    <row r="80" spans="1:31">
      <c r="A80" s="659"/>
      <c r="B80" s="675"/>
      <c r="C80" s="675"/>
      <c r="D80" s="675"/>
      <c r="E80" s="675"/>
      <c r="F80" s="675"/>
      <c r="G80" s="675"/>
      <c r="H80" s="675"/>
      <c r="I80" s="675"/>
      <c r="J80" s="675"/>
      <c r="K80" s="675"/>
      <c r="AC80" s="3"/>
      <c r="AD80" s="10"/>
      <c r="AE80" s="3"/>
    </row>
    <row r="81" spans="1:31">
      <c r="A81" s="659" t="s">
        <v>115</v>
      </c>
      <c r="B81" s="675"/>
      <c r="C81" s="675"/>
      <c r="D81" s="675"/>
      <c r="E81" s="675"/>
      <c r="F81" s="675"/>
      <c r="G81" s="675"/>
      <c r="H81" s="675"/>
      <c r="I81" s="675"/>
      <c r="J81" s="675"/>
      <c r="K81" s="675"/>
      <c r="AC81" s="3"/>
      <c r="AD81" s="229"/>
      <c r="AE81" s="553"/>
    </row>
    <row r="82" spans="1:31">
      <c r="A82" s="652" t="s">
        <v>7</v>
      </c>
      <c r="B82" s="657">
        <v>66075.3</v>
      </c>
      <c r="C82" s="657">
        <v>16229.4</v>
      </c>
      <c r="D82" s="657">
        <v>68758.899999999994</v>
      </c>
      <c r="E82" s="657">
        <v>112242.6</v>
      </c>
      <c r="F82" s="657">
        <v>67800</v>
      </c>
      <c r="G82" s="657">
        <v>13714</v>
      </c>
      <c r="H82" s="657">
        <v>125813</v>
      </c>
      <c r="I82" s="657">
        <v>113053</v>
      </c>
      <c r="J82" s="657">
        <v>138166</v>
      </c>
      <c r="K82" s="657">
        <v>55726</v>
      </c>
      <c r="AC82" s="3"/>
      <c r="AD82" s="229"/>
      <c r="AE82" s="229"/>
    </row>
    <row r="83" spans="1:31">
      <c r="A83" s="652" t="s">
        <v>116</v>
      </c>
      <c r="B83" s="657"/>
      <c r="C83" s="657"/>
      <c r="D83" s="657"/>
      <c r="E83" s="657"/>
      <c r="F83" s="657"/>
      <c r="G83" s="657"/>
      <c r="H83" s="657">
        <v>30188</v>
      </c>
      <c r="I83" s="657">
        <v>7474</v>
      </c>
      <c r="J83" s="657">
        <v>16861</v>
      </c>
      <c r="K83" s="657">
        <v>44093</v>
      </c>
      <c r="AC83" s="3"/>
      <c r="AD83" s="229"/>
      <c r="AE83" s="549"/>
    </row>
    <row r="84" spans="1:31">
      <c r="A84" s="652" t="s">
        <v>117</v>
      </c>
      <c r="B84" s="657">
        <v>356203</v>
      </c>
      <c r="C84" s="657">
        <v>262579</v>
      </c>
      <c r="D84" s="657">
        <v>144627</v>
      </c>
      <c r="E84" s="657">
        <v>67523</v>
      </c>
      <c r="F84" s="657">
        <v>53845</v>
      </c>
      <c r="G84" s="657">
        <v>45417</v>
      </c>
      <c r="H84" s="657">
        <v>53121</v>
      </c>
      <c r="I84" s="657">
        <v>24630</v>
      </c>
      <c r="J84" s="657">
        <v>5100</v>
      </c>
      <c r="K84" s="657">
        <v>4762</v>
      </c>
      <c r="AD84" s="229"/>
      <c r="AE84" s="553"/>
    </row>
    <row r="85" spans="1:31">
      <c r="A85" s="652" t="s">
        <v>118</v>
      </c>
      <c r="B85" s="657"/>
      <c r="C85" s="657"/>
      <c r="D85" s="657"/>
      <c r="E85" s="657"/>
      <c r="F85" s="657"/>
      <c r="G85" s="657"/>
      <c r="H85" s="657">
        <v>10356</v>
      </c>
      <c r="I85" s="657">
        <v>15139</v>
      </c>
      <c r="J85" s="657">
        <v>8118</v>
      </c>
      <c r="K85" s="657">
        <v>7144</v>
      </c>
      <c r="AD85" s="10"/>
      <c r="AE85" s="229"/>
    </row>
    <row r="86" spans="1:31">
      <c r="A86" s="652" t="s">
        <v>68</v>
      </c>
      <c r="B86" s="657"/>
      <c r="C86" s="657"/>
      <c r="D86" s="657"/>
      <c r="E86" s="657"/>
      <c r="F86" s="657"/>
      <c r="G86" s="657"/>
      <c r="H86" s="657">
        <v>715</v>
      </c>
      <c r="I86" s="657">
        <v>940</v>
      </c>
      <c r="J86" s="657">
        <v>1300</v>
      </c>
      <c r="K86" s="657">
        <v>1538</v>
      </c>
      <c r="AD86" s="10"/>
      <c r="AE86" s="549"/>
    </row>
    <row r="87" spans="1:31">
      <c r="A87" s="663" t="s">
        <v>119</v>
      </c>
      <c r="B87" s="657"/>
      <c r="C87" s="657"/>
      <c r="D87" s="657"/>
      <c r="E87" s="657"/>
      <c r="F87" s="657"/>
      <c r="G87" s="657"/>
      <c r="H87" s="657"/>
      <c r="I87" s="657"/>
      <c r="J87" s="657"/>
      <c r="K87" s="657"/>
      <c r="AC87" s="10"/>
      <c r="AD87" s="10"/>
    </row>
    <row r="88" spans="1:31">
      <c r="A88" s="652" t="s">
        <v>7</v>
      </c>
      <c r="B88" s="657">
        <f t="shared" ref="B88:K88" si="13">B82/B75</f>
        <v>158.83485576923078</v>
      </c>
      <c r="C88" s="657">
        <f t="shared" si="13"/>
        <v>86.788235294117641</v>
      </c>
      <c r="D88" s="657">
        <f t="shared" si="13"/>
        <v>125.93205128205128</v>
      </c>
      <c r="E88" s="657">
        <f t="shared" si="13"/>
        <v>156.98265734265735</v>
      </c>
      <c r="F88" s="657">
        <f t="shared" si="13"/>
        <v>143.94904458598725</v>
      </c>
      <c r="G88" s="657">
        <f t="shared" si="13"/>
        <v>119.25217391304348</v>
      </c>
      <c r="H88" s="657">
        <f t="shared" si="13"/>
        <v>138.25604395604395</v>
      </c>
      <c r="I88" s="657">
        <f t="shared" si="13"/>
        <v>138.88574938574939</v>
      </c>
      <c r="J88" s="657">
        <f t="shared" si="13"/>
        <v>158.81149425287356</v>
      </c>
      <c r="K88" s="657">
        <f t="shared" si="13"/>
        <v>98.282186948853621</v>
      </c>
    </row>
    <row r="89" spans="1:31">
      <c r="A89" s="652" t="s">
        <v>120</v>
      </c>
      <c r="B89" s="657"/>
      <c r="C89" s="657"/>
      <c r="D89" s="657"/>
      <c r="E89" s="657"/>
      <c r="F89" s="657"/>
      <c r="G89" s="657"/>
      <c r="H89" s="657">
        <f>H83/H76</f>
        <v>13.482804823581956</v>
      </c>
      <c r="I89" s="657">
        <f>I83/I76</f>
        <v>2.4266233766233767</v>
      </c>
      <c r="J89" s="657">
        <f>J83/J76</f>
        <v>2.9085734000345007</v>
      </c>
      <c r="K89" s="657">
        <f>K83/K76</f>
        <v>9.1803039766812411</v>
      </c>
    </row>
    <row r="90" spans="1:31">
      <c r="A90" s="652" t="s">
        <v>121</v>
      </c>
      <c r="B90" s="657"/>
      <c r="C90" s="657"/>
      <c r="D90" s="657"/>
      <c r="E90" s="657">
        <f t="shared" ref="E90:K90" si="14">E84/E77</f>
        <v>45.747289972899729</v>
      </c>
      <c r="F90" s="657">
        <f t="shared" si="14"/>
        <v>19.107523066004259</v>
      </c>
      <c r="G90" s="657">
        <f t="shared" si="14"/>
        <v>10.912301777991351</v>
      </c>
      <c r="H90" s="657">
        <f t="shared" si="14"/>
        <v>17.994918699186993</v>
      </c>
      <c r="I90" s="657">
        <f t="shared" si="14"/>
        <v>5.5837678530945363</v>
      </c>
      <c r="J90" s="657">
        <f t="shared" si="14"/>
        <v>0.68928233545073658</v>
      </c>
      <c r="K90" s="657">
        <f t="shared" si="14"/>
        <v>0.72992029429797667</v>
      </c>
    </row>
    <row r="91" spans="1:31">
      <c r="A91" s="652" t="s">
        <v>122</v>
      </c>
      <c r="B91" s="657"/>
      <c r="C91" s="657"/>
      <c r="D91" s="657"/>
      <c r="E91" s="657"/>
      <c r="F91" s="657"/>
      <c r="G91" s="657"/>
      <c r="H91" s="657"/>
      <c r="I91" s="657"/>
      <c r="J91" s="657"/>
      <c r="K91" s="657"/>
      <c r="AC91" s="1"/>
    </row>
    <row r="92" spans="1:31">
      <c r="A92" s="652" t="s">
        <v>123</v>
      </c>
      <c r="B92" s="657"/>
      <c r="C92" s="657"/>
      <c r="D92" s="657"/>
      <c r="E92" s="657"/>
      <c r="F92" s="657"/>
      <c r="G92" s="657"/>
      <c r="H92" s="657">
        <f>H86/H79</f>
        <v>1</v>
      </c>
      <c r="I92" s="657">
        <f>I86/I79</f>
        <v>1</v>
      </c>
      <c r="J92" s="657">
        <f>J86/J79</f>
        <v>1</v>
      </c>
      <c r="K92" s="657">
        <f>K86/K79</f>
        <v>1</v>
      </c>
    </row>
    <row r="93" spans="1:31">
      <c r="A93" s="10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</row>
    <row r="94" spans="1:31">
      <c r="A94" s="659" t="s">
        <v>109</v>
      </c>
      <c r="B94" s="663">
        <v>2000</v>
      </c>
      <c r="C94" s="663">
        <v>2001</v>
      </c>
      <c r="D94" s="663">
        <v>2002</v>
      </c>
      <c r="E94" s="663">
        <v>2003</v>
      </c>
      <c r="F94" s="663">
        <v>2004</v>
      </c>
      <c r="G94" s="663">
        <v>2005</v>
      </c>
      <c r="H94" s="663">
        <v>2006</v>
      </c>
      <c r="I94" s="659">
        <v>2007</v>
      </c>
      <c r="J94" s="659">
        <v>2008</v>
      </c>
      <c r="K94" s="659">
        <v>2009</v>
      </c>
      <c r="L94" s="659">
        <v>2010</v>
      </c>
      <c r="M94" s="659">
        <v>2011</v>
      </c>
      <c r="N94" s="659">
        <v>2012</v>
      </c>
      <c r="O94" s="659">
        <v>2013</v>
      </c>
      <c r="P94" s="641">
        <v>2014</v>
      </c>
      <c r="Q94" s="659">
        <v>2015</v>
      </c>
      <c r="R94" s="676">
        <v>2016</v>
      </c>
      <c r="S94" s="676">
        <v>2017</v>
      </c>
      <c r="T94" s="676">
        <v>2018</v>
      </c>
      <c r="U94" s="676">
        <v>2019</v>
      </c>
      <c r="V94" s="676">
        <v>2020</v>
      </c>
      <c r="W94" s="676">
        <v>2021</v>
      </c>
      <c r="X94" s="676">
        <v>2022</v>
      </c>
      <c r="Y94" s="675">
        <v>2023</v>
      </c>
      <c r="Z94" s="906">
        <v>2024</v>
      </c>
      <c r="AA94" s="229"/>
      <c r="AB94" s="229"/>
    </row>
    <row r="95" spans="1:31">
      <c r="A95" s="652" t="s">
        <v>124</v>
      </c>
      <c r="B95" s="657"/>
      <c r="C95" s="657"/>
      <c r="D95" s="657"/>
      <c r="E95" s="657"/>
      <c r="F95" s="657"/>
      <c r="G95" s="657"/>
      <c r="H95" s="657"/>
      <c r="I95" s="675"/>
      <c r="J95" s="675"/>
      <c r="K95" s="675"/>
      <c r="L95" s="654"/>
      <c r="M95" s="657"/>
      <c r="N95" s="657"/>
      <c r="O95" s="654"/>
      <c r="P95" s="654"/>
      <c r="Q95" s="657"/>
      <c r="R95" s="677"/>
      <c r="S95" s="677"/>
      <c r="T95" s="677"/>
      <c r="U95" s="677"/>
      <c r="V95" s="677"/>
      <c r="W95" s="677"/>
      <c r="X95" s="677"/>
      <c r="Y95" s="677"/>
      <c r="Z95" s="907"/>
      <c r="AA95" s="229"/>
      <c r="AB95" s="229"/>
    </row>
    <row r="96" spans="1:31">
      <c r="A96" s="652" t="s">
        <v>125</v>
      </c>
      <c r="B96" s="657">
        <v>3982</v>
      </c>
      <c r="C96" s="657">
        <v>2218</v>
      </c>
      <c r="D96" s="657"/>
      <c r="E96" s="657"/>
      <c r="F96" s="657">
        <v>479</v>
      </c>
      <c r="G96" s="657">
        <v>1603</v>
      </c>
      <c r="H96" s="675"/>
      <c r="I96" s="657">
        <v>1231</v>
      </c>
      <c r="J96" s="657">
        <v>1103</v>
      </c>
      <c r="K96" s="657">
        <v>560</v>
      </c>
      <c r="L96" s="654"/>
      <c r="M96" s="657"/>
      <c r="N96" s="657"/>
      <c r="O96" s="654"/>
      <c r="P96" s="654"/>
      <c r="Q96" s="657"/>
      <c r="R96" s="677"/>
      <c r="S96" s="677"/>
      <c r="T96" s="677"/>
      <c r="U96" s="677"/>
      <c r="V96" s="677"/>
      <c r="W96" s="677"/>
      <c r="X96" s="677"/>
      <c r="Y96" s="677"/>
      <c r="Z96" s="907"/>
      <c r="AA96" s="229"/>
      <c r="AB96" s="229"/>
    </row>
    <row r="97" spans="1:28">
      <c r="A97" s="652" t="s">
        <v>126</v>
      </c>
      <c r="B97" s="657"/>
      <c r="C97" s="657"/>
      <c r="D97" s="657"/>
      <c r="E97" s="657"/>
      <c r="F97" s="657">
        <v>1466</v>
      </c>
      <c r="G97" s="657">
        <v>1623</v>
      </c>
      <c r="H97" s="657">
        <v>2212</v>
      </c>
      <c r="I97" s="657">
        <v>1026</v>
      </c>
      <c r="J97" s="657">
        <v>778</v>
      </c>
      <c r="K97" s="657">
        <v>1115</v>
      </c>
      <c r="L97" s="654">
        <v>821</v>
      </c>
      <c r="M97" s="654">
        <v>510</v>
      </c>
      <c r="N97" s="654"/>
      <c r="O97" s="654">
        <v>1764</v>
      </c>
      <c r="P97" s="654">
        <v>932</v>
      </c>
      <c r="Q97" s="657">
        <v>1236</v>
      </c>
      <c r="R97" s="677">
        <v>1190</v>
      </c>
      <c r="S97" s="677">
        <v>1586</v>
      </c>
      <c r="T97" s="677">
        <v>1116</v>
      </c>
      <c r="U97" s="677">
        <v>1360</v>
      </c>
      <c r="V97" s="677">
        <v>375</v>
      </c>
      <c r="W97" s="677">
        <v>757</v>
      </c>
      <c r="X97" s="677">
        <v>671</v>
      </c>
      <c r="Y97" s="677">
        <v>558</v>
      </c>
      <c r="Z97" s="907">
        <v>579</v>
      </c>
      <c r="AA97" s="229"/>
      <c r="AB97" s="229"/>
    </row>
    <row r="98" spans="1:28">
      <c r="A98" s="652" t="s">
        <v>113</v>
      </c>
      <c r="B98" s="657">
        <v>8147</v>
      </c>
      <c r="C98" s="657">
        <v>8337</v>
      </c>
      <c r="D98" s="657">
        <v>7833</v>
      </c>
      <c r="E98" s="657">
        <v>8158</v>
      </c>
      <c r="F98" s="657">
        <v>11571</v>
      </c>
      <c r="G98" s="657">
        <v>7168</v>
      </c>
      <c r="H98" s="657">
        <v>7108</v>
      </c>
      <c r="I98" s="657">
        <v>7080</v>
      </c>
      <c r="J98" s="657">
        <v>7494</v>
      </c>
      <c r="K98" s="657">
        <v>9373</v>
      </c>
      <c r="L98" s="654">
        <v>9098</v>
      </c>
      <c r="M98" s="654">
        <v>15121</v>
      </c>
      <c r="N98" s="654">
        <v>4139</v>
      </c>
      <c r="O98" s="654">
        <v>5070</v>
      </c>
      <c r="P98" s="654"/>
      <c r="Q98" s="657"/>
      <c r="R98" s="677">
        <v>6779</v>
      </c>
      <c r="S98" s="677">
        <v>6172</v>
      </c>
      <c r="T98" s="677">
        <v>8151</v>
      </c>
      <c r="U98" s="677">
        <v>9266</v>
      </c>
      <c r="V98" s="677">
        <v>6977</v>
      </c>
      <c r="W98" s="677">
        <v>4947</v>
      </c>
      <c r="X98" s="677">
        <v>4775</v>
      </c>
      <c r="Y98" s="677">
        <v>3985</v>
      </c>
      <c r="Z98" s="1230">
        <v>7150</v>
      </c>
      <c r="AA98" s="229"/>
      <c r="AB98" s="229"/>
    </row>
    <row r="99" spans="1:28">
      <c r="A99" s="652" t="s">
        <v>127</v>
      </c>
      <c r="B99" s="654">
        <v>1308</v>
      </c>
      <c r="C99" s="654">
        <v>1857</v>
      </c>
      <c r="D99" s="654">
        <v>2178</v>
      </c>
      <c r="E99" s="654">
        <v>2085</v>
      </c>
      <c r="F99" s="654">
        <v>2006</v>
      </c>
      <c r="G99" s="654">
        <v>1456</v>
      </c>
      <c r="H99" s="657">
        <v>791</v>
      </c>
      <c r="I99" s="657">
        <v>729</v>
      </c>
      <c r="J99" s="657">
        <v>782</v>
      </c>
      <c r="K99" s="657">
        <v>925</v>
      </c>
      <c r="L99" s="654">
        <v>717</v>
      </c>
      <c r="M99" s="654">
        <v>1516</v>
      </c>
      <c r="N99" s="654">
        <v>709</v>
      </c>
      <c r="O99" s="654">
        <v>185</v>
      </c>
      <c r="P99" s="654"/>
      <c r="Q99" s="657"/>
      <c r="R99" s="677">
        <v>1341</v>
      </c>
      <c r="S99" s="677">
        <v>743</v>
      </c>
      <c r="T99" s="677">
        <v>1651</v>
      </c>
      <c r="U99" s="677">
        <v>1062</v>
      </c>
      <c r="V99" s="677">
        <v>535</v>
      </c>
      <c r="W99" s="677">
        <v>726</v>
      </c>
      <c r="X99" s="677">
        <v>390</v>
      </c>
      <c r="Y99" s="677">
        <v>924</v>
      </c>
      <c r="Z99" s="907"/>
      <c r="AA99" s="229"/>
      <c r="AB99" s="229"/>
    </row>
    <row r="100" spans="1:28">
      <c r="A100" s="652" t="s">
        <v>128</v>
      </c>
      <c r="B100" s="657">
        <f>B98+B99</f>
        <v>9455</v>
      </c>
      <c r="C100" s="657">
        <f t="shared" ref="C100:W100" si="15">C98+C99</f>
        <v>10194</v>
      </c>
      <c r="D100" s="657">
        <f t="shared" si="15"/>
        <v>10011</v>
      </c>
      <c r="E100" s="657">
        <f t="shared" si="15"/>
        <v>10243</v>
      </c>
      <c r="F100" s="657">
        <f t="shared" si="15"/>
        <v>13577</v>
      </c>
      <c r="G100" s="657">
        <f t="shared" si="15"/>
        <v>8624</v>
      </c>
      <c r="H100" s="657">
        <f t="shared" si="15"/>
        <v>7899</v>
      </c>
      <c r="I100" s="657">
        <f t="shared" si="15"/>
        <v>7809</v>
      </c>
      <c r="J100" s="657">
        <f t="shared" si="15"/>
        <v>8276</v>
      </c>
      <c r="K100" s="657">
        <f t="shared" si="15"/>
        <v>10298</v>
      </c>
      <c r="L100" s="657">
        <f t="shared" si="15"/>
        <v>9815</v>
      </c>
      <c r="M100" s="657">
        <f t="shared" si="15"/>
        <v>16637</v>
      </c>
      <c r="N100" s="657">
        <f t="shared" si="15"/>
        <v>4848</v>
      </c>
      <c r="O100" s="657">
        <f t="shared" si="15"/>
        <v>5255</v>
      </c>
      <c r="P100" s="657"/>
      <c r="Q100" s="657"/>
      <c r="R100" s="657">
        <f t="shared" si="15"/>
        <v>8120</v>
      </c>
      <c r="S100" s="657">
        <f t="shared" si="15"/>
        <v>6915</v>
      </c>
      <c r="T100" s="657">
        <f t="shared" si="15"/>
        <v>9802</v>
      </c>
      <c r="U100" s="657">
        <f t="shared" si="15"/>
        <v>10328</v>
      </c>
      <c r="V100" s="657">
        <f t="shared" si="15"/>
        <v>7512</v>
      </c>
      <c r="W100" s="657">
        <f t="shared" si="15"/>
        <v>5673</v>
      </c>
      <c r="X100" s="657">
        <v>11821.5</v>
      </c>
      <c r="Y100" s="657"/>
      <c r="Z100" s="673"/>
      <c r="AA100" s="229"/>
      <c r="AB100" s="229"/>
    </row>
    <row r="101" spans="1:28">
      <c r="A101" s="659"/>
      <c r="B101" s="675"/>
      <c r="C101" s="675"/>
      <c r="D101" s="675"/>
      <c r="E101" s="675"/>
      <c r="F101" s="675"/>
      <c r="G101" s="675"/>
      <c r="H101" s="657"/>
      <c r="I101" s="657"/>
      <c r="J101" s="657"/>
      <c r="K101" s="657"/>
      <c r="L101" s="654"/>
      <c r="M101" s="654"/>
      <c r="N101" s="654"/>
      <c r="O101" s="654"/>
      <c r="P101" s="654"/>
      <c r="Q101" s="657"/>
      <c r="R101" s="677"/>
      <c r="S101" s="677"/>
      <c r="T101" s="677"/>
      <c r="U101" s="677"/>
      <c r="V101" s="677"/>
      <c r="W101" s="677"/>
      <c r="X101" s="677"/>
      <c r="Y101" s="677"/>
      <c r="Z101" s="907"/>
      <c r="AA101" s="229"/>
      <c r="AB101" s="229"/>
    </row>
    <row r="102" spans="1:28">
      <c r="A102" s="659" t="s">
        <v>115</v>
      </c>
      <c r="B102" s="675"/>
      <c r="C102" s="675"/>
      <c r="D102" s="675"/>
      <c r="E102" s="675"/>
      <c r="F102" s="675"/>
      <c r="G102" s="675"/>
      <c r="H102" s="657"/>
      <c r="I102" s="657"/>
      <c r="J102" s="657"/>
      <c r="K102" s="657"/>
      <c r="L102" s="654"/>
      <c r="M102" s="657"/>
      <c r="N102" s="654"/>
      <c r="O102" s="654"/>
      <c r="P102" s="654"/>
      <c r="Q102" s="657"/>
      <c r="R102" s="677"/>
      <c r="S102" s="677"/>
      <c r="T102" s="677"/>
      <c r="U102" s="677"/>
      <c r="V102" s="677"/>
      <c r="W102" s="677"/>
      <c r="X102" s="677"/>
      <c r="Y102" s="677"/>
      <c r="Z102" s="907"/>
      <c r="AA102" s="229"/>
      <c r="AB102" s="229"/>
    </row>
    <row r="103" spans="1:28">
      <c r="A103" s="652" t="s">
        <v>124</v>
      </c>
      <c r="B103" s="657"/>
      <c r="C103" s="657"/>
      <c r="D103" s="657"/>
      <c r="E103" s="657"/>
      <c r="F103" s="657"/>
      <c r="G103" s="657"/>
      <c r="H103" s="657"/>
      <c r="I103" s="657"/>
      <c r="J103" s="657"/>
      <c r="K103" s="657"/>
      <c r="L103" s="654"/>
      <c r="M103" s="657"/>
      <c r="N103" s="654"/>
      <c r="O103" s="654"/>
      <c r="P103" s="654"/>
      <c r="Q103" s="657"/>
      <c r="R103" s="677"/>
      <c r="S103" s="677"/>
      <c r="T103" s="677"/>
      <c r="U103" s="677"/>
      <c r="V103" s="677"/>
      <c r="W103" s="677"/>
      <c r="X103" s="677"/>
      <c r="Y103" s="677"/>
      <c r="Z103" s="907"/>
      <c r="AA103" s="229"/>
      <c r="AB103" s="229"/>
    </row>
    <row r="104" spans="1:28">
      <c r="A104" s="652" t="s">
        <v>125</v>
      </c>
      <c r="B104" s="657">
        <v>36127</v>
      </c>
      <c r="C104" s="657">
        <v>14156</v>
      </c>
      <c r="D104" s="657"/>
      <c r="E104" s="657"/>
      <c r="F104" s="657">
        <v>475.80099999999999</v>
      </c>
      <c r="G104" s="657">
        <v>6598.8270000000002</v>
      </c>
      <c r="H104" s="657">
        <v>33290</v>
      </c>
      <c r="I104" s="657">
        <v>16071</v>
      </c>
      <c r="J104" s="657">
        <v>15100</v>
      </c>
      <c r="K104" s="657">
        <v>12732</v>
      </c>
      <c r="L104" s="654"/>
      <c r="M104" s="657"/>
      <c r="N104" s="654"/>
      <c r="O104" s="654"/>
      <c r="P104" s="654"/>
      <c r="Q104" s="657"/>
      <c r="R104" s="677"/>
      <c r="S104" s="677"/>
      <c r="T104" s="677"/>
      <c r="U104" s="677"/>
      <c r="V104" s="677"/>
      <c r="W104" s="677"/>
      <c r="X104" s="677"/>
      <c r="Y104" s="677"/>
      <c r="Z104" s="907"/>
      <c r="AA104" s="229"/>
      <c r="AB104" s="229"/>
    </row>
    <row r="105" spans="1:28">
      <c r="A105" s="652" t="s">
        <v>129</v>
      </c>
      <c r="B105" s="657"/>
      <c r="C105" s="657"/>
      <c r="D105" s="657"/>
      <c r="E105" s="657"/>
      <c r="F105" s="657">
        <v>2901.51</v>
      </c>
      <c r="G105" s="657">
        <v>10575.434999999999</v>
      </c>
      <c r="H105" s="657">
        <v>31334</v>
      </c>
      <c r="I105" s="657">
        <v>32461</v>
      </c>
      <c r="J105" s="657">
        <v>10673</v>
      </c>
      <c r="K105" s="657">
        <v>11863</v>
      </c>
      <c r="L105" s="657">
        <v>31953</v>
      </c>
      <c r="M105" s="657">
        <v>26160</v>
      </c>
      <c r="N105" s="654">
        <v>132</v>
      </c>
      <c r="O105" s="654">
        <v>2854</v>
      </c>
      <c r="P105" s="654">
        <v>20057</v>
      </c>
      <c r="Q105" s="657">
        <v>25523</v>
      </c>
      <c r="R105" s="677">
        <v>21410.197999999997</v>
      </c>
      <c r="S105" s="677">
        <v>25049.447</v>
      </c>
      <c r="T105" s="677">
        <v>26191</v>
      </c>
      <c r="U105" s="677">
        <v>34550.724799999996</v>
      </c>
      <c r="V105" s="677">
        <v>7014.9360000000006</v>
      </c>
      <c r="W105" s="677">
        <v>4006.92</v>
      </c>
      <c r="X105" s="677">
        <v>3929.6200000000008</v>
      </c>
      <c r="Y105" s="677">
        <v>2456.0529999999999</v>
      </c>
      <c r="Z105" s="907">
        <v>4018</v>
      </c>
      <c r="AA105" s="229"/>
      <c r="AB105" s="229"/>
    </row>
    <row r="106" spans="1:28">
      <c r="A106" s="652" t="s">
        <v>130</v>
      </c>
      <c r="B106" s="657">
        <v>11952</v>
      </c>
      <c r="C106" s="657">
        <v>4988</v>
      </c>
      <c r="D106" s="657">
        <v>9783</v>
      </c>
      <c r="E106" s="657">
        <v>32853.308000000005</v>
      </c>
      <c r="F106" s="657">
        <v>25359.168000000001</v>
      </c>
      <c r="G106" s="657">
        <v>25597</v>
      </c>
      <c r="H106" s="657">
        <v>53472</v>
      </c>
      <c r="I106" s="657">
        <v>68363</v>
      </c>
      <c r="J106" s="657">
        <v>64778</v>
      </c>
      <c r="K106" s="657">
        <v>74351</v>
      </c>
      <c r="L106" s="657">
        <v>83720</v>
      </c>
      <c r="M106" s="657">
        <v>133662</v>
      </c>
      <c r="N106" s="654">
        <v>34165</v>
      </c>
      <c r="O106" s="654">
        <v>13176</v>
      </c>
      <c r="P106" s="654"/>
      <c r="Q106" s="657"/>
      <c r="R106" s="677">
        <v>23135</v>
      </c>
      <c r="S106" s="677">
        <v>16905.608</v>
      </c>
      <c r="T106" s="677">
        <v>23532</v>
      </c>
      <c r="U106" s="677">
        <v>46516.264999999999</v>
      </c>
      <c r="V106" s="677">
        <v>17460.02</v>
      </c>
      <c r="W106" s="677">
        <v>14944.978999999999</v>
      </c>
      <c r="X106" s="677">
        <v>9521.5</v>
      </c>
      <c r="Y106" s="677">
        <v>6757.21</v>
      </c>
      <c r="Z106" s="1230">
        <v>140434.264</v>
      </c>
      <c r="AA106" s="229"/>
      <c r="AB106" s="229"/>
    </row>
    <row r="107" spans="1:28">
      <c r="A107" s="652" t="s">
        <v>131</v>
      </c>
      <c r="B107" s="657">
        <v>11593</v>
      </c>
      <c r="C107" s="657">
        <v>13644</v>
      </c>
      <c r="D107" s="657">
        <v>27789</v>
      </c>
      <c r="E107" s="657">
        <v>50702.691999999995</v>
      </c>
      <c r="F107" s="657">
        <v>55470.831999999995</v>
      </c>
      <c r="G107" s="657">
        <v>39597</v>
      </c>
      <c r="H107" s="657">
        <v>20190</v>
      </c>
      <c r="I107" s="657">
        <v>16889</v>
      </c>
      <c r="J107" s="657">
        <v>16440</v>
      </c>
      <c r="K107" s="657">
        <v>30287</v>
      </c>
      <c r="L107" s="657">
        <v>41734</v>
      </c>
      <c r="M107" s="657">
        <v>71555</v>
      </c>
      <c r="N107" s="654">
        <v>50164</v>
      </c>
      <c r="O107" s="654">
        <v>9866</v>
      </c>
      <c r="P107" s="654"/>
      <c r="Q107" s="657"/>
      <c r="R107" s="677">
        <v>35735</v>
      </c>
      <c r="S107" s="677">
        <v>27585.272000000001</v>
      </c>
      <c r="T107" s="677">
        <v>31462</v>
      </c>
      <c r="U107" s="677">
        <v>18183.528999999999</v>
      </c>
      <c r="V107" s="677">
        <v>670.36</v>
      </c>
      <c r="W107" s="677">
        <v>3542.018</v>
      </c>
      <c r="X107" s="677">
        <v>2300</v>
      </c>
      <c r="Y107" s="677">
        <v>1180</v>
      </c>
      <c r="Z107" s="907"/>
      <c r="AA107" s="229"/>
      <c r="AB107" s="229"/>
    </row>
    <row r="108" spans="1:28">
      <c r="A108" s="652" t="s">
        <v>128</v>
      </c>
      <c r="B108" s="657">
        <f>B106+B107</f>
        <v>23545</v>
      </c>
      <c r="C108" s="657">
        <f t="shared" ref="C108:W108" si="16">C106+C107</f>
        <v>18632</v>
      </c>
      <c r="D108" s="657">
        <f t="shared" si="16"/>
        <v>37572</v>
      </c>
      <c r="E108" s="657">
        <f t="shared" si="16"/>
        <v>83556</v>
      </c>
      <c r="F108" s="657">
        <f t="shared" si="16"/>
        <v>80830</v>
      </c>
      <c r="G108" s="657">
        <f t="shared" si="16"/>
        <v>65194</v>
      </c>
      <c r="H108" s="657">
        <f t="shared" si="16"/>
        <v>73662</v>
      </c>
      <c r="I108" s="657">
        <f t="shared" si="16"/>
        <v>85252</v>
      </c>
      <c r="J108" s="657">
        <f t="shared" si="16"/>
        <v>81218</v>
      </c>
      <c r="K108" s="657">
        <f t="shared" si="16"/>
        <v>104638</v>
      </c>
      <c r="L108" s="657">
        <f t="shared" si="16"/>
        <v>125454</v>
      </c>
      <c r="M108" s="657">
        <f t="shared" si="16"/>
        <v>205217</v>
      </c>
      <c r="N108" s="657">
        <f t="shared" si="16"/>
        <v>84329</v>
      </c>
      <c r="O108" s="657">
        <f t="shared" si="16"/>
        <v>23042</v>
      </c>
      <c r="P108" s="657"/>
      <c r="Q108" s="657"/>
      <c r="R108" s="657">
        <f t="shared" si="16"/>
        <v>58870</v>
      </c>
      <c r="S108" s="657">
        <f t="shared" si="16"/>
        <v>44490.880000000005</v>
      </c>
      <c r="T108" s="657">
        <f t="shared" si="16"/>
        <v>54994</v>
      </c>
      <c r="U108" s="657">
        <f t="shared" si="16"/>
        <v>64699.793999999994</v>
      </c>
      <c r="V108" s="657">
        <f t="shared" si="16"/>
        <v>18130.38</v>
      </c>
      <c r="W108" s="657">
        <f t="shared" si="16"/>
        <v>18486.996999999999</v>
      </c>
      <c r="X108" s="677"/>
      <c r="Y108" s="677"/>
      <c r="Z108" s="907"/>
      <c r="AA108" s="229"/>
      <c r="AB108" s="229"/>
    </row>
    <row r="109" spans="1:28">
      <c r="A109" s="663" t="s">
        <v>119</v>
      </c>
      <c r="B109" s="657"/>
      <c r="C109" s="657"/>
      <c r="D109" s="657"/>
      <c r="E109" s="657"/>
      <c r="F109" s="657"/>
      <c r="G109" s="657"/>
      <c r="H109" s="657"/>
      <c r="I109" s="657"/>
      <c r="J109" s="657"/>
      <c r="K109" s="657"/>
      <c r="L109" s="657"/>
      <c r="M109" s="675"/>
      <c r="N109" s="654"/>
      <c r="O109" s="654"/>
      <c r="P109" s="654"/>
      <c r="Q109" s="657"/>
      <c r="R109" s="677"/>
      <c r="S109" s="677"/>
      <c r="T109" s="677"/>
      <c r="U109" s="677"/>
      <c r="V109" s="677"/>
      <c r="W109" s="677"/>
      <c r="X109" s="677"/>
      <c r="Y109" s="677"/>
      <c r="Z109" s="907"/>
      <c r="AA109" s="229"/>
      <c r="AB109" s="229"/>
    </row>
    <row r="110" spans="1:28">
      <c r="A110" s="652" t="s">
        <v>7</v>
      </c>
      <c r="B110" s="657"/>
      <c r="C110" s="657"/>
      <c r="D110" s="657"/>
      <c r="E110" s="657"/>
      <c r="F110" s="657"/>
      <c r="G110" s="657"/>
      <c r="H110" s="657"/>
      <c r="I110" s="657"/>
      <c r="J110" s="657"/>
      <c r="K110" s="657"/>
      <c r="L110" s="675"/>
      <c r="M110" s="675"/>
      <c r="N110" s="654"/>
      <c r="O110" s="654"/>
      <c r="P110" s="654"/>
      <c r="Q110" s="657"/>
      <c r="R110" s="677"/>
      <c r="S110" s="677"/>
      <c r="T110" s="677"/>
      <c r="U110" s="677"/>
      <c r="V110" s="677"/>
      <c r="W110" s="677"/>
      <c r="X110" s="677"/>
      <c r="Y110" s="677"/>
      <c r="Z110" s="907"/>
      <c r="AA110" s="229"/>
      <c r="AB110" s="229"/>
    </row>
    <row r="111" spans="1:28">
      <c r="A111" s="652" t="s">
        <v>132</v>
      </c>
      <c r="B111" s="657">
        <f>B104/B96</f>
        <v>9.0725765946760415</v>
      </c>
      <c r="C111" s="657">
        <f>C104/C96</f>
        <v>6.3823264201983765</v>
      </c>
      <c r="D111" s="657"/>
      <c r="E111" s="657"/>
      <c r="F111" s="657">
        <f t="shared" ref="F111:G114" si="17">F104/F96</f>
        <v>0.99332150313152401</v>
      </c>
      <c r="G111" s="657">
        <f t="shared" si="17"/>
        <v>4.1165483468496573</v>
      </c>
      <c r="H111" s="657"/>
      <c r="I111" s="657">
        <f t="shared" ref="I111:K114" si="18">I104/I96</f>
        <v>13.055239642567019</v>
      </c>
      <c r="J111" s="657">
        <f t="shared" si="18"/>
        <v>13.689936536718042</v>
      </c>
      <c r="K111" s="657">
        <f t="shared" si="18"/>
        <v>22.735714285714284</v>
      </c>
      <c r="L111" s="675"/>
      <c r="M111" s="675"/>
      <c r="N111" s="654"/>
      <c r="O111" s="654"/>
      <c r="P111" s="654"/>
      <c r="Q111" s="657"/>
      <c r="R111" s="677"/>
      <c r="S111" s="677"/>
      <c r="T111" s="677"/>
      <c r="U111" s="677"/>
      <c r="V111" s="677"/>
      <c r="W111" s="677"/>
      <c r="X111" s="677"/>
      <c r="Y111" s="677"/>
      <c r="Z111" s="907"/>
      <c r="AA111" s="229"/>
      <c r="AB111" s="229"/>
    </row>
    <row r="112" spans="1:28">
      <c r="A112" s="652" t="s">
        <v>129</v>
      </c>
      <c r="B112" s="657"/>
      <c r="C112" s="657"/>
      <c r="D112" s="657"/>
      <c r="E112" s="657"/>
      <c r="F112" s="657">
        <f t="shared" si="17"/>
        <v>1.9792019099590725</v>
      </c>
      <c r="G112" s="657">
        <f t="shared" si="17"/>
        <v>6.5159796672828092</v>
      </c>
      <c r="H112" s="657">
        <f>H105/H97</f>
        <v>14.165461121157323</v>
      </c>
      <c r="I112" s="657">
        <f t="shared" si="18"/>
        <v>31.638401559454191</v>
      </c>
      <c r="J112" s="657">
        <f t="shared" si="18"/>
        <v>13.718508997429305</v>
      </c>
      <c r="K112" s="657">
        <f t="shared" si="18"/>
        <v>10.639461883408071</v>
      </c>
      <c r="L112" s="657">
        <f t="shared" ref="L112:M114" si="19">L105/L97</f>
        <v>38.919610231425089</v>
      </c>
      <c r="M112" s="657">
        <f t="shared" si="19"/>
        <v>51.294117647058826</v>
      </c>
      <c r="N112" s="654"/>
      <c r="O112" s="657">
        <f t="shared" ref="O112:T112" si="20">O105/O97</f>
        <v>1.6179138321995465</v>
      </c>
      <c r="P112" s="657">
        <f t="shared" si="20"/>
        <v>21.52038626609442</v>
      </c>
      <c r="Q112" s="657">
        <f t="shared" si="20"/>
        <v>20.649676375404532</v>
      </c>
      <c r="R112" s="677">
        <f t="shared" si="20"/>
        <v>17.99176302521008</v>
      </c>
      <c r="S112" s="677">
        <f t="shared" si="20"/>
        <v>15.794102774274906</v>
      </c>
      <c r="T112" s="677">
        <f t="shared" si="20"/>
        <v>23.468637992831543</v>
      </c>
      <c r="U112" s="677">
        <f t="shared" ref="U112:X114" si="21">U105/U97</f>
        <v>25.40494470588235</v>
      </c>
      <c r="V112" s="677">
        <f t="shared" si="21"/>
        <v>18.706496000000001</v>
      </c>
      <c r="W112" s="677">
        <f t="shared" si="21"/>
        <v>5.2931571994715982</v>
      </c>
      <c r="X112" s="677">
        <f t="shared" si="21"/>
        <v>5.8563636363636373</v>
      </c>
      <c r="Y112" s="677">
        <f>Y105/Y97</f>
        <v>4.4015286738351254</v>
      </c>
      <c r="Z112" s="907">
        <f>Z105/Z97</f>
        <v>6.9395509499136443</v>
      </c>
      <c r="AA112" s="229"/>
      <c r="AB112" s="229"/>
    </row>
    <row r="113" spans="1:28">
      <c r="A113" s="652" t="s">
        <v>122</v>
      </c>
      <c r="B113" s="657">
        <f t="shared" ref="B113:E114" si="22">B106/B98</f>
        <v>1.4670430833435621</v>
      </c>
      <c r="C113" s="657">
        <f t="shared" si="22"/>
        <v>0.59829674943025069</v>
      </c>
      <c r="D113" s="657">
        <f t="shared" si="22"/>
        <v>1.2489467636920719</v>
      </c>
      <c r="E113" s="657">
        <f t="shared" si="22"/>
        <v>4.0271277273841637</v>
      </c>
      <c r="F113" s="657">
        <f t="shared" si="17"/>
        <v>2.1916142079336272</v>
      </c>
      <c r="G113" s="657">
        <f t="shared" si="17"/>
        <v>3.5710100446428572</v>
      </c>
      <c r="H113" s="657">
        <f>H106/H98</f>
        <v>7.5227912211592569</v>
      </c>
      <c r="I113" s="657">
        <f t="shared" si="18"/>
        <v>9.6557909604519772</v>
      </c>
      <c r="J113" s="657">
        <f t="shared" si="18"/>
        <v>8.6439818521483858</v>
      </c>
      <c r="K113" s="657">
        <f t="shared" si="18"/>
        <v>7.9324655926597671</v>
      </c>
      <c r="L113" s="657">
        <f t="shared" si="19"/>
        <v>9.2020224225104421</v>
      </c>
      <c r="M113" s="657">
        <f t="shared" si="19"/>
        <v>8.8394947424112154</v>
      </c>
      <c r="N113" s="657">
        <f>N106/N98</f>
        <v>8.2544092776032851</v>
      </c>
      <c r="O113" s="657">
        <f>O106/O98</f>
        <v>2.5988165680473374</v>
      </c>
      <c r="P113" s="657"/>
      <c r="Q113" s="657"/>
      <c r="R113" s="657">
        <f t="shared" ref="R113:T114" si="23">R106/R98</f>
        <v>3.4127452426611593</v>
      </c>
      <c r="S113" s="657">
        <f t="shared" si="23"/>
        <v>2.7390810110174986</v>
      </c>
      <c r="T113" s="677">
        <f t="shared" si="23"/>
        <v>2.8870077291129923</v>
      </c>
      <c r="U113" s="677">
        <f t="shared" si="21"/>
        <v>5.0201019857543709</v>
      </c>
      <c r="V113" s="677">
        <f t="shared" si="21"/>
        <v>2.5025111079260429</v>
      </c>
      <c r="W113" s="677">
        <f t="shared" ref="W113:X113" si="24">W106/W98</f>
        <v>3.0210185971295735</v>
      </c>
      <c r="X113" s="677">
        <f t="shared" si="24"/>
        <v>1.9940314136125654</v>
      </c>
      <c r="Y113" s="677">
        <f t="shared" ref="Y113:Z113" si="25">Y106/Y98</f>
        <v>1.6956612296110414</v>
      </c>
      <c r="Z113" s="1230">
        <f t="shared" si="25"/>
        <v>19.641155804195805</v>
      </c>
      <c r="AA113" s="229"/>
      <c r="AB113" s="229"/>
    </row>
    <row r="114" spans="1:28">
      <c r="A114" s="652" t="s">
        <v>131</v>
      </c>
      <c r="B114" s="657">
        <f t="shared" si="22"/>
        <v>8.8631498470948014</v>
      </c>
      <c r="C114" s="657">
        <f t="shared" si="22"/>
        <v>7.3473344103392568</v>
      </c>
      <c r="D114" s="657">
        <f t="shared" si="22"/>
        <v>12.758953168044076</v>
      </c>
      <c r="E114" s="657">
        <f t="shared" si="22"/>
        <v>24.317837889688246</v>
      </c>
      <c r="F114" s="657">
        <f t="shared" si="17"/>
        <v>27.652458624127615</v>
      </c>
      <c r="G114" s="657">
        <f t="shared" si="17"/>
        <v>27.195741758241759</v>
      </c>
      <c r="H114" s="657">
        <f>H107/H99</f>
        <v>25.524652338811631</v>
      </c>
      <c r="I114" s="657">
        <f t="shared" si="18"/>
        <v>23.167352537722909</v>
      </c>
      <c r="J114" s="657">
        <f t="shared" si="18"/>
        <v>21.023017902813301</v>
      </c>
      <c r="K114" s="657">
        <f t="shared" si="18"/>
        <v>32.742702702702701</v>
      </c>
      <c r="L114" s="657">
        <f t="shared" si="19"/>
        <v>58.206415620641565</v>
      </c>
      <c r="M114" s="657">
        <f t="shared" si="19"/>
        <v>47.199868073878626</v>
      </c>
      <c r="N114" s="657">
        <f>N107/N99</f>
        <v>70.753173483779975</v>
      </c>
      <c r="O114" s="657">
        <f>O107/O99</f>
        <v>53.329729729729728</v>
      </c>
      <c r="P114" s="657"/>
      <c r="Q114" s="657"/>
      <c r="R114" s="657">
        <f t="shared" si="23"/>
        <v>26.648023862788964</v>
      </c>
      <c r="S114" s="657">
        <f t="shared" si="23"/>
        <v>37.126880215343206</v>
      </c>
      <c r="T114" s="677">
        <f t="shared" si="23"/>
        <v>19.05632949727438</v>
      </c>
      <c r="U114" s="677">
        <f t="shared" si="21"/>
        <v>17.121967043314498</v>
      </c>
      <c r="V114" s="677">
        <f t="shared" si="21"/>
        <v>1.2530093457943925</v>
      </c>
      <c r="W114" s="677">
        <f t="shared" ref="W114:X114" si="26">W107/W99</f>
        <v>4.8788126721763083</v>
      </c>
      <c r="X114" s="677">
        <f t="shared" si="26"/>
        <v>5.8974358974358978</v>
      </c>
      <c r="Y114" s="677">
        <f t="shared" ref="Y114:Z114" si="27">Y107/Y99</f>
        <v>1.277056277056277</v>
      </c>
      <c r="Z114" s="907" t="e">
        <f t="shared" si="27"/>
        <v>#DIV/0!</v>
      </c>
      <c r="AA114" s="229"/>
      <c r="AB114" s="229"/>
    </row>
    <row r="115" spans="1:28">
      <c r="A115" s="10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</row>
    <row r="116" spans="1:28">
      <c r="A116" s="10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</row>
    <row r="117" spans="1:28">
      <c r="A117" s="10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</row>
    <row r="118" spans="1:28">
      <c r="A118" s="10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</row>
    <row r="119" spans="1:28">
      <c r="A119" s="10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</row>
    <row r="120" spans="1:28">
      <c r="A120" s="10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</row>
    <row r="121" spans="1:28">
      <c r="A121" s="10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</row>
    <row r="122" spans="1:28">
      <c r="A122" s="230"/>
    </row>
    <row r="123" spans="1:28">
      <c r="A123" s="10"/>
    </row>
    <row r="124" spans="1:28">
      <c r="A124" s="10"/>
      <c r="N124" s="25"/>
      <c r="O124" s="25"/>
      <c r="P124" s="25"/>
    </row>
    <row r="125" spans="1:28">
      <c r="A125" s="3"/>
    </row>
    <row r="126" spans="1:28">
      <c r="A126" s="3"/>
    </row>
    <row r="127" spans="1:28">
      <c r="A127" s="10"/>
    </row>
    <row r="128" spans="1:28">
      <c r="A128" s="10"/>
    </row>
    <row r="129" spans="1:27">
      <c r="A129" s="10"/>
    </row>
    <row r="130" spans="1:27">
      <c r="A130" s="10"/>
    </row>
    <row r="131" spans="1:27">
      <c r="A131" s="10"/>
    </row>
    <row r="132" spans="1:27">
      <c r="D132" s="10"/>
    </row>
    <row r="133" spans="1:27">
      <c r="D133" s="3"/>
    </row>
    <row r="134" spans="1:27">
      <c r="D134" s="3"/>
    </row>
    <row r="135" spans="1:27">
      <c r="D135" s="3"/>
    </row>
    <row r="136" spans="1:27">
      <c r="D136" s="3"/>
    </row>
    <row r="137" spans="1:27">
      <c r="D137" s="3"/>
    </row>
    <row r="138" spans="1:27">
      <c r="D138" s="3"/>
      <c r="E138" s="1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>
      <c r="B139" s="15"/>
    </row>
    <row r="141" spans="1:27">
      <c r="B141" s="10" t="s">
        <v>133</v>
      </c>
      <c r="C141" s="10" t="s">
        <v>134</v>
      </c>
      <c r="D141" s="10"/>
      <c r="E141" s="10"/>
      <c r="F141" s="10"/>
      <c r="G141" s="10"/>
    </row>
    <row r="142" spans="1:27">
      <c r="C142" s="10" t="s">
        <v>135</v>
      </c>
      <c r="D142" s="10"/>
      <c r="E142" s="10"/>
      <c r="F142" s="10"/>
      <c r="G142" s="10"/>
    </row>
    <row r="143" spans="1:27">
      <c r="C143" s="10" t="s">
        <v>136</v>
      </c>
      <c r="D143" s="10"/>
      <c r="E143" s="10"/>
      <c r="F143" s="10"/>
      <c r="G143" s="10"/>
    </row>
    <row r="144" spans="1:27">
      <c r="A144" s="3"/>
      <c r="B144" s="1"/>
      <c r="C144" s="1"/>
      <c r="D144" s="1"/>
      <c r="E144" s="1"/>
    </row>
    <row r="145" spans="1:1">
      <c r="A145" s="3"/>
    </row>
    <row r="146" spans="1:1">
      <c r="A146" s="3"/>
    </row>
    <row r="147" spans="1:1">
      <c r="A147" s="3"/>
    </row>
  </sheetData>
  <mergeCells count="11">
    <mergeCell ref="H5:I5"/>
    <mergeCell ref="N3:P3"/>
    <mergeCell ref="N4:P4"/>
    <mergeCell ref="AC3:AE3"/>
    <mergeCell ref="S4:W4"/>
    <mergeCell ref="AC4:AE4"/>
    <mergeCell ref="B4:C4"/>
    <mergeCell ref="D4:E4"/>
    <mergeCell ref="F4:H4"/>
    <mergeCell ref="B3:H3"/>
    <mergeCell ref="S3:W3"/>
  </mergeCells>
  <phoneticPr fontId="9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75"/>
  <sheetViews>
    <sheetView zoomScaleNormal="100" workbookViewId="0">
      <selection activeCell="E13" sqref="E13"/>
    </sheetView>
  </sheetViews>
  <sheetFormatPr defaultColWidth="11.44140625" defaultRowHeight="13.2"/>
  <cols>
    <col min="1" max="1" width="31.88671875" style="3" customWidth="1"/>
    <col min="2" max="2" width="25.44140625" style="3" customWidth="1"/>
    <col min="3" max="3" width="19.6640625" style="3" customWidth="1"/>
    <col min="4" max="4" width="19.6640625" style="3" bestFit="1" customWidth="1"/>
    <col min="5" max="5" width="17.44140625" style="3" bestFit="1" customWidth="1"/>
    <col min="6" max="6" width="19.6640625" style="3" customWidth="1"/>
    <col min="7" max="7" width="20" style="3" customWidth="1"/>
    <col min="8" max="9" width="12.88671875" style="3" bestFit="1" customWidth="1"/>
    <col min="10" max="11" width="14" style="3" bestFit="1" customWidth="1"/>
    <col min="12" max="12" width="11.44140625" style="3"/>
    <col min="13" max="13" width="14" style="3" bestFit="1" customWidth="1"/>
    <col min="14" max="14" width="11.44140625" style="3"/>
    <col min="15" max="15" width="14" style="3" bestFit="1" customWidth="1"/>
    <col min="16" max="16" width="11.44140625" style="3"/>
    <col min="17" max="17" width="14" style="3" bestFit="1" customWidth="1"/>
    <col min="18" max="23" width="11.44140625" style="3"/>
    <col min="24" max="24" width="11.44140625" style="3" customWidth="1"/>
    <col min="25" max="16384" width="11.44140625" style="3"/>
  </cols>
  <sheetData>
    <row r="1" spans="1:7">
      <c r="A1" s="61" t="s">
        <v>137</v>
      </c>
      <c r="B1" s="10"/>
    </row>
    <row r="2" spans="1:7">
      <c r="A2" s="10" t="s">
        <v>138</v>
      </c>
      <c r="B2" s="10"/>
    </row>
    <row r="3" spans="1:7">
      <c r="A3" s="10" t="s">
        <v>139</v>
      </c>
      <c r="B3" s="10"/>
    </row>
    <row r="5" spans="1:7">
      <c r="A5" s="1253" t="s">
        <v>140</v>
      </c>
      <c r="B5" s="678" t="s">
        <v>141</v>
      </c>
      <c r="C5" s="1252" t="s">
        <v>142</v>
      </c>
      <c r="D5" s="1252"/>
      <c r="E5" s="1252"/>
      <c r="F5" s="1252"/>
      <c r="G5" s="1254" t="s">
        <v>143</v>
      </c>
    </row>
    <row r="6" spans="1:7">
      <c r="A6" s="1253"/>
      <c r="B6" s="679" t="s">
        <v>144</v>
      </c>
      <c r="C6" s="679" t="s">
        <v>145</v>
      </c>
      <c r="D6" s="679" t="s">
        <v>146</v>
      </c>
      <c r="E6" s="679" t="s">
        <v>147</v>
      </c>
      <c r="F6" s="679" t="s">
        <v>148</v>
      </c>
      <c r="G6" s="1254"/>
    </row>
    <row r="7" spans="1:7">
      <c r="A7" s="638">
        <v>1995</v>
      </c>
      <c r="B7" s="680">
        <v>467</v>
      </c>
      <c r="C7" s="680">
        <v>3283</v>
      </c>
      <c r="D7" s="680"/>
      <c r="E7" s="680"/>
      <c r="F7" s="680">
        <f>SUM(C7:E7)</f>
        <v>3283</v>
      </c>
      <c r="G7" s="680">
        <f t="shared" ref="G7:G26" si="0">SUM(B7:E7)</f>
        <v>3750</v>
      </c>
    </row>
    <row r="8" spans="1:7">
      <c r="A8" s="638">
        <v>1996</v>
      </c>
      <c r="B8" s="680">
        <v>375</v>
      </c>
      <c r="C8" s="680">
        <v>5324</v>
      </c>
      <c r="D8" s="680"/>
      <c r="E8" s="680"/>
      <c r="F8" s="680">
        <f t="shared" ref="F8:F25" si="1">SUM(C8:E8)</f>
        <v>5324</v>
      </c>
      <c r="G8" s="680">
        <f t="shared" si="0"/>
        <v>5699</v>
      </c>
    </row>
    <row r="9" spans="1:7">
      <c r="A9" s="638">
        <v>1997</v>
      </c>
      <c r="B9" s="680">
        <v>529</v>
      </c>
      <c r="C9" s="680">
        <v>597</v>
      </c>
      <c r="D9" s="680"/>
      <c r="E9" s="680"/>
      <c r="F9" s="680">
        <f t="shared" si="1"/>
        <v>597</v>
      </c>
      <c r="G9" s="680">
        <f t="shared" si="0"/>
        <v>1126</v>
      </c>
    </row>
    <row r="10" spans="1:7">
      <c r="A10" s="638">
        <v>1998</v>
      </c>
      <c r="B10" s="680">
        <v>716</v>
      </c>
      <c r="C10" s="680">
        <v>909</v>
      </c>
      <c r="D10" s="680"/>
      <c r="E10" s="680"/>
      <c r="F10" s="680">
        <f t="shared" si="1"/>
        <v>909</v>
      </c>
      <c r="G10" s="680">
        <f t="shared" si="0"/>
        <v>1625</v>
      </c>
    </row>
    <row r="11" spans="1:7">
      <c r="A11" s="638">
        <v>1999</v>
      </c>
      <c r="B11" s="680">
        <v>950</v>
      </c>
      <c r="C11" s="680">
        <v>1700</v>
      </c>
      <c r="D11" s="680"/>
      <c r="E11" s="680"/>
      <c r="F11" s="680">
        <f t="shared" si="1"/>
        <v>1700</v>
      </c>
      <c r="G11" s="680">
        <f t="shared" si="0"/>
        <v>2650</v>
      </c>
    </row>
    <row r="12" spans="1:7">
      <c r="A12" s="638">
        <v>2000</v>
      </c>
      <c r="B12" s="680">
        <v>1365</v>
      </c>
      <c r="C12" s="680">
        <v>2000</v>
      </c>
      <c r="D12" s="680"/>
      <c r="E12" s="680"/>
      <c r="F12" s="680">
        <f t="shared" si="1"/>
        <v>2000</v>
      </c>
      <c r="G12" s="680">
        <f t="shared" si="0"/>
        <v>3365</v>
      </c>
    </row>
    <row r="13" spans="1:7">
      <c r="A13" s="638">
        <v>2001</v>
      </c>
      <c r="B13" s="680">
        <v>1220</v>
      </c>
      <c r="C13" s="680">
        <v>3520</v>
      </c>
      <c r="D13" s="680"/>
      <c r="E13" s="680"/>
      <c r="F13" s="680">
        <f t="shared" si="1"/>
        <v>3520</v>
      </c>
      <c r="G13" s="680">
        <f t="shared" si="0"/>
        <v>4740</v>
      </c>
    </row>
    <row r="14" spans="1:7">
      <c r="A14" s="638">
        <v>2002</v>
      </c>
      <c r="B14" s="680">
        <v>1118</v>
      </c>
      <c r="C14" s="680">
        <v>4580</v>
      </c>
      <c r="D14" s="680">
        <v>668.67658825514195</v>
      </c>
      <c r="E14" s="680"/>
      <c r="F14" s="680">
        <f t="shared" si="1"/>
        <v>5248.6765882551417</v>
      </c>
      <c r="G14" s="680">
        <f t="shared" si="0"/>
        <v>6366.6765882551417</v>
      </c>
    </row>
    <row r="15" spans="1:7">
      <c r="A15" s="638">
        <v>2003</v>
      </c>
      <c r="B15" s="680">
        <v>993</v>
      </c>
      <c r="C15" s="680">
        <v>4405</v>
      </c>
      <c r="D15" s="680">
        <v>103.858961153789</v>
      </c>
      <c r="E15" s="680">
        <v>151</v>
      </c>
      <c r="F15" s="680">
        <f t="shared" si="1"/>
        <v>4659.8589611537891</v>
      </c>
      <c r="G15" s="680">
        <f t="shared" si="0"/>
        <v>5652.8589611537891</v>
      </c>
    </row>
    <row r="16" spans="1:7">
      <c r="A16" s="638">
        <v>2004</v>
      </c>
      <c r="B16" s="680">
        <v>1266</v>
      </c>
      <c r="C16" s="680">
        <v>5738</v>
      </c>
      <c r="D16" s="680">
        <v>384</v>
      </c>
      <c r="E16" s="680">
        <v>20</v>
      </c>
      <c r="F16" s="680">
        <f t="shared" si="1"/>
        <v>6142</v>
      </c>
      <c r="G16" s="680">
        <f t="shared" si="0"/>
        <v>7408</v>
      </c>
    </row>
    <row r="17" spans="1:9">
      <c r="A17" s="638">
        <v>2005</v>
      </c>
      <c r="B17" s="680">
        <v>945.56962025316454</v>
      </c>
      <c r="C17" s="680">
        <v>5834</v>
      </c>
      <c r="D17" s="680">
        <v>1103</v>
      </c>
      <c r="E17" s="680"/>
      <c r="F17" s="680">
        <f t="shared" si="1"/>
        <v>6937</v>
      </c>
      <c r="G17" s="680">
        <f t="shared" si="0"/>
        <v>7882.5696202531644</v>
      </c>
    </row>
    <row r="18" spans="1:9">
      <c r="A18" s="638">
        <v>2006</v>
      </c>
      <c r="B18" s="680">
        <v>200</v>
      </c>
      <c r="C18" s="680">
        <v>3387</v>
      </c>
      <c r="D18" s="681"/>
      <c r="E18" s="680">
        <v>33</v>
      </c>
      <c r="F18" s="680">
        <f t="shared" si="1"/>
        <v>3420</v>
      </c>
      <c r="G18" s="680">
        <f t="shared" si="0"/>
        <v>3620</v>
      </c>
    </row>
    <row r="19" spans="1:9">
      <c r="A19" s="638" t="s">
        <v>149</v>
      </c>
      <c r="B19" s="680">
        <v>1338.2022471910111</v>
      </c>
      <c r="C19" s="682">
        <v>4542.696629213483</v>
      </c>
      <c r="D19" s="680">
        <v>0</v>
      </c>
      <c r="E19" s="680">
        <v>0</v>
      </c>
      <c r="F19" s="680">
        <f t="shared" si="1"/>
        <v>4542.696629213483</v>
      </c>
      <c r="G19" s="680">
        <f t="shared" si="0"/>
        <v>5880.8988764044943</v>
      </c>
    </row>
    <row r="20" spans="1:9">
      <c r="A20" s="638">
        <v>2008</v>
      </c>
      <c r="B20" s="680">
        <v>685</v>
      </c>
      <c r="C20" s="682">
        <v>3404</v>
      </c>
      <c r="D20" s="680">
        <v>333</v>
      </c>
      <c r="E20" s="680">
        <v>0</v>
      </c>
      <c r="F20" s="680">
        <f t="shared" si="1"/>
        <v>3737</v>
      </c>
      <c r="G20" s="680">
        <f t="shared" si="0"/>
        <v>4422</v>
      </c>
    </row>
    <row r="21" spans="1:9">
      <c r="A21" s="683">
        <v>2009</v>
      </c>
      <c r="B21" s="680">
        <v>1243.8202247191011</v>
      </c>
      <c r="C21" s="682">
        <v>3777.5280898876404</v>
      </c>
      <c r="D21" s="680">
        <v>24.34782608695652</v>
      </c>
      <c r="E21" s="680">
        <v>0</v>
      </c>
      <c r="F21" s="680">
        <f t="shared" si="1"/>
        <v>3801.8759159745969</v>
      </c>
      <c r="G21" s="680">
        <f t="shared" si="0"/>
        <v>5045.696140693698</v>
      </c>
    </row>
    <row r="22" spans="1:9">
      <c r="A22" s="638">
        <v>2010</v>
      </c>
      <c r="B22" s="680">
        <v>105.61797752808988</v>
      </c>
      <c r="C22" s="682">
        <v>2467.4157303370785</v>
      </c>
      <c r="D22" s="680">
        <v>27.191011235955056</v>
      </c>
      <c r="E22" s="680">
        <v>0</v>
      </c>
      <c r="F22" s="680">
        <f t="shared" si="1"/>
        <v>2494.6067415730336</v>
      </c>
      <c r="G22" s="680">
        <f t="shared" si="0"/>
        <v>2600.2247191011234</v>
      </c>
    </row>
    <row r="23" spans="1:9">
      <c r="A23" s="638">
        <v>2011</v>
      </c>
      <c r="B23" s="680">
        <v>330.39793510324483</v>
      </c>
      <c r="C23" s="682">
        <v>2047.1910112359551</v>
      </c>
      <c r="D23" s="680"/>
      <c r="E23" s="680"/>
      <c r="F23" s="680">
        <f t="shared" si="1"/>
        <v>2047.1910112359551</v>
      </c>
      <c r="G23" s="680">
        <f t="shared" si="0"/>
        <v>2377.5889463392</v>
      </c>
    </row>
    <row r="24" spans="1:9" s="321" customFormat="1">
      <c r="A24" s="638">
        <v>2012</v>
      </c>
      <c r="B24" s="680">
        <v>462.92134831460675</v>
      </c>
      <c r="C24" s="682">
        <v>1608.9887640449399</v>
      </c>
      <c r="D24" s="680"/>
      <c r="E24" s="680"/>
      <c r="F24" s="680">
        <f t="shared" si="1"/>
        <v>1608.9887640449399</v>
      </c>
      <c r="G24" s="680">
        <f t="shared" si="0"/>
        <v>2071.9101123595465</v>
      </c>
    </row>
    <row r="25" spans="1:9">
      <c r="A25" s="638">
        <v>2013</v>
      </c>
      <c r="B25" s="680">
        <v>861</v>
      </c>
      <c r="C25" s="682">
        <v>2941.5730337078653</v>
      </c>
      <c r="D25" s="680">
        <v>0</v>
      </c>
      <c r="E25" s="680">
        <v>0</v>
      </c>
      <c r="F25" s="680">
        <f t="shared" si="1"/>
        <v>2941.5730337078653</v>
      </c>
      <c r="G25" s="680">
        <f t="shared" si="0"/>
        <v>3802.5730337078653</v>
      </c>
    </row>
    <row r="26" spans="1:9">
      <c r="A26" s="638">
        <v>2014</v>
      </c>
      <c r="B26" s="680">
        <v>1156.5750248426632</v>
      </c>
      <c r="C26" s="680">
        <v>2948.3146067415728</v>
      </c>
      <c r="D26" s="680"/>
      <c r="E26" s="681"/>
      <c r="F26" s="680">
        <f>SUM(C26:E26)</f>
        <v>2948.3146067415728</v>
      </c>
      <c r="G26" s="680">
        <f t="shared" si="0"/>
        <v>4104.8896315842358</v>
      </c>
    </row>
    <row r="27" spans="1:9">
      <c r="A27" s="638">
        <v>2015</v>
      </c>
      <c r="B27" s="680">
        <v>826</v>
      </c>
      <c r="C27" s="680">
        <v>3515</v>
      </c>
      <c r="D27" s="680"/>
      <c r="E27" s="681"/>
      <c r="F27" s="680">
        <f>SUM(C27:E27)</f>
        <v>3515</v>
      </c>
      <c r="G27" s="680">
        <f>SUM(B27:E27)</f>
        <v>4341</v>
      </c>
      <c r="H27" s="3" t="s">
        <v>150</v>
      </c>
      <c r="I27" s="3" t="s">
        <v>151</v>
      </c>
    </row>
    <row r="28" spans="1:9">
      <c r="A28" s="638">
        <v>2016</v>
      </c>
      <c r="B28" s="680">
        <v>1064.0449438202247</v>
      </c>
      <c r="C28" s="680">
        <v>2266.2921348314608</v>
      </c>
      <c r="D28" s="680" t="s">
        <v>152</v>
      </c>
      <c r="E28" s="681" t="s">
        <v>152</v>
      </c>
      <c r="F28" s="680">
        <f>SUM(C28:E28)</f>
        <v>2266.2921348314608</v>
      </c>
      <c r="G28" s="680">
        <f>SUM(B28:E28)</f>
        <v>3330.3370786516853</v>
      </c>
      <c r="I28" s="3" t="s">
        <v>153</v>
      </c>
    </row>
    <row r="29" spans="1:9">
      <c r="A29" s="638">
        <v>2017</v>
      </c>
      <c r="B29" s="680">
        <v>1021.82842000662</v>
      </c>
      <c r="C29" s="680">
        <v>3907.65154024511</v>
      </c>
      <c r="D29" s="680" t="s">
        <v>152</v>
      </c>
      <c r="E29" s="681" t="s">
        <v>152</v>
      </c>
      <c r="F29" s="680">
        <f>SUM(C29:E29)</f>
        <v>3907.65154024511</v>
      </c>
      <c r="G29" s="680">
        <f>SUM(B29:E29)</f>
        <v>4929.4799602517305</v>
      </c>
    </row>
    <row r="30" spans="1:9">
      <c r="A30" s="638">
        <v>2018</v>
      </c>
      <c r="B30" s="680">
        <v>1132.5842696629213</v>
      </c>
      <c r="C30" s="680">
        <v>3765.1685393258426</v>
      </c>
      <c r="D30" s="680" t="s">
        <v>152</v>
      </c>
      <c r="E30" s="681" t="s">
        <v>152</v>
      </c>
      <c r="F30" s="680">
        <f t="shared" ref="F30:F34" si="2">SUM(C30:E30)</f>
        <v>3765.1685393258426</v>
      </c>
      <c r="G30" s="680">
        <f>SUM(B30:E30)</f>
        <v>4897.7528089887637</v>
      </c>
    </row>
    <row r="31" spans="1:9">
      <c r="A31" s="638">
        <v>2019</v>
      </c>
      <c r="B31" s="886">
        <v>929.21348314606735</v>
      </c>
      <c r="C31" s="680">
        <v>2895.5056179775279</v>
      </c>
      <c r="D31" s="684">
        <v>172.95666666666665</v>
      </c>
      <c r="E31" s="681">
        <v>0</v>
      </c>
      <c r="F31" s="680">
        <v>2895.5056179775302</v>
      </c>
      <c r="G31" s="680">
        <f>SUM(B31:E31)</f>
        <v>3997.6757677902619</v>
      </c>
    </row>
    <row r="32" spans="1:9">
      <c r="A32" s="638">
        <v>2020</v>
      </c>
      <c r="B32" s="680"/>
      <c r="C32" s="680"/>
      <c r="D32" s="680" t="s">
        <v>152</v>
      </c>
      <c r="E32" s="681" t="s">
        <v>152</v>
      </c>
      <c r="F32" s="680"/>
      <c r="G32" s="680"/>
    </row>
    <row r="33" spans="1:9">
      <c r="A33" s="638">
        <v>2021</v>
      </c>
      <c r="B33" s="680">
        <v>1412.3595505617977</v>
      </c>
      <c r="C33" s="680">
        <v>4233.7078651685397</v>
      </c>
      <c r="D33" s="680" t="s">
        <v>152</v>
      </c>
      <c r="E33" s="681"/>
      <c r="F33" s="680">
        <f t="shared" si="2"/>
        <v>4233.7078651685397</v>
      </c>
      <c r="G33" s="680">
        <f t="shared" ref="G33:G36" si="3">SUM(B33:E33)</f>
        <v>5646.0674157303374</v>
      </c>
    </row>
    <row r="34" spans="1:9">
      <c r="A34" s="638">
        <v>2022</v>
      </c>
      <c r="B34" s="680">
        <v>1403.370786516854</v>
      </c>
      <c r="C34" s="680">
        <v>3011.2359550561796</v>
      </c>
      <c r="D34" s="638"/>
      <c r="E34" s="638"/>
      <c r="F34" s="680">
        <f t="shared" si="2"/>
        <v>3011.2359550561796</v>
      </c>
      <c r="G34" s="680">
        <f t="shared" si="3"/>
        <v>4414.606741573034</v>
      </c>
    </row>
    <row r="35" spans="1:9">
      <c r="A35" s="638">
        <v>2023</v>
      </c>
      <c r="B35" s="680">
        <v>613.48314606741576</v>
      </c>
      <c r="C35" s="680">
        <v>1783.1460674157304</v>
      </c>
      <c r="D35" s="638" t="s">
        <v>152</v>
      </c>
      <c r="E35" s="638" t="s">
        <v>152</v>
      </c>
      <c r="F35" s="680">
        <f>SUM(C35:E35)</f>
        <v>1783.1460674157304</v>
      </c>
      <c r="G35" s="680">
        <f t="shared" si="3"/>
        <v>2396.629213483146</v>
      </c>
      <c r="H35" s="58"/>
    </row>
    <row r="36" spans="1:9">
      <c r="A36" s="903">
        <v>2024</v>
      </c>
      <c r="B36" s="1187">
        <v>425.84269662921349</v>
      </c>
      <c r="C36" s="1187">
        <v>1468.5393258426966</v>
      </c>
      <c r="D36" s="903"/>
      <c r="E36" s="903"/>
      <c r="F36" s="680">
        <f>SUM(C36:E36)</f>
        <v>1468.5393258426966</v>
      </c>
      <c r="G36" s="680">
        <f t="shared" si="3"/>
        <v>1894.3820224719102</v>
      </c>
      <c r="H36" s="58"/>
    </row>
    <row r="37" spans="1:9">
      <c r="A37" s="638" t="s">
        <v>154</v>
      </c>
      <c r="B37" s="680"/>
      <c r="C37" s="500"/>
      <c r="D37" s="500"/>
      <c r="E37" s="500"/>
      <c r="F37" s="569"/>
      <c r="G37" s="500"/>
    </row>
    <row r="38" spans="1:9">
      <c r="A38" s="183" t="s">
        <v>155</v>
      </c>
      <c r="B38" s="887">
        <v>1527.98</v>
      </c>
      <c r="C38" s="887">
        <v>1596.4235767523401</v>
      </c>
      <c r="D38" s="887">
        <v>789.12</v>
      </c>
      <c r="E38" s="500"/>
      <c r="F38" s="569">
        <f>B35/0.89</f>
        <v>689.30690569372553</v>
      </c>
      <c r="G38" s="500"/>
    </row>
    <row r="39" spans="1:9">
      <c r="A39" s="183" t="s">
        <v>156</v>
      </c>
      <c r="B39" s="887">
        <v>694.97299999999996</v>
      </c>
      <c r="C39" s="887">
        <v>813.97199999999998</v>
      </c>
      <c r="D39" s="887"/>
      <c r="E39" s="500"/>
      <c r="F39" s="569"/>
      <c r="G39" s="500"/>
    </row>
    <row r="41" spans="1:9">
      <c r="A41" s="638" t="s">
        <v>157</v>
      </c>
      <c r="B41" s="679">
        <v>930.33707865168537</v>
      </c>
      <c r="C41" s="679">
        <v>2664.0449438202245</v>
      </c>
      <c r="D41" s="644"/>
      <c r="E41" s="644"/>
      <c r="F41" s="679">
        <f>SUM(C41:E41)</f>
        <v>2664.0449438202245</v>
      </c>
      <c r="G41" s="679">
        <f>SUM(B41:E41)</f>
        <v>3594.3820224719097</v>
      </c>
    </row>
    <row r="42" spans="1:9">
      <c r="A42" s="61"/>
      <c r="B42" s="414"/>
      <c r="C42" s="414"/>
      <c r="F42" s="414"/>
      <c r="G42" s="414"/>
    </row>
    <row r="43" spans="1:9">
      <c r="B43" s="414"/>
      <c r="C43" s="414"/>
    </row>
    <row r="44" spans="1:9" ht="39" customHeight="1">
      <c r="A44" s="685" t="s">
        <v>158</v>
      </c>
      <c r="B44" s="686">
        <f>+B41-B27</f>
        <v>104.33707865168537</v>
      </c>
      <c r="C44" s="686">
        <f>+C41-C27</f>
        <v>-850.95505617977551</v>
      </c>
      <c r="D44" s="687"/>
      <c r="E44" s="688"/>
      <c r="F44" s="686">
        <f>SUM(C44:E44)</f>
        <v>-850.95505617977551</v>
      </c>
      <c r="G44" s="686">
        <f>+G41-G27</f>
        <v>-746.61797752809025</v>
      </c>
    </row>
    <row r="45" spans="1:9">
      <c r="A45" s="428"/>
      <c r="B45" s="429"/>
      <c r="C45" s="429"/>
      <c r="D45" s="430"/>
      <c r="E45" s="554"/>
      <c r="F45" s="429"/>
      <c r="G45" s="429"/>
    </row>
    <row r="46" spans="1:9" ht="15.75" customHeight="1">
      <c r="A46" s="689" t="s">
        <v>159</v>
      </c>
      <c r="B46" s="650">
        <f>(B25-B24)/B24</f>
        <v>0.85992718446601935</v>
      </c>
      <c r="C46" s="650">
        <f>(C25-C24)/C24</f>
        <v>0.82821229050279788</v>
      </c>
      <c r="D46" s="690"/>
      <c r="E46" s="690"/>
      <c r="F46" s="690"/>
      <c r="G46" s="650">
        <f>(G25-G24)/G24</f>
        <v>0.83529826464208612</v>
      </c>
      <c r="H46" s="556"/>
      <c r="I46" s="556"/>
    </row>
    <row r="47" spans="1:9">
      <c r="A47" s="689" t="s">
        <v>160</v>
      </c>
      <c r="B47" s="650">
        <f>(B26-B25)/B25</f>
        <v>0.34329271178009663</v>
      </c>
      <c r="C47" s="650">
        <f>(C26-C25)/C25</f>
        <v>2.2918258212374556E-3</v>
      </c>
      <c r="D47" s="690"/>
      <c r="E47" s="690"/>
      <c r="F47" s="690"/>
      <c r="G47" s="650">
        <f>(G26-G25)/G25</f>
        <v>7.950316672329194E-2</v>
      </c>
      <c r="H47" s="556"/>
      <c r="I47" s="556"/>
    </row>
    <row r="48" spans="1:9">
      <c r="A48" s="689" t="s">
        <v>161</v>
      </c>
      <c r="B48" s="650">
        <f>(B41-B26)/B26</f>
        <v>-0.19561026421243577</v>
      </c>
      <c r="C48" s="650">
        <f>(C41-C26)/C26</f>
        <v>-9.6417682926829271E-2</v>
      </c>
      <c r="D48" s="644"/>
      <c r="E48" s="691"/>
      <c r="F48" s="640"/>
      <c r="G48" s="650">
        <f>(G41-G26)/G26</f>
        <v>-0.12436573329142138</v>
      </c>
    </row>
    <row r="49" spans="1:15">
      <c r="A49" s="689" t="s">
        <v>162</v>
      </c>
      <c r="B49" s="650">
        <f t="shared" ref="B49:C52" si="4">+(B28-B27)/B27</f>
        <v>0.28819000462496941</v>
      </c>
      <c r="C49" s="650">
        <f t="shared" si="4"/>
        <v>-0.35525117074496138</v>
      </c>
      <c r="D49" s="644"/>
      <c r="E49" s="691"/>
      <c r="F49" s="640"/>
      <c r="G49" s="650">
        <f>+(G28-G27)/G27</f>
        <v>-0.23281799616409002</v>
      </c>
      <c r="N49" s="557"/>
      <c r="O49" s="557"/>
    </row>
    <row r="50" spans="1:15">
      <c r="A50" s="689" t="s">
        <v>163</v>
      </c>
      <c r="B50" s="650">
        <f t="shared" si="4"/>
        <v>-3.9675508124718234E-2</v>
      </c>
      <c r="C50" s="650">
        <f t="shared" si="4"/>
        <v>0.7242488204353732</v>
      </c>
      <c r="D50" s="644"/>
      <c r="E50" s="691"/>
      <c r="F50" s="640"/>
      <c r="G50" s="650">
        <f>+(G29-G28)/G28</f>
        <v>0.48017448199191642</v>
      </c>
      <c r="N50" s="557"/>
      <c r="O50" s="557"/>
    </row>
    <row r="51" spans="1:15">
      <c r="A51" s="638" t="s">
        <v>164</v>
      </c>
      <c r="B51" s="650">
        <f t="shared" si="4"/>
        <v>0.10838987004842138</v>
      </c>
      <c r="C51" s="650">
        <f t="shared" si="4"/>
        <v>-3.6462565674504857E-2</v>
      </c>
      <c r="D51" s="638"/>
      <c r="E51" s="638"/>
      <c r="F51" s="638"/>
      <c r="G51" s="650">
        <f>+(G30-G29)/G29</f>
        <v>-6.436206561096682E-3</v>
      </c>
      <c r="N51" s="557"/>
      <c r="O51" s="557"/>
    </row>
    <row r="52" spans="1:15">
      <c r="A52" s="638" t="s">
        <v>165</v>
      </c>
      <c r="B52" s="650">
        <f t="shared" si="4"/>
        <v>-0.17956349206349209</v>
      </c>
      <c r="C52" s="650">
        <f t="shared" si="4"/>
        <v>-0.23097582811101167</v>
      </c>
      <c r="D52" s="638"/>
      <c r="E52" s="638"/>
      <c r="F52" s="638"/>
      <c r="G52" s="650">
        <f>+(G31-G30)/G30</f>
        <v>-0.18377347250898524</v>
      </c>
      <c r="N52" s="558"/>
      <c r="O52" s="558"/>
    </row>
    <row r="53" spans="1:15">
      <c r="A53" s="638" t="s">
        <v>166</v>
      </c>
      <c r="B53" s="650"/>
      <c r="C53" s="650"/>
      <c r="D53" s="638"/>
      <c r="E53" s="638"/>
      <c r="F53" s="638"/>
      <c r="G53" s="650"/>
      <c r="N53" s="558"/>
      <c r="O53" s="558"/>
    </row>
    <row r="54" spans="1:15">
      <c r="A54" s="638" t="s">
        <v>167</v>
      </c>
      <c r="B54" s="650"/>
      <c r="C54" s="650"/>
      <c r="D54" s="638"/>
      <c r="E54" s="638"/>
      <c r="F54" s="638"/>
      <c r="G54" s="650"/>
      <c r="N54" s="558"/>
      <c r="O54" s="558"/>
    </row>
    <row r="55" spans="1:15">
      <c r="A55" s="638" t="s">
        <v>168</v>
      </c>
      <c r="B55" s="650">
        <f t="shared" ref="B55:C56" si="5">+(B34-B33)/B33</f>
        <v>-6.3643595863165873E-3</v>
      </c>
      <c r="C55" s="650">
        <f t="shared" si="5"/>
        <v>-0.28874734607218694</v>
      </c>
      <c r="D55" s="638"/>
      <c r="E55" s="638"/>
      <c r="F55" s="638"/>
      <c r="G55" s="650"/>
      <c r="N55" s="558"/>
      <c r="O55" s="558"/>
    </row>
    <row r="56" spans="1:15">
      <c r="A56" s="638" t="s">
        <v>169</v>
      </c>
      <c r="B56" s="650">
        <f t="shared" si="5"/>
        <v>-0.56285028022417938</v>
      </c>
      <c r="C56" s="650">
        <f t="shared" si="5"/>
        <v>-0.40783582089552234</v>
      </c>
      <c r="D56" s="638"/>
      <c r="E56" s="638"/>
      <c r="F56" s="638"/>
      <c r="G56" s="650"/>
      <c r="N56" s="558"/>
      <c r="O56" s="558"/>
    </row>
    <row r="57" spans="1:15">
      <c r="A57" s="903" t="s">
        <v>525</v>
      </c>
      <c r="B57" s="647">
        <f>+(B36-B35)/B35</f>
        <v>-0.30586080586080588</v>
      </c>
      <c r="C57" s="647">
        <f>+(C36-C35)/C35</f>
        <v>-0.1764335223692502</v>
      </c>
      <c r="D57" s="903"/>
      <c r="E57" s="903"/>
      <c r="F57" s="903"/>
      <c r="G57" s="647"/>
      <c r="N57" s="558"/>
      <c r="O57" s="558"/>
    </row>
    <row r="58" spans="1:15">
      <c r="A58" s="314"/>
      <c r="B58" s="322"/>
      <c r="F58" s="6"/>
      <c r="N58" s="558"/>
      <c r="O58" s="558"/>
    </row>
    <row r="59" spans="1:15">
      <c r="A59" s="3" t="s">
        <v>170</v>
      </c>
      <c r="F59" s="6"/>
      <c r="N59" s="558"/>
      <c r="O59" s="558"/>
    </row>
    <row r="60" spans="1:15">
      <c r="F60" s="6"/>
      <c r="N60" s="558"/>
      <c r="O60" s="558"/>
    </row>
    <row r="61" spans="1:15">
      <c r="A61" s="692" t="s">
        <v>171</v>
      </c>
      <c r="B61" s="692" t="s">
        <v>172</v>
      </c>
      <c r="C61" s="692" t="s">
        <v>173</v>
      </c>
      <c r="F61" s="6"/>
      <c r="N61" s="558"/>
      <c r="O61" s="558"/>
    </row>
    <row r="62" spans="1:15">
      <c r="A62" s="693">
        <v>1994</v>
      </c>
      <c r="B62" s="693">
        <v>1304</v>
      </c>
      <c r="C62" s="693"/>
      <c r="E62" s="555"/>
      <c r="F62" s="6"/>
      <c r="N62" s="556"/>
      <c r="O62" s="556"/>
    </row>
    <row r="63" spans="1:15">
      <c r="A63" s="693">
        <v>1995</v>
      </c>
      <c r="B63" s="693">
        <v>3086</v>
      </c>
      <c r="C63" s="693"/>
      <c r="E63" s="555"/>
      <c r="F63" s="6"/>
    </row>
    <row r="64" spans="1:15">
      <c r="A64" s="693">
        <v>1996</v>
      </c>
      <c r="B64" s="693">
        <v>1223</v>
      </c>
      <c r="C64" s="693"/>
      <c r="E64" s="555"/>
      <c r="F64" s="6"/>
    </row>
    <row r="65" spans="1:6">
      <c r="A65" s="693">
        <v>1997</v>
      </c>
      <c r="B65" s="693"/>
      <c r="C65" s="693"/>
      <c r="E65" s="555"/>
      <c r="F65" s="6"/>
    </row>
    <row r="66" spans="1:6">
      <c r="A66" s="693">
        <v>1998</v>
      </c>
      <c r="B66" s="693">
        <v>697</v>
      </c>
      <c r="C66" s="693"/>
      <c r="E66" s="555"/>
      <c r="F66" s="6"/>
    </row>
    <row r="67" spans="1:6">
      <c r="A67" s="693">
        <v>1999</v>
      </c>
      <c r="B67" s="693">
        <v>444</v>
      </c>
      <c r="C67" s="693"/>
      <c r="F67" s="6"/>
    </row>
    <row r="68" spans="1:6">
      <c r="A68" s="693">
        <v>2000</v>
      </c>
      <c r="B68" s="693"/>
      <c r="C68" s="693"/>
      <c r="F68" s="6"/>
    </row>
    <row r="69" spans="1:6">
      <c r="A69" s="693">
        <v>2001</v>
      </c>
      <c r="B69" s="693"/>
      <c r="C69" s="693"/>
      <c r="F69" s="6"/>
    </row>
    <row r="70" spans="1:6">
      <c r="A70" s="693">
        <v>2002</v>
      </c>
      <c r="B70" s="693"/>
      <c r="C70" s="693"/>
    </row>
    <row r="71" spans="1:6">
      <c r="A71" s="693">
        <v>2003</v>
      </c>
      <c r="B71" s="693"/>
      <c r="C71" s="693"/>
    </row>
    <row r="72" spans="1:6">
      <c r="A72" s="693">
        <v>2004</v>
      </c>
      <c r="B72" s="693">
        <v>4831</v>
      </c>
      <c r="C72" s="693"/>
    </row>
    <row r="73" spans="1:6">
      <c r="A73" s="693">
        <v>2005</v>
      </c>
      <c r="B73" s="693"/>
      <c r="C73" s="693"/>
    </row>
    <row r="74" spans="1:6">
      <c r="A74" s="693">
        <v>2006</v>
      </c>
      <c r="B74" s="693">
        <v>1367</v>
      </c>
      <c r="C74" s="693"/>
    </row>
    <row r="75" spans="1:6">
      <c r="A75" s="693">
        <v>2007</v>
      </c>
      <c r="B75" s="693">
        <v>2990</v>
      </c>
      <c r="C75" s="693"/>
    </row>
    <row r="76" spans="1:6">
      <c r="A76" s="693">
        <v>2008</v>
      </c>
      <c r="B76" s="664">
        <v>2597.94</v>
      </c>
      <c r="C76" s="693"/>
    </row>
    <row r="77" spans="1:6">
      <c r="A77" s="693">
        <v>2009</v>
      </c>
      <c r="B77" s="664">
        <v>2308.1869999999999</v>
      </c>
      <c r="C77" s="693"/>
      <c r="D77" s="207"/>
    </row>
    <row r="78" spans="1:6">
      <c r="A78" s="693">
        <v>2010</v>
      </c>
      <c r="B78" s="693">
        <v>2423</v>
      </c>
      <c r="C78" s="693"/>
      <c r="D78" s="414"/>
    </row>
    <row r="79" spans="1:6">
      <c r="A79" s="693">
        <v>2011</v>
      </c>
      <c r="B79" s="693">
        <v>974</v>
      </c>
      <c r="C79" s="693"/>
      <c r="D79" s="414"/>
      <c r="F79" s="6"/>
    </row>
    <row r="80" spans="1:6">
      <c r="A80" s="693">
        <v>2012</v>
      </c>
      <c r="B80" s="693"/>
      <c r="C80" s="693">
        <v>13000</v>
      </c>
      <c r="D80" s="207"/>
    </row>
    <row r="81" spans="1:18">
      <c r="A81" s="693">
        <v>2013</v>
      </c>
      <c r="B81" s="693"/>
      <c r="C81" s="693"/>
      <c r="D81" s="207"/>
      <c r="I81" s="413"/>
      <c r="J81" s="413"/>
      <c r="K81" s="413"/>
      <c r="L81" s="413"/>
      <c r="M81" s="413"/>
      <c r="N81" s="413"/>
      <c r="O81" s="413"/>
      <c r="P81" s="413"/>
      <c r="Q81" s="413"/>
      <c r="R81" s="413"/>
    </row>
    <row r="82" spans="1:18">
      <c r="A82" s="693">
        <v>2014</v>
      </c>
      <c r="B82" s="693">
        <v>1335</v>
      </c>
      <c r="C82" s="693"/>
      <c r="D82" s="207"/>
      <c r="I82" s="413"/>
      <c r="J82" s="413"/>
      <c r="K82" s="413"/>
      <c r="L82" s="413"/>
      <c r="M82" s="413"/>
      <c r="N82" s="413"/>
      <c r="O82" s="413"/>
      <c r="P82" s="413"/>
      <c r="Q82" s="413"/>
      <c r="R82" s="413"/>
    </row>
    <row r="83" spans="1:18">
      <c r="A83" s="693">
        <v>2015</v>
      </c>
      <c r="B83" s="694"/>
      <c r="C83" s="693">
        <v>1896</v>
      </c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</row>
    <row r="84" spans="1:18">
      <c r="A84" s="693">
        <v>2016</v>
      </c>
      <c r="B84" s="681" t="s">
        <v>152</v>
      </c>
      <c r="C84" s="693" t="s">
        <v>152</v>
      </c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</row>
    <row r="85" spans="1:18">
      <c r="A85" s="693">
        <v>2017</v>
      </c>
      <c r="B85" s="681" t="s">
        <v>152</v>
      </c>
      <c r="C85" s="693" t="s">
        <v>152</v>
      </c>
      <c r="D85" s="560"/>
      <c r="E85" s="560"/>
      <c r="F85" s="560"/>
      <c r="G85" s="560"/>
      <c r="H85" s="560"/>
      <c r="I85" s="560"/>
      <c r="J85" s="560"/>
      <c r="K85" s="560"/>
      <c r="L85" s="560"/>
      <c r="M85" s="560"/>
      <c r="N85" s="560"/>
      <c r="O85" s="560"/>
      <c r="P85" s="560"/>
      <c r="Q85" s="560"/>
    </row>
    <row r="86" spans="1:18">
      <c r="A86" s="681">
        <v>2018</v>
      </c>
      <c r="B86" s="681" t="s">
        <v>152</v>
      </c>
      <c r="C86" s="693" t="s">
        <v>152</v>
      </c>
      <c r="D86" s="560"/>
      <c r="E86" s="560"/>
      <c r="F86" s="560"/>
      <c r="G86" s="560"/>
      <c r="H86" s="560"/>
      <c r="I86" s="560"/>
      <c r="J86" s="560"/>
      <c r="K86" s="560"/>
      <c r="L86" s="560"/>
      <c r="M86" s="560"/>
      <c r="N86" s="560"/>
      <c r="O86" s="560"/>
      <c r="P86" s="560"/>
      <c r="Q86" s="560"/>
    </row>
    <row r="87" spans="1:18">
      <c r="A87" s="681">
        <v>2019</v>
      </c>
      <c r="B87" s="681" t="s">
        <v>152</v>
      </c>
      <c r="C87" s="693" t="s">
        <v>152</v>
      </c>
      <c r="D87" s="560"/>
      <c r="E87" s="560"/>
      <c r="F87" s="560"/>
      <c r="G87" s="560"/>
      <c r="H87" s="560"/>
      <c r="I87" s="560"/>
      <c r="J87" s="560"/>
      <c r="K87" s="560"/>
      <c r="L87" s="560"/>
      <c r="M87" s="560"/>
      <c r="N87" s="560"/>
      <c r="O87" s="560"/>
      <c r="P87" s="560"/>
      <c r="Q87" s="560"/>
    </row>
    <row r="88" spans="1:18">
      <c r="A88" s="681">
        <v>2020</v>
      </c>
      <c r="B88" s="681" t="s">
        <v>152</v>
      </c>
      <c r="C88" s="693" t="s">
        <v>152</v>
      </c>
      <c r="D88" s="560"/>
      <c r="E88" s="560"/>
      <c r="F88" s="560"/>
      <c r="G88" s="560"/>
      <c r="H88" s="560"/>
      <c r="I88" s="560"/>
      <c r="J88" s="560"/>
      <c r="K88" s="560"/>
      <c r="L88" s="560"/>
      <c r="M88" s="560"/>
      <c r="N88" s="560"/>
      <c r="O88" s="560"/>
      <c r="P88" s="560"/>
      <c r="Q88" s="560"/>
    </row>
    <row r="89" spans="1:18">
      <c r="A89" s="681">
        <v>2021</v>
      </c>
      <c r="B89" s="681" t="s">
        <v>152</v>
      </c>
      <c r="C89" s="693" t="s">
        <v>152</v>
      </c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0"/>
      <c r="P89" s="560"/>
      <c r="Q89" s="560"/>
    </row>
    <row r="90" spans="1:18">
      <c r="A90" s="681">
        <v>2022</v>
      </c>
      <c r="B90" s="681" t="s">
        <v>152</v>
      </c>
      <c r="C90" s="693" t="s">
        <v>152</v>
      </c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</row>
    <row r="91" spans="1:18">
      <c r="A91" s="681">
        <v>2023</v>
      </c>
      <c r="B91" s="681" t="s">
        <v>152</v>
      </c>
      <c r="C91" s="681" t="s">
        <v>152</v>
      </c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</row>
    <row r="92" spans="1:18">
      <c r="A92" s="694">
        <v>2024</v>
      </c>
      <c r="B92" s="694"/>
      <c r="C92" s="694"/>
      <c r="D92" s="560"/>
      <c r="E92" s="560"/>
      <c r="F92" s="560"/>
      <c r="G92" s="560"/>
      <c r="H92" s="560"/>
      <c r="I92" s="560"/>
      <c r="J92" s="560"/>
      <c r="K92" s="560"/>
      <c r="L92" s="560"/>
      <c r="M92" s="560"/>
      <c r="N92" s="560"/>
      <c r="O92" s="560"/>
      <c r="P92" s="560"/>
      <c r="Q92" s="560"/>
    </row>
    <row r="93" spans="1:18">
      <c r="A93" s="207"/>
      <c r="B93" s="207"/>
      <c r="C93" s="561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>
      <c r="B95" s="3" t="s">
        <v>534</v>
      </c>
    </row>
    <row r="97" spans="2:25">
      <c r="B97" s="675" t="s">
        <v>1</v>
      </c>
      <c r="C97" s="675" t="s">
        <v>174</v>
      </c>
      <c r="D97" s="675">
        <v>2003</v>
      </c>
      <c r="E97" s="675">
        <v>2004</v>
      </c>
      <c r="F97" s="675">
        <v>2005</v>
      </c>
      <c r="G97" s="675">
        <v>2006</v>
      </c>
      <c r="H97" s="675">
        <v>2007</v>
      </c>
      <c r="I97" s="675">
        <v>2008</v>
      </c>
      <c r="J97" s="675">
        <v>2009</v>
      </c>
      <c r="K97" s="675">
        <v>2010</v>
      </c>
      <c r="L97" s="675">
        <v>2011</v>
      </c>
      <c r="M97" s="675">
        <v>2012</v>
      </c>
      <c r="N97" s="675">
        <v>2013</v>
      </c>
      <c r="O97" s="675">
        <v>2014</v>
      </c>
      <c r="P97" s="675">
        <v>2015</v>
      </c>
      <c r="Q97" s="675">
        <v>2016</v>
      </c>
      <c r="R97" s="675">
        <v>2017</v>
      </c>
      <c r="S97" s="675">
        <v>2018</v>
      </c>
      <c r="T97" s="675">
        <v>2019</v>
      </c>
      <c r="U97" s="675">
        <v>2020</v>
      </c>
      <c r="V97" s="675">
        <v>2021</v>
      </c>
      <c r="W97" s="675">
        <v>2022</v>
      </c>
      <c r="X97" s="675">
        <v>2023</v>
      </c>
      <c r="Y97" s="906">
        <v>2024</v>
      </c>
    </row>
    <row r="98" spans="2:25">
      <c r="B98" s="675" t="s">
        <v>175</v>
      </c>
      <c r="C98" s="654" t="s">
        <v>176</v>
      </c>
      <c r="D98" s="654">
        <v>1187</v>
      </c>
      <c r="E98" s="654">
        <v>383</v>
      </c>
      <c r="F98" s="654">
        <v>131</v>
      </c>
      <c r="G98" s="654">
        <v>493</v>
      </c>
      <c r="H98" s="654">
        <v>307</v>
      </c>
      <c r="I98" s="654">
        <v>608</v>
      </c>
      <c r="J98" s="657">
        <v>2821.2249789883094</v>
      </c>
      <c r="K98" s="657"/>
      <c r="L98" s="657">
        <v>3110</v>
      </c>
      <c r="M98" s="653"/>
      <c r="N98" s="655">
        <v>4918.3999999999996</v>
      </c>
      <c r="O98" s="655"/>
      <c r="P98" s="655">
        <v>987.60146567765332</v>
      </c>
      <c r="Q98" s="655">
        <v>803</v>
      </c>
      <c r="R98" s="655">
        <v>3537.7260000000001</v>
      </c>
      <c r="S98" s="655">
        <v>598.82799999999997</v>
      </c>
      <c r="T98" s="655">
        <v>1505</v>
      </c>
      <c r="U98" s="695" t="s">
        <v>152</v>
      </c>
      <c r="V98" s="695">
        <v>844</v>
      </c>
      <c r="W98" s="888">
        <v>3911.5239999999999</v>
      </c>
      <c r="X98" s="888">
        <v>499.63600000000002</v>
      </c>
      <c r="Y98" s="888">
        <v>61</v>
      </c>
    </row>
    <row r="99" spans="2:25">
      <c r="B99" s="675"/>
      <c r="C99" s="654" t="s">
        <v>177</v>
      </c>
      <c r="D99" s="654">
        <v>3169</v>
      </c>
      <c r="E99" s="654">
        <v>2083</v>
      </c>
      <c r="F99" s="654">
        <v>307</v>
      </c>
      <c r="G99" s="654">
        <v>846</v>
      </c>
      <c r="H99" s="654">
        <v>598</v>
      </c>
      <c r="I99" s="654">
        <v>2149</v>
      </c>
      <c r="J99" s="657">
        <v>3026.7467469208827</v>
      </c>
      <c r="K99" s="657"/>
      <c r="L99" s="657">
        <v>2890</v>
      </c>
      <c r="M99" s="653"/>
      <c r="N99" s="655">
        <v>1931.5</v>
      </c>
      <c r="O99" s="655"/>
      <c r="P99" s="655">
        <v>2815.3376713436701</v>
      </c>
      <c r="Q99" s="655">
        <v>173</v>
      </c>
      <c r="R99" s="655">
        <v>523.42399999999998</v>
      </c>
      <c r="S99" s="655">
        <v>450.97199999999998</v>
      </c>
      <c r="T99" s="655">
        <v>957</v>
      </c>
      <c r="U99" s="695" t="s">
        <v>152</v>
      </c>
      <c r="V99" s="695">
        <v>441</v>
      </c>
      <c r="W99" s="888">
        <v>146.80500000000001</v>
      </c>
      <c r="X99" s="888">
        <v>165.87299999999999</v>
      </c>
      <c r="Y99" s="888">
        <v>60</v>
      </c>
    </row>
    <row r="100" spans="2:25">
      <c r="B100" s="675"/>
      <c r="C100" s="675" t="s">
        <v>174</v>
      </c>
      <c r="D100" s="675">
        <v>2003</v>
      </c>
      <c r="E100" s="675">
        <v>2004</v>
      </c>
      <c r="F100" s="675">
        <v>2005</v>
      </c>
      <c r="G100" s="675">
        <v>2006</v>
      </c>
      <c r="H100" s="675">
        <v>2007</v>
      </c>
      <c r="I100" s="675">
        <v>2008</v>
      </c>
      <c r="J100" s="675">
        <v>2009</v>
      </c>
      <c r="K100" s="675">
        <v>2010</v>
      </c>
      <c r="L100" s="675">
        <v>2011</v>
      </c>
      <c r="M100" s="675">
        <v>2012</v>
      </c>
      <c r="N100" s="675">
        <v>2013</v>
      </c>
      <c r="O100" s="675">
        <v>2014</v>
      </c>
      <c r="P100" s="675">
        <v>2015</v>
      </c>
      <c r="Q100" s="675">
        <v>2016</v>
      </c>
      <c r="R100" s="675">
        <v>2017</v>
      </c>
      <c r="S100" s="675">
        <v>2018</v>
      </c>
      <c r="T100" s="675">
        <v>2019</v>
      </c>
      <c r="U100" s="675">
        <v>2020</v>
      </c>
      <c r="V100" s="675">
        <v>2021</v>
      </c>
      <c r="W100" s="675">
        <v>2022</v>
      </c>
      <c r="X100" s="675">
        <v>2023</v>
      </c>
      <c r="Y100" s="906">
        <v>2024</v>
      </c>
    </row>
    <row r="101" spans="2:25">
      <c r="B101" s="675" t="s">
        <v>178</v>
      </c>
      <c r="C101" s="654" t="s">
        <v>176</v>
      </c>
      <c r="D101" s="654">
        <v>2</v>
      </c>
      <c r="E101" s="654">
        <v>84</v>
      </c>
      <c r="F101" s="654">
        <v>15</v>
      </c>
      <c r="G101" s="654" t="s">
        <v>179</v>
      </c>
      <c r="H101" s="654">
        <v>146</v>
      </c>
      <c r="I101" s="654">
        <v>158</v>
      </c>
      <c r="J101" s="657">
        <v>12.555433168596364</v>
      </c>
      <c r="K101" s="657"/>
      <c r="L101" s="653">
        <v>14</v>
      </c>
      <c r="M101" s="653"/>
      <c r="N101" s="695"/>
      <c r="O101" s="695"/>
      <c r="P101" s="695" t="s">
        <v>152</v>
      </c>
      <c r="Q101" s="695" t="s">
        <v>152</v>
      </c>
      <c r="R101" s="695" t="s">
        <v>152</v>
      </c>
      <c r="S101" s="695" t="s">
        <v>152</v>
      </c>
      <c r="T101" s="695" t="s">
        <v>152</v>
      </c>
      <c r="U101" s="695" t="s">
        <v>152</v>
      </c>
      <c r="V101" s="695" t="s">
        <v>152</v>
      </c>
      <c r="W101" s="695" t="s">
        <v>152</v>
      </c>
      <c r="X101" s="695" t="s">
        <v>152</v>
      </c>
      <c r="Y101" s="888">
        <v>70</v>
      </c>
    </row>
    <row r="102" spans="2:25">
      <c r="B102" s="675"/>
      <c r="C102" s="654" t="s">
        <v>177</v>
      </c>
      <c r="D102" s="654">
        <v>5</v>
      </c>
      <c r="E102" s="654">
        <v>41</v>
      </c>
      <c r="F102" s="654">
        <v>17</v>
      </c>
      <c r="G102" s="654" t="s">
        <v>179</v>
      </c>
      <c r="H102" s="654">
        <v>368</v>
      </c>
      <c r="I102" s="654">
        <v>1538</v>
      </c>
      <c r="J102" s="657">
        <v>4.115633866514723</v>
      </c>
      <c r="K102" s="657"/>
      <c r="L102" s="655">
        <v>1318.4</v>
      </c>
      <c r="M102" s="655"/>
      <c r="N102" s="695"/>
      <c r="O102" s="695"/>
      <c r="P102" s="695" t="s">
        <v>152</v>
      </c>
      <c r="Q102" s="695" t="s">
        <v>152</v>
      </c>
      <c r="R102" s="695" t="s">
        <v>152</v>
      </c>
      <c r="S102" s="695" t="s">
        <v>152</v>
      </c>
      <c r="T102" s="695" t="s">
        <v>152</v>
      </c>
      <c r="U102" s="695" t="s">
        <v>152</v>
      </c>
      <c r="V102" s="695" t="s">
        <v>152</v>
      </c>
      <c r="W102" s="695" t="s">
        <v>152</v>
      </c>
      <c r="X102" s="695" t="s">
        <v>152</v>
      </c>
      <c r="Y102" s="888">
        <v>38</v>
      </c>
    </row>
    <row r="104" spans="2:25">
      <c r="R104" s="564"/>
      <c r="S104" s="564"/>
    </row>
    <row r="105" spans="2:25">
      <c r="S105" s="564"/>
    </row>
    <row r="125" spans="1:1">
      <c r="A125" s="401"/>
    </row>
    <row r="129" spans="1:6">
      <c r="D129" s="321"/>
      <c r="E129" s="321"/>
      <c r="F129" s="321"/>
    </row>
    <row r="130" spans="1:6">
      <c r="B130" s="425" t="s">
        <v>180</v>
      </c>
      <c r="D130" s="321"/>
      <c r="E130" s="321"/>
      <c r="F130" s="321"/>
    </row>
    <row r="131" spans="1:6">
      <c r="D131" s="321"/>
      <c r="E131" s="321"/>
      <c r="F131" s="321"/>
    </row>
    <row r="132" spans="1:6">
      <c r="B132" s="653"/>
      <c r="C132" s="696" t="s">
        <v>181</v>
      </c>
    </row>
    <row r="133" spans="1:6">
      <c r="B133" s="653" t="s">
        <v>182</v>
      </c>
      <c r="C133" s="653">
        <v>25100</v>
      </c>
    </row>
    <row r="134" spans="1:6">
      <c r="B134" s="653" t="s">
        <v>183</v>
      </c>
      <c r="C134" s="653">
        <v>328900</v>
      </c>
    </row>
    <row r="135" spans="1:6">
      <c r="B135" s="653" t="s">
        <v>46</v>
      </c>
      <c r="C135" s="653">
        <v>354000</v>
      </c>
    </row>
    <row r="140" spans="1:6">
      <c r="A140" s="3" t="s">
        <v>184</v>
      </c>
      <c r="C140" s="3" t="s">
        <v>140</v>
      </c>
    </row>
    <row r="142" spans="1:6">
      <c r="B142" s="653" t="s">
        <v>185</v>
      </c>
      <c r="C142" s="664" t="s">
        <v>144</v>
      </c>
      <c r="D142" s="664" t="s">
        <v>145</v>
      </c>
    </row>
    <row r="143" spans="1:6">
      <c r="B143" s="653" t="s">
        <v>186</v>
      </c>
      <c r="C143" s="664">
        <v>466.23323210468317</v>
      </c>
      <c r="D143" s="664">
        <v>3283.804440893342</v>
      </c>
      <c r="E143" s="6">
        <f t="shared" ref="E143:E163" si="6">+C143/0.89</f>
        <v>523.85756416256538</v>
      </c>
      <c r="F143" s="6">
        <f t="shared" ref="F143:F163" si="7">+D143/0.89</f>
        <v>3689.6679111161143</v>
      </c>
    </row>
    <row r="144" spans="1:6">
      <c r="B144" s="653" t="s">
        <v>187</v>
      </c>
      <c r="C144" s="664">
        <v>256.84201533599997</v>
      </c>
      <c r="D144" s="664">
        <v>5442.1555878719246</v>
      </c>
      <c r="E144" s="6">
        <f t="shared" si="6"/>
        <v>288.58653408539323</v>
      </c>
      <c r="F144" s="6">
        <f t="shared" si="7"/>
        <v>6114.7815594066569</v>
      </c>
    </row>
    <row r="145" spans="2:6">
      <c r="B145" s="653" t="s">
        <v>188</v>
      </c>
      <c r="C145" s="664">
        <v>788.76418032910044</v>
      </c>
      <c r="D145" s="664">
        <v>597.25183997736519</v>
      </c>
      <c r="E145" s="6">
        <f t="shared" si="6"/>
        <v>886.25188801022523</v>
      </c>
      <c r="F145" s="6">
        <f t="shared" si="7"/>
        <v>671.06948312063503</v>
      </c>
    </row>
    <row r="146" spans="2:6">
      <c r="B146" s="653" t="s">
        <v>189</v>
      </c>
      <c r="C146" s="664">
        <v>715.72747604433278</v>
      </c>
      <c r="D146" s="664">
        <v>908.8294778164917</v>
      </c>
      <c r="E146" s="6">
        <f t="shared" si="6"/>
        <v>804.18817533071092</v>
      </c>
      <c r="F146" s="6">
        <f t="shared" si="7"/>
        <v>1021.1567166477435</v>
      </c>
    </row>
    <row r="147" spans="2:6">
      <c r="B147" s="653" t="s">
        <v>190</v>
      </c>
      <c r="C147" s="664">
        <v>961.00992741014386</v>
      </c>
      <c r="D147" s="664">
        <v>1705.2835266034256</v>
      </c>
      <c r="E147" s="6">
        <f t="shared" si="6"/>
        <v>1079.7864352922963</v>
      </c>
      <c r="F147" s="6">
        <f t="shared" si="7"/>
        <v>1916.0489062959837</v>
      </c>
    </row>
    <row r="148" spans="2:6">
      <c r="B148" s="653" t="s">
        <v>191</v>
      </c>
      <c r="C148" s="664">
        <v>1490</v>
      </c>
      <c r="D148" s="664">
        <v>2160</v>
      </c>
      <c r="E148" s="6">
        <f t="shared" si="6"/>
        <v>1674.1573033707864</v>
      </c>
      <c r="F148" s="6">
        <f t="shared" si="7"/>
        <v>2426.9662921348313</v>
      </c>
    </row>
    <row r="149" spans="2:6">
      <c r="B149" s="653" t="s">
        <v>192</v>
      </c>
      <c r="C149" s="664">
        <v>1220</v>
      </c>
      <c r="D149" s="664">
        <v>3520</v>
      </c>
      <c r="E149" s="6">
        <f t="shared" si="6"/>
        <v>1370.7865168539327</v>
      </c>
      <c r="F149" s="6">
        <f t="shared" si="7"/>
        <v>3955.0561797752807</v>
      </c>
    </row>
    <row r="150" spans="2:6">
      <c r="B150" s="653" t="s">
        <v>193</v>
      </c>
      <c r="C150" s="664">
        <v>1120</v>
      </c>
      <c r="D150" s="664">
        <v>4580</v>
      </c>
      <c r="E150" s="6">
        <f t="shared" si="6"/>
        <v>1258.4269662921349</v>
      </c>
      <c r="F150" s="6">
        <f t="shared" si="7"/>
        <v>5146.0674157303374</v>
      </c>
    </row>
    <row r="151" spans="2:6">
      <c r="B151" s="653" t="s">
        <v>194</v>
      </c>
      <c r="C151" s="664">
        <v>990</v>
      </c>
      <c r="D151" s="664">
        <v>4400</v>
      </c>
      <c r="E151" s="6">
        <f t="shared" si="6"/>
        <v>1112.3595505617977</v>
      </c>
      <c r="F151" s="6">
        <f t="shared" si="7"/>
        <v>4943.8202247191011</v>
      </c>
    </row>
    <row r="152" spans="2:6">
      <c r="B152" s="653" t="s">
        <v>195</v>
      </c>
      <c r="C152" s="664">
        <v>1270</v>
      </c>
      <c r="D152" s="664">
        <v>5740</v>
      </c>
      <c r="E152" s="6">
        <f t="shared" si="6"/>
        <v>1426.9662921348315</v>
      </c>
      <c r="F152" s="6">
        <f t="shared" si="7"/>
        <v>6449.4382022471909</v>
      </c>
    </row>
    <row r="153" spans="2:6">
      <c r="B153" s="653" t="s">
        <v>196</v>
      </c>
      <c r="C153" s="664">
        <v>738.20224719101111</v>
      </c>
      <c r="D153" s="664">
        <v>5833.8054207563191</v>
      </c>
      <c r="E153" s="6">
        <f t="shared" si="6"/>
        <v>829.44072718091138</v>
      </c>
      <c r="F153" s="6">
        <f t="shared" si="7"/>
        <v>6554.8375514115942</v>
      </c>
    </row>
    <row r="154" spans="2:6">
      <c r="B154" s="653" t="s">
        <v>197</v>
      </c>
      <c r="C154" s="664">
        <v>200.10227013589713</v>
      </c>
      <c r="D154" s="664">
        <v>3386.8629352780285</v>
      </c>
      <c r="E154" s="6">
        <f t="shared" si="6"/>
        <v>224.83401138864846</v>
      </c>
      <c r="F154" s="6">
        <f t="shared" si="7"/>
        <v>3805.4639722225038</v>
      </c>
    </row>
    <row r="155" spans="2:6">
      <c r="B155" s="653" t="s">
        <v>198</v>
      </c>
      <c r="C155" s="664">
        <v>1337</v>
      </c>
      <c r="D155" s="664">
        <v>4541.5730337078649</v>
      </c>
      <c r="E155" s="6">
        <f t="shared" si="6"/>
        <v>1502.2471910112358</v>
      </c>
      <c r="F155" s="6">
        <f t="shared" si="7"/>
        <v>5102.8910491099605</v>
      </c>
    </row>
    <row r="156" spans="2:6">
      <c r="B156" s="653" t="s">
        <v>199</v>
      </c>
      <c r="C156" s="664">
        <v>685.39325842696621</v>
      </c>
      <c r="D156" s="664">
        <v>3404.4943820224698</v>
      </c>
      <c r="E156" s="6">
        <f t="shared" si="6"/>
        <v>770.10478474940021</v>
      </c>
      <c r="F156" s="6">
        <f t="shared" si="7"/>
        <v>3825.2745865421007</v>
      </c>
    </row>
    <row r="157" spans="2:6">
      <c r="B157" s="653" t="s">
        <v>200</v>
      </c>
      <c r="C157" s="664">
        <v>1107</v>
      </c>
      <c r="D157" s="664">
        <v>3362</v>
      </c>
      <c r="E157" s="6">
        <f t="shared" si="6"/>
        <v>1243.8202247191011</v>
      </c>
      <c r="F157" s="6">
        <f t="shared" si="7"/>
        <v>3777.5280898876404</v>
      </c>
    </row>
    <row r="158" spans="2:6">
      <c r="B158" s="653" t="s">
        <v>201</v>
      </c>
      <c r="C158" s="664">
        <v>94</v>
      </c>
      <c r="D158" s="664">
        <v>2196</v>
      </c>
      <c r="E158" s="6">
        <f t="shared" si="6"/>
        <v>105.61797752808988</v>
      </c>
      <c r="F158" s="6">
        <f t="shared" si="7"/>
        <v>2467.4157303370785</v>
      </c>
    </row>
    <row r="159" spans="2:6">
      <c r="B159" s="653" t="s">
        <v>202</v>
      </c>
      <c r="C159" s="664">
        <v>416.59158661808544</v>
      </c>
      <c r="D159" s="664">
        <v>1822</v>
      </c>
      <c r="E159" s="6">
        <f t="shared" si="6"/>
        <v>468.0804344023432</v>
      </c>
      <c r="F159" s="6">
        <f t="shared" si="7"/>
        <v>2047.1910112359551</v>
      </c>
    </row>
    <row r="160" spans="2:6">
      <c r="B160" s="653" t="s">
        <v>203</v>
      </c>
      <c r="C160" s="664">
        <v>412</v>
      </c>
      <c r="D160" s="664">
        <v>1432</v>
      </c>
      <c r="E160" s="6">
        <f t="shared" si="6"/>
        <v>462.92134831460675</v>
      </c>
      <c r="F160" s="6">
        <f t="shared" si="7"/>
        <v>1608.9887640449438</v>
      </c>
    </row>
    <row r="161" spans="2:6">
      <c r="B161" s="653" t="s">
        <v>204</v>
      </c>
      <c r="C161" s="664">
        <v>766</v>
      </c>
      <c r="D161" s="664">
        <v>2984</v>
      </c>
      <c r="E161" s="6">
        <f t="shared" si="6"/>
        <v>860.67415730337075</v>
      </c>
      <c r="F161" s="6">
        <f t="shared" si="7"/>
        <v>3352.8089887640449</v>
      </c>
    </row>
    <row r="162" spans="2:6">
      <c r="B162" s="653" t="s">
        <v>205</v>
      </c>
      <c r="C162" s="664">
        <v>1030</v>
      </c>
      <c r="D162" s="664">
        <v>2624</v>
      </c>
      <c r="E162" s="6">
        <f t="shared" si="6"/>
        <v>1157.3033707865168</v>
      </c>
      <c r="F162" s="6">
        <f t="shared" si="7"/>
        <v>2948.3146067415728</v>
      </c>
    </row>
    <row r="163" spans="2:6">
      <c r="B163" s="653" t="s">
        <v>206</v>
      </c>
      <c r="C163" s="664">
        <v>828</v>
      </c>
      <c r="D163" s="664">
        <v>2371</v>
      </c>
      <c r="E163" s="6">
        <f t="shared" si="6"/>
        <v>930.33707865168537</v>
      </c>
      <c r="F163" s="6">
        <f t="shared" si="7"/>
        <v>2664.0449438202245</v>
      </c>
    </row>
    <row r="164" spans="2:6">
      <c r="B164" s="653" t="s">
        <v>207</v>
      </c>
      <c r="C164" s="664">
        <v>947</v>
      </c>
      <c r="D164" s="664">
        <v>2017</v>
      </c>
      <c r="E164" s="6">
        <f>+C164/0.89</f>
        <v>1064.0449438202247</v>
      </c>
      <c r="F164" s="6">
        <f>+D164/0.89</f>
        <v>2266.2921348314608</v>
      </c>
    </row>
    <row r="165" spans="2:6">
      <c r="B165" s="653" t="s">
        <v>208</v>
      </c>
      <c r="C165" s="664">
        <v>909</v>
      </c>
      <c r="D165" s="664">
        <v>3478</v>
      </c>
      <c r="E165" s="6">
        <f t="shared" ref="E165:E167" si="8">+C165/0.89</f>
        <v>1021.3483146067416</v>
      </c>
      <c r="F165" s="6">
        <f t="shared" ref="F165:F167" si="9">+D165/0.89</f>
        <v>3907.8651685393256</v>
      </c>
    </row>
    <row r="166" spans="2:6">
      <c r="B166" s="653" t="s">
        <v>209</v>
      </c>
      <c r="C166" s="664">
        <v>1008</v>
      </c>
      <c r="D166" s="664">
        <v>3351</v>
      </c>
      <c r="E166" s="6">
        <f t="shared" si="8"/>
        <v>1132.5842696629213</v>
      </c>
      <c r="F166" s="6">
        <f t="shared" si="9"/>
        <v>3765.1685393258426</v>
      </c>
    </row>
    <row r="167" spans="2:6" ht="13.8" thickBot="1">
      <c r="B167" s="658" t="s">
        <v>210</v>
      </c>
      <c r="C167" s="420">
        <v>827</v>
      </c>
      <c r="D167" s="420">
        <v>2577</v>
      </c>
      <c r="E167" s="6">
        <f t="shared" si="8"/>
        <v>929.21348314606735</v>
      </c>
      <c r="F167" s="6">
        <f t="shared" si="9"/>
        <v>2895.5056179775279</v>
      </c>
    </row>
    <row r="168" spans="2:6" ht="13.8" thickTop="1"/>
    <row r="170" spans="2:6">
      <c r="B170" s="425" t="s">
        <v>211</v>
      </c>
    </row>
    <row r="172" spans="2:6">
      <c r="C172" s="1251" t="s">
        <v>212</v>
      </c>
      <c r="D172" s="1251"/>
    </row>
    <row r="173" spans="2:6">
      <c r="B173" s="692" t="s">
        <v>213</v>
      </c>
      <c r="C173" s="697">
        <v>43160</v>
      </c>
      <c r="D173" s="697">
        <v>43282</v>
      </c>
    </row>
    <row r="174" spans="2:6">
      <c r="B174" s="692" t="s">
        <v>214</v>
      </c>
      <c r="C174" s="693">
        <v>372</v>
      </c>
      <c r="D174" s="693">
        <v>132</v>
      </c>
    </row>
    <row r="175" spans="2:6">
      <c r="B175" s="692" t="s">
        <v>215</v>
      </c>
      <c r="C175" s="693">
        <v>3705</v>
      </c>
      <c r="D175" s="693">
        <v>2369</v>
      </c>
    </row>
  </sheetData>
  <mergeCells count="4">
    <mergeCell ref="C172:D172"/>
    <mergeCell ref="C5:F5"/>
    <mergeCell ref="A5:A6"/>
    <mergeCell ref="G5:G6"/>
  </mergeCells>
  <phoneticPr fontId="10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Y460"/>
  <sheetViews>
    <sheetView topLeftCell="B1" zoomScaleNormal="100" workbookViewId="0">
      <selection activeCell="K321" sqref="K321"/>
    </sheetView>
  </sheetViews>
  <sheetFormatPr defaultColWidth="9.109375" defaultRowHeight="13.2"/>
  <cols>
    <col min="1" max="1" width="3.6640625" style="2" customWidth="1"/>
    <col min="2" max="2" width="26" style="2" customWidth="1"/>
    <col min="3" max="3" width="20.44140625" style="2" bestFit="1" customWidth="1"/>
    <col min="4" max="4" width="9.33203125" style="2" customWidth="1"/>
    <col min="5" max="8" width="9.109375" style="2"/>
    <col min="9" max="10" width="9.44140625" style="2" bestFit="1" customWidth="1"/>
    <col min="11" max="11" width="27.44140625" style="206" customWidth="1"/>
    <col min="12" max="12" width="20.44140625" style="206" bestFit="1" customWidth="1"/>
    <col min="13" max="13" width="12.44140625" style="206" bestFit="1" customWidth="1"/>
    <col min="14" max="15" width="12.44140625" style="2" bestFit="1" customWidth="1"/>
    <col min="16" max="16" width="10.44140625" style="2" bestFit="1" customWidth="1"/>
    <col min="17" max="17" width="17.44140625" style="2" bestFit="1" customWidth="1"/>
    <col min="18" max="18" width="12" style="2" bestFit="1" customWidth="1"/>
    <col min="19" max="19" width="28.6640625" style="2" bestFit="1" customWidth="1"/>
    <col min="20" max="20" width="35.33203125" style="2" bestFit="1" customWidth="1"/>
    <col min="21" max="21" width="23.33203125" style="2" customWidth="1"/>
    <col min="22" max="22" width="13.6640625" style="2" customWidth="1"/>
    <col min="23" max="23" width="23.33203125" style="2" customWidth="1"/>
    <col min="24" max="24" width="29.33203125" style="2" customWidth="1"/>
    <col min="25" max="25" width="28.109375" style="2" bestFit="1" customWidth="1"/>
    <col min="26" max="16384" width="9.109375" style="2"/>
  </cols>
  <sheetData>
    <row r="2" spans="1:18" ht="18" customHeight="1"/>
    <row r="4" spans="1:18" ht="13.8" thickBot="1">
      <c r="B4" s="290"/>
      <c r="C4" s="290"/>
      <c r="D4" s="290"/>
      <c r="E4" s="290"/>
      <c r="F4" s="290"/>
      <c r="G4" s="290"/>
      <c r="H4" s="290"/>
    </row>
    <row r="5" spans="1:18" ht="13.8" thickTop="1">
      <c r="A5" s="62"/>
      <c r="B5" s="231" t="s">
        <v>216</v>
      </c>
      <c r="C5" s="232" t="s">
        <v>2</v>
      </c>
      <c r="D5" s="181" t="s">
        <v>217</v>
      </c>
      <c r="E5" s="181" t="s">
        <v>218</v>
      </c>
      <c r="F5" s="181" t="s">
        <v>219</v>
      </c>
      <c r="G5" s="181" t="s">
        <v>220</v>
      </c>
      <c r="H5" s="189">
        <v>2012</v>
      </c>
      <c r="K5" s="292" t="s">
        <v>216</v>
      </c>
      <c r="L5" s="291" t="s">
        <v>2</v>
      </c>
      <c r="M5" s="291" t="s">
        <v>217</v>
      </c>
      <c r="N5" s="232" t="s">
        <v>218</v>
      </c>
      <c r="O5" s="232" t="s">
        <v>219</v>
      </c>
      <c r="P5" s="232" t="s">
        <v>220</v>
      </c>
      <c r="Q5" s="189">
        <v>2013</v>
      </c>
    </row>
    <row r="6" spans="1:18">
      <c r="B6" s="1266" t="s">
        <v>221</v>
      </c>
      <c r="C6" s="698" t="s">
        <v>222</v>
      </c>
      <c r="D6" s="699" t="s">
        <v>223</v>
      </c>
      <c r="E6" s="700"/>
      <c r="F6" s="700"/>
      <c r="G6" s="700"/>
      <c r="H6" s="483"/>
      <c r="K6" s="1262" t="s">
        <v>221</v>
      </c>
      <c r="L6" s="701" t="s">
        <v>222</v>
      </c>
      <c r="M6" s="699" t="s">
        <v>223</v>
      </c>
      <c r="N6" s="700"/>
      <c r="O6" s="700"/>
      <c r="P6" s="700"/>
      <c r="Q6" s="483"/>
    </row>
    <row r="7" spans="1:18">
      <c r="B7" s="1266"/>
      <c r="C7" s="698"/>
      <c r="D7" s="699" t="s">
        <v>224</v>
      </c>
      <c r="E7" s="700"/>
      <c r="F7" s="700"/>
      <c r="G7" s="700"/>
      <c r="H7" s="483"/>
      <c r="K7" s="1262"/>
      <c r="L7" s="701"/>
      <c r="M7" s="699" t="s">
        <v>224</v>
      </c>
      <c r="N7" s="700"/>
      <c r="O7" s="700"/>
      <c r="P7" s="700"/>
      <c r="Q7" s="483"/>
    </row>
    <row r="8" spans="1:18">
      <c r="B8" s="1266"/>
      <c r="C8" s="698"/>
      <c r="D8" s="699" t="s">
        <v>225</v>
      </c>
      <c r="E8" s="700"/>
      <c r="F8" s="700"/>
      <c r="G8" s="700"/>
      <c r="H8" s="483"/>
      <c r="K8" s="1262"/>
      <c r="L8" s="701"/>
      <c r="M8" s="699" t="s">
        <v>225</v>
      </c>
      <c r="N8" s="700"/>
      <c r="O8" s="700"/>
      <c r="P8" s="700"/>
      <c r="Q8" s="483"/>
    </row>
    <row r="9" spans="1:18" ht="15.75" customHeight="1">
      <c r="B9" s="1266"/>
      <c r="C9" s="698"/>
      <c r="D9" s="699" t="s">
        <v>226</v>
      </c>
      <c r="E9" s="700"/>
      <c r="F9" s="700"/>
      <c r="G9" s="700"/>
      <c r="H9" s="483"/>
      <c r="K9" s="1262"/>
      <c r="L9" s="701"/>
      <c r="M9" s="699" t="s">
        <v>226</v>
      </c>
      <c r="N9" s="700"/>
      <c r="O9" s="700"/>
      <c r="P9" s="700"/>
      <c r="Q9" s="483"/>
    </row>
    <row r="10" spans="1:18" ht="24" customHeight="1">
      <c r="B10" s="702" t="s">
        <v>227</v>
      </c>
      <c r="C10" s="698" t="s">
        <v>228</v>
      </c>
      <c r="D10" s="699"/>
      <c r="E10" s="703"/>
      <c r="F10" s="703"/>
      <c r="G10" s="703"/>
      <c r="H10" s="704"/>
      <c r="K10" s="705" t="s">
        <v>227</v>
      </c>
      <c r="L10" s="701" t="s">
        <v>228</v>
      </c>
      <c r="M10" s="706"/>
      <c r="N10" s="703"/>
      <c r="O10" s="703"/>
      <c r="P10" s="703"/>
      <c r="Q10" s="704"/>
    </row>
    <row r="11" spans="1:18" ht="15" customHeight="1">
      <c r="B11" s="702" t="s">
        <v>229</v>
      </c>
      <c r="C11" s="698" t="s">
        <v>228</v>
      </c>
      <c r="D11" s="707">
        <v>3744.9081999999953</v>
      </c>
      <c r="E11" s="707">
        <v>7978.5385000000142</v>
      </c>
      <c r="F11" s="707">
        <v>10174.537699999983</v>
      </c>
      <c r="G11" s="707">
        <v>12226.13840000002</v>
      </c>
      <c r="H11" s="708">
        <f>SUM(D11:G11)</f>
        <v>34124.122800000012</v>
      </c>
      <c r="K11" s="1263" t="s">
        <v>229</v>
      </c>
      <c r="L11" s="1256" t="s">
        <v>228</v>
      </c>
      <c r="M11" s="707">
        <v>3211.1444999999999</v>
      </c>
      <c r="N11" s="707">
        <v>6344.4268000000002</v>
      </c>
      <c r="O11" s="707">
        <v>5794.6369999999997</v>
      </c>
      <c r="P11" s="707">
        <v>7113.6535000000003</v>
      </c>
      <c r="Q11" s="709">
        <f>SUM(M11:P11)</f>
        <v>22463.861799999999</v>
      </c>
    </row>
    <row r="12" spans="1:18" ht="15" customHeight="1">
      <c r="A12" s="1"/>
      <c r="B12" s="710"/>
      <c r="C12" s="698"/>
      <c r="D12" s="711">
        <v>116</v>
      </c>
      <c r="E12" s="711">
        <v>101</v>
      </c>
      <c r="F12" s="711">
        <v>49</v>
      </c>
      <c r="G12" s="711">
        <v>114</v>
      </c>
      <c r="H12" s="708">
        <f>SUM(D12:G12)</f>
        <v>380</v>
      </c>
      <c r="I12" s="289">
        <f>H12/H11*1000</f>
        <v>11.135817387223794</v>
      </c>
      <c r="K12" s="1264"/>
      <c r="L12" s="1256"/>
      <c r="M12" s="712">
        <v>98</v>
      </c>
      <c r="N12" s="712">
        <v>87</v>
      </c>
      <c r="O12" s="712">
        <v>75</v>
      </c>
      <c r="P12" s="712">
        <v>100</v>
      </c>
      <c r="Q12" s="709">
        <f t="shared" ref="Q12:Q14" si="0">SUM(M12:P12)</f>
        <v>360</v>
      </c>
      <c r="R12" s="293">
        <f>Q12/Q11*1000</f>
        <v>16.025739617041271</v>
      </c>
    </row>
    <row r="13" spans="1:18" ht="15" customHeight="1">
      <c r="A13" s="1"/>
      <c r="B13" s="710"/>
      <c r="C13" s="698"/>
      <c r="D13" s="711">
        <v>8235</v>
      </c>
      <c r="E13" s="711">
        <v>6303</v>
      </c>
      <c r="F13" s="711">
        <v>3443</v>
      </c>
      <c r="G13" s="711">
        <v>8776</v>
      </c>
      <c r="H13" s="708">
        <f>SUM(D13:G13)</f>
        <v>26757</v>
      </c>
      <c r="K13" s="1264"/>
      <c r="L13" s="1256"/>
      <c r="M13" s="712">
        <v>7260</v>
      </c>
      <c r="N13" s="712">
        <v>6310</v>
      </c>
      <c r="O13" s="712">
        <v>5049</v>
      </c>
      <c r="P13" s="712">
        <v>8909</v>
      </c>
      <c r="Q13" s="709">
        <f t="shared" si="0"/>
        <v>27528</v>
      </c>
    </row>
    <row r="14" spans="1:18" ht="15" customHeight="1">
      <c r="A14" s="1"/>
      <c r="B14" s="710"/>
      <c r="C14" s="698"/>
      <c r="D14" s="698"/>
      <c r="E14" s="698"/>
      <c r="F14" s="698"/>
      <c r="G14" s="698"/>
      <c r="H14" s="488"/>
      <c r="K14" s="1264"/>
      <c r="L14" s="1256"/>
      <c r="M14" s="712">
        <v>418</v>
      </c>
      <c r="N14" s="712">
        <v>640</v>
      </c>
      <c r="O14" s="712">
        <v>404</v>
      </c>
      <c r="P14" s="712">
        <v>562</v>
      </c>
      <c r="Q14" s="709">
        <f t="shared" si="0"/>
        <v>2024</v>
      </c>
    </row>
    <row r="15" spans="1:18" ht="15" customHeight="1">
      <c r="A15" s="1"/>
      <c r="B15" s="710"/>
      <c r="C15" s="653" t="s">
        <v>230</v>
      </c>
      <c r="D15" s="698"/>
      <c r="E15" s="698"/>
      <c r="F15" s="698"/>
      <c r="G15" s="698"/>
      <c r="H15" s="488"/>
      <c r="K15" s="1264"/>
      <c r="L15" s="1256" t="s">
        <v>230</v>
      </c>
      <c r="M15" s="707"/>
      <c r="N15" s="707"/>
      <c r="O15" s="707"/>
      <c r="P15" s="707"/>
      <c r="Q15" s="709"/>
    </row>
    <row r="16" spans="1:18" ht="15" customHeight="1">
      <c r="A16" s="1"/>
      <c r="B16" s="710"/>
      <c r="C16" s="698"/>
      <c r="D16" s="698"/>
      <c r="E16" s="698"/>
      <c r="F16" s="698"/>
      <c r="G16" s="698"/>
      <c r="H16" s="488"/>
      <c r="K16" s="1264"/>
      <c r="L16" s="1256"/>
      <c r="M16" s="712"/>
      <c r="N16" s="712"/>
      <c r="O16" s="712"/>
      <c r="P16" s="712"/>
      <c r="Q16" s="709"/>
      <c r="R16" s="293"/>
    </row>
    <row r="17" spans="1:18" ht="15" customHeight="1">
      <c r="A17" s="1"/>
      <c r="B17" s="710"/>
      <c r="C17" s="698"/>
      <c r="D17" s="698"/>
      <c r="E17" s="698"/>
      <c r="F17" s="698"/>
      <c r="G17" s="698"/>
      <c r="H17" s="488"/>
      <c r="K17" s="1264"/>
      <c r="L17" s="1256"/>
      <c r="M17" s="712"/>
      <c r="N17" s="712"/>
      <c r="O17" s="712"/>
      <c r="P17" s="712"/>
      <c r="Q17" s="709"/>
    </row>
    <row r="18" spans="1:18" ht="15" customHeight="1">
      <c r="A18" s="1"/>
      <c r="B18" s="710"/>
      <c r="C18" s="698"/>
      <c r="D18" s="698"/>
      <c r="E18" s="698"/>
      <c r="F18" s="698"/>
      <c r="G18" s="698"/>
      <c r="H18" s="488"/>
      <c r="K18" s="1265"/>
      <c r="L18" s="1256"/>
      <c r="M18" s="712"/>
      <c r="N18" s="712"/>
      <c r="O18" s="712"/>
      <c r="P18" s="712"/>
      <c r="Q18" s="709"/>
    </row>
    <row r="19" spans="1:18" ht="15" customHeight="1">
      <c r="A19" s="1"/>
      <c r="B19" s="702" t="s">
        <v>231</v>
      </c>
      <c r="C19" s="698" t="s">
        <v>228</v>
      </c>
      <c r="D19" s="707">
        <v>46491.45600000058</v>
      </c>
      <c r="E19" s="707">
        <v>92233.735000000132</v>
      </c>
      <c r="F19" s="707">
        <v>115619.31900000015</v>
      </c>
      <c r="G19" s="707">
        <v>101628.01400000049</v>
      </c>
      <c r="H19" s="708">
        <f>SUM(D19:G19)</f>
        <v>355972.52400000137</v>
      </c>
      <c r="K19" s="1263" t="s">
        <v>231</v>
      </c>
      <c r="L19" s="1256" t="s">
        <v>228</v>
      </c>
      <c r="M19" s="707">
        <v>84317.242499999993</v>
      </c>
      <c r="N19" s="707">
        <v>43628.505499999999</v>
      </c>
      <c r="O19" s="707">
        <v>134226.58199999999</v>
      </c>
      <c r="P19" s="707">
        <v>69107.163</v>
      </c>
      <c r="Q19" s="709">
        <f>SUM(M19:P19)</f>
        <v>331279.49299999996</v>
      </c>
    </row>
    <row r="20" spans="1:18" ht="15" customHeight="1">
      <c r="A20" s="1"/>
      <c r="B20" s="710"/>
      <c r="C20" s="698"/>
      <c r="D20" s="711">
        <v>50</v>
      </c>
      <c r="E20" s="711">
        <v>45</v>
      </c>
      <c r="F20" s="711">
        <v>54</v>
      </c>
      <c r="G20" s="711">
        <v>41</v>
      </c>
      <c r="H20" s="708">
        <f>SUM(D20:G20)</f>
        <v>190</v>
      </c>
      <c r="I20" s="289">
        <f>H20/H19*1000</f>
        <v>0.53374905980102905</v>
      </c>
      <c r="K20" s="1264"/>
      <c r="L20" s="1256"/>
      <c r="M20" s="712">
        <v>55</v>
      </c>
      <c r="N20" s="712">
        <v>61</v>
      </c>
      <c r="O20" s="712">
        <v>54</v>
      </c>
      <c r="P20" s="712">
        <v>29</v>
      </c>
      <c r="Q20" s="709">
        <f t="shared" ref="Q20:Q22" si="1">SUM(M20:P20)</f>
        <v>199</v>
      </c>
      <c r="R20" s="293">
        <f>Q20/Q19*1000</f>
        <v>0.60070123326347891</v>
      </c>
    </row>
    <row r="21" spans="1:18" ht="15" customHeight="1">
      <c r="A21" s="1"/>
      <c r="B21" s="710"/>
      <c r="C21" s="698"/>
      <c r="D21" s="711">
        <v>4893</v>
      </c>
      <c r="E21" s="711">
        <v>2626</v>
      </c>
      <c r="F21" s="711">
        <v>4254</v>
      </c>
      <c r="G21" s="711">
        <v>3625</v>
      </c>
      <c r="H21" s="708">
        <f>SUM(D21:G21)</f>
        <v>15398</v>
      </c>
      <c r="K21" s="1264"/>
      <c r="L21" s="1256"/>
      <c r="M21" s="712">
        <v>3641</v>
      </c>
      <c r="N21" s="712">
        <v>3587</v>
      </c>
      <c r="O21" s="712">
        <v>4341</v>
      </c>
      <c r="P21" s="712">
        <v>2195</v>
      </c>
      <c r="Q21" s="709">
        <f t="shared" si="1"/>
        <v>13764</v>
      </c>
    </row>
    <row r="22" spans="1:18" ht="15" customHeight="1">
      <c r="A22" s="1"/>
      <c r="B22" s="710"/>
      <c r="C22" s="698"/>
      <c r="D22" s="698"/>
      <c r="E22" s="698"/>
      <c r="F22" s="698"/>
      <c r="G22" s="698"/>
      <c r="H22" s="713"/>
      <c r="K22" s="1264"/>
      <c r="L22" s="1256"/>
      <c r="M22" s="712">
        <v>260</v>
      </c>
      <c r="N22" s="712">
        <v>283</v>
      </c>
      <c r="O22" s="712">
        <v>209</v>
      </c>
      <c r="P22" s="712">
        <v>100</v>
      </c>
      <c r="Q22" s="709">
        <f t="shared" si="1"/>
        <v>852</v>
      </c>
    </row>
    <row r="23" spans="1:18" ht="15" customHeight="1">
      <c r="A23" s="1"/>
      <c r="B23" s="710"/>
      <c r="C23" s="653" t="s">
        <v>230</v>
      </c>
      <c r="D23" s="698"/>
      <c r="E23" s="698"/>
      <c r="F23" s="698"/>
      <c r="G23" s="698"/>
      <c r="H23" s="713"/>
      <c r="K23" s="1264"/>
      <c r="L23" s="1256" t="s">
        <v>230</v>
      </c>
      <c r="M23" s="701"/>
      <c r="N23" s="698"/>
      <c r="O23" s="698"/>
      <c r="P23" s="698"/>
      <c r="Q23" s="488"/>
    </row>
    <row r="24" spans="1:18" ht="15" customHeight="1">
      <c r="A24" s="1"/>
      <c r="B24" s="710"/>
      <c r="C24" s="698"/>
      <c r="D24" s="698"/>
      <c r="E24" s="698"/>
      <c r="F24" s="698"/>
      <c r="G24" s="698"/>
      <c r="H24" s="713"/>
      <c r="K24" s="1264"/>
      <c r="L24" s="1256"/>
      <c r="M24" s="701"/>
      <c r="N24" s="698"/>
      <c r="O24" s="698"/>
      <c r="P24" s="698"/>
      <c r="Q24" s="488"/>
    </row>
    <row r="25" spans="1:18" ht="15" customHeight="1">
      <c r="A25" s="1"/>
      <c r="B25" s="710"/>
      <c r="C25" s="698"/>
      <c r="D25" s="698"/>
      <c r="E25" s="698"/>
      <c r="F25" s="698"/>
      <c r="G25" s="698"/>
      <c r="H25" s="713"/>
      <c r="K25" s="1264"/>
      <c r="L25" s="1256"/>
      <c r="M25" s="701"/>
      <c r="N25" s="698"/>
      <c r="O25" s="698"/>
      <c r="P25" s="698"/>
      <c r="Q25" s="488"/>
    </row>
    <row r="26" spans="1:18" ht="15" customHeight="1">
      <c r="A26" s="1"/>
      <c r="B26" s="710"/>
      <c r="C26" s="698"/>
      <c r="D26" s="698"/>
      <c r="E26" s="698"/>
      <c r="F26" s="698"/>
      <c r="G26" s="698"/>
      <c r="H26" s="713"/>
      <c r="K26" s="1265"/>
      <c r="L26" s="1256"/>
      <c r="M26" s="701"/>
      <c r="N26" s="698"/>
      <c r="O26" s="698"/>
      <c r="P26" s="698"/>
      <c r="Q26" s="488"/>
    </row>
    <row r="27" spans="1:18" ht="15" customHeight="1">
      <c r="A27" s="1"/>
      <c r="B27" s="1260" t="s">
        <v>232</v>
      </c>
      <c r="C27" s="1256" t="s">
        <v>228</v>
      </c>
      <c r="D27" s="714">
        <v>51988.873000000021</v>
      </c>
      <c r="E27" s="714">
        <v>65429.791000000012</v>
      </c>
      <c r="F27" s="714">
        <v>79943.344000000012</v>
      </c>
      <c r="G27" s="714">
        <v>77818.468999999968</v>
      </c>
      <c r="H27" s="708">
        <f>SUM(D27:G27)</f>
        <v>275180.47700000001</v>
      </c>
      <c r="K27" s="1260" t="s">
        <v>232</v>
      </c>
      <c r="L27" s="1256" t="s">
        <v>228</v>
      </c>
      <c r="M27" s="707">
        <v>59246.099000000002</v>
      </c>
      <c r="N27" s="707">
        <v>69226.768500000006</v>
      </c>
      <c r="O27" s="707">
        <v>85517.987999999998</v>
      </c>
      <c r="P27" s="707">
        <v>108481.719</v>
      </c>
      <c r="Q27" s="709">
        <f>SUM(M27:P27)</f>
        <v>322472.57449999999</v>
      </c>
    </row>
    <row r="28" spans="1:18" ht="15" customHeight="1">
      <c r="A28" s="1"/>
      <c r="B28" s="1260"/>
      <c r="C28" s="1256"/>
      <c r="D28" s="711">
        <v>6</v>
      </c>
      <c r="E28" s="711">
        <v>9</v>
      </c>
      <c r="F28" s="711">
        <v>12</v>
      </c>
      <c r="G28" s="711">
        <v>13</v>
      </c>
      <c r="H28" s="708">
        <f>SUM(D28:G28)</f>
        <v>40</v>
      </c>
      <c r="I28" s="289">
        <f>H28/H27*1000</f>
        <v>0.14535914915213988</v>
      </c>
      <c r="K28" s="1260"/>
      <c r="L28" s="1256"/>
      <c r="M28" s="712">
        <v>5</v>
      </c>
      <c r="N28" s="712">
        <v>4</v>
      </c>
      <c r="O28" s="712">
        <v>15</v>
      </c>
      <c r="P28" s="712">
        <v>8</v>
      </c>
      <c r="Q28" s="709">
        <f t="shared" ref="Q28:Q30" si="2">SUM(M28:P28)</f>
        <v>32</v>
      </c>
      <c r="R28" s="293">
        <f>Q28/Q27*1000</f>
        <v>9.9233245027477532E-2</v>
      </c>
    </row>
    <row r="29" spans="1:18" ht="15" customHeight="1">
      <c r="A29" s="1"/>
      <c r="B29" s="1260"/>
      <c r="C29" s="1256"/>
      <c r="D29" s="711">
        <v>559</v>
      </c>
      <c r="E29" s="711">
        <v>847</v>
      </c>
      <c r="F29" s="711">
        <v>1154</v>
      </c>
      <c r="G29" s="711">
        <v>1221</v>
      </c>
      <c r="H29" s="708">
        <f>SUM(D29:G29)</f>
        <v>3781</v>
      </c>
      <c r="K29" s="1260"/>
      <c r="L29" s="1256"/>
      <c r="M29" s="712">
        <v>464</v>
      </c>
      <c r="N29" s="712">
        <v>458</v>
      </c>
      <c r="O29" s="712">
        <v>1104</v>
      </c>
      <c r="P29" s="712">
        <v>588</v>
      </c>
      <c r="Q29" s="709">
        <f t="shared" si="2"/>
        <v>2614</v>
      </c>
    </row>
    <row r="30" spans="1:18" ht="15" customHeight="1">
      <c r="B30" s="1260"/>
      <c r="C30" s="1256"/>
      <c r="D30" s="698"/>
      <c r="E30" s="698"/>
      <c r="F30" s="698"/>
      <c r="G30" s="698"/>
      <c r="H30" s="713"/>
      <c r="K30" s="1260"/>
      <c r="L30" s="1256"/>
      <c r="M30" s="712">
        <v>20</v>
      </c>
      <c r="N30" s="712">
        <v>47</v>
      </c>
      <c r="O30" s="712">
        <v>20</v>
      </c>
      <c r="P30" s="712">
        <v>60</v>
      </c>
      <c r="Q30" s="709">
        <f t="shared" si="2"/>
        <v>147</v>
      </c>
    </row>
    <row r="31" spans="1:18" ht="15" customHeight="1">
      <c r="B31" s="1260"/>
      <c r="C31" s="1256" t="s">
        <v>233</v>
      </c>
      <c r="D31" s="715">
        <v>108</v>
      </c>
      <c r="E31" s="715">
        <v>0</v>
      </c>
      <c r="F31" s="715">
        <v>0</v>
      </c>
      <c r="G31" s="715">
        <v>24</v>
      </c>
      <c r="H31" s="716">
        <f t="shared" ref="H31:H38" si="3">SUM(D31:G31)</f>
        <v>132</v>
      </c>
      <c r="K31" s="1260"/>
      <c r="L31" s="1256" t="s">
        <v>233</v>
      </c>
      <c r="M31" s="707">
        <v>202</v>
      </c>
      <c r="N31" s="707">
        <v>204</v>
      </c>
      <c r="O31" s="707">
        <v>265</v>
      </c>
      <c r="P31" s="707">
        <v>2183</v>
      </c>
      <c r="Q31" s="709">
        <f>SUM(M31:P31)</f>
        <v>2854</v>
      </c>
    </row>
    <row r="32" spans="1:18" ht="15" customHeight="1">
      <c r="B32" s="1260"/>
      <c r="C32" s="1256"/>
      <c r="D32" s="717">
        <v>0</v>
      </c>
      <c r="E32" s="717">
        <v>0</v>
      </c>
      <c r="F32" s="717">
        <v>0</v>
      </c>
      <c r="G32" s="717">
        <v>1</v>
      </c>
      <c r="H32" s="718">
        <f t="shared" si="3"/>
        <v>1</v>
      </c>
      <c r="K32" s="1260"/>
      <c r="L32" s="1256"/>
      <c r="M32" s="712">
        <v>7</v>
      </c>
      <c r="N32" s="712">
        <v>1</v>
      </c>
      <c r="O32" s="712">
        <v>10</v>
      </c>
      <c r="P32" s="712">
        <v>24</v>
      </c>
      <c r="Q32" s="709">
        <f t="shared" ref="Q32:Q34" si="4">SUM(M32:P32)</f>
        <v>42</v>
      </c>
      <c r="R32" s="293">
        <f>Q32/Q31*1000</f>
        <v>14.716187806587245</v>
      </c>
    </row>
    <row r="33" spans="2:18" ht="15" customHeight="1">
      <c r="B33" s="1260"/>
      <c r="C33" s="1256"/>
      <c r="D33" s="717">
        <v>0</v>
      </c>
      <c r="E33" s="717">
        <v>0</v>
      </c>
      <c r="F33" s="717">
        <v>0</v>
      </c>
      <c r="G33" s="717">
        <v>57</v>
      </c>
      <c r="H33" s="718">
        <f t="shared" si="3"/>
        <v>57</v>
      </c>
      <c r="K33" s="1260"/>
      <c r="L33" s="1256"/>
      <c r="M33" s="712">
        <v>1426</v>
      </c>
      <c r="N33" s="712">
        <v>19</v>
      </c>
      <c r="O33" s="712">
        <v>3035</v>
      </c>
      <c r="P33" s="712">
        <v>8755</v>
      </c>
      <c r="Q33" s="709">
        <f t="shared" si="4"/>
        <v>13235</v>
      </c>
    </row>
    <row r="34" spans="2:18" ht="15" customHeight="1">
      <c r="B34" s="710"/>
      <c r="C34" s="719"/>
      <c r="D34" s="711">
        <v>0</v>
      </c>
      <c r="E34" s="711">
        <v>0</v>
      </c>
      <c r="F34" s="711">
        <v>0</v>
      </c>
      <c r="G34" s="711">
        <v>0</v>
      </c>
      <c r="H34" s="720">
        <f t="shared" si="3"/>
        <v>0</v>
      </c>
      <c r="K34" s="1260"/>
      <c r="L34" s="1256"/>
      <c r="M34" s="712">
        <v>161</v>
      </c>
      <c r="N34" s="712">
        <v>0</v>
      </c>
      <c r="O34" s="712">
        <v>399</v>
      </c>
      <c r="P34" s="712">
        <v>737</v>
      </c>
      <c r="Q34" s="709">
        <f t="shared" si="4"/>
        <v>1297</v>
      </c>
    </row>
    <row r="35" spans="2:18" ht="15" customHeight="1">
      <c r="B35" s="1260" t="s">
        <v>234</v>
      </c>
      <c r="C35" s="1256" t="s">
        <v>235</v>
      </c>
      <c r="D35" s="714">
        <v>12944.9</v>
      </c>
      <c r="E35" s="714">
        <v>0</v>
      </c>
      <c r="F35" s="714">
        <v>0</v>
      </c>
      <c r="G35" s="714">
        <v>0</v>
      </c>
      <c r="H35" s="721">
        <f t="shared" si="3"/>
        <v>12944.9</v>
      </c>
      <c r="K35" s="1260" t="s">
        <v>234</v>
      </c>
      <c r="L35" s="1256" t="s">
        <v>235</v>
      </c>
      <c r="M35" s="701"/>
      <c r="N35" s="698"/>
      <c r="O35" s="698"/>
      <c r="P35" s="698"/>
      <c r="Q35" s="488"/>
    </row>
    <row r="36" spans="2:18" ht="15" customHeight="1">
      <c r="B36" s="1260"/>
      <c r="C36" s="1256"/>
      <c r="D36" s="700">
        <v>22</v>
      </c>
      <c r="E36" s="700">
        <v>0</v>
      </c>
      <c r="F36" s="700">
        <v>0</v>
      </c>
      <c r="G36" s="700">
        <v>0</v>
      </c>
      <c r="H36" s="488">
        <f t="shared" si="3"/>
        <v>22</v>
      </c>
      <c r="I36" s="293">
        <f>H36/H35*1000</f>
        <v>1.6995110043337531</v>
      </c>
      <c r="K36" s="1260"/>
      <c r="L36" s="1256"/>
      <c r="M36" s="701"/>
      <c r="N36" s="698"/>
      <c r="O36" s="698"/>
      <c r="P36" s="698"/>
      <c r="Q36" s="488"/>
    </row>
    <row r="37" spans="2:18" ht="15" customHeight="1">
      <c r="B37" s="1260"/>
      <c r="C37" s="1256"/>
      <c r="D37" s="700">
        <v>4905</v>
      </c>
      <c r="E37" s="700">
        <v>0</v>
      </c>
      <c r="F37" s="700">
        <v>0</v>
      </c>
      <c r="G37" s="700">
        <v>0</v>
      </c>
      <c r="H37" s="488">
        <f t="shared" si="3"/>
        <v>4905</v>
      </c>
      <c r="I37" s="293"/>
      <c r="K37" s="1260"/>
      <c r="L37" s="1256"/>
      <c r="M37" s="701"/>
      <c r="N37" s="698"/>
      <c r="O37" s="698"/>
      <c r="P37" s="698"/>
      <c r="Q37" s="488"/>
    </row>
    <row r="38" spans="2:18" ht="15" customHeight="1">
      <c r="B38" s="1260"/>
      <c r="C38" s="1256"/>
      <c r="D38" s="700">
        <v>0</v>
      </c>
      <c r="E38" s="700">
        <v>0</v>
      </c>
      <c r="F38" s="700">
        <v>0</v>
      </c>
      <c r="G38" s="700">
        <v>0</v>
      </c>
      <c r="H38" s="488">
        <f t="shared" si="3"/>
        <v>0</v>
      </c>
      <c r="I38" s="293"/>
      <c r="K38" s="1260"/>
      <c r="L38" s="1256"/>
      <c r="M38" s="701"/>
      <c r="N38" s="698"/>
      <c r="O38" s="698"/>
      <c r="P38" s="698"/>
      <c r="Q38" s="488"/>
    </row>
    <row r="39" spans="2:18" ht="15" customHeight="1">
      <c r="B39" s="1260" t="s">
        <v>236</v>
      </c>
      <c r="C39" s="1256" t="s">
        <v>235</v>
      </c>
      <c r="D39" s="714">
        <v>32604</v>
      </c>
      <c r="E39" s="714">
        <v>17384</v>
      </c>
      <c r="F39" s="714">
        <v>175</v>
      </c>
      <c r="G39" s="714">
        <v>0</v>
      </c>
      <c r="H39" s="721">
        <v>50164</v>
      </c>
      <c r="I39" s="293"/>
      <c r="K39" s="1260" t="s">
        <v>236</v>
      </c>
      <c r="L39" s="1256" t="s">
        <v>235</v>
      </c>
      <c r="M39" s="707"/>
      <c r="N39" s="707"/>
      <c r="O39" s="707"/>
      <c r="P39" s="707"/>
      <c r="Q39" s="709">
        <v>9866</v>
      </c>
    </row>
    <row r="40" spans="2:18" ht="15" customHeight="1">
      <c r="B40" s="1260"/>
      <c r="C40" s="1256"/>
      <c r="D40" s="700">
        <v>90</v>
      </c>
      <c r="E40" s="700">
        <v>0</v>
      </c>
      <c r="F40" s="700">
        <v>0</v>
      </c>
      <c r="G40" s="700">
        <v>0</v>
      </c>
      <c r="H40" s="488">
        <v>90</v>
      </c>
      <c r="I40" s="293">
        <f>H40/H39*1000</f>
        <v>1.7941153018100631</v>
      </c>
      <c r="K40" s="1260"/>
      <c r="L40" s="1256"/>
      <c r="M40" s="712"/>
      <c r="N40" s="712"/>
      <c r="O40" s="712"/>
      <c r="P40" s="712">
        <v>20</v>
      </c>
      <c r="Q40" s="709">
        <f t="shared" ref="Q40:Q41" si="5">SUM(M40:P40)</f>
        <v>20</v>
      </c>
      <c r="R40" s="293">
        <f>Q40/Q39*1000</f>
        <v>2.0271639975674032</v>
      </c>
    </row>
    <row r="41" spans="2:18" ht="15" customHeight="1">
      <c r="B41" s="1260"/>
      <c r="C41" s="1256"/>
      <c r="D41" s="700">
        <v>14844</v>
      </c>
      <c r="E41" s="700">
        <v>0</v>
      </c>
      <c r="F41" s="700">
        <v>0</v>
      </c>
      <c r="G41" s="700">
        <v>0</v>
      </c>
      <c r="H41" s="488">
        <v>14844</v>
      </c>
      <c r="K41" s="1260"/>
      <c r="L41" s="1256"/>
      <c r="M41" s="712"/>
      <c r="N41" s="712"/>
      <c r="O41" s="712"/>
      <c r="P41" s="722">
        <v>1719.5487326185344</v>
      </c>
      <c r="Q41" s="709">
        <f t="shared" si="5"/>
        <v>1719.5487326185344</v>
      </c>
    </row>
    <row r="42" spans="2:18" ht="15" customHeight="1">
      <c r="B42" s="1260"/>
      <c r="C42" s="1256"/>
      <c r="D42" s="700">
        <v>0</v>
      </c>
      <c r="E42" s="700">
        <v>0</v>
      </c>
      <c r="F42" s="700">
        <v>0</v>
      </c>
      <c r="G42" s="700">
        <v>0</v>
      </c>
      <c r="H42" s="488">
        <v>0</v>
      </c>
      <c r="K42" s="1260"/>
      <c r="L42" s="1256"/>
      <c r="M42" s="712"/>
      <c r="N42" s="712"/>
      <c r="O42" s="712"/>
      <c r="P42" s="712"/>
      <c r="Q42" s="709"/>
    </row>
    <row r="43" spans="2:18" ht="15" customHeight="1">
      <c r="B43" s="1260" t="s">
        <v>237</v>
      </c>
      <c r="C43" s="1256" t="s">
        <v>233</v>
      </c>
      <c r="D43" s="700">
        <v>18088</v>
      </c>
      <c r="E43" s="700">
        <v>15667</v>
      </c>
      <c r="F43" s="700">
        <v>410</v>
      </c>
      <c r="G43" s="700"/>
      <c r="H43" s="483">
        <f>SUM(D43:G43)</f>
        <v>34165</v>
      </c>
      <c r="K43" s="1260" t="s">
        <v>237</v>
      </c>
      <c r="L43" s="1256" t="s">
        <v>233</v>
      </c>
      <c r="M43" s="707">
        <v>0</v>
      </c>
      <c r="N43" s="707">
        <v>0</v>
      </c>
      <c r="O43" s="707">
        <v>0</v>
      </c>
      <c r="P43" s="707">
        <v>2748</v>
      </c>
      <c r="Q43" s="709">
        <f t="shared" ref="Q43:Q46" si="6">SUM(M43:P43)</f>
        <v>2748</v>
      </c>
    </row>
    <row r="44" spans="2:18" ht="15" customHeight="1">
      <c r="B44" s="1260"/>
      <c r="C44" s="1256"/>
      <c r="D44" s="664">
        <v>7</v>
      </c>
      <c r="E44" s="664">
        <v>2</v>
      </c>
      <c r="F44" s="664">
        <v>0</v>
      </c>
      <c r="G44" s="664">
        <v>0</v>
      </c>
      <c r="H44" s="721">
        <f>SUM(D44:G44)</f>
        <v>9</v>
      </c>
      <c r="K44" s="1260"/>
      <c r="L44" s="1256"/>
      <c r="M44" s="712">
        <v>0</v>
      </c>
      <c r="N44" s="712">
        <v>0</v>
      </c>
      <c r="O44" s="712">
        <v>0</v>
      </c>
      <c r="P44" s="712">
        <v>0</v>
      </c>
      <c r="Q44" s="709">
        <f t="shared" si="6"/>
        <v>0</v>
      </c>
      <c r="R44" s="293">
        <f>Q44/Q43*1000</f>
        <v>0</v>
      </c>
    </row>
    <row r="45" spans="2:18" ht="15" customHeight="1">
      <c r="B45" s="1260"/>
      <c r="C45" s="1256"/>
      <c r="D45" s="664">
        <v>447</v>
      </c>
      <c r="E45" s="664">
        <v>325</v>
      </c>
      <c r="F45" s="664">
        <v>0</v>
      </c>
      <c r="G45" s="664">
        <v>0</v>
      </c>
      <c r="H45" s="488">
        <f>SUM(D45:G45)</f>
        <v>772</v>
      </c>
      <c r="K45" s="1260"/>
      <c r="L45" s="1256"/>
      <c r="M45" s="712">
        <v>0</v>
      </c>
      <c r="N45" s="712">
        <v>0</v>
      </c>
      <c r="O45" s="712">
        <v>0</v>
      </c>
      <c r="P45" s="712">
        <v>0</v>
      </c>
      <c r="Q45" s="709">
        <f t="shared" si="6"/>
        <v>0</v>
      </c>
    </row>
    <row r="46" spans="2:18" ht="15" customHeight="1">
      <c r="B46" s="1260"/>
      <c r="C46" s="1256"/>
      <c r="D46" s="664">
        <v>166</v>
      </c>
      <c r="E46" s="664">
        <v>57</v>
      </c>
      <c r="F46" s="664">
        <v>0</v>
      </c>
      <c r="G46" s="664">
        <v>47</v>
      </c>
      <c r="H46" s="488">
        <f>SUM(D46:G46)</f>
        <v>270</v>
      </c>
      <c r="K46" s="1260"/>
      <c r="L46" s="1256"/>
      <c r="M46" s="712">
        <v>0</v>
      </c>
      <c r="N46" s="712">
        <v>0</v>
      </c>
      <c r="O46" s="712">
        <v>0</v>
      </c>
      <c r="P46" s="712">
        <v>0</v>
      </c>
      <c r="Q46" s="709">
        <f t="shared" si="6"/>
        <v>0</v>
      </c>
    </row>
    <row r="47" spans="2:18" ht="15" customHeight="1">
      <c r="B47" s="1260" t="s">
        <v>237</v>
      </c>
      <c r="C47" s="1261" t="s">
        <v>238</v>
      </c>
      <c r="D47" s="700"/>
      <c r="E47" s="700"/>
      <c r="F47" s="700"/>
      <c r="G47" s="700"/>
      <c r="H47" s="483"/>
      <c r="K47" s="1260" t="s">
        <v>237</v>
      </c>
      <c r="L47" s="1261" t="s">
        <v>238</v>
      </c>
      <c r="M47" s="701"/>
      <c r="N47" s="698"/>
      <c r="O47" s="698"/>
      <c r="P47" s="698"/>
      <c r="Q47" s="488"/>
    </row>
    <row r="48" spans="2:18" ht="15" customHeight="1">
      <c r="B48" s="1260"/>
      <c r="C48" s="1261"/>
      <c r="D48" s="700"/>
      <c r="E48" s="700"/>
      <c r="F48" s="700"/>
      <c r="G48" s="700"/>
      <c r="H48" s="704"/>
      <c r="K48" s="1260"/>
      <c r="L48" s="1261"/>
      <c r="M48" s="701"/>
      <c r="N48" s="698"/>
      <c r="O48" s="698"/>
      <c r="P48" s="698"/>
      <c r="Q48" s="488"/>
    </row>
    <row r="49" spans="2:18" ht="15" customHeight="1">
      <c r="B49" s="1260"/>
      <c r="C49" s="1261"/>
      <c r="D49" s="700"/>
      <c r="E49" s="700"/>
      <c r="F49" s="700"/>
      <c r="G49" s="700"/>
      <c r="H49" s="704"/>
      <c r="K49" s="1260"/>
      <c r="L49" s="1261"/>
      <c r="M49" s="701"/>
      <c r="N49" s="698"/>
      <c r="O49" s="698"/>
      <c r="P49" s="698"/>
      <c r="Q49" s="488"/>
    </row>
    <row r="50" spans="2:18" ht="15" customHeight="1">
      <c r="B50" s="1260"/>
      <c r="C50" s="1261"/>
      <c r="D50" s="703"/>
      <c r="E50" s="703"/>
      <c r="F50" s="703"/>
      <c r="G50" s="703"/>
      <c r="H50" s="704"/>
      <c r="K50" s="1260"/>
      <c r="L50" s="1261"/>
      <c r="M50" s="701"/>
      <c r="N50" s="698"/>
      <c r="O50" s="698"/>
      <c r="P50" s="698"/>
      <c r="Q50" s="488"/>
    </row>
    <row r="51" spans="2:18" ht="15" customHeight="1">
      <c r="B51" s="1255" t="s">
        <v>239</v>
      </c>
      <c r="C51" s="1256" t="s">
        <v>240</v>
      </c>
      <c r="D51" s="1258" t="s">
        <v>241</v>
      </c>
      <c r="E51" s="1258"/>
      <c r="F51" s="1258"/>
      <c r="G51" s="1258"/>
      <c r="H51" s="1259"/>
      <c r="K51" s="1255" t="s">
        <v>239</v>
      </c>
      <c r="L51" s="1256" t="s">
        <v>240</v>
      </c>
      <c r="M51" s="701"/>
      <c r="N51" s="698"/>
      <c r="O51" s="698"/>
      <c r="P51" s="698"/>
      <c r="Q51" s="489">
        <v>317</v>
      </c>
    </row>
    <row r="52" spans="2:18" ht="15" customHeight="1">
      <c r="B52" s="1255"/>
      <c r="C52" s="1256"/>
      <c r="D52" s="1258"/>
      <c r="E52" s="1258"/>
      <c r="F52" s="1258"/>
      <c r="G52" s="1258"/>
      <c r="H52" s="1259"/>
      <c r="K52" s="1255"/>
      <c r="L52" s="1256"/>
      <c r="M52" s="701"/>
      <c r="N52" s="698"/>
      <c r="O52" s="698"/>
      <c r="P52" s="698"/>
      <c r="Q52" s="488"/>
    </row>
    <row r="53" spans="2:18" ht="15" customHeight="1">
      <c r="B53" s="1255"/>
      <c r="C53" s="1256"/>
      <c r="D53" s="1258"/>
      <c r="E53" s="1258"/>
      <c r="F53" s="1258"/>
      <c r="G53" s="1258"/>
      <c r="H53" s="1259"/>
      <c r="K53" s="1255"/>
      <c r="L53" s="1256"/>
      <c r="M53" s="701"/>
      <c r="N53" s="698"/>
      <c r="O53" s="698"/>
      <c r="P53" s="698"/>
      <c r="Q53" s="488"/>
    </row>
    <row r="54" spans="2:18" ht="15" customHeight="1">
      <c r="B54" s="1255"/>
      <c r="C54" s="1256"/>
      <c r="D54" s="1258"/>
      <c r="E54" s="1258"/>
      <c r="F54" s="1258"/>
      <c r="G54" s="1258"/>
      <c r="H54" s="1259"/>
      <c r="K54" s="1255"/>
      <c r="L54" s="1256"/>
      <c r="M54" s="701"/>
      <c r="N54" s="698"/>
      <c r="O54" s="698"/>
      <c r="P54" s="698"/>
      <c r="Q54" s="488"/>
    </row>
    <row r="55" spans="2:18" ht="15" customHeight="1">
      <c r="B55" s="1255" t="s">
        <v>242</v>
      </c>
      <c r="C55" s="698" t="s">
        <v>243</v>
      </c>
      <c r="D55" s="723"/>
      <c r="E55" s="723"/>
      <c r="F55" s="723"/>
      <c r="G55" s="723"/>
      <c r="H55" s="483"/>
      <c r="K55" s="1255" t="s">
        <v>242</v>
      </c>
      <c r="L55" s="701" t="s">
        <v>243</v>
      </c>
      <c r="M55" s="724"/>
      <c r="N55" s="723"/>
      <c r="O55" s="723"/>
      <c r="P55" s="723"/>
      <c r="Q55" s="483"/>
    </row>
    <row r="56" spans="2:18" ht="15" customHeight="1">
      <c r="B56" s="1255"/>
      <c r="C56" s="698" t="s">
        <v>240</v>
      </c>
      <c r="D56" s="723"/>
      <c r="E56" s="723"/>
      <c r="F56" s="723"/>
      <c r="G56" s="723"/>
      <c r="H56" s="483"/>
      <c r="K56" s="1255"/>
      <c r="L56" s="701" t="s">
        <v>240</v>
      </c>
      <c r="M56" s="724"/>
      <c r="N56" s="723"/>
      <c r="O56" s="723"/>
      <c r="P56" s="723"/>
      <c r="Q56" s="483"/>
    </row>
    <row r="57" spans="2:18" ht="15" customHeight="1" thickBot="1">
      <c r="B57" s="1257"/>
      <c r="C57" s="233"/>
      <c r="D57" s="184"/>
      <c r="E57" s="184"/>
      <c r="F57" s="184"/>
      <c r="G57" s="184"/>
      <c r="H57" s="185"/>
      <c r="K57" s="1257"/>
      <c r="L57" s="309"/>
      <c r="M57" s="310"/>
      <c r="N57" s="184"/>
      <c r="O57" s="184"/>
      <c r="P57" s="184"/>
      <c r="Q57" s="185"/>
    </row>
    <row r="58" spans="2:18" ht="13.8" thickTop="1"/>
    <row r="59" spans="2:18">
      <c r="K59" s="742" t="s">
        <v>244</v>
      </c>
      <c r="L59" s="727" t="s">
        <v>245</v>
      </c>
      <c r="M59" s="378">
        <v>92.9</v>
      </c>
      <c r="N59" s="378">
        <v>27</v>
      </c>
      <c r="O59" s="378">
        <v>92.1</v>
      </c>
      <c r="P59" s="378">
        <v>102.7</v>
      </c>
      <c r="Q59" s="402">
        <f>SUM(M59:P59)</f>
        <v>314.7</v>
      </c>
    </row>
    <row r="60" spans="2:18">
      <c r="K60" s="394"/>
      <c r="L60" s="379"/>
      <c r="M60" s="378">
        <v>6</v>
      </c>
      <c r="N60" s="378">
        <v>5</v>
      </c>
      <c r="O60" s="378">
        <v>14</v>
      </c>
      <c r="P60" s="378">
        <v>17</v>
      </c>
      <c r="Q60" s="402">
        <f t="shared" ref="Q60:Q61" si="7">SUM(M60:P60)</f>
        <v>42</v>
      </c>
      <c r="R60" s="2">
        <f>+Q60/(Q59/1000)</f>
        <v>133.46043851286942</v>
      </c>
    </row>
    <row r="61" spans="2:18">
      <c r="K61" s="382"/>
      <c r="L61" s="379"/>
      <c r="M61" s="378">
        <v>1033</v>
      </c>
      <c r="N61" s="378">
        <v>760</v>
      </c>
      <c r="O61" s="378">
        <v>1925</v>
      </c>
      <c r="P61" s="378">
        <v>2347</v>
      </c>
      <c r="Q61" s="402">
        <f t="shared" si="7"/>
        <v>6065</v>
      </c>
    </row>
    <row r="62" spans="2:18">
      <c r="K62" s="383"/>
      <c r="L62" s="380"/>
      <c r="M62" s="378"/>
      <c r="N62" s="378"/>
      <c r="O62" s="378"/>
      <c r="P62" s="378"/>
      <c r="Q62" s="381"/>
    </row>
    <row r="65" spans="2:18" ht="13.8" thickBot="1"/>
    <row r="66" spans="2:18" ht="18" thickTop="1">
      <c r="B66" s="292" t="s">
        <v>216</v>
      </c>
      <c r="C66" s="291" t="s">
        <v>2</v>
      </c>
      <c r="D66" s="291" t="s">
        <v>217</v>
      </c>
      <c r="E66" s="232" t="s">
        <v>218</v>
      </c>
      <c r="F66" s="232" t="s">
        <v>219</v>
      </c>
      <c r="G66" s="232" t="s">
        <v>220</v>
      </c>
      <c r="H66" s="323">
        <v>2014</v>
      </c>
      <c r="K66" s="292" t="s">
        <v>216</v>
      </c>
      <c r="L66" s="291" t="s">
        <v>2</v>
      </c>
      <c r="M66" s="291" t="s">
        <v>217</v>
      </c>
      <c r="N66" s="232" t="s">
        <v>218</v>
      </c>
      <c r="O66" s="232" t="s">
        <v>219</v>
      </c>
      <c r="P66" s="232" t="s">
        <v>220</v>
      </c>
      <c r="Q66" s="323">
        <v>2015</v>
      </c>
      <c r="R66" s="324"/>
    </row>
    <row r="67" spans="2:18" ht="17.399999999999999">
      <c r="B67" s="725" t="s">
        <v>221</v>
      </c>
      <c r="C67" s="701" t="s">
        <v>222</v>
      </c>
      <c r="D67" s="699" t="s">
        <v>223</v>
      </c>
      <c r="E67" s="700"/>
      <c r="F67" s="700"/>
      <c r="G67" s="700"/>
      <c r="H67" s="483"/>
      <c r="K67" s="725" t="s">
        <v>221</v>
      </c>
      <c r="L67" s="701" t="s">
        <v>222</v>
      </c>
      <c r="M67" s="699" t="s">
        <v>223</v>
      </c>
      <c r="N67" s="700"/>
      <c r="O67" s="700"/>
      <c r="P67" s="700"/>
      <c r="Q67" s="483"/>
      <c r="R67" s="324"/>
    </row>
    <row r="68" spans="2:18">
      <c r="B68" s="349"/>
      <c r="C68" s="701"/>
      <c r="D68" s="699" t="s">
        <v>224</v>
      </c>
      <c r="E68" s="700"/>
      <c r="F68" s="700"/>
      <c r="G68" s="700"/>
      <c r="H68" s="483"/>
      <c r="K68" s="349"/>
      <c r="L68" s="701"/>
      <c r="M68" s="699" t="s">
        <v>224</v>
      </c>
      <c r="N68" s="700"/>
      <c r="O68" s="700"/>
      <c r="P68" s="700"/>
      <c r="Q68" s="483"/>
    </row>
    <row r="69" spans="2:18">
      <c r="B69" s="349"/>
      <c r="C69" s="701"/>
      <c r="D69" s="699" t="s">
        <v>225</v>
      </c>
      <c r="E69" s="700"/>
      <c r="F69" s="700"/>
      <c r="G69" s="700"/>
      <c r="H69" s="483"/>
      <c r="K69" s="349"/>
      <c r="L69" s="701"/>
      <c r="M69" s="699" t="s">
        <v>225</v>
      </c>
      <c r="N69" s="700"/>
      <c r="O69" s="700"/>
      <c r="P69" s="700"/>
      <c r="Q69" s="483"/>
    </row>
    <row r="70" spans="2:18" ht="17.399999999999999">
      <c r="B70" s="350"/>
      <c r="C70" s="701"/>
      <c r="D70" s="699" t="s">
        <v>226</v>
      </c>
      <c r="E70" s="700"/>
      <c r="F70" s="700"/>
      <c r="G70" s="700"/>
      <c r="H70" s="483"/>
      <c r="K70" s="350"/>
      <c r="L70" s="701"/>
      <c r="M70" s="699" t="s">
        <v>226</v>
      </c>
      <c r="N70" s="700"/>
      <c r="O70" s="700"/>
      <c r="P70" s="700"/>
      <c r="Q70" s="483"/>
      <c r="R70" s="324"/>
    </row>
    <row r="71" spans="2:18">
      <c r="B71" s="726" t="s">
        <v>227</v>
      </c>
      <c r="C71" s="727" t="s">
        <v>245</v>
      </c>
      <c r="D71" s="378"/>
      <c r="E71" s="378"/>
      <c r="F71" s="378"/>
      <c r="G71" s="378"/>
      <c r="H71" s="381"/>
      <c r="I71" s="293"/>
      <c r="K71" s="726" t="s">
        <v>227</v>
      </c>
      <c r="L71" s="727" t="s">
        <v>245</v>
      </c>
      <c r="M71" s="378">
        <v>44.826999999999998</v>
      </c>
      <c r="N71" s="378">
        <v>145.79641999999998</v>
      </c>
      <c r="O71" s="378">
        <v>680.745</v>
      </c>
      <c r="P71" s="378">
        <v>23.164020000000001</v>
      </c>
      <c r="Q71" s="381">
        <f>SUM(M71:P71)</f>
        <v>894.53244000000007</v>
      </c>
    </row>
    <row r="72" spans="2:18">
      <c r="B72" s="382"/>
      <c r="C72" s="379"/>
      <c r="D72" s="378"/>
      <c r="E72" s="378"/>
      <c r="F72" s="378"/>
      <c r="G72" s="378"/>
      <c r="H72" s="381"/>
      <c r="J72" s="293"/>
      <c r="K72" s="382"/>
      <c r="L72" s="379"/>
      <c r="M72" s="419">
        <v>0</v>
      </c>
      <c r="N72" s="419">
        <v>3</v>
      </c>
      <c r="O72" s="419">
        <v>3</v>
      </c>
      <c r="P72" s="419">
        <v>1</v>
      </c>
      <c r="Q72" s="381">
        <f>SUM(M72:P72)</f>
        <v>7</v>
      </c>
      <c r="R72" s="289">
        <f>+Q72/(Q71/1000)</f>
        <v>7.8253171008532671</v>
      </c>
    </row>
    <row r="73" spans="2:18">
      <c r="B73" s="382"/>
      <c r="C73" s="379"/>
      <c r="D73" s="378"/>
      <c r="E73" s="378"/>
      <c r="F73" s="378"/>
      <c r="G73" s="378"/>
      <c r="H73" s="381"/>
      <c r="J73" s="293"/>
      <c r="K73" s="382"/>
      <c r="L73" s="379"/>
      <c r="M73" s="419">
        <v>0</v>
      </c>
      <c r="N73" s="419">
        <v>136</v>
      </c>
      <c r="O73" s="419">
        <v>143</v>
      </c>
      <c r="P73" s="419">
        <v>42</v>
      </c>
      <c r="Q73" s="381">
        <f>SUM(M73:P73)</f>
        <v>321</v>
      </c>
    </row>
    <row r="74" spans="2:18">
      <c r="B74" s="383"/>
      <c r="C74" s="380"/>
      <c r="D74" s="378"/>
      <c r="E74" s="378"/>
      <c r="F74" s="378"/>
      <c r="G74" s="378"/>
      <c r="H74" s="381"/>
      <c r="J74" s="293"/>
      <c r="K74" s="383"/>
      <c r="L74" s="380"/>
      <c r="M74" s="419">
        <v>0</v>
      </c>
      <c r="N74" s="419">
        <v>0</v>
      </c>
      <c r="O74" s="419">
        <v>0</v>
      </c>
      <c r="P74" s="419">
        <v>0</v>
      </c>
      <c r="Q74" s="381">
        <v>0</v>
      </c>
    </row>
    <row r="75" spans="2:18">
      <c r="B75" s="728" t="s">
        <v>227</v>
      </c>
      <c r="C75" s="729" t="s">
        <v>228</v>
      </c>
      <c r="D75" s="391">
        <v>1747.2864999999999</v>
      </c>
      <c r="E75" s="391">
        <v>1513.3240000000001</v>
      </c>
      <c r="F75" s="391">
        <v>2695.62</v>
      </c>
      <c r="G75" s="391">
        <v>5364.0320000000002</v>
      </c>
      <c r="H75" s="392">
        <f>SUM(D75:G75)</f>
        <v>11320.262500000001</v>
      </c>
      <c r="I75" s="293"/>
      <c r="J75" s="293"/>
      <c r="K75" s="728" t="s">
        <v>227</v>
      </c>
      <c r="L75" s="729" t="s">
        <v>228</v>
      </c>
      <c r="M75" s="391">
        <v>4362.5839999999998</v>
      </c>
      <c r="N75" s="391">
        <v>2212.875</v>
      </c>
      <c r="O75" s="391">
        <v>1983.807</v>
      </c>
      <c r="P75" s="391">
        <v>5319.268</v>
      </c>
      <c r="Q75" s="392">
        <f>SUM(M75:P75)</f>
        <v>13878.534</v>
      </c>
    </row>
    <row r="76" spans="2:18">
      <c r="B76" s="357"/>
      <c r="C76" s="351"/>
      <c r="D76" s="418">
        <v>2</v>
      </c>
      <c r="E76" s="418">
        <v>1</v>
      </c>
      <c r="F76" s="418">
        <v>2</v>
      </c>
      <c r="G76" s="418">
        <v>3</v>
      </c>
      <c r="H76" s="392">
        <f>SUM(D76:G76)</f>
        <v>8</v>
      </c>
      <c r="I76" s="289">
        <f>+H76/(H75/1000)</f>
        <v>0.70669739328041203</v>
      </c>
      <c r="J76" s="293"/>
      <c r="K76" s="357"/>
      <c r="L76" s="351"/>
      <c r="M76" s="418">
        <v>4</v>
      </c>
      <c r="N76" s="418">
        <v>17</v>
      </c>
      <c r="O76" s="418">
        <v>7</v>
      </c>
      <c r="P76" s="418">
        <v>14</v>
      </c>
      <c r="Q76" s="392">
        <f t="shared" ref="Q76:Q78" si="8">SUM(M76:P76)</f>
        <v>42</v>
      </c>
      <c r="R76" s="289">
        <f>+Q76/(Q75/1000)</f>
        <v>3.0262562313858221</v>
      </c>
    </row>
    <row r="77" spans="2:18">
      <c r="B77" s="357"/>
      <c r="C77" s="351"/>
      <c r="D77" s="418">
        <v>134</v>
      </c>
      <c r="E77" s="418">
        <v>31</v>
      </c>
      <c r="F77" s="418">
        <v>118</v>
      </c>
      <c r="G77" s="418">
        <v>203</v>
      </c>
      <c r="H77" s="392">
        <f>SUM(D77:G77)</f>
        <v>486</v>
      </c>
      <c r="J77" s="293"/>
      <c r="K77" s="357"/>
      <c r="L77" s="351"/>
      <c r="M77" s="418">
        <v>322</v>
      </c>
      <c r="N77" s="418">
        <v>1148</v>
      </c>
      <c r="O77" s="418">
        <v>498</v>
      </c>
      <c r="P77" s="418">
        <v>880</v>
      </c>
      <c r="Q77" s="392">
        <f t="shared" si="8"/>
        <v>2848</v>
      </c>
    </row>
    <row r="78" spans="2:18">
      <c r="B78" s="358"/>
      <c r="C78" s="352"/>
      <c r="D78" s="391"/>
      <c r="E78" s="391"/>
      <c r="F78" s="391"/>
      <c r="G78" s="391"/>
      <c r="H78" s="392"/>
      <c r="J78" s="293"/>
      <c r="K78" s="358"/>
      <c r="L78" s="352"/>
      <c r="M78" s="391"/>
      <c r="N78" s="391"/>
      <c r="O78" s="391"/>
      <c r="P78" s="391"/>
      <c r="Q78" s="392">
        <f t="shared" si="8"/>
        <v>0</v>
      </c>
    </row>
    <row r="79" spans="2:18">
      <c r="B79" s="728" t="s">
        <v>229</v>
      </c>
      <c r="C79" s="729" t="s">
        <v>228</v>
      </c>
      <c r="D79" s="730">
        <v>3456.9780000000001</v>
      </c>
      <c r="E79" s="730">
        <v>6008.2039999999997</v>
      </c>
      <c r="F79" s="730">
        <v>4479.2124999999996</v>
      </c>
      <c r="G79" s="730">
        <v>9770.86</v>
      </c>
      <c r="H79" s="484">
        <f>SUM(D79:G79)</f>
        <v>23715.254500000003</v>
      </c>
      <c r="I79" s="293"/>
      <c r="J79" s="293"/>
      <c r="K79" s="728" t="s">
        <v>229</v>
      </c>
      <c r="L79" s="729" t="s">
        <v>228</v>
      </c>
      <c r="M79" s="730">
        <v>2793.587</v>
      </c>
      <c r="N79" s="730">
        <v>14296.753000000001</v>
      </c>
      <c r="O79" s="730">
        <v>6666.0330000000004</v>
      </c>
      <c r="P79" s="730">
        <v>13159.119500000001</v>
      </c>
      <c r="Q79" s="484">
        <f>SUM(M79:P79)</f>
        <v>36915.4925</v>
      </c>
      <c r="R79" s="1"/>
    </row>
    <row r="80" spans="2:18">
      <c r="B80" s="357"/>
      <c r="C80" s="351"/>
      <c r="D80" s="731">
        <v>46</v>
      </c>
      <c r="E80" s="731">
        <v>62</v>
      </c>
      <c r="F80" s="731">
        <v>89</v>
      </c>
      <c r="G80" s="731">
        <v>103</v>
      </c>
      <c r="H80" s="484">
        <f>SUM(D80:G80)</f>
        <v>300</v>
      </c>
      <c r="I80" s="289">
        <f>+H80/(H79/1000)</f>
        <v>12.650085623158713</v>
      </c>
      <c r="J80" s="293"/>
      <c r="K80" s="357"/>
      <c r="L80" s="351"/>
      <c r="M80" s="731">
        <v>56</v>
      </c>
      <c r="N80" s="731">
        <v>96</v>
      </c>
      <c r="O80" s="731">
        <v>52</v>
      </c>
      <c r="P80" s="731">
        <v>101</v>
      </c>
      <c r="Q80" s="484">
        <f t="shared" ref="Q80:Q86" si="9">SUM(M80:P80)</f>
        <v>305</v>
      </c>
      <c r="R80" s="289">
        <f>+Q80/(Q79/1000)</f>
        <v>8.2621137995111411</v>
      </c>
    </row>
    <row r="81" spans="1:18">
      <c r="B81" s="357"/>
      <c r="C81" s="351"/>
      <c r="D81" s="731">
        <v>3614</v>
      </c>
      <c r="E81" s="731">
        <v>3709</v>
      </c>
      <c r="F81" s="731">
        <v>5692</v>
      </c>
      <c r="G81" s="731">
        <v>7934</v>
      </c>
      <c r="H81" s="484">
        <f>SUM(D81:G81)</f>
        <v>20949</v>
      </c>
      <c r="J81" s="293"/>
      <c r="K81" s="357"/>
      <c r="L81" s="351"/>
      <c r="M81" s="731">
        <v>4624</v>
      </c>
      <c r="N81" s="731">
        <v>5940</v>
      </c>
      <c r="O81" s="731">
        <v>3076</v>
      </c>
      <c r="P81" s="731">
        <v>6202</v>
      </c>
      <c r="Q81" s="484">
        <f t="shared" si="9"/>
        <v>19842</v>
      </c>
    </row>
    <row r="82" spans="1:18">
      <c r="B82" s="358"/>
      <c r="C82" s="352"/>
      <c r="D82" s="731"/>
      <c r="E82" s="731"/>
      <c r="F82" s="731"/>
      <c r="G82" s="731"/>
      <c r="H82" s="732"/>
      <c r="J82" s="293"/>
      <c r="K82" s="358"/>
      <c r="L82" s="352"/>
      <c r="M82" s="731">
        <v>95</v>
      </c>
      <c r="N82" s="731">
        <v>77</v>
      </c>
      <c r="O82" s="731">
        <v>20</v>
      </c>
      <c r="P82" s="731">
        <v>79</v>
      </c>
      <c r="Q82" s="484">
        <f t="shared" si="9"/>
        <v>271</v>
      </c>
    </row>
    <row r="83" spans="1:18">
      <c r="B83" s="728" t="s">
        <v>231</v>
      </c>
      <c r="C83" s="729" t="s">
        <v>228</v>
      </c>
      <c r="D83" s="733">
        <v>71051.117499999993</v>
      </c>
      <c r="E83" s="733">
        <v>154218.351</v>
      </c>
      <c r="F83" s="733">
        <v>158541.2065</v>
      </c>
      <c r="G83" s="733">
        <v>166378.0785</v>
      </c>
      <c r="H83" s="485">
        <f t="shared" ref="H83:H89" si="10">SUM(D83:G83)</f>
        <v>550188.75349999999</v>
      </c>
      <c r="I83" s="293"/>
      <c r="J83" s="293"/>
      <c r="K83" s="728" t="s">
        <v>231</v>
      </c>
      <c r="L83" s="729" t="s">
        <v>228</v>
      </c>
      <c r="M83" s="733">
        <v>59895.051500000001</v>
      </c>
      <c r="N83" s="733">
        <v>66862.957999999999</v>
      </c>
      <c r="O83" s="733">
        <v>101857.526</v>
      </c>
      <c r="P83" s="733">
        <v>101362.91499999999</v>
      </c>
      <c r="Q83" s="485">
        <f t="shared" si="9"/>
        <v>329978.45049999998</v>
      </c>
      <c r="R83" s="384"/>
    </row>
    <row r="84" spans="1:18">
      <c r="B84" s="357"/>
      <c r="C84" s="351"/>
      <c r="D84" s="734">
        <v>35</v>
      </c>
      <c r="E84" s="734">
        <v>33</v>
      </c>
      <c r="F84" s="734">
        <v>48</v>
      </c>
      <c r="G84" s="734">
        <v>51</v>
      </c>
      <c r="H84" s="485">
        <f t="shared" si="10"/>
        <v>167</v>
      </c>
      <c r="I84" s="289">
        <f>+H84/(H83/1000)</f>
        <v>0.30353219497424716</v>
      </c>
      <c r="J84" s="286"/>
      <c r="K84" s="357"/>
      <c r="L84" s="351"/>
      <c r="M84" s="734">
        <v>23</v>
      </c>
      <c r="N84" s="734">
        <v>27</v>
      </c>
      <c r="O84" s="734">
        <v>21</v>
      </c>
      <c r="P84" s="734">
        <v>29</v>
      </c>
      <c r="Q84" s="485">
        <f t="shared" si="9"/>
        <v>100</v>
      </c>
      <c r="R84" s="289">
        <f>+Q84/(Q83/1000)</f>
        <v>0.30305009266052063</v>
      </c>
    </row>
    <row r="85" spans="1:18">
      <c r="B85" s="357"/>
      <c r="C85" s="351"/>
      <c r="D85" s="734">
        <v>2794</v>
      </c>
      <c r="E85" s="734">
        <v>1716</v>
      </c>
      <c r="F85" s="734">
        <v>2939</v>
      </c>
      <c r="G85" s="734">
        <v>3340</v>
      </c>
      <c r="H85" s="485">
        <f t="shared" si="10"/>
        <v>10789</v>
      </c>
      <c r="I85" s="206"/>
      <c r="J85" s="286"/>
      <c r="K85" s="357"/>
      <c r="L85" s="351"/>
      <c r="M85" s="734">
        <v>2332</v>
      </c>
      <c r="N85" s="734">
        <v>1552</v>
      </c>
      <c r="O85" s="734">
        <v>856</v>
      </c>
      <c r="P85" s="734">
        <v>1660</v>
      </c>
      <c r="Q85" s="485">
        <f t="shared" si="9"/>
        <v>6400</v>
      </c>
    </row>
    <row r="86" spans="1:18">
      <c r="A86" s="395"/>
      <c r="B86" s="393"/>
      <c r="C86" s="352"/>
      <c r="D86" s="734"/>
      <c r="E86" s="734"/>
      <c r="F86" s="734"/>
      <c r="G86" s="734"/>
      <c r="H86" s="485">
        <f t="shared" si="10"/>
        <v>0</v>
      </c>
      <c r="I86" s="206"/>
      <c r="J86" s="395"/>
      <c r="K86" s="393"/>
      <c r="L86" s="352"/>
      <c r="M86" s="734"/>
      <c r="N86" s="734"/>
      <c r="O86" s="734"/>
      <c r="P86" s="734"/>
      <c r="Q86" s="485">
        <f t="shared" si="9"/>
        <v>0</v>
      </c>
    </row>
    <row r="87" spans="1:18" ht="12.75" customHeight="1">
      <c r="B87" s="735" t="s">
        <v>232</v>
      </c>
      <c r="C87" s="729" t="s">
        <v>228</v>
      </c>
      <c r="D87" s="736">
        <v>65547.554999999993</v>
      </c>
      <c r="E87" s="736">
        <v>58373.194000000003</v>
      </c>
      <c r="F87" s="736">
        <v>58205.822999999997</v>
      </c>
      <c r="G87" s="736">
        <v>69977.502999999997</v>
      </c>
      <c r="H87" s="486">
        <f t="shared" si="10"/>
        <v>252104.07499999998</v>
      </c>
      <c r="K87" s="735" t="s">
        <v>232</v>
      </c>
      <c r="L87" s="729" t="s">
        <v>228</v>
      </c>
      <c r="M87" s="389">
        <v>76996.75</v>
      </c>
      <c r="N87" s="389">
        <v>118800.42</v>
      </c>
      <c r="O87" s="389">
        <v>101671.03099999999</v>
      </c>
      <c r="P87" s="389">
        <v>152387.27299999999</v>
      </c>
      <c r="Q87" s="486">
        <f t="shared" ref="Q87:Q94" si="11">SUM(M87:P87)</f>
        <v>449855.47399999999</v>
      </c>
    </row>
    <row r="88" spans="1:18">
      <c r="B88" s="353"/>
      <c r="C88" s="351"/>
      <c r="D88" s="389">
        <v>6</v>
      </c>
      <c r="E88" s="389">
        <v>4</v>
      </c>
      <c r="F88" s="389">
        <v>7</v>
      </c>
      <c r="G88" s="389">
        <v>10</v>
      </c>
      <c r="H88" s="486">
        <f t="shared" si="10"/>
        <v>27</v>
      </c>
      <c r="I88" s="289">
        <f>+H88/(H87/1000)</f>
        <v>0.10709862583538168</v>
      </c>
      <c r="K88" s="353"/>
      <c r="L88" s="351"/>
      <c r="M88" s="417">
        <v>10</v>
      </c>
      <c r="N88" s="417">
        <v>14</v>
      </c>
      <c r="O88" s="417">
        <v>8</v>
      </c>
      <c r="P88" s="417">
        <v>9</v>
      </c>
      <c r="Q88" s="486">
        <f t="shared" si="11"/>
        <v>41</v>
      </c>
      <c r="R88" s="289">
        <f>+Q88/(Q87/1000)</f>
        <v>9.1140382566512898E-2</v>
      </c>
    </row>
    <row r="89" spans="1:18">
      <c r="B89" s="353"/>
      <c r="C89" s="351"/>
      <c r="D89" s="737">
        <v>442</v>
      </c>
      <c r="E89" s="737">
        <v>330</v>
      </c>
      <c r="F89" s="737">
        <v>605</v>
      </c>
      <c r="G89" s="737">
        <v>652</v>
      </c>
      <c r="H89" s="486">
        <f t="shared" si="10"/>
        <v>2029</v>
      </c>
      <c r="K89" s="353"/>
      <c r="L89" s="351"/>
      <c r="M89" s="738">
        <v>768</v>
      </c>
      <c r="N89" s="738">
        <v>728</v>
      </c>
      <c r="O89" s="738">
        <v>491</v>
      </c>
      <c r="P89" s="738">
        <v>661</v>
      </c>
      <c r="Q89" s="486">
        <f t="shared" si="11"/>
        <v>2648</v>
      </c>
    </row>
    <row r="90" spans="1:18">
      <c r="B90" s="353"/>
      <c r="C90" s="352"/>
      <c r="D90" s="389"/>
      <c r="E90" s="389"/>
      <c r="F90" s="389"/>
      <c r="G90" s="389"/>
      <c r="H90" s="486"/>
      <c r="K90" s="353"/>
      <c r="L90" s="352"/>
      <c r="M90" s="389"/>
      <c r="N90" s="389"/>
      <c r="O90" s="389"/>
      <c r="P90" s="389"/>
      <c r="Q90" s="486">
        <f t="shared" si="11"/>
        <v>0</v>
      </c>
    </row>
    <row r="91" spans="1:18" ht="12.75" customHeight="1">
      <c r="B91" s="353"/>
      <c r="C91" s="729" t="s">
        <v>233</v>
      </c>
      <c r="D91" s="416">
        <v>169.09</v>
      </c>
      <c r="E91" s="416"/>
      <c r="F91" s="416">
        <v>10.501999999999999</v>
      </c>
      <c r="G91" s="416">
        <v>19877.29</v>
      </c>
      <c r="H91" s="487">
        <v>20056.882000000001</v>
      </c>
      <c r="K91" s="353"/>
      <c r="L91" s="729" t="s">
        <v>233</v>
      </c>
      <c r="M91" s="390">
        <v>2576</v>
      </c>
      <c r="N91" s="390">
        <v>210</v>
      </c>
      <c r="O91" s="390">
        <v>714</v>
      </c>
      <c r="P91" s="390">
        <v>22023</v>
      </c>
      <c r="Q91" s="487">
        <f t="shared" si="11"/>
        <v>25523</v>
      </c>
    </row>
    <row r="92" spans="1:18">
      <c r="B92" s="353"/>
      <c r="C92" s="351"/>
      <c r="D92" s="416">
        <v>0</v>
      </c>
      <c r="E92" s="416">
        <v>0</v>
      </c>
      <c r="F92" s="416">
        <v>0</v>
      </c>
      <c r="G92" s="416">
        <v>71</v>
      </c>
      <c r="H92" s="487">
        <f>SUM(D92:G92)</f>
        <v>71</v>
      </c>
      <c r="I92" s="289">
        <f>+H92/(H91/1000)</f>
        <v>3.5399320791736222</v>
      </c>
      <c r="K92" s="353"/>
      <c r="L92" s="351"/>
      <c r="M92" s="416">
        <v>17</v>
      </c>
      <c r="N92" s="416">
        <v>0</v>
      </c>
      <c r="O92" s="416">
        <v>8</v>
      </c>
      <c r="P92" s="416">
        <v>125</v>
      </c>
      <c r="Q92" s="487">
        <f t="shared" si="11"/>
        <v>150</v>
      </c>
      <c r="R92" s="289">
        <f>+Q92/(Q91/1000)</f>
        <v>5.8770520706813461</v>
      </c>
    </row>
    <row r="93" spans="1:18">
      <c r="B93" s="353"/>
      <c r="C93" s="351"/>
      <c r="D93" s="416">
        <v>0</v>
      </c>
      <c r="E93" s="416">
        <v>0</v>
      </c>
      <c r="F93" s="416">
        <v>0</v>
      </c>
      <c r="G93" s="416">
        <v>22666</v>
      </c>
      <c r="H93" s="487">
        <f>SUM(D93:G93)</f>
        <v>22666</v>
      </c>
      <c r="K93" s="353"/>
      <c r="L93" s="351"/>
      <c r="M93" s="416">
        <v>3687</v>
      </c>
      <c r="N93" s="416">
        <v>0</v>
      </c>
      <c r="O93" s="416">
        <v>1789</v>
      </c>
      <c r="P93" s="416">
        <v>38444</v>
      </c>
      <c r="Q93" s="487">
        <f t="shared" si="11"/>
        <v>43920</v>
      </c>
    </row>
    <row r="94" spans="1:18">
      <c r="B94" s="354"/>
      <c r="C94" s="352"/>
      <c r="D94" s="416">
        <v>0</v>
      </c>
      <c r="E94" s="416">
        <v>0</v>
      </c>
      <c r="F94" s="416">
        <v>687</v>
      </c>
      <c r="G94" s="416">
        <v>588</v>
      </c>
      <c r="H94" s="487">
        <f>SUM(D94:G94)</f>
        <v>1275</v>
      </c>
      <c r="K94" s="354"/>
      <c r="L94" s="352"/>
      <c r="M94" s="416">
        <v>329</v>
      </c>
      <c r="N94" s="416">
        <v>0</v>
      </c>
      <c r="O94" s="416">
        <v>366</v>
      </c>
      <c r="P94" s="416">
        <v>971</v>
      </c>
      <c r="Q94" s="487">
        <f t="shared" si="11"/>
        <v>1666</v>
      </c>
    </row>
    <row r="95" spans="1:18">
      <c r="B95" s="735" t="s">
        <v>234</v>
      </c>
      <c r="C95" s="729" t="s">
        <v>235</v>
      </c>
      <c r="D95" s="325">
        <v>2184.48</v>
      </c>
      <c r="E95" s="325"/>
      <c r="F95" s="325"/>
      <c r="G95" s="325"/>
      <c r="H95" s="739">
        <v>20056.882000000001</v>
      </c>
      <c r="I95" s="293"/>
      <c r="K95" s="735" t="s">
        <v>234</v>
      </c>
      <c r="L95" s="729" t="s">
        <v>235</v>
      </c>
      <c r="M95" s="325"/>
      <c r="N95" s="325"/>
      <c r="O95" s="325"/>
      <c r="P95" s="325"/>
      <c r="Q95" s="369"/>
    </row>
    <row r="96" spans="1:18">
      <c r="B96" s="353"/>
      <c r="C96" s="351"/>
      <c r="D96" s="325">
        <v>1</v>
      </c>
      <c r="E96" s="325"/>
      <c r="F96" s="325"/>
      <c r="G96" s="325"/>
      <c r="H96" s="739">
        <f>SUM(D96:G96)</f>
        <v>1</v>
      </c>
      <c r="I96" s="289">
        <f>+H96/(H95/1000)</f>
        <v>4.9858198298220031E-2</v>
      </c>
      <c r="K96" s="353"/>
      <c r="L96" s="351"/>
      <c r="M96" s="325"/>
      <c r="N96" s="325"/>
      <c r="O96" s="325"/>
      <c r="P96" s="325"/>
      <c r="Q96" s="369"/>
      <c r="R96" s="13"/>
    </row>
    <row r="97" spans="2:18">
      <c r="B97" s="353"/>
      <c r="C97" s="351"/>
      <c r="D97" s="325">
        <v>847</v>
      </c>
      <c r="E97" s="325"/>
      <c r="F97" s="325"/>
      <c r="G97" s="325"/>
      <c r="H97" s="739">
        <f>SUM(D97:G97)</f>
        <v>847</v>
      </c>
      <c r="K97" s="353"/>
      <c r="L97" s="351"/>
      <c r="M97" s="325"/>
      <c r="N97" s="325"/>
      <c r="O97" s="325"/>
      <c r="P97" s="325"/>
      <c r="Q97" s="369"/>
      <c r="R97" s="13"/>
    </row>
    <row r="98" spans="2:18">
      <c r="B98" s="354"/>
      <c r="C98" s="352"/>
      <c r="D98" s="325"/>
      <c r="E98" s="325"/>
      <c r="F98" s="325"/>
      <c r="G98" s="325"/>
      <c r="H98" s="739">
        <f>SUM(D98:G98)</f>
        <v>0</v>
      </c>
      <c r="K98" s="354"/>
      <c r="L98" s="352"/>
      <c r="M98" s="325"/>
      <c r="N98" s="325"/>
      <c r="O98" s="325"/>
      <c r="P98" s="325"/>
      <c r="Q98" s="369"/>
      <c r="R98" s="13"/>
    </row>
    <row r="99" spans="2:18" ht="26.4">
      <c r="B99" s="735" t="s">
        <v>236</v>
      </c>
      <c r="C99" s="729" t="s">
        <v>235</v>
      </c>
      <c r="D99" s="325"/>
      <c r="E99" s="325"/>
      <c r="F99" s="325"/>
      <c r="G99" s="325"/>
      <c r="H99" s="369"/>
      <c r="K99" s="735" t="s">
        <v>236</v>
      </c>
      <c r="L99" s="729" t="s">
        <v>235</v>
      </c>
      <c r="M99" s="325"/>
      <c r="N99" s="325"/>
      <c r="O99" s="325"/>
      <c r="P99" s="325"/>
      <c r="Q99" s="369"/>
    </row>
    <row r="100" spans="2:18">
      <c r="B100" s="353"/>
      <c r="C100" s="351"/>
      <c r="D100" s="325"/>
      <c r="E100" s="325"/>
      <c r="F100" s="325"/>
      <c r="G100" s="325"/>
      <c r="H100" s="369"/>
      <c r="K100" s="353"/>
      <c r="L100" s="351"/>
      <c r="M100" s="325"/>
      <c r="N100" s="325"/>
      <c r="O100" s="325"/>
      <c r="P100" s="325"/>
      <c r="Q100" s="369"/>
    </row>
    <row r="101" spans="2:18">
      <c r="B101" s="353"/>
      <c r="C101" s="351"/>
      <c r="D101" s="325"/>
      <c r="E101" s="325"/>
      <c r="F101" s="325"/>
      <c r="G101" s="325"/>
      <c r="H101" s="369"/>
      <c r="K101" s="353"/>
      <c r="L101" s="351"/>
      <c r="M101" s="325"/>
      <c r="N101" s="325"/>
      <c r="O101" s="325"/>
      <c r="P101" s="325"/>
      <c r="Q101" s="369"/>
    </row>
    <row r="102" spans="2:18">
      <c r="B102" s="354"/>
      <c r="C102" s="352"/>
      <c r="D102" s="325"/>
      <c r="E102" s="325"/>
      <c r="F102" s="325"/>
      <c r="G102" s="325"/>
      <c r="H102" s="369"/>
      <c r="K102" s="354"/>
      <c r="L102" s="352"/>
      <c r="M102" s="325"/>
      <c r="N102" s="325"/>
      <c r="O102" s="325"/>
      <c r="P102" s="325"/>
      <c r="Q102" s="369"/>
    </row>
    <row r="103" spans="2:18">
      <c r="B103" s="735" t="s">
        <v>237</v>
      </c>
      <c r="C103" s="729" t="s">
        <v>233</v>
      </c>
      <c r="D103" s="390">
        <v>76</v>
      </c>
      <c r="E103" s="390">
        <v>106</v>
      </c>
      <c r="F103" s="390">
        <v>0</v>
      </c>
      <c r="G103" s="390">
        <v>49</v>
      </c>
      <c r="H103" s="487">
        <f>SUM(D103:G103)</f>
        <v>231</v>
      </c>
      <c r="K103" s="735" t="s">
        <v>237</v>
      </c>
      <c r="L103" s="729" t="s">
        <v>233</v>
      </c>
      <c r="M103" s="390">
        <v>0</v>
      </c>
      <c r="N103" s="390">
        <v>3</v>
      </c>
      <c r="O103" s="390">
        <v>0</v>
      </c>
      <c r="P103" s="390">
        <v>171</v>
      </c>
      <c r="Q103" s="487">
        <f t="shared" ref="Q103" si="12">SUM(M103:P103)</f>
        <v>174</v>
      </c>
    </row>
    <row r="104" spans="2:18">
      <c r="B104" s="353"/>
      <c r="C104" s="351"/>
      <c r="D104" s="416">
        <v>0</v>
      </c>
      <c r="E104" s="416">
        <v>2</v>
      </c>
      <c r="F104" s="416">
        <v>0</v>
      </c>
      <c r="G104" s="416">
        <v>5</v>
      </c>
      <c r="H104" s="487">
        <f>SUM(D104:G104)</f>
        <v>7</v>
      </c>
      <c r="I104" s="289">
        <f>+H104/(H103/1000)</f>
        <v>30.303030303030301</v>
      </c>
      <c r="K104" s="353"/>
      <c r="L104" s="351"/>
      <c r="M104" s="390"/>
      <c r="N104" s="390"/>
      <c r="O104" s="390"/>
      <c r="P104" s="390"/>
      <c r="Q104" s="740"/>
      <c r="R104" s="289">
        <f>+Q104/(Q103/1000)</f>
        <v>0</v>
      </c>
    </row>
    <row r="105" spans="2:18">
      <c r="B105" s="353"/>
      <c r="C105" s="351"/>
      <c r="D105" s="416">
        <v>0</v>
      </c>
      <c r="E105" s="416">
        <v>371</v>
      </c>
      <c r="F105" s="416">
        <v>0</v>
      </c>
      <c r="G105" s="416">
        <v>1169</v>
      </c>
      <c r="H105" s="487">
        <f>SUM(D105:G105)</f>
        <v>1540</v>
      </c>
      <c r="K105" s="353"/>
      <c r="L105" s="351"/>
      <c r="M105" s="390"/>
      <c r="N105" s="390"/>
      <c r="O105" s="390"/>
      <c r="P105" s="390"/>
      <c r="Q105" s="740"/>
    </row>
    <row r="106" spans="2:18">
      <c r="B106" s="354"/>
      <c r="C106" s="352"/>
      <c r="D106" s="416">
        <v>0</v>
      </c>
      <c r="E106" s="416">
        <v>48</v>
      </c>
      <c r="F106" s="416">
        <v>0</v>
      </c>
      <c r="G106" s="416">
        <v>141</v>
      </c>
      <c r="H106" s="487">
        <f>SUM(D106:G106)</f>
        <v>189</v>
      </c>
      <c r="K106" s="354"/>
      <c r="L106" s="352"/>
      <c r="M106" s="390"/>
      <c r="N106" s="390"/>
      <c r="O106" s="390"/>
      <c r="P106" s="390"/>
      <c r="Q106" s="740"/>
    </row>
    <row r="107" spans="2:18">
      <c r="B107" s="735" t="s">
        <v>237</v>
      </c>
      <c r="C107" s="741" t="s">
        <v>238</v>
      </c>
      <c r="D107" s="701"/>
      <c r="E107" s="698"/>
      <c r="F107" s="698"/>
      <c r="G107" s="698"/>
      <c r="H107" s="488"/>
      <c r="K107" s="735" t="s">
        <v>237</v>
      </c>
      <c r="L107" s="741" t="s">
        <v>238</v>
      </c>
      <c r="M107" s="701"/>
      <c r="N107" s="698"/>
      <c r="O107" s="698"/>
      <c r="P107" s="698"/>
      <c r="Q107" s="488"/>
    </row>
    <row r="108" spans="2:18">
      <c r="B108" s="353"/>
      <c r="C108" s="355"/>
      <c r="D108" s="701"/>
      <c r="E108" s="698"/>
      <c r="F108" s="698"/>
      <c r="G108" s="698"/>
      <c r="H108" s="488"/>
      <c r="K108" s="353"/>
      <c r="L108" s="355"/>
      <c r="M108" s="701"/>
      <c r="N108" s="698"/>
      <c r="O108" s="698"/>
      <c r="P108" s="698"/>
      <c r="Q108" s="488"/>
    </row>
    <row r="109" spans="2:18">
      <c r="B109" s="353"/>
      <c r="C109" s="355"/>
      <c r="D109" s="701"/>
      <c r="E109" s="698"/>
      <c r="F109" s="698"/>
      <c r="G109" s="698"/>
      <c r="H109" s="488"/>
      <c r="K109" s="353"/>
      <c r="L109" s="355"/>
      <c r="M109" s="701"/>
      <c r="N109" s="698"/>
      <c r="O109" s="698"/>
      <c r="P109" s="698"/>
      <c r="Q109" s="488"/>
    </row>
    <row r="110" spans="2:18">
      <c r="B110" s="354"/>
      <c r="C110" s="356"/>
      <c r="D110" s="701"/>
      <c r="E110" s="698"/>
      <c r="F110" s="698"/>
      <c r="G110" s="698"/>
      <c r="H110" s="489"/>
      <c r="K110" s="354"/>
      <c r="L110" s="356"/>
      <c r="M110" s="701"/>
      <c r="N110" s="698"/>
      <c r="O110" s="698"/>
      <c r="P110" s="698"/>
      <c r="Q110" s="489"/>
    </row>
    <row r="111" spans="2:18">
      <c r="B111" s="728" t="s">
        <v>239</v>
      </c>
      <c r="C111" s="729" t="s">
        <v>240</v>
      </c>
      <c r="D111" s="701"/>
      <c r="E111" s="698"/>
      <c r="F111" s="698"/>
      <c r="G111" s="698"/>
      <c r="H111" s="488"/>
      <c r="K111" s="728" t="s">
        <v>239</v>
      </c>
      <c r="L111" s="729" t="s">
        <v>240</v>
      </c>
      <c r="M111" s="701"/>
      <c r="N111" s="698"/>
      <c r="O111" s="698"/>
      <c r="P111" s="698"/>
      <c r="Q111" s="488">
        <v>1414</v>
      </c>
    </row>
    <row r="112" spans="2:18">
      <c r="B112" s="357"/>
      <c r="C112" s="351"/>
      <c r="D112" s="701"/>
      <c r="E112" s="698"/>
      <c r="F112" s="698"/>
      <c r="G112" s="698"/>
      <c r="H112" s="488"/>
      <c r="K112" s="357"/>
      <c r="L112" s="351"/>
      <c r="M112" s="701"/>
      <c r="N112" s="698"/>
      <c r="O112" s="698"/>
      <c r="P112" s="698"/>
      <c r="Q112" s="488"/>
    </row>
    <row r="113" spans="1:18">
      <c r="B113" s="357"/>
      <c r="C113" s="351"/>
      <c r="D113" s="701"/>
      <c r="E113" s="698"/>
      <c r="F113" s="698"/>
      <c r="G113" s="698"/>
      <c r="H113" s="488"/>
      <c r="K113" s="357"/>
      <c r="L113" s="351"/>
      <c r="M113" s="701"/>
      <c r="N113" s="698"/>
      <c r="O113" s="698"/>
      <c r="P113" s="698"/>
      <c r="Q113" s="488"/>
    </row>
    <row r="114" spans="1:18">
      <c r="B114" s="358"/>
      <c r="C114" s="352"/>
      <c r="D114" s="724"/>
      <c r="E114" s="723"/>
      <c r="F114" s="723"/>
      <c r="G114" s="723"/>
      <c r="H114" s="483"/>
      <c r="K114" s="358"/>
      <c r="L114" s="352"/>
      <c r="M114" s="724"/>
      <c r="N114" s="723"/>
      <c r="O114" s="723"/>
      <c r="P114" s="723"/>
      <c r="Q114" s="483"/>
    </row>
    <row r="115" spans="1:18">
      <c r="B115" s="728" t="s">
        <v>242</v>
      </c>
      <c r="C115" s="701" t="s">
        <v>243</v>
      </c>
      <c r="D115" s="724"/>
      <c r="E115" s="723"/>
      <c r="F115" s="723"/>
      <c r="G115" s="723"/>
      <c r="H115" s="483"/>
      <c r="K115" s="728" t="s">
        <v>242</v>
      </c>
      <c r="L115" s="701" t="s">
        <v>243</v>
      </c>
      <c r="M115" s="724"/>
      <c r="N115" s="723"/>
      <c r="O115" s="723"/>
      <c r="P115" s="723"/>
      <c r="Q115" s="483"/>
    </row>
    <row r="116" spans="1:18">
      <c r="B116" s="357"/>
      <c r="C116" s="701" t="s">
        <v>240</v>
      </c>
      <c r="D116" s="724"/>
      <c r="E116" s="723"/>
      <c r="F116" s="723"/>
      <c r="G116" s="723"/>
      <c r="H116" s="483"/>
      <c r="K116" s="357"/>
      <c r="L116" s="701" t="s">
        <v>240</v>
      </c>
      <c r="M116" s="724"/>
      <c r="N116" s="723"/>
      <c r="O116" s="723"/>
      <c r="P116" s="723"/>
      <c r="Q116" s="483"/>
    </row>
    <row r="117" spans="1:18" ht="13.8" thickBot="1">
      <c r="B117" s="359"/>
      <c r="C117" s="309"/>
      <c r="D117" s="310"/>
      <c r="E117" s="184"/>
      <c r="F117" s="184"/>
      <c r="G117" s="184"/>
      <c r="H117" s="185"/>
      <c r="K117" s="359"/>
      <c r="L117" s="309"/>
      <c r="M117" s="310"/>
      <c r="N117" s="184"/>
      <c r="O117" s="184"/>
      <c r="P117" s="184"/>
      <c r="Q117" s="185"/>
    </row>
    <row r="118" spans="1:18" ht="13.8" thickTop="1"/>
    <row r="120" spans="1:18">
      <c r="A120" s="395"/>
      <c r="B120" s="742" t="s">
        <v>246</v>
      </c>
      <c r="C120" s="727" t="s">
        <v>245</v>
      </c>
      <c r="D120" s="378">
        <v>51.42</v>
      </c>
      <c r="E120" s="378">
        <v>46.92</v>
      </c>
      <c r="F120" s="378">
        <v>157.71</v>
      </c>
      <c r="G120" s="378">
        <v>36.83</v>
      </c>
      <c r="H120" s="402">
        <v>292.88</v>
      </c>
      <c r="I120" s="293"/>
      <c r="J120" s="396"/>
      <c r="K120" s="742" t="s">
        <v>246</v>
      </c>
      <c r="L120" s="727" t="s">
        <v>245</v>
      </c>
      <c r="M120" s="378">
        <v>64.92</v>
      </c>
      <c r="N120" s="378">
        <v>138.01</v>
      </c>
      <c r="O120" s="378">
        <v>240.69</v>
      </c>
      <c r="P120" s="378">
        <v>135.21</v>
      </c>
      <c r="Q120" s="402">
        <v>578.83000000000004</v>
      </c>
      <c r="R120" s="293"/>
    </row>
    <row r="121" spans="1:18">
      <c r="B121" s="382"/>
      <c r="C121" s="379"/>
      <c r="D121" s="378">
        <v>15</v>
      </c>
      <c r="E121" s="378">
        <v>5</v>
      </c>
      <c r="F121" s="378">
        <v>11</v>
      </c>
      <c r="G121" s="378">
        <v>4</v>
      </c>
      <c r="H121" s="403">
        <v>35</v>
      </c>
      <c r="I121" s="289">
        <f>+H121/(H120/1000)</f>
        <v>119.50286806883366</v>
      </c>
      <c r="J121" s="397"/>
      <c r="K121" s="394"/>
      <c r="L121" s="379"/>
      <c r="M121" s="378">
        <v>3</v>
      </c>
      <c r="N121" s="378">
        <v>3</v>
      </c>
      <c r="O121" s="378">
        <v>3</v>
      </c>
      <c r="P121" s="378">
        <v>2</v>
      </c>
      <c r="Q121" s="402">
        <v>11</v>
      </c>
      <c r="R121" s="289">
        <f>+Q121/(Q120/1000)</f>
        <v>19.003852599208745</v>
      </c>
    </row>
    <row r="122" spans="1:18">
      <c r="B122" s="382"/>
      <c r="C122" s="379"/>
      <c r="D122" s="378">
        <v>2345</v>
      </c>
      <c r="E122" s="378">
        <v>742</v>
      </c>
      <c r="F122" s="378">
        <v>1920</v>
      </c>
      <c r="G122" s="378">
        <v>425</v>
      </c>
      <c r="H122" s="403">
        <v>5432</v>
      </c>
      <c r="I122" s="206"/>
      <c r="J122" s="286"/>
      <c r="K122" s="382"/>
      <c r="L122" s="379"/>
      <c r="M122" s="378">
        <v>634</v>
      </c>
      <c r="N122" s="378">
        <v>445</v>
      </c>
      <c r="O122" s="378">
        <v>847</v>
      </c>
      <c r="P122" s="378">
        <v>389</v>
      </c>
      <c r="Q122" s="402">
        <v>2315</v>
      </c>
      <c r="R122" s="385"/>
    </row>
    <row r="123" spans="1:18">
      <c r="B123" s="383"/>
      <c r="C123" s="380"/>
      <c r="D123" s="378">
        <v>300</v>
      </c>
      <c r="E123" s="378">
        <v>340</v>
      </c>
      <c r="F123" s="378">
        <v>300</v>
      </c>
      <c r="G123" s="378">
        <v>0</v>
      </c>
      <c r="H123" s="403">
        <v>940</v>
      </c>
      <c r="I123" s="206"/>
      <c r="J123" s="286"/>
      <c r="K123" s="383"/>
      <c r="L123" s="380"/>
      <c r="M123" s="378">
        <v>300</v>
      </c>
      <c r="N123" s="378">
        <v>300</v>
      </c>
      <c r="O123" s="378">
        <v>300</v>
      </c>
      <c r="P123" s="378">
        <v>201</v>
      </c>
      <c r="Q123" s="381">
        <v>1101</v>
      </c>
      <c r="R123" s="385"/>
    </row>
    <row r="126" spans="1:18" ht="14.25" customHeight="1" thickBot="1">
      <c r="B126" s="286" t="s">
        <v>247</v>
      </c>
      <c r="C126" s="206"/>
      <c r="D126" s="206"/>
      <c r="E126" s="206"/>
      <c r="F126" s="206"/>
      <c r="G126" s="206"/>
      <c r="H126" s="206"/>
    </row>
    <row r="127" spans="1:18" ht="14.25" customHeight="1" thickTop="1">
      <c r="B127" s="370" t="s">
        <v>248</v>
      </c>
      <c r="C127" s="371"/>
      <c r="D127" s="372" t="s">
        <v>217</v>
      </c>
      <c r="E127" s="372" t="s">
        <v>218</v>
      </c>
      <c r="F127" s="372" t="s">
        <v>219</v>
      </c>
      <c r="G127" s="372" t="s">
        <v>220</v>
      </c>
      <c r="H127" s="373">
        <v>2014</v>
      </c>
    </row>
    <row r="128" spans="1:18" ht="14.25" customHeight="1">
      <c r="B128" s="743" t="s">
        <v>249</v>
      </c>
      <c r="C128" s="744" t="s">
        <v>223</v>
      </c>
      <c r="D128" s="722">
        <v>31075.336000000003</v>
      </c>
      <c r="E128" s="722">
        <v>25778.891</v>
      </c>
      <c r="F128" s="722">
        <v>531.65</v>
      </c>
      <c r="G128" s="722">
        <v>3391.375</v>
      </c>
      <c r="H128" s="745">
        <f>SUM(D128:G128)</f>
        <v>60777.252</v>
      </c>
    </row>
    <row r="129" spans="2:19" ht="14.25" customHeight="1">
      <c r="B129" s="743"/>
      <c r="C129" s="744" t="s">
        <v>224</v>
      </c>
      <c r="D129" s="746">
        <v>49</v>
      </c>
      <c r="E129" s="746">
        <v>1</v>
      </c>
      <c r="F129" s="746">
        <v>0</v>
      </c>
      <c r="G129" s="746">
        <v>10</v>
      </c>
      <c r="H129" s="747">
        <f>SUM(D129:G129)</f>
        <v>60</v>
      </c>
    </row>
    <row r="130" spans="2:19" ht="14.25" customHeight="1">
      <c r="B130" s="743"/>
      <c r="C130" s="744" t="s">
        <v>225</v>
      </c>
      <c r="D130" s="746">
        <v>15407</v>
      </c>
      <c r="E130" s="746">
        <v>41</v>
      </c>
      <c r="F130" s="746">
        <v>0</v>
      </c>
      <c r="G130" s="746">
        <v>693</v>
      </c>
      <c r="H130" s="747">
        <f>SUM(D130:G130)</f>
        <v>16141</v>
      </c>
    </row>
    <row r="131" spans="2:19" ht="14.25" customHeight="1">
      <c r="B131" s="743"/>
      <c r="C131" s="744" t="s">
        <v>226</v>
      </c>
      <c r="D131" s="712"/>
      <c r="E131" s="712"/>
      <c r="F131" s="712"/>
      <c r="G131" s="712"/>
      <c r="H131" s="747">
        <f>SUM(D131:G131)</f>
        <v>0</v>
      </c>
    </row>
    <row r="132" spans="2:19" ht="14.25" customHeight="1" thickBot="1">
      <c r="B132" s="374"/>
      <c r="C132" s="375" t="s">
        <v>250</v>
      </c>
      <c r="D132" s="376">
        <v>2311.0500000000002</v>
      </c>
      <c r="E132" s="376">
        <v>7.38</v>
      </c>
      <c r="F132" s="376"/>
      <c r="G132" s="376">
        <v>131.66999999999999</v>
      </c>
      <c r="H132" s="377"/>
    </row>
    <row r="133" spans="2:19" ht="13.8" thickTop="1">
      <c r="C133" s="206"/>
      <c r="D133" s="206"/>
      <c r="E133" s="206"/>
      <c r="F133" s="206"/>
      <c r="G133" s="206"/>
      <c r="H133" s="206"/>
    </row>
    <row r="135" spans="2:19" ht="6.75" customHeight="1">
      <c r="B135" s="215"/>
      <c r="C135" s="215"/>
      <c r="D135" s="215"/>
      <c r="E135" s="215"/>
      <c r="F135" s="215"/>
      <c r="G135" s="215"/>
      <c r="H135" s="215"/>
      <c r="I135" s="215"/>
      <c r="J135" s="215"/>
      <c r="K135" s="482"/>
      <c r="L135" s="482"/>
      <c r="M135" s="482"/>
      <c r="N135" s="215"/>
      <c r="O135" s="215"/>
      <c r="P135" s="215"/>
      <c r="Q135" s="215"/>
      <c r="R135" s="215"/>
    </row>
    <row r="136" spans="2:19" ht="13.8" thickBot="1"/>
    <row r="137" spans="2:19" ht="13.8" thickTop="1">
      <c r="B137" s="292" t="s">
        <v>216</v>
      </c>
      <c r="C137" s="291" t="s">
        <v>2</v>
      </c>
      <c r="D137" s="291" t="s">
        <v>217</v>
      </c>
      <c r="E137" s="232" t="s">
        <v>218</v>
      </c>
      <c r="F137" s="232" t="s">
        <v>219</v>
      </c>
      <c r="G137" s="232" t="s">
        <v>220</v>
      </c>
      <c r="H137" s="323">
        <v>2016</v>
      </c>
      <c r="K137" s="292" t="s">
        <v>216</v>
      </c>
      <c r="L137" s="291" t="s">
        <v>2</v>
      </c>
      <c r="M137" s="291" t="s">
        <v>217</v>
      </c>
      <c r="N137" s="232" t="s">
        <v>218</v>
      </c>
      <c r="O137" s="232" t="s">
        <v>219</v>
      </c>
      <c r="P137" s="232" t="s">
        <v>220</v>
      </c>
      <c r="Q137" s="323">
        <v>2017</v>
      </c>
    </row>
    <row r="138" spans="2:19">
      <c r="B138" s="725" t="s">
        <v>221</v>
      </c>
      <c r="C138" s="701" t="s">
        <v>222</v>
      </c>
      <c r="D138" s="699" t="s">
        <v>223</v>
      </c>
      <c r="E138" s="700"/>
      <c r="F138" s="700"/>
      <c r="G138" s="700"/>
      <c r="H138" s="483"/>
      <c r="K138" s="725" t="s">
        <v>221</v>
      </c>
      <c r="L138" s="701" t="s">
        <v>222</v>
      </c>
      <c r="M138" s="699" t="s">
        <v>223</v>
      </c>
      <c r="N138" s="700"/>
      <c r="O138" s="700"/>
      <c r="P138" s="700"/>
      <c r="Q138" s="483"/>
    </row>
    <row r="139" spans="2:19">
      <c r="B139" s="349"/>
      <c r="C139" s="701"/>
      <c r="D139" s="699" t="s">
        <v>224</v>
      </c>
      <c r="E139" s="700"/>
      <c r="F139" s="700"/>
      <c r="G139" s="700"/>
      <c r="H139" s="483"/>
      <c r="K139" s="349"/>
      <c r="L139" s="701"/>
      <c r="M139" s="699" t="s">
        <v>224</v>
      </c>
      <c r="N139" s="700"/>
      <c r="O139" s="700"/>
      <c r="P139" s="700"/>
      <c r="Q139" s="483"/>
    </row>
    <row r="140" spans="2:19">
      <c r="B140" s="349"/>
      <c r="C140" s="701"/>
      <c r="D140" s="699" t="s">
        <v>225</v>
      </c>
      <c r="E140" s="700"/>
      <c r="F140" s="700"/>
      <c r="G140" s="700"/>
      <c r="H140" s="483"/>
      <c r="K140" s="349"/>
      <c r="L140" s="701"/>
      <c r="M140" s="699" t="s">
        <v>225</v>
      </c>
      <c r="N140" s="700"/>
      <c r="O140" s="700"/>
      <c r="P140" s="700"/>
      <c r="Q140" s="483"/>
    </row>
    <row r="141" spans="2:19">
      <c r="B141" s="350"/>
      <c r="C141" s="701"/>
      <c r="D141" s="699" t="s">
        <v>226</v>
      </c>
      <c r="E141" s="700"/>
      <c r="F141" s="700"/>
      <c r="G141" s="700"/>
      <c r="H141" s="483"/>
      <c r="K141" s="350"/>
      <c r="L141" s="701"/>
      <c r="M141" s="699" t="s">
        <v>226</v>
      </c>
      <c r="N141" s="700"/>
      <c r="O141" s="700"/>
      <c r="P141" s="700"/>
      <c r="Q141" s="483"/>
    </row>
    <row r="142" spans="2:19">
      <c r="B142" s="728" t="s">
        <v>227</v>
      </c>
      <c r="C142" s="729" t="s">
        <v>245</v>
      </c>
      <c r="D142" s="378">
        <v>211.916</v>
      </c>
      <c r="E142" s="378">
        <v>226.697</v>
      </c>
      <c r="F142" s="378">
        <v>1.194</v>
      </c>
      <c r="G142" s="378">
        <v>0</v>
      </c>
      <c r="H142" s="381">
        <f t="shared" ref="H142:H148" si="13">SUM(D142:G142)</f>
        <v>439.80700000000002</v>
      </c>
      <c r="K142" s="728" t="s">
        <v>227</v>
      </c>
      <c r="L142" s="729" t="s">
        <v>245</v>
      </c>
      <c r="M142" s="378">
        <v>216.803</v>
      </c>
      <c r="N142" s="378">
        <v>207.905</v>
      </c>
      <c r="O142" s="378">
        <v>121.383</v>
      </c>
      <c r="P142" s="378">
        <v>0.4</v>
      </c>
      <c r="Q142" s="381">
        <f t="shared" ref="Q142:Q161" si="14">SUM(M142:P142)</f>
        <v>546.49099999999999</v>
      </c>
    </row>
    <row r="143" spans="2:19">
      <c r="B143" s="357"/>
      <c r="C143" s="351"/>
      <c r="D143" s="419">
        <v>1</v>
      </c>
      <c r="E143" s="419">
        <v>3</v>
      </c>
      <c r="F143" s="419">
        <v>0</v>
      </c>
      <c r="G143" s="419">
        <v>0</v>
      </c>
      <c r="H143" s="381">
        <f t="shared" si="13"/>
        <v>4</v>
      </c>
      <c r="I143" s="289">
        <f>+H143/(H142/1000)</f>
        <v>9.0948984440902478</v>
      </c>
      <c r="K143" s="357"/>
      <c r="L143" s="351"/>
      <c r="M143" s="419">
        <v>0</v>
      </c>
      <c r="N143" s="419">
        <v>3</v>
      </c>
      <c r="O143" s="419">
        <v>3</v>
      </c>
      <c r="P143" s="419">
        <v>0</v>
      </c>
      <c r="Q143" s="381">
        <f t="shared" si="14"/>
        <v>6</v>
      </c>
      <c r="R143" s="289">
        <f>+Q143/(Q142/1000)</f>
        <v>10.979137808307915</v>
      </c>
      <c r="S143" s="293"/>
    </row>
    <row r="144" spans="2:19">
      <c r="B144" s="357"/>
      <c r="C144" s="351"/>
      <c r="D144" s="419">
        <v>71</v>
      </c>
      <c r="E144" s="419">
        <v>167</v>
      </c>
      <c r="F144" s="419">
        <v>0</v>
      </c>
      <c r="G144" s="419">
        <v>0</v>
      </c>
      <c r="H144" s="381">
        <f t="shared" si="13"/>
        <v>238</v>
      </c>
      <c r="K144" s="357"/>
      <c r="L144" s="351"/>
      <c r="M144" s="419"/>
      <c r="N144" s="419">
        <v>152</v>
      </c>
      <c r="O144" s="419">
        <v>184</v>
      </c>
      <c r="P144" s="419"/>
      <c r="Q144" s="381">
        <f t="shared" si="14"/>
        <v>336</v>
      </c>
      <c r="S144" s="293"/>
    </row>
    <row r="145" spans="2:24">
      <c r="B145" s="358"/>
      <c r="C145" s="352"/>
      <c r="D145" s="419">
        <v>0</v>
      </c>
      <c r="E145" s="419">
        <v>0</v>
      </c>
      <c r="F145" s="419">
        <v>0</v>
      </c>
      <c r="G145" s="419">
        <v>0</v>
      </c>
      <c r="H145" s="381">
        <f t="shared" si="13"/>
        <v>0</v>
      </c>
      <c r="K145" s="358"/>
      <c r="L145" s="352"/>
      <c r="M145" s="419">
        <v>0</v>
      </c>
      <c r="N145" s="419">
        <v>0</v>
      </c>
      <c r="O145" s="419">
        <v>0</v>
      </c>
      <c r="P145" s="419">
        <v>0</v>
      </c>
      <c r="Q145" s="381">
        <f t="shared" si="14"/>
        <v>0</v>
      </c>
      <c r="S145" s="293"/>
    </row>
    <row r="146" spans="2:24" ht="19.5" customHeight="1">
      <c r="B146" s="728" t="s">
        <v>227</v>
      </c>
      <c r="C146" s="729" t="s">
        <v>228</v>
      </c>
      <c r="D146" s="391">
        <v>10001.797</v>
      </c>
      <c r="E146" s="391">
        <v>1942.133</v>
      </c>
      <c r="F146" s="391">
        <v>1892.4949999999999</v>
      </c>
      <c r="G146" s="391">
        <v>11704.0165</v>
      </c>
      <c r="H146" s="392">
        <f t="shared" si="13"/>
        <v>25540.441500000001</v>
      </c>
      <c r="K146" s="728" t="s">
        <v>227</v>
      </c>
      <c r="L146" s="729" t="s">
        <v>228</v>
      </c>
      <c r="M146" s="391">
        <v>12282.843000000001</v>
      </c>
      <c r="N146" s="391">
        <v>4505.3504999999996</v>
      </c>
      <c r="O146" s="391">
        <v>4883.9629999999997</v>
      </c>
      <c r="P146" s="391">
        <v>14442.1765</v>
      </c>
      <c r="Q146" s="392">
        <f t="shared" si="14"/>
        <v>36114.332999999999</v>
      </c>
      <c r="S146" s="293"/>
      <c r="T146" s="748" t="s">
        <v>216</v>
      </c>
      <c r="U146" s="748" t="s">
        <v>251</v>
      </c>
      <c r="V146" s="748" t="s">
        <v>224</v>
      </c>
      <c r="W146" s="748" t="s">
        <v>225</v>
      </c>
      <c r="X146" s="748" t="s">
        <v>223</v>
      </c>
    </row>
    <row r="147" spans="2:24">
      <c r="B147" s="357"/>
      <c r="C147" s="351"/>
      <c r="D147" s="418">
        <v>17</v>
      </c>
      <c r="E147" s="418">
        <v>5</v>
      </c>
      <c r="F147" s="418">
        <v>5</v>
      </c>
      <c r="G147" s="418">
        <v>10</v>
      </c>
      <c r="H147" s="496">
        <f t="shared" si="13"/>
        <v>37</v>
      </c>
      <c r="I147" s="289">
        <f>+H147/(H146/1000)</f>
        <v>1.4486828663474749</v>
      </c>
      <c r="K147" s="357"/>
      <c r="L147" s="351"/>
      <c r="M147" s="418">
        <v>21</v>
      </c>
      <c r="N147" s="418">
        <v>7</v>
      </c>
      <c r="O147" s="418">
        <v>10</v>
      </c>
      <c r="P147" s="418">
        <v>18</v>
      </c>
      <c r="Q147" s="496">
        <f t="shared" si="14"/>
        <v>56</v>
      </c>
      <c r="R147" s="289">
        <f>+Q147/(Q146/1000)</f>
        <v>1.5506308810964333</v>
      </c>
      <c r="S147" s="293"/>
      <c r="T147" s="749" t="s">
        <v>252</v>
      </c>
      <c r="U147" s="750" t="s">
        <v>217</v>
      </c>
      <c r="V147">
        <v>21</v>
      </c>
      <c r="W147">
        <v>1615</v>
      </c>
      <c r="X147">
        <v>12282.843000000001</v>
      </c>
    </row>
    <row r="148" spans="2:24">
      <c r="B148" s="357"/>
      <c r="C148" s="351"/>
      <c r="D148" s="418">
        <v>1042</v>
      </c>
      <c r="E148" s="418">
        <v>312</v>
      </c>
      <c r="F148" s="418">
        <v>252</v>
      </c>
      <c r="G148" s="418">
        <v>732</v>
      </c>
      <c r="H148" s="496">
        <f t="shared" si="13"/>
        <v>2338</v>
      </c>
      <c r="K148" s="357"/>
      <c r="L148" s="351"/>
      <c r="M148" s="418">
        <v>1615</v>
      </c>
      <c r="N148" s="418">
        <v>392</v>
      </c>
      <c r="O148" s="418">
        <v>776</v>
      </c>
      <c r="P148" s="418">
        <v>1254</v>
      </c>
      <c r="Q148" s="496">
        <f t="shared" si="14"/>
        <v>4037</v>
      </c>
      <c r="S148" s="293"/>
      <c r="T148" s="749" t="s">
        <v>252</v>
      </c>
      <c r="U148" s="750" t="s">
        <v>218</v>
      </c>
      <c r="V148">
        <v>7</v>
      </c>
      <c r="W148">
        <v>392</v>
      </c>
      <c r="X148">
        <v>4505.3504999999996</v>
      </c>
    </row>
    <row r="149" spans="2:24">
      <c r="B149" s="358"/>
      <c r="C149" s="352"/>
      <c r="D149" s="391"/>
      <c r="E149" s="391"/>
      <c r="F149" s="391"/>
      <c r="G149" s="391"/>
      <c r="H149" s="392"/>
      <c r="K149" s="358"/>
      <c r="L149" s="352"/>
      <c r="M149" s="391"/>
      <c r="N149" s="391"/>
      <c r="O149" s="391"/>
      <c r="P149" s="391"/>
      <c r="Q149" s="392">
        <f t="shared" si="14"/>
        <v>0</v>
      </c>
      <c r="S149" s="293"/>
      <c r="T149" s="749" t="s">
        <v>252</v>
      </c>
      <c r="U149" s="750" t="s">
        <v>219</v>
      </c>
      <c r="V149">
        <v>10</v>
      </c>
      <c r="W149">
        <v>776</v>
      </c>
      <c r="X149">
        <v>4883.9629999999997</v>
      </c>
    </row>
    <row r="150" spans="2:24">
      <c r="B150" s="728" t="s">
        <v>229</v>
      </c>
      <c r="C150" s="729" t="s">
        <v>228</v>
      </c>
      <c r="D150" s="730">
        <v>6214.9979999999996</v>
      </c>
      <c r="E150" s="730">
        <v>13582.316500000001</v>
      </c>
      <c r="F150" s="730">
        <v>8134.0865000000003</v>
      </c>
      <c r="G150" s="730">
        <v>12547.717500000001</v>
      </c>
      <c r="H150" s="484">
        <f>SUM(D150:G150)</f>
        <v>40479.118500000004</v>
      </c>
      <c r="K150" s="728" t="s">
        <v>229</v>
      </c>
      <c r="L150" s="729" t="s">
        <v>228</v>
      </c>
      <c r="M150" s="730">
        <v>6359</v>
      </c>
      <c r="N150" s="730">
        <v>17662</v>
      </c>
      <c r="O150" s="730">
        <v>11720</v>
      </c>
      <c r="P150" s="730">
        <v>15623</v>
      </c>
      <c r="Q150" s="484">
        <f t="shared" si="14"/>
        <v>51364</v>
      </c>
      <c r="S150" s="293"/>
      <c r="T150" s="749" t="s">
        <v>252</v>
      </c>
      <c r="U150" s="750" t="s">
        <v>220</v>
      </c>
      <c r="V150">
        <v>18</v>
      </c>
      <c r="W150">
        <v>1254</v>
      </c>
      <c r="X150">
        <v>14442.1765</v>
      </c>
    </row>
    <row r="151" spans="2:24">
      <c r="B151" s="357"/>
      <c r="C151" s="351"/>
      <c r="D151" s="731">
        <v>52</v>
      </c>
      <c r="E151" s="731">
        <v>58</v>
      </c>
      <c r="F151" s="731">
        <v>31</v>
      </c>
      <c r="G151" s="731">
        <v>82</v>
      </c>
      <c r="H151" s="484">
        <f>SUM(D151:G151)</f>
        <v>223</v>
      </c>
      <c r="I151" s="289">
        <f>+H151/(H150/1000)</f>
        <v>5.5090132459282675</v>
      </c>
      <c r="K151" s="357"/>
      <c r="L151" s="351"/>
      <c r="M151" s="731">
        <v>41</v>
      </c>
      <c r="N151" s="731">
        <v>36</v>
      </c>
      <c r="O151" s="731">
        <v>8</v>
      </c>
      <c r="P151" s="731">
        <v>45</v>
      </c>
      <c r="Q151" s="484">
        <f t="shared" si="14"/>
        <v>130</v>
      </c>
      <c r="R151" s="289">
        <f>+Q151/(Q150/1000)</f>
        <v>2.5309555330581732</v>
      </c>
      <c r="S151" s="293"/>
      <c r="T151" s="751" t="s">
        <v>253</v>
      </c>
      <c r="U151" s="750"/>
      <c r="V151" s="711"/>
      <c r="W151" s="711"/>
      <c r="X151" s="722"/>
    </row>
    <row r="152" spans="2:24">
      <c r="B152" s="357"/>
      <c r="C152" s="351"/>
      <c r="D152" s="731">
        <v>4354</v>
      </c>
      <c r="E152" s="731">
        <v>3536</v>
      </c>
      <c r="F152" s="731">
        <v>1940</v>
      </c>
      <c r="G152" s="731">
        <v>7861</v>
      </c>
      <c r="H152" s="484">
        <f>SUM(D152:G152)</f>
        <v>17691</v>
      </c>
      <c r="K152" s="357"/>
      <c r="L152" s="351"/>
      <c r="M152" s="731">
        <v>4547</v>
      </c>
      <c r="N152" s="731">
        <v>3267</v>
      </c>
      <c r="O152" s="731">
        <v>825</v>
      </c>
      <c r="P152" s="731">
        <v>4643</v>
      </c>
      <c r="Q152" s="484">
        <f t="shared" si="14"/>
        <v>13282</v>
      </c>
      <c r="S152" s="293"/>
      <c r="T152" s="752" t="s">
        <v>11</v>
      </c>
      <c r="U152" s="750" t="s">
        <v>217</v>
      </c>
      <c r="V152" s="317">
        <v>41</v>
      </c>
      <c r="W152" s="317">
        <v>4547</v>
      </c>
      <c r="X152" s="317">
        <v>6359</v>
      </c>
    </row>
    <row r="153" spans="2:24">
      <c r="B153" s="358"/>
      <c r="C153" s="352"/>
      <c r="D153" s="731"/>
      <c r="E153" s="731"/>
      <c r="F153" s="731"/>
      <c r="G153" s="731"/>
      <c r="H153" s="484"/>
      <c r="K153" s="358"/>
      <c r="L153" s="352"/>
      <c r="M153" s="731"/>
      <c r="N153" s="731"/>
      <c r="O153" s="731"/>
      <c r="P153" s="731"/>
      <c r="Q153" s="484">
        <f t="shared" si="14"/>
        <v>0</v>
      </c>
      <c r="S153" s="293"/>
      <c r="T153" s="752" t="s">
        <v>11</v>
      </c>
      <c r="U153" s="750" t="s">
        <v>218</v>
      </c>
      <c r="V153" s="317">
        <v>36</v>
      </c>
      <c r="W153" s="317">
        <v>3267</v>
      </c>
      <c r="X153" s="317">
        <v>17662</v>
      </c>
    </row>
    <row r="154" spans="2:24">
      <c r="B154" s="728" t="s">
        <v>231</v>
      </c>
      <c r="C154" s="729" t="s">
        <v>228</v>
      </c>
      <c r="D154" s="733">
        <v>84564.493000000002</v>
      </c>
      <c r="E154" s="733">
        <v>104004.147</v>
      </c>
      <c r="F154" s="733">
        <v>53015.39</v>
      </c>
      <c r="G154" s="733">
        <v>158422.04999999999</v>
      </c>
      <c r="H154" s="485">
        <f>SUM(D154:G154)</f>
        <v>400006.08</v>
      </c>
      <c r="K154" s="728" t="s">
        <v>231</v>
      </c>
      <c r="L154" s="729" t="s">
        <v>228</v>
      </c>
      <c r="M154" s="733">
        <v>75314.872000000003</v>
      </c>
      <c r="N154" s="733">
        <v>111345.492</v>
      </c>
      <c r="O154" s="733">
        <v>112924.261</v>
      </c>
      <c r="P154" s="733">
        <v>108164.73603999999</v>
      </c>
      <c r="Q154" s="485">
        <f t="shared" si="14"/>
        <v>407749.36103999999</v>
      </c>
      <c r="S154" s="293"/>
      <c r="T154" s="752" t="s">
        <v>11</v>
      </c>
      <c r="U154" s="750" t="s">
        <v>219</v>
      </c>
      <c r="V154" s="317">
        <v>8</v>
      </c>
      <c r="W154" s="317">
        <v>825</v>
      </c>
      <c r="X154" s="317">
        <v>11720</v>
      </c>
    </row>
    <row r="155" spans="2:24">
      <c r="B155" s="357"/>
      <c r="C155" s="351"/>
      <c r="D155" s="734">
        <v>34</v>
      </c>
      <c r="E155" s="734">
        <v>36</v>
      </c>
      <c r="F155" s="734">
        <v>23</v>
      </c>
      <c r="G155" s="734">
        <v>14</v>
      </c>
      <c r="H155" s="497">
        <f>SUM(D155:G155)</f>
        <v>107</v>
      </c>
      <c r="I155" s="289">
        <f>+H155/(H154/1000)</f>
        <v>0.26749593406180228</v>
      </c>
      <c r="K155" s="357"/>
      <c r="L155" s="351"/>
      <c r="M155" s="734">
        <v>24</v>
      </c>
      <c r="N155" s="734">
        <v>48</v>
      </c>
      <c r="O155" s="734">
        <v>33</v>
      </c>
      <c r="P155" s="734">
        <v>66</v>
      </c>
      <c r="Q155" s="497">
        <f t="shared" si="14"/>
        <v>171</v>
      </c>
      <c r="R155" s="289">
        <f>+Q155/(Q154/1000)</f>
        <v>0.41937527397676289</v>
      </c>
      <c r="S155" s="293"/>
      <c r="T155" s="752" t="s">
        <v>11</v>
      </c>
      <c r="U155" s="750" t="s">
        <v>220</v>
      </c>
      <c r="V155" s="317">
        <v>45</v>
      </c>
      <c r="W155" s="317">
        <v>4643</v>
      </c>
      <c r="X155" s="317">
        <v>15623</v>
      </c>
    </row>
    <row r="156" spans="2:24" ht="14.4">
      <c r="B156" s="357"/>
      <c r="C156" s="351"/>
      <c r="D156" s="734">
        <v>2056</v>
      </c>
      <c r="E156" s="734">
        <v>2092</v>
      </c>
      <c r="F156" s="734">
        <v>1481</v>
      </c>
      <c r="G156" s="734">
        <v>1005</v>
      </c>
      <c r="H156" s="497">
        <f>SUM(D156:G156)</f>
        <v>6634</v>
      </c>
      <c r="K156" s="357"/>
      <c r="L156" s="351"/>
      <c r="M156" s="734">
        <v>2145</v>
      </c>
      <c r="N156" s="734">
        <v>3955</v>
      </c>
      <c r="O156" s="734">
        <v>2506</v>
      </c>
      <c r="P156" s="734">
        <v>6146</v>
      </c>
      <c r="Q156" s="497">
        <f t="shared" si="14"/>
        <v>14752</v>
      </c>
      <c r="S156" s="293"/>
      <c r="T156" s="752" t="s">
        <v>15</v>
      </c>
      <c r="U156" s="750" t="s">
        <v>217</v>
      </c>
      <c r="V156" s="499">
        <v>24</v>
      </c>
      <c r="W156" s="499">
        <v>2145</v>
      </c>
      <c r="X156" s="499">
        <v>75314.872000000003</v>
      </c>
    </row>
    <row r="157" spans="2:24" ht="14.4">
      <c r="B157" s="358"/>
      <c r="C157" s="352"/>
      <c r="D157" s="734"/>
      <c r="E157" s="734"/>
      <c r="F157" s="734"/>
      <c r="G157" s="734"/>
      <c r="H157" s="485"/>
      <c r="K157" s="358"/>
      <c r="L157" s="352"/>
      <c r="M157" s="734"/>
      <c r="N157" s="734"/>
      <c r="O157" s="734"/>
      <c r="P157" s="734"/>
      <c r="Q157" s="485">
        <f t="shared" si="14"/>
        <v>0</v>
      </c>
      <c r="S157" s="293"/>
      <c r="T157" s="752" t="s">
        <v>15</v>
      </c>
      <c r="U157" s="750" t="s">
        <v>218</v>
      </c>
      <c r="V157" s="499">
        <v>48</v>
      </c>
      <c r="W157" s="499">
        <v>3955</v>
      </c>
      <c r="X157" s="499">
        <v>111345.492</v>
      </c>
    </row>
    <row r="158" spans="2:24" ht="14.4">
      <c r="B158" s="735" t="s">
        <v>232</v>
      </c>
      <c r="C158" s="729" t="s">
        <v>228</v>
      </c>
      <c r="D158" s="389">
        <v>119240.105</v>
      </c>
      <c r="E158" s="389">
        <v>104622.21799999999</v>
      </c>
      <c r="F158" s="389">
        <v>55333.565999999999</v>
      </c>
      <c r="G158" s="389">
        <v>127543.693</v>
      </c>
      <c r="H158" s="486">
        <f>SUM(D158:G158)</f>
        <v>406739.58199999994</v>
      </c>
      <c r="K158" s="735" t="s">
        <v>232</v>
      </c>
      <c r="L158" s="729" t="s">
        <v>228</v>
      </c>
      <c r="M158" s="389">
        <v>99521.244000000006</v>
      </c>
      <c r="N158" s="389">
        <v>143220.57399999999</v>
      </c>
      <c r="O158" s="389">
        <v>116293.242</v>
      </c>
      <c r="P158" s="389">
        <v>119059.83</v>
      </c>
      <c r="Q158" s="486">
        <f t="shared" si="14"/>
        <v>478094.89</v>
      </c>
      <c r="S158" s="293"/>
      <c r="T158" s="752" t="s">
        <v>15</v>
      </c>
      <c r="U158" s="750" t="s">
        <v>219</v>
      </c>
      <c r="V158" s="499">
        <v>33</v>
      </c>
      <c r="W158" s="499">
        <v>2506</v>
      </c>
      <c r="X158" s="499">
        <v>112924.261</v>
      </c>
    </row>
    <row r="159" spans="2:24" ht="14.4">
      <c r="B159" s="353"/>
      <c r="C159" s="351"/>
      <c r="D159" s="417">
        <v>13</v>
      </c>
      <c r="E159" s="417">
        <v>15</v>
      </c>
      <c r="F159" s="417">
        <v>3</v>
      </c>
      <c r="G159" s="417">
        <v>10</v>
      </c>
      <c r="H159" s="486">
        <f>SUM(D159:G159)</f>
        <v>41</v>
      </c>
      <c r="I159" s="289">
        <f>+H159/(H158/1000)</f>
        <v>0.10080159840455362</v>
      </c>
      <c r="K159" s="353"/>
      <c r="L159" s="351"/>
      <c r="M159" s="417">
        <v>21</v>
      </c>
      <c r="N159" s="417">
        <v>34</v>
      </c>
      <c r="O159" s="417">
        <v>16</v>
      </c>
      <c r="P159" s="417">
        <v>16</v>
      </c>
      <c r="Q159" s="486">
        <f t="shared" si="14"/>
        <v>87</v>
      </c>
      <c r="R159" s="289">
        <f>+Q159/(Q158/1000)</f>
        <v>0.18197224404552828</v>
      </c>
      <c r="S159" s="293"/>
      <c r="T159" s="752" t="s">
        <v>15</v>
      </c>
      <c r="U159" s="750" t="s">
        <v>220</v>
      </c>
      <c r="V159" s="499">
        <v>66</v>
      </c>
      <c r="W159" s="499">
        <v>6146</v>
      </c>
      <c r="X159" s="499">
        <v>108164.73603999999</v>
      </c>
    </row>
    <row r="160" spans="2:24" ht="15.75" customHeight="1">
      <c r="B160" s="353"/>
      <c r="C160" s="351"/>
      <c r="D160" s="738">
        <v>1040</v>
      </c>
      <c r="E160" s="738">
        <v>1103</v>
      </c>
      <c r="F160" s="738">
        <v>215</v>
      </c>
      <c r="G160" s="738">
        <v>623</v>
      </c>
      <c r="H160" s="486">
        <f>SUM(D160:G160)</f>
        <v>2981</v>
      </c>
      <c r="K160" s="353"/>
      <c r="L160" s="351"/>
      <c r="M160" s="738">
        <f>830+536</f>
        <v>1366</v>
      </c>
      <c r="N160" s="738">
        <f>2168+289</f>
        <v>2457</v>
      </c>
      <c r="O160" s="738">
        <f>969+131</f>
        <v>1100</v>
      </c>
      <c r="P160" s="738">
        <f>994+291</f>
        <v>1285</v>
      </c>
      <c r="Q160" s="486">
        <f t="shared" si="14"/>
        <v>6208</v>
      </c>
      <c r="S160" s="293"/>
      <c r="T160" s="753" t="s">
        <v>254</v>
      </c>
      <c r="U160" s="750" t="s">
        <v>217</v>
      </c>
      <c r="V160">
        <v>21</v>
      </c>
      <c r="W160">
        <f>830+536</f>
        <v>1366</v>
      </c>
      <c r="X160">
        <v>99521.244000000006</v>
      </c>
    </row>
    <row r="161" spans="2:24" ht="17.25" customHeight="1">
      <c r="B161" s="353"/>
      <c r="C161" s="352"/>
      <c r="D161" s="389"/>
      <c r="E161" s="389"/>
      <c r="F161" s="389"/>
      <c r="G161" s="389"/>
      <c r="H161" s="486"/>
      <c r="K161" s="353"/>
      <c r="L161" s="352"/>
      <c r="M161" s="389"/>
      <c r="N161" s="389"/>
      <c r="O161" s="389"/>
      <c r="P161" s="389"/>
      <c r="Q161" s="486">
        <f t="shared" si="14"/>
        <v>0</v>
      </c>
      <c r="S161" s="293"/>
      <c r="T161" s="753" t="s">
        <v>254</v>
      </c>
      <c r="U161" s="750" t="s">
        <v>218</v>
      </c>
      <c r="V161">
        <v>34</v>
      </c>
      <c r="W161">
        <f>2168+289</f>
        <v>2457</v>
      </c>
      <c r="X161">
        <v>143220.57399999999</v>
      </c>
    </row>
    <row r="162" spans="2:24">
      <c r="B162" s="353"/>
      <c r="C162" s="729" t="s">
        <v>233</v>
      </c>
      <c r="D162" s="390">
        <v>1323</v>
      </c>
      <c r="E162" s="390">
        <v>0</v>
      </c>
      <c r="F162" s="390">
        <v>623</v>
      </c>
      <c r="G162" s="390">
        <v>17512</v>
      </c>
      <c r="H162" s="487">
        <v>19458</v>
      </c>
      <c r="K162" s="353"/>
      <c r="L162" s="729" t="s">
        <v>233</v>
      </c>
      <c r="M162" s="390">
        <v>7305</v>
      </c>
      <c r="N162" s="390">
        <v>0</v>
      </c>
      <c r="O162" s="390">
        <v>408</v>
      </c>
      <c r="P162" s="390">
        <v>17076</v>
      </c>
      <c r="Q162" s="487">
        <v>24789</v>
      </c>
      <c r="S162" s="293"/>
      <c r="T162" s="753" t="s">
        <v>254</v>
      </c>
      <c r="U162" s="750" t="s">
        <v>219</v>
      </c>
      <c r="V162">
        <v>16</v>
      </c>
      <c r="W162">
        <f>969+131</f>
        <v>1100</v>
      </c>
      <c r="X162">
        <v>116293.242</v>
      </c>
    </row>
    <row r="163" spans="2:24">
      <c r="B163" s="353"/>
      <c r="C163" s="351"/>
      <c r="D163" s="416">
        <v>6</v>
      </c>
      <c r="E163" s="416">
        <v>0</v>
      </c>
      <c r="F163" s="416">
        <v>9</v>
      </c>
      <c r="G163" s="416">
        <v>96</v>
      </c>
      <c r="H163" s="487">
        <v>111</v>
      </c>
      <c r="I163" s="289">
        <f>+H163/(H162/1000)</f>
        <v>5.7045945112550109</v>
      </c>
      <c r="K163" s="353"/>
      <c r="L163" s="351"/>
      <c r="M163" s="416">
        <v>7</v>
      </c>
      <c r="N163" s="416">
        <v>0</v>
      </c>
      <c r="O163" s="416">
        <v>1</v>
      </c>
      <c r="P163" s="416">
        <v>54</v>
      </c>
      <c r="Q163" s="487">
        <v>62</v>
      </c>
      <c r="R163" s="289">
        <f>+Q163/(Q162/1000)</f>
        <v>2.5011093630239216</v>
      </c>
      <c r="S163" s="293"/>
      <c r="T163" s="753" t="s">
        <v>254</v>
      </c>
      <c r="U163" s="750" t="s">
        <v>220</v>
      </c>
      <c r="V163">
        <v>16</v>
      </c>
      <c r="W163">
        <f>994+291</f>
        <v>1285</v>
      </c>
      <c r="X163">
        <v>119059.83</v>
      </c>
    </row>
    <row r="164" spans="2:24">
      <c r="B164" s="353"/>
      <c r="C164" s="351"/>
      <c r="D164" s="416">
        <v>1907</v>
      </c>
      <c r="E164" s="416">
        <v>0</v>
      </c>
      <c r="F164" s="416">
        <v>2363</v>
      </c>
      <c r="G164" s="416">
        <v>22945</v>
      </c>
      <c r="H164" s="487">
        <v>27215</v>
      </c>
      <c r="K164" s="353"/>
      <c r="L164" s="351"/>
      <c r="M164" s="416">
        <v>2176</v>
      </c>
      <c r="N164" s="416">
        <v>0</v>
      </c>
      <c r="O164" s="416">
        <v>208</v>
      </c>
      <c r="P164" s="416">
        <v>16821</v>
      </c>
      <c r="Q164" s="487">
        <v>19205</v>
      </c>
      <c r="S164" s="293"/>
      <c r="T164" s="754" t="s">
        <v>233</v>
      </c>
      <c r="U164" s="711"/>
      <c r="V164" s="711"/>
      <c r="W164" s="711"/>
      <c r="X164" s="711"/>
    </row>
    <row r="165" spans="2:24">
      <c r="B165" s="354"/>
      <c r="C165" s="352"/>
      <c r="D165" s="416">
        <v>0</v>
      </c>
      <c r="E165" s="416">
        <v>0</v>
      </c>
      <c r="F165" s="416">
        <v>215</v>
      </c>
      <c r="G165" s="416">
        <v>1006</v>
      </c>
      <c r="H165" s="487">
        <v>1221</v>
      </c>
      <c r="K165" s="354"/>
      <c r="L165" s="352"/>
      <c r="M165" s="416">
        <v>171</v>
      </c>
      <c r="N165" s="416">
        <v>0</v>
      </c>
      <c r="O165" s="416">
        <v>0</v>
      </c>
      <c r="P165" s="416">
        <v>1040</v>
      </c>
      <c r="Q165" s="487">
        <v>1211</v>
      </c>
      <c r="S165" s="293"/>
    </row>
    <row r="166" spans="2:24">
      <c r="B166" s="735" t="s">
        <v>234</v>
      </c>
      <c r="C166" s="729" t="s">
        <v>235</v>
      </c>
      <c r="D166" s="325"/>
      <c r="E166" s="325"/>
      <c r="F166" s="325"/>
      <c r="G166" s="325"/>
      <c r="H166" s="369"/>
      <c r="K166" s="735" t="s">
        <v>234</v>
      </c>
      <c r="L166" s="729" t="s">
        <v>235</v>
      </c>
      <c r="M166" s="325"/>
      <c r="N166" s="325"/>
      <c r="O166" s="325"/>
      <c r="P166" s="325"/>
      <c r="Q166" s="369"/>
      <c r="S166" s="293"/>
    </row>
    <row r="167" spans="2:24">
      <c r="B167" s="353"/>
      <c r="C167" s="351"/>
      <c r="D167" s="325"/>
      <c r="E167" s="325"/>
      <c r="F167" s="325"/>
      <c r="G167" s="325"/>
      <c r="H167" s="369"/>
      <c r="K167" s="353"/>
      <c r="L167" s="351"/>
      <c r="M167" s="325"/>
      <c r="N167" s="325"/>
      <c r="O167" s="325"/>
      <c r="P167" s="325"/>
      <c r="Q167" s="369"/>
      <c r="S167" s="293"/>
    </row>
    <row r="168" spans="2:24">
      <c r="B168" s="353"/>
      <c r="C168" s="351"/>
      <c r="D168" s="325"/>
      <c r="E168" s="325"/>
      <c r="F168" s="325"/>
      <c r="G168" s="325"/>
      <c r="H168" s="369"/>
      <c r="K168" s="353"/>
      <c r="L168" s="351"/>
      <c r="M168" s="325"/>
      <c r="N168" s="325"/>
      <c r="O168" s="325"/>
      <c r="P168" s="325"/>
      <c r="Q168" s="369"/>
      <c r="S168" s="293"/>
    </row>
    <row r="169" spans="2:24">
      <c r="B169" s="354"/>
      <c r="C169" s="352"/>
      <c r="D169" s="325"/>
      <c r="E169" s="325"/>
      <c r="F169" s="325"/>
      <c r="G169" s="325"/>
      <c r="H169" s="369"/>
      <c r="K169" s="354"/>
      <c r="L169" s="352"/>
      <c r="M169" s="325"/>
      <c r="N169" s="325"/>
      <c r="O169" s="325"/>
      <c r="P169" s="325"/>
      <c r="Q169" s="369"/>
      <c r="S169" s="293"/>
    </row>
    <row r="170" spans="2:24" ht="26.4">
      <c r="B170" s="735" t="s">
        <v>236</v>
      </c>
      <c r="C170" s="729" t="s">
        <v>235</v>
      </c>
      <c r="D170" s="455">
        <v>21604</v>
      </c>
      <c r="E170" s="455">
        <v>19805</v>
      </c>
      <c r="F170" s="455">
        <v>6397</v>
      </c>
      <c r="G170" s="455">
        <v>18134</v>
      </c>
      <c r="H170" s="498">
        <f>SUM(D170:G170)</f>
        <v>65940</v>
      </c>
      <c r="K170" s="735" t="s">
        <v>236</v>
      </c>
      <c r="L170" s="729" t="s">
        <v>235</v>
      </c>
      <c r="M170" s="455">
        <v>61956</v>
      </c>
      <c r="N170" s="455">
        <v>31515</v>
      </c>
      <c r="O170" s="455">
        <v>9522</v>
      </c>
      <c r="P170" s="455">
        <v>63233</v>
      </c>
      <c r="Q170" s="484">
        <f>SUM(M170:P170)</f>
        <v>166226</v>
      </c>
      <c r="S170" s="293"/>
    </row>
    <row r="171" spans="2:24">
      <c r="B171" s="353"/>
      <c r="C171" s="351"/>
      <c r="D171" s="455">
        <v>14</v>
      </c>
      <c r="E171" s="455">
        <v>15</v>
      </c>
      <c r="F171" s="455"/>
      <c r="G171" s="455"/>
      <c r="H171" s="498">
        <f>SUM(D171:G171)</f>
        <v>29</v>
      </c>
      <c r="I171" s="289">
        <f>+H171/(H170/1000)</f>
        <v>0.43979375189566272</v>
      </c>
      <c r="K171" s="353"/>
      <c r="L171" s="351"/>
      <c r="M171" s="455">
        <v>0</v>
      </c>
      <c r="N171" s="455">
        <v>3</v>
      </c>
      <c r="O171" s="455">
        <v>1</v>
      </c>
      <c r="P171" s="455">
        <v>6</v>
      </c>
      <c r="Q171" s="484">
        <f>SUM(M171:P171)</f>
        <v>10</v>
      </c>
      <c r="R171" s="289">
        <f>+Q171/(Q170/1000)</f>
        <v>6.0159060556110359E-2</v>
      </c>
      <c r="S171" s="293"/>
    </row>
    <row r="172" spans="2:24">
      <c r="B172" s="353"/>
      <c r="C172" s="351"/>
      <c r="D172" s="455">
        <v>2090</v>
      </c>
      <c r="E172" s="455">
        <v>6229</v>
      </c>
      <c r="F172" s="455"/>
      <c r="G172" s="455"/>
      <c r="H172" s="498">
        <f>SUM(D172:G172)</f>
        <v>8319</v>
      </c>
      <c r="K172" s="353"/>
      <c r="L172" s="351"/>
      <c r="M172" s="455">
        <v>0</v>
      </c>
      <c r="N172" s="455">
        <v>864</v>
      </c>
      <c r="O172" s="455">
        <v>115</v>
      </c>
      <c r="P172" s="455">
        <v>1171</v>
      </c>
      <c r="Q172" s="484">
        <f>SUM(M172:P172)</f>
        <v>2150</v>
      </c>
      <c r="S172" s="293"/>
    </row>
    <row r="173" spans="2:24">
      <c r="B173" s="354"/>
      <c r="C173" s="352"/>
      <c r="D173" s="455"/>
      <c r="E173" s="455"/>
      <c r="F173" s="455"/>
      <c r="G173" s="455"/>
      <c r="H173" s="484"/>
      <c r="K173" s="354"/>
      <c r="L173" s="352"/>
      <c r="M173" s="455"/>
      <c r="N173" s="455"/>
      <c r="O173" s="455"/>
      <c r="P173" s="455"/>
      <c r="Q173" s="484">
        <f>SUM(M173:P173)</f>
        <v>0</v>
      </c>
      <c r="S173" s="293"/>
    </row>
    <row r="174" spans="2:24">
      <c r="B174" s="735" t="s">
        <v>237</v>
      </c>
      <c r="C174" s="729" t="s">
        <v>233</v>
      </c>
      <c r="D174" s="390">
        <v>546</v>
      </c>
      <c r="E174" s="390">
        <v>77</v>
      </c>
      <c r="F174" s="390">
        <v>0</v>
      </c>
      <c r="G174" s="390">
        <v>1151</v>
      </c>
      <c r="H174" s="487">
        <v>1774</v>
      </c>
      <c r="K174" s="735" t="s">
        <v>237</v>
      </c>
      <c r="L174" s="729" t="s">
        <v>233</v>
      </c>
      <c r="M174" s="390">
        <v>1557</v>
      </c>
      <c r="N174" s="390">
        <v>1779</v>
      </c>
      <c r="O174" s="390">
        <v>403</v>
      </c>
      <c r="P174" s="390">
        <v>1372</v>
      </c>
      <c r="Q174" s="487">
        <v>5111</v>
      </c>
      <c r="S174" s="293"/>
    </row>
    <row r="175" spans="2:24">
      <c r="B175" s="353"/>
      <c r="C175" s="351"/>
      <c r="D175" s="416">
        <v>2</v>
      </c>
      <c r="E175" s="416">
        <v>0</v>
      </c>
      <c r="F175" s="416">
        <v>0</v>
      </c>
      <c r="G175" s="416">
        <v>0</v>
      </c>
      <c r="H175" s="487">
        <v>2</v>
      </c>
      <c r="I175" s="289">
        <f>+H175/(H174/1000)</f>
        <v>1.1273957158962795</v>
      </c>
      <c r="K175" s="353"/>
      <c r="L175" s="351"/>
      <c r="M175" s="416">
        <v>0</v>
      </c>
      <c r="N175" s="416">
        <v>0</v>
      </c>
      <c r="O175" s="416">
        <v>0</v>
      </c>
      <c r="P175" s="416">
        <v>0</v>
      </c>
      <c r="Q175" s="487">
        <v>0</v>
      </c>
      <c r="R175" s="289">
        <f>+Q175/(Q174/1000)</f>
        <v>0</v>
      </c>
      <c r="S175" s="293"/>
    </row>
    <row r="176" spans="2:24">
      <c r="B176" s="353"/>
      <c r="C176" s="351"/>
      <c r="D176" s="416">
        <v>593</v>
      </c>
      <c r="E176" s="416">
        <v>0</v>
      </c>
      <c r="F176" s="416">
        <v>0</v>
      </c>
      <c r="G176" s="416">
        <v>0</v>
      </c>
      <c r="H176" s="487">
        <v>593</v>
      </c>
      <c r="K176" s="353"/>
      <c r="L176" s="351"/>
      <c r="M176" s="416">
        <v>0</v>
      </c>
      <c r="N176" s="416">
        <v>0</v>
      </c>
      <c r="O176" s="416">
        <v>0</v>
      </c>
      <c r="P176" s="416">
        <v>0</v>
      </c>
      <c r="Q176" s="487">
        <v>0</v>
      </c>
      <c r="S176" s="293"/>
    </row>
    <row r="177" spans="2:19">
      <c r="B177" s="354"/>
      <c r="C177" s="352"/>
      <c r="D177" s="416">
        <v>199</v>
      </c>
      <c r="E177" s="416">
        <v>0</v>
      </c>
      <c r="F177" s="416">
        <v>0</v>
      </c>
      <c r="G177" s="416">
        <v>0</v>
      </c>
      <c r="H177" s="487">
        <v>199</v>
      </c>
      <c r="K177" s="354"/>
      <c r="L177" s="352"/>
      <c r="M177" s="416">
        <v>0</v>
      </c>
      <c r="N177" s="416">
        <v>0</v>
      </c>
      <c r="O177" s="416">
        <v>0</v>
      </c>
      <c r="P177" s="416">
        <v>0</v>
      </c>
      <c r="Q177" s="487">
        <v>0</v>
      </c>
      <c r="S177" s="293"/>
    </row>
    <row r="178" spans="2:19">
      <c r="B178" s="735" t="s">
        <v>237</v>
      </c>
      <c r="C178" s="741" t="s">
        <v>238</v>
      </c>
      <c r="D178" s="701"/>
      <c r="E178" s="698"/>
      <c r="F178" s="698"/>
      <c r="G178" s="698"/>
      <c r="H178" s="488"/>
      <c r="K178" s="735" t="s">
        <v>237</v>
      </c>
      <c r="L178" s="741" t="s">
        <v>238</v>
      </c>
      <c r="M178" s="701"/>
      <c r="N178" s="698"/>
      <c r="O178" s="698"/>
      <c r="P178" s="698"/>
      <c r="Q178" s="488"/>
      <c r="S178" s="293"/>
    </row>
    <row r="179" spans="2:19">
      <c r="B179" s="353"/>
      <c r="C179" s="355"/>
      <c r="D179" s="701"/>
      <c r="E179" s="698"/>
      <c r="F179" s="698"/>
      <c r="G179" s="698"/>
      <c r="H179" s="488"/>
      <c r="K179" s="353"/>
      <c r="L179" s="355"/>
      <c r="M179" s="701"/>
      <c r="N179" s="698"/>
      <c r="O179" s="698"/>
      <c r="P179" s="698"/>
      <c r="Q179" s="488"/>
      <c r="S179" s="293"/>
    </row>
    <row r="180" spans="2:19">
      <c r="B180" s="353"/>
      <c r="C180" s="355"/>
      <c r="D180" s="701"/>
      <c r="E180" s="698"/>
      <c r="F180" s="698"/>
      <c r="G180" s="698"/>
      <c r="H180" s="488"/>
      <c r="K180" s="353"/>
      <c r="L180" s="355"/>
      <c r="M180" s="701"/>
      <c r="N180" s="698"/>
      <c r="O180" s="698"/>
      <c r="P180" s="698"/>
      <c r="Q180" s="488"/>
      <c r="S180" s="293"/>
    </row>
    <row r="181" spans="2:19">
      <c r="B181" s="354"/>
      <c r="C181" s="356"/>
      <c r="D181" s="701"/>
      <c r="E181" s="698"/>
      <c r="F181" s="698"/>
      <c r="G181" s="698"/>
      <c r="H181" s="489"/>
      <c r="K181" s="354"/>
      <c r="L181" s="356"/>
      <c r="M181" s="701"/>
      <c r="N181" s="698"/>
      <c r="O181" s="698"/>
      <c r="P181" s="698"/>
      <c r="Q181" s="489"/>
      <c r="S181" s="293"/>
    </row>
    <row r="182" spans="2:19">
      <c r="B182" s="728" t="s">
        <v>239</v>
      </c>
      <c r="C182" s="729" t="s">
        <v>240</v>
      </c>
      <c r="D182" s="701"/>
      <c r="E182" s="698"/>
      <c r="F182" s="698"/>
      <c r="G182" s="698"/>
      <c r="H182" s="488">
        <v>1061</v>
      </c>
      <c r="K182" s="728" t="s">
        <v>239</v>
      </c>
      <c r="L182" s="729" t="s">
        <v>240</v>
      </c>
      <c r="M182" s="701"/>
      <c r="N182" s="698"/>
      <c r="O182" s="698"/>
      <c r="P182" s="698"/>
      <c r="Q182" s="488"/>
      <c r="S182" s="293"/>
    </row>
    <row r="183" spans="2:19">
      <c r="B183" s="357"/>
      <c r="C183" s="351"/>
      <c r="D183" s="701"/>
      <c r="E183" s="698"/>
      <c r="F183" s="698"/>
      <c r="G183" s="698"/>
      <c r="H183" s="488"/>
      <c r="K183" s="357"/>
      <c r="L183" s="351"/>
      <c r="M183" s="701"/>
      <c r="N183" s="698"/>
      <c r="O183" s="698"/>
      <c r="P183" s="698"/>
      <c r="Q183" s="488"/>
      <c r="S183" s="293"/>
    </row>
    <row r="184" spans="2:19">
      <c r="B184" s="357"/>
      <c r="C184" s="351"/>
      <c r="D184" s="701"/>
      <c r="E184" s="698"/>
      <c r="F184" s="698"/>
      <c r="G184" s="698"/>
      <c r="H184" s="488"/>
      <c r="K184" s="357"/>
      <c r="L184" s="351"/>
      <c r="M184" s="701"/>
      <c r="N184" s="698"/>
      <c r="O184" s="698"/>
      <c r="P184" s="698"/>
      <c r="Q184" s="488"/>
      <c r="S184" s="293"/>
    </row>
    <row r="185" spans="2:19">
      <c r="B185" s="358"/>
      <c r="C185" s="352"/>
      <c r="D185" s="724"/>
      <c r="E185" s="723"/>
      <c r="F185" s="723"/>
      <c r="G185" s="723"/>
      <c r="H185" s="483"/>
      <c r="K185" s="358"/>
      <c r="L185" s="352"/>
      <c r="M185" s="724"/>
      <c r="N185" s="723"/>
      <c r="O185" s="723"/>
      <c r="P185" s="723"/>
      <c r="Q185" s="483"/>
      <c r="S185" s="293"/>
    </row>
    <row r="186" spans="2:19">
      <c r="B186" s="728" t="s">
        <v>242</v>
      </c>
      <c r="C186" s="755" t="s">
        <v>243</v>
      </c>
      <c r="D186" s="724"/>
      <c r="E186" s="723"/>
      <c r="F186" s="723"/>
      <c r="G186" s="723"/>
      <c r="H186" s="483"/>
      <c r="K186" s="728" t="s">
        <v>242</v>
      </c>
      <c r="L186" s="755" t="s">
        <v>243</v>
      </c>
      <c r="M186" s="724"/>
      <c r="N186" s="723"/>
      <c r="O186" s="723"/>
      <c r="P186" s="723"/>
      <c r="Q186" s="483"/>
      <c r="S186" s="293"/>
    </row>
    <row r="187" spans="2:19">
      <c r="B187" s="357"/>
      <c r="C187" s="755" t="s">
        <v>240</v>
      </c>
      <c r="D187" s="724"/>
      <c r="E187" s="723"/>
      <c r="F187" s="723"/>
      <c r="G187" s="723"/>
      <c r="H187" s="483"/>
      <c r="K187" s="357"/>
      <c r="L187" s="755" t="s">
        <v>240</v>
      </c>
      <c r="M187" s="724"/>
      <c r="N187" s="723"/>
      <c r="O187" s="723"/>
      <c r="P187" s="723"/>
      <c r="Q187" s="483"/>
      <c r="S187" s="293"/>
    </row>
    <row r="188" spans="2:19" ht="13.8" thickBot="1">
      <c r="B188" s="359"/>
      <c r="C188" s="309"/>
      <c r="D188" s="310"/>
      <c r="E188" s="184"/>
      <c r="F188" s="184"/>
      <c r="G188" s="184"/>
      <c r="H188" s="185"/>
      <c r="K188" s="359"/>
      <c r="L188" s="309"/>
      <c r="M188" s="310"/>
      <c r="N188" s="184"/>
      <c r="O188" s="184"/>
      <c r="P188" s="184"/>
      <c r="Q188" s="185"/>
      <c r="S188" s="293"/>
    </row>
    <row r="189" spans="2:19" ht="13.8" thickTop="1">
      <c r="B189" s="206"/>
      <c r="C189" s="206"/>
      <c r="D189" s="206"/>
      <c r="S189" s="293"/>
    </row>
    <row r="190" spans="2:19" ht="13.8" thickBot="1">
      <c r="K190" s="290"/>
      <c r="L190" s="290"/>
      <c r="M190" s="290"/>
      <c r="N190" s="290"/>
      <c r="O190" s="290"/>
      <c r="P190" s="290"/>
      <c r="Q190" s="290"/>
      <c r="S190" s="293"/>
    </row>
    <row r="191" spans="2:19" ht="13.8" thickTop="1">
      <c r="B191" s="503" t="s">
        <v>246</v>
      </c>
      <c r="C191" s="504" t="s">
        <v>245</v>
      </c>
      <c r="D191" s="494">
        <v>157.43</v>
      </c>
      <c r="E191" s="494">
        <v>68.56</v>
      </c>
      <c r="F191" s="494">
        <v>167.69</v>
      </c>
      <c r="G191" s="494">
        <v>134.09</v>
      </c>
      <c r="H191" s="495">
        <v>527.77</v>
      </c>
      <c r="J191" s="395"/>
      <c r="K191" s="501" t="s">
        <v>246</v>
      </c>
      <c r="L191" s="351" t="s">
        <v>245</v>
      </c>
      <c r="M191" s="490">
        <v>94.68</v>
      </c>
      <c r="N191" s="490">
        <v>74.37</v>
      </c>
      <c r="O191" s="490">
        <v>134.30000000000001</v>
      </c>
      <c r="P191" s="490">
        <v>51</v>
      </c>
      <c r="Q191" s="491">
        <v>354.35</v>
      </c>
      <c r="S191" s="293"/>
    </row>
    <row r="192" spans="2:19">
      <c r="B192" s="357"/>
      <c r="C192" s="351"/>
      <c r="D192" s="378">
        <v>3</v>
      </c>
      <c r="E192" s="378">
        <v>3</v>
      </c>
      <c r="F192" s="378">
        <v>3</v>
      </c>
      <c r="G192" s="378">
        <v>4</v>
      </c>
      <c r="H192" s="402">
        <v>13</v>
      </c>
      <c r="I192" s="289">
        <f>+H192/(H191/1000)</f>
        <v>24.631941944407604</v>
      </c>
      <c r="J192" s="395"/>
      <c r="K192" s="501"/>
      <c r="L192" s="351"/>
      <c r="M192" s="378">
        <v>6</v>
      </c>
      <c r="N192" s="378">
        <v>3</v>
      </c>
      <c r="O192" s="378">
        <v>3</v>
      </c>
      <c r="P192" s="378">
        <v>3</v>
      </c>
      <c r="Q192" s="402">
        <v>15</v>
      </c>
      <c r="R192" s="289">
        <f>+Q192/(Q191/1000)</f>
        <v>42.331028643996049</v>
      </c>
      <c r="S192" s="293"/>
    </row>
    <row r="193" spans="2:20">
      <c r="B193" s="357"/>
      <c r="C193" s="351"/>
      <c r="D193" s="378">
        <v>804</v>
      </c>
      <c r="E193" s="378">
        <v>496</v>
      </c>
      <c r="F193" s="378">
        <v>772</v>
      </c>
      <c r="G193" s="378">
        <v>776</v>
      </c>
      <c r="H193" s="402">
        <v>2848</v>
      </c>
      <c r="K193" s="357"/>
      <c r="L193" s="351"/>
      <c r="M193" s="378">
        <v>1150</v>
      </c>
      <c r="N193" s="378">
        <v>466</v>
      </c>
      <c r="O193" s="378">
        <v>574</v>
      </c>
      <c r="P193" s="378">
        <v>618</v>
      </c>
      <c r="Q193" s="402">
        <v>2808</v>
      </c>
      <c r="S193" s="293"/>
    </row>
    <row r="194" spans="2:20" ht="13.8" thickBot="1">
      <c r="B194" s="359"/>
      <c r="C194" s="502"/>
      <c r="D194" s="492" t="s">
        <v>255</v>
      </c>
      <c r="E194" s="492" t="s">
        <v>255</v>
      </c>
      <c r="F194" s="492" t="s">
        <v>255</v>
      </c>
      <c r="G194" s="492" t="s">
        <v>255</v>
      </c>
      <c r="H194" s="493" t="s">
        <v>255</v>
      </c>
      <c r="K194" s="359"/>
      <c r="L194" s="502"/>
      <c r="M194" s="492" t="s">
        <v>255</v>
      </c>
      <c r="N194" s="492" t="s">
        <v>255</v>
      </c>
      <c r="O194" s="492" t="s">
        <v>255</v>
      </c>
      <c r="P194" s="492" t="s">
        <v>255</v>
      </c>
      <c r="Q194" s="493" t="s">
        <v>255</v>
      </c>
      <c r="S194" s="293"/>
    </row>
    <row r="195" spans="2:20" ht="13.8" thickTop="1">
      <c r="S195" s="293"/>
    </row>
    <row r="196" spans="2:20" ht="6.75" customHeight="1">
      <c r="B196" s="215"/>
      <c r="C196" s="215"/>
      <c r="D196" s="215"/>
      <c r="E196" s="215"/>
      <c r="F196" s="215"/>
      <c r="G196" s="215"/>
      <c r="H196" s="215"/>
      <c r="I196" s="215"/>
      <c r="J196" s="215"/>
      <c r="K196" s="482"/>
      <c r="L196" s="482"/>
      <c r="M196" s="482"/>
      <c r="N196" s="215"/>
      <c r="O196" s="215"/>
      <c r="P196" s="215"/>
      <c r="Q196" s="215"/>
      <c r="R196" s="215"/>
    </row>
    <row r="197" spans="2:20" ht="13.8" thickBot="1"/>
    <row r="198" spans="2:20" ht="13.8" thickTop="1">
      <c r="B198" s="292" t="s">
        <v>216</v>
      </c>
      <c r="C198" s="291" t="s">
        <v>2</v>
      </c>
      <c r="D198" s="291" t="s">
        <v>217</v>
      </c>
      <c r="E198" s="232" t="s">
        <v>218</v>
      </c>
      <c r="F198" s="232" t="s">
        <v>219</v>
      </c>
      <c r="G198" s="232" t="s">
        <v>220</v>
      </c>
      <c r="H198" s="323">
        <v>2018</v>
      </c>
      <c r="K198" s="292" t="s">
        <v>216</v>
      </c>
      <c r="L198" s="291" t="s">
        <v>2</v>
      </c>
      <c r="M198" s="291" t="s">
        <v>217</v>
      </c>
      <c r="N198" s="232" t="s">
        <v>218</v>
      </c>
      <c r="O198" s="232" t="s">
        <v>219</v>
      </c>
      <c r="P198" s="232" t="s">
        <v>220</v>
      </c>
      <c r="Q198" s="323">
        <v>2019</v>
      </c>
    </row>
    <row r="199" spans="2:20">
      <c r="B199" s="725" t="s">
        <v>221</v>
      </c>
      <c r="C199" s="701" t="s">
        <v>222</v>
      </c>
      <c r="D199" s="699" t="s">
        <v>223</v>
      </c>
      <c r="E199" s="700"/>
      <c r="F199" s="700"/>
      <c r="G199" s="700"/>
      <c r="H199" s="483"/>
      <c r="K199" s="725" t="s">
        <v>221</v>
      </c>
      <c r="L199" s="701" t="s">
        <v>222</v>
      </c>
      <c r="M199" s="699" t="s">
        <v>223</v>
      </c>
      <c r="N199" s="700"/>
      <c r="O199" s="700"/>
      <c r="P199" s="700"/>
      <c r="Q199" s="483"/>
    </row>
    <row r="200" spans="2:20">
      <c r="B200" s="349"/>
      <c r="C200" s="701"/>
      <c r="D200" s="699" t="s">
        <v>224</v>
      </c>
      <c r="E200" s="700"/>
      <c r="F200" s="700"/>
      <c r="G200" s="700"/>
      <c r="H200" s="483"/>
      <c r="K200" s="349"/>
      <c r="L200" s="701"/>
      <c r="M200" s="699" t="s">
        <v>224</v>
      </c>
      <c r="N200" s="700"/>
      <c r="O200" s="700"/>
      <c r="P200" s="700"/>
      <c r="Q200" s="483"/>
    </row>
    <row r="201" spans="2:20">
      <c r="B201" s="349"/>
      <c r="C201" s="701"/>
      <c r="D201" s="699" t="s">
        <v>225</v>
      </c>
      <c r="E201" s="700"/>
      <c r="F201" s="700"/>
      <c r="G201" s="700"/>
      <c r="H201" s="483"/>
      <c r="K201" s="349"/>
      <c r="L201" s="701"/>
      <c r="M201" s="699" t="s">
        <v>225</v>
      </c>
      <c r="N201" s="700"/>
      <c r="O201" s="700"/>
      <c r="P201" s="700"/>
      <c r="Q201" s="483"/>
    </row>
    <row r="202" spans="2:20">
      <c r="B202" s="350"/>
      <c r="C202" s="701"/>
      <c r="D202" s="699" t="s">
        <v>226</v>
      </c>
      <c r="E202" s="700"/>
      <c r="F202" s="700"/>
      <c r="G202" s="700"/>
      <c r="H202" s="483"/>
      <c r="K202" s="350"/>
      <c r="L202" s="701"/>
      <c r="M202" s="699" t="s">
        <v>226</v>
      </c>
      <c r="N202" s="700"/>
      <c r="O202" s="700"/>
      <c r="P202" s="700"/>
      <c r="Q202" s="483"/>
    </row>
    <row r="203" spans="2:20">
      <c r="B203" s="728" t="s">
        <v>227</v>
      </c>
      <c r="C203" s="729" t="s">
        <v>245</v>
      </c>
      <c r="D203" s="511">
        <v>452.89030040740971</v>
      </c>
      <c r="E203" s="511">
        <v>148.63073015832907</v>
      </c>
      <c r="F203" s="511">
        <v>0.39142999267578105</v>
      </c>
      <c r="G203" s="511">
        <v>0</v>
      </c>
      <c r="H203" s="512">
        <f>SUM(D203:G203)</f>
        <v>601.91246055841452</v>
      </c>
      <c r="K203" s="728" t="s">
        <v>227</v>
      </c>
      <c r="L203" s="729" t="s">
        <v>245</v>
      </c>
      <c r="M203" s="511">
        <v>0</v>
      </c>
      <c r="N203" s="511">
        <v>0</v>
      </c>
      <c r="O203" s="511">
        <v>89.394690000000011</v>
      </c>
      <c r="P203" s="511">
        <v>2.6489199999999999</v>
      </c>
      <c r="Q203" s="512">
        <v>92.043610000000015</v>
      </c>
    </row>
    <row r="204" spans="2:20">
      <c r="B204" s="357"/>
      <c r="C204" s="351"/>
      <c r="D204" s="513">
        <v>1</v>
      </c>
      <c r="E204" s="513">
        <v>3</v>
      </c>
      <c r="F204" s="513">
        <v>1</v>
      </c>
      <c r="G204" s="513">
        <v>0</v>
      </c>
      <c r="H204" s="512">
        <v>5</v>
      </c>
      <c r="I204" s="289">
        <f>+H204/(H203/1000)</f>
        <v>8.3068557766046762</v>
      </c>
      <c r="K204" s="357"/>
      <c r="L204" s="351"/>
      <c r="M204" s="513" t="s">
        <v>256</v>
      </c>
      <c r="N204" s="513" t="s">
        <v>256</v>
      </c>
      <c r="O204" s="513">
        <v>1</v>
      </c>
      <c r="P204" s="513">
        <v>0</v>
      </c>
      <c r="Q204" s="512">
        <v>1</v>
      </c>
      <c r="R204" s="289">
        <f>+Q204/(Q203/1000)</f>
        <v>10.864415248380631</v>
      </c>
    </row>
    <row r="205" spans="2:20">
      <c r="B205" s="357"/>
      <c r="C205" s="351"/>
      <c r="D205" s="513">
        <v>61</v>
      </c>
      <c r="E205" s="513">
        <v>150</v>
      </c>
      <c r="F205" s="513">
        <v>68</v>
      </c>
      <c r="G205" s="513">
        <v>0</v>
      </c>
      <c r="H205" s="512">
        <v>279</v>
      </c>
      <c r="K205" s="357"/>
      <c r="L205" s="351"/>
      <c r="M205" s="513" t="s">
        <v>256</v>
      </c>
      <c r="N205" s="513" t="s">
        <v>256</v>
      </c>
      <c r="O205" s="513">
        <v>174</v>
      </c>
      <c r="P205" s="513">
        <v>0</v>
      </c>
      <c r="Q205" s="512">
        <v>174</v>
      </c>
      <c r="T205" s="1"/>
    </row>
    <row r="206" spans="2:20">
      <c r="B206" s="358"/>
      <c r="C206" s="352"/>
      <c r="D206" s="513">
        <v>0</v>
      </c>
      <c r="E206" s="513">
        <v>0</v>
      </c>
      <c r="F206" s="513">
        <v>0</v>
      </c>
      <c r="G206" s="513">
        <v>0</v>
      </c>
      <c r="H206" s="512">
        <f>SUM(D206:G206)</f>
        <v>0</v>
      </c>
      <c r="K206" s="358"/>
      <c r="L206" s="352"/>
      <c r="M206" s="513" t="s">
        <v>256</v>
      </c>
      <c r="N206" s="513" t="s">
        <v>256</v>
      </c>
      <c r="O206" s="513">
        <v>0</v>
      </c>
      <c r="P206" s="513">
        <v>0</v>
      </c>
      <c r="Q206" s="512">
        <v>0</v>
      </c>
    </row>
    <row r="207" spans="2:20">
      <c r="B207" s="728" t="s">
        <v>227</v>
      </c>
      <c r="C207" s="729" t="s">
        <v>228</v>
      </c>
      <c r="D207" s="391">
        <v>9349.6409999999996</v>
      </c>
      <c r="E207" s="391">
        <v>1929.684</v>
      </c>
      <c r="F207" s="391">
        <v>2228.9630000000002</v>
      </c>
      <c r="G207" s="391">
        <v>6587.3620000000001</v>
      </c>
      <c r="H207" s="392">
        <f>SUM(D207:G207)</f>
        <v>20095.649999999998</v>
      </c>
      <c r="K207" s="728" t="s">
        <v>227</v>
      </c>
      <c r="L207" s="729" t="s">
        <v>228</v>
      </c>
      <c r="M207" s="391">
        <v>7340.4530000000004</v>
      </c>
      <c r="N207" s="391">
        <v>3509.1280000000002</v>
      </c>
      <c r="O207" s="391">
        <v>5026.9570000000003</v>
      </c>
      <c r="P207" s="391">
        <v>10038.024000000003</v>
      </c>
      <c r="Q207" s="392">
        <f t="shared" ref="Q207:Q209" si="15">SUM(M207:P207)</f>
        <v>25914.562000000005</v>
      </c>
    </row>
    <row r="208" spans="2:20">
      <c r="B208" s="357"/>
      <c r="C208" s="351"/>
      <c r="D208" s="418">
        <v>19</v>
      </c>
      <c r="E208" s="418">
        <v>16</v>
      </c>
      <c r="F208" s="418">
        <v>14</v>
      </c>
      <c r="G208" s="418">
        <v>18</v>
      </c>
      <c r="H208" s="496">
        <f>SUM(D208:G208)</f>
        <v>67</v>
      </c>
      <c r="I208" s="289">
        <f>+H208/(H207/1000)</f>
        <v>3.3340548825243275</v>
      </c>
      <c r="K208" s="357"/>
      <c r="L208" s="351"/>
      <c r="M208" s="418">
        <v>20</v>
      </c>
      <c r="N208" s="418">
        <v>20</v>
      </c>
      <c r="O208" s="418">
        <v>7</v>
      </c>
      <c r="P208" s="418">
        <v>12</v>
      </c>
      <c r="Q208" s="496">
        <f t="shared" si="15"/>
        <v>59</v>
      </c>
      <c r="R208" s="289">
        <f>+Q208/(Q207/1000)</f>
        <v>2.2767122207197632</v>
      </c>
    </row>
    <row r="209" spans="2:18">
      <c r="B209" s="357"/>
      <c r="C209" s="351"/>
      <c r="D209" s="418">
        <v>1315</v>
      </c>
      <c r="E209" s="418">
        <v>819</v>
      </c>
      <c r="F209" s="418">
        <v>1113</v>
      </c>
      <c r="G209" s="418">
        <v>1360</v>
      </c>
      <c r="H209" s="496">
        <f>SUM(D209:G209)</f>
        <v>4607</v>
      </c>
      <c r="K209" s="357"/>
      <c r="L209" s="351"/>
      <c r="M209" s="418">
        <v>1435</v>
      </c>
      <c r="N209" s="418">
        <v>1576</v>
      </c>
      <c r="O209" s="418">
        <v>456</v>
      </c>
      <c r="P209" s="418">
        <v>662</v>
      </c>
      <c r="Q209" s="496">
        <f t="shared" si="15"/>
        <v>4129</v>
      </c>
    </row>
    <row r="210" spans="2:18">
      <c r="B210" s="358"/>
      <c r="C210" s="352"/>
      <c r="D210" s="391"/>
      <c r="E210" s="391"/>
      <c r="F210" s="391"/>
      <c r="G210" s="391"/>
      <c r="H210" s="392"/>
      <c r="K210" s="358"/>
      <c r="L210" s="352"/>
      <c r="M210" s="391"/>
      <c r="N210" s="391"/>
      <c r="O210" s="391"/>
      <c r="P210" s="391"/>
      <c r="Q210" s="392"/>
    </row>
    <row r="211" spans="2:18">
      <c r="B211" s="728" t="s">
        <v>229</v>
      </c>
      <c r="C211" s="729" t="s">
        <v>228</v>
      </c>
      <c r="D211" s="391">
        <v>3579.78</v>
      </c>
      <c r="E211" s="391">
        <v>10044.6775</v>
      </c>
      <c r="F211" s="391">
        <v>9723.2075000000004</v>
      </c>
      <c r="G211" s="391">
        <v>13710.898499999999</v>
      </c>
      <c r="H211" s="392">
        <f>SUM(D211:G211)</f>
        <v>37058.563500000004</v>
      </c>
      <c r="K211" s="728" t="s">
        <v>229</v>
      </c>
      <c r="L211" s="729" t="s">
        <v>228</v>
      </c>
      <c r="M211" s="391">
        <v>11903.1355</v>
      </c>
      <c r="N211" s="391">
        <v>23787.016</v>
      </c>
      <c r="O211" s="391">
        <v>23658.851999999999</v>
      </c>
      <c r="P211" s="391">
        <v>20073.666499999999</v>
      </c>
      <c r="Q211" s="392">
        <f t="shared" ref="Q211:Q213" si="16">SUM(M211:P211)</f>
        <v>79422.67</v>
      </c>
    </row>
    <row r="212" spans="2:18">
      <c r="B212" s="357"/>
      <c r="C212" s="351"/>
      <c r="D212" s="418">
        <v>43</v>
      </c>
      <c r="E212" s="418">
        <v>86</v>
      </c>
      <c r="F212" s="418">
        <v>67</v>
      </c>
      <c r="G212" s="418">
        <v>122</v>
      </c>
      <c r="H212" s="496">
        <f>SUM(D212:G212)</f>
        <v>318</v>
      </c>
      <c r="I212" s="289">
        <f>+H212/(H211/1000)</f>
        <v>8.5810125910573944</v>
      </c>
      <c r="K212" s="357"/>
      <c r="L212" s="351"/>
      <c r="M212" s="418">
        <v>117</v>
      </c>
      <c r="N212" s="418">
        <v>116</v>
      </c>
      <c r="O212" s="418">
        <v>68</v>
      </c>
      <c r="P212" s="418">
        <v>79</v>
      </c>
      <c r="Q212" s="496">
        <f t="shared" si="16"/>
        <v>380</v>
      </c>
      <c r="R212" s="289">
        <f>+Q212/(Q211/1000)</f>
        <v>4.7845281454274957</v>
      </c>
    </row>
    <row r="213" spans="2:18">
      <c r="B213" s="357"/>
      <c r="C213" s="351"/>
      <c r="D213" s="418">
        <v>3949</v>
      </c>
      <c r="E213" s="418">
        <v>5957</v>
      </c>
      <c r="F213" s="418">
        <v>4297</v>
      </c>
      <c r="G213" s="418">
        <v>9037</v>
      </c>
      <c r="H213" s="496">
        <f>SUM(D213:G213)</f>
        <v>23240</v>
      </c>
      <c r="K213" s="357"/>
      <c r="L213" s="351"/>
      <c r="M213" s="418">
        <v>11164</v>
      </c>
      <c r="N213" s="418">
        <v>9031</v>
      </c>
      <c r="O213" s="418">
        <v>4048</v>
      </c>
      <c r="P213" s="418">
        <v>4767</v>
      </c>
      <c r="Q213" s="496">
        <f t="shared" si="16"/>
        <v>29010</v>
      </c>
    </row>
    <row r="214" spans="2:18">
      <c r="B214" s="358"/>
      <c r="C214" s="352"/>
      <c r="D214" s="391"/>
      <c r="E214" s="391"/>
      <c r="F214" s="391"/>
      <c r="G214" s="391"/>
      <c r="H214" s="392"/>
      <c r="K214" s="358"/>
      <c r="L214" s="352"/>
      <c r="M214" s="391"/>
      <c r="N214" s="391"/>
      <c r="O214" s="391"/>
      <c r="P214" s="391"/>
      <c r="Q214" s="392"/>
    </row>
    <row r="215" spans="2:18">
      <c r="B215" s="728" t="s">
        <v>231</v>
      </c>
      <c r="C215" s="729" t="s">
        <v>228</v>
      </c>
      <c r="D215" s="733">
        <v>53853.025999999998</v>
      </c>
      <c r="E215" s="733">
        <v>94624.213000000003</v>
      </c>
      <c r="F215" s="733">
        <v>106754.118</v>
      </c>
      <c r="G215" s="733">
        <v>142208.52799999999</v>
      </c>
      <c r="H215" s="485">
        <f>SUM(D215:G215)</f>
        <v>397439.88500000001</v>
      </c>
      <c r="K215" s="728" t="s">
        <v>231</v>
      </c>
      <c r="L215" s="729" t="s">
        <v>228</v>
      </c>
      <c r="M215" s="733">
        <v>79405.323999999993</v>
      </c>
      <c r="N215" s="733">
        <v>62621.95</v>
      </c>
      <c r="O215" s="733">
        <v>98319.228000000003</v>
      </c>
      <c r="P215" s="733">
        <v>125102.656</v>
      </c>
      <c r="Q215" s="485">
        <f>SUM(M215:P215)</f>
        <v>365449.158</v>
      </c>
    </row>
    <row r="216" spans="2:18">
      <c r="B216" s="357"/>
      <c r="C216" s="351"/>
      <c r="D216" s="734">
        <v>47</v>
      </c>
      <c r="E216" s="734">
        <v>99</v>
      </c>
      <c r="F216" s="734">
        <v>101</v>
      </c>
      <c r="G216" s="734">
        <v>132</v>
      </c>
      <c r="H216" s="497">
        <f>SUM(D216:G216)</f>
        <v>379</v>
      </c>
      <c r="I216" s="289">
        <f>+H216/(H215/1000)</f>
        <v>0.95360333550821152</v>
      </c>
      <c r="K216" s="357"/>
      <c r="L216" s="351"/>
      <c r="M216" s="734">
        <v>40</v>
      </c>
      <c r="N216" s="734">
        <v>63</v>
      </c>
      <c r="O216" s="734">
        <v>76</v>
      </c>
      <c r="P216" s="734">
        <v>76</v>
      </c>
      <c r="Q216" s="497">
        <f>SUM(M216:P216)</f>
        <v>255</v>
      </c>
      <c r="R216" s="289">
        <f>+Q216/(Q215/1000)</f>
        <v>0.69777148043121229</v>
      </c>
    </row>
    <row r="217" spans="2:18">
      <c r="B217" s="357"/>
      <c r="C217" s="351"/>
      <c r="D217" s="734">
        <v>4521</v>
      </c>
      <c r="E217" s="734">
        <v>8437</v>
      </c>
      <c r="F217" s="734">
        <v>9078</v>
      </c>
      <c r="G217" s="734">
        <v>12194</v>
      </c>
      <c r="H217" s="497">
        <f>SUM(D217:G217)</f>
        <v>34230</v>
      </c>
      <c r="K217" s="357"/>
      <c r="L217" s="351"/>
      <c r="M217" s="734">
        <v>4260</v>
      </c>
      <c r="N217" s="734">
        <v>6679</v>
      </c>
      <c r="O217" s="734">
        <v>10540</v>
      </c>
      <c r="P217" s="734">
        <v>8850</v>
      </c>
      <c r="Q217" s="497">
        <f>SUM(M217:P217)</f>
        <v>30329</v>
      </c>
    </row>
    <row r="218" spans="2:18">
      <c r="B218" s="358"/>
      <c r="C218" s="352"/>
      <c r="D218" s="734"/>
      <c r="E218" s="734"/>
      <c r="F218" s="734"/>
      <c r="G218" s="734"/>
      <c r="H218" s="485"/>
      <c r="K218" s="358"/>
      <c r="L218" s="352"/>
      <c r="M218" s="734"/>
      <c r="N218" s="734"/>
      <c r="O218" s="734"/>
      <c r="P218" s="734"/>
      <c r="Q218" s="485"/>
    </row>
    <row r="219" spans="2:18">
      <c r="B219" s="735" t="s">
        <v>232</v>
      </c>
      <c r="C219" s="729" t="s">
        <v>228</v>
      </c>
      <c r="D219" s="389">
        <v>101258.296</v>
      </c>
      <c r="E219" s="389">
        <v>116535.091</v>
      </c>
      <c r="F219" s="389">
        <v>117098.735</v>
      </c>
      <c r="G219" s="389">
        <v>152387.4</v>
      </c>
      <c r="H219" s="486">
        <f>SUM(D219:G219)</f>
        <v>487279.522</v>
      </c>
      <c r="K219" s="735" t="s">
        <v>232</v>
      </c>
      <c r="L219" s="729" t="s">
        <v>228</v>
      </c>
      <c r="M219" s="389">
        <v>101199.25900000001</v>
      </c>
      <c r="N219" s="389">
        <v>123673.034</v>
      </c>
      <c r="O219" s="389">
        <v>92152.808999999994</v>
      </c>
      <c r="P219" s="389">
        <v>176822.44200000001</v>
      </c>
      <c r="Q219" s="486">
        <f>SUM(M219:P219)</f>
        <v>493847.54399999999</v>
      </c>
    </row>
    <row r="220" spans="2:18">
      <c r="B220" s="353"/>
      <c r="C220" s="351"/>
      <c r="D220" s="417">
        <v>22</v>
      </c>
      <c r="E220" s="417">
        <v>27</v>
      </c>
      <c r="F220" s="417">
        <v>22</v>
      </c>
      <c r="G220" s="417">
        <v>38</v>
      </c>
      <c r="H220" s="486">
        <f>SUM(D220:G220)</f>
        <v>109</v>
      </c>
      <c r="I220" s="289">
        <f>+H220/(H219/1000)</f>
        <v>0.22369091061454457</v>
      </c>
      <c r="K220" s="353"/>
      <c r="L220" s="351"/>
      <c r="M220" s="417">
        <v>16</v>
      </c>
      <c r="N220" s="417">
        <v>23</v>
      </c>
      <c r="O220" s="417">
        <v>8</v>
      </c>
      <c r="P220" s="417">
        <v>30</v>
      </c>
      <c r="Q220" s="486">
        <f>SUM(M220:P220)</f>
        <v>77</v>
      </c>
      <c r="R220" s="289">
        <f>+Q220/(Q219/1000)</f>
        <v>0.15591856421179245</v>
      </c>
    </row>
    <row r="221" spans="2:18">
      <c r="B221" s="353"/>
      <c r="C221" s="351"/>
      <c r="D221" s="738">
        <v>1898</v>
      </c>
      <c r="E221" s="738">
        <v>2737</v>
      </c>
      <c r="F221" s="738">
        <v>1877</v>
      </c>
      <c r="G221" s="738">
        <v>3013</v>
      </c>
      <c r="H221" s="486">
        <f>SUM(D221:G221)</f>
        <v>9525</v>
      </c>
      <c r="K221" s="353"/>
      <c r="L221" s="351"/>
      <c r="M221" s="738">
        <v>1525</v>
      </c>
      <c r="N221" s="738">
        <v>2596</v>
      </c>
      <c r="O221" s="738">
        <v>733</v>
      </c>
      <c r="P221" s="738">
        <v>3066</v>
      </c>
      <c r="Q221" s="486">
        <f>SUM(M221:P221)</f>
        <v>7920</v>
      </c>
    </row>
    <row r="222" spans="2:18">
      <c r="B222" s="353"/>
      <c r="C222" s="352"/>
      <c r="D222" s="389"/>
      <c r="E222" s="389"/>
      <c r="F222" s="389"/>
      <c r="G222" s="389"/>
      <c r="H222" s="486"/>
      <c r="K222" s="353"/>
      <c r="L222" s="352"/>
      <c r="M222" s="389"/>
      <c r="N222" s="389"/>
      <c r="O222" s="389"/>
      <c r="P222" s="389"/>
      <c r="Q222" s="486"/>
    </row>
    <row r="223" spans="2:18">
      <c r="B223" s="353"/>
      <c r="C223" s="729" t="s">
        <v>233</v>
      </c>
      <c r="D223" s="390">
        <v>7579</v>
      </c>
      <c r="E223" s="390">
        <v>224</v>
      </c>
      <c r="F223" s="390">
        <v>2379</v>
      </c>
      <c r="G223" s="390">
        <v>15073</v>
      </c>
      <c r="H223" s="390">
        <v>25255</v>
      </c>
      <c r="K223" s="353"/>
      <c r="L223" s="729" t="s">
        <v>233</v>
      </c>
      <c r="M223" s="390">
        <v>10692</v>
      </c>
      <c r="N223" s="390">
        <v>0</v>
      </c>
      <c r="O223" s="390">
        <v>432</v>
      </c>
      <c r="P223" s="390">
        <v>23345</v>
      </c>
      <c r="Q223" s="390">
        <v>34469</v>
      </c>
    </row>
    <row r="224" spans="2:18">
      <c r="B224" s="353"/>
      <c r="C224" s="351"/>
      <c r="D224" s="390">
        <v>8</v>
      </c>
      <c r="E224" s="390">
        <v>0</v>
      </c>
      <c r="F224" s="390">
        <v>17</v>
      </c>
      <c r="G224" s="390">
        <v>52</v>
      </c>
      <c r="H224" s="390">
        <v>77</v>
      </c>
      <c r="I224" s="289">
        <f>+H224/(H223/1000)</f>
        <v>3.0489012076816473</v>
      </c>
      <c r="K224" s="353"/>
      <c r="L224" s="351"/>
      <c r="M224" s="390">
        <v>37</v>
      </c>
      <c r="N224" s="390">
        <v>0</v>
      </c>
      <c r="O224" s="390">
        <v>11</v>
      </c>
      <c r="P224" s="390">
        <v>64</v>
      </c>
      <c r="Q224" s="390">
        <v>112</v>
      </c>
      <c r="R224" s="289">
        <f>+Q224/(Q223/1000)</f>
        <v>3.2492964692912469</v>
      </c>
    </row>
    <row r="225" spans="2:18">
      <c r="B225" s="353"/>
      <c r="C225" s="351"/>
      <c r="D225" s="390">
        <v>2495</v>
      </c>
      <c r="E225" s="390">
        <v>0</v>
      </c>
      <c r="F225" s="390">
        <v>4830</v>
      </c>
      <c r="G225" s="390">
        <v>13242</v>
      </c>
      <c r="H225" s="390">
        <v>20567</v>
      </c>
      <c r="K225" s="353"/>
      <c r="L225" s="351"/>
      <c r="M225" s="390">
        <v>10535</v>
      </c>
      <c r="N225" s="390">
        <v>0</v>
      </c>
      <c r="O225" s="390">
        <v>2076</v>
      </c>
      <c r="P225" s="390">
        <v>14930</v>
      </c>
      <c r="Q225" s="390">
        <v>27541</v>
      </c>
    </row>
    <row r="226" spans="2:18">
      <c r="B226" s="354"/>
      <c r="C226" s="352"/>
      <c r="D226" s="390">
        <v>162</v>
      </c>
      <c r="E226" s="390">
        <v>0</v>
      </c>
      <c r="F226" s="390">
        <v>144</v>
      </c>
      <c r="G226" s="390">
        <v>960</v>
      </c>
      <c r="H226" s="390">
        <v>1266</v>
      </c>
      <c r="K226" s="354"/>
      <c r="L226" s="352"/>
      <c r="M226" s="390">
        <v>512</v>
      </c>
      <c r="N226" s="390">
        <v>0</v>
      </c>
      <c r="O226" s="390">
        <v>625</v>
      </c>
      <c r="P226" s="390">
        <v>1230</v>
      </c>
      <c r="Q226" s="390">
        <v>2367</v>
      </c>
    </row>
    <row r="227" spans="2:18">
      <c r="B227" s="735" t="s">
        <v>234</v>
      </c>
      <c r="C227" s="729" t="s">
        <v>235</v>
      </c>
      <c r="D227" s="325"/>
      <c r="E227" s="325"/>
      <c r="F227" s="325"/>
      <c r="G227" s="325"/>
      <c r="H227" s="369"/>
      <c r="K227" s="735" t="s">
        <v>234</v>
      </c>
      <c r="L227" s="729" t="s">
        <v>235</v>
      </c>
      <c r="M227" s="325"/>
      <c r="N227" s="325"/>
      <c r="O227" s="325"/>
      <c r="P227" s="325"/>
      <c r="Q227" s="369"/>
    </row>
    <row r="228" spans="2:18">
      <c r="B228" s="353"/>
      <c r="C228" s="351"/>
      <c r="D228" s="325"/>
      <c r="E228" s="325"/>
      <c r="F228" s="325"/>
      <c r="G228" s="325"/>
      <c r="H228" s="369"/>
      <c r="K228" s="353"/>
      <c r="L228" s="351"/>
      <c r="M228" s="325"/>
      <c r="N228" s="325"/>
      <c r="O228" s="325"/>
      <c r="P228" s="325"/>
      <c r="Q228" s="369"/>
    </row>
    <row r="229" spans="2:18">
      <c r="B229" s="353"/>
      <c r="C229" s="351"/>
      <c r="D229" s="325"/>
      <c r="E229" s="325"/>
      <c r="F229" s="325"/>
      <c r="G229" s="325"/>
      <c r="H229" s="369"/>
      <c r="K229" s="353"/>
      <c r="L229" s="351"/>
      <c r="M229" s="325"/>
      <c r="N229" s="325"/>
      <c r="O229" s="325"/>
      <c r="P229" s="325"/>
      <c r="Q229" s="369"/>
    </row>
    <row r="230" spans="2:18">
      <c r="B230" s="354"/>
      <c r="C230" s="352"/>
      <c r="D230" s="325"/>
      <c r="E230" s="325"/>
      <c r="F230" s="325"/>
      <c r="G230" s="325"/>
      <c r="H230" s="369"/>
      <c r="K230" s="354"/>
      <c r="L230" s="352"/>
      <c r="M230" s="325"/>
      <c r="N230" s="325"/>
      <c r="O230" s="325"/>
      <c r="P230" s="325"/>
      <c r="Q230" s="369"/>
    </row>
    <row r="231" spans="2:18" ht="26.4">
      <c r="B231" s="735" t="s">
        <v>236</v>
      </c>
      <c r="C231" s="729" t="s">
        <v>235</v>
      </c>
      <c r="D231" s="455">
        <v>75172.248000000007</v>
      </c>
      <c r="E231" s="455">
        <v>0</v>
      </c>
      <c r="F231" s="455">
        <v>0</v>
      </c>
      <c r="G231" s="455">
        <v>0</v>
      </c>
      <c r="H231" s="498">
        <f>SUM(D231:G231)</f>
        <v>75172.248000000007</v>
      </c>
      <c r="K231" s="735" t="s">
        <v>236</v>
      </c>
      <c r="L231" s="729" t="s">
        <v>235</v>
      </c>
      <c r="M231" s="455"/>
      <c r="N231" s="455"/>
      <c r="O231" s="455"/>
      <c r="P231" s="455"/>
      <c r="Q231" s="498">
        <v>319850</v>
      </c>
    </row>
    <row r="232" spans="2:18">
      <c r="B232" s="353"/>
      <c r="C232" s="351"/>
      <c r="D232" s="455">
        <v>3</v>
      </c>
      <c r="E232" s="455">
        <v>0</v>
      </c>
      <c r="F232" s="455">
        <v>0</v>
      </c>
      <c r="G232" s="455">
        <v>0</v>
      </c>
      <c r="H232" s="498">
        <f>SUM(D232:G232)</f>
        <v>3</v>
      </c>
      <c r="I232" s="565">
        <f>+H232/(H231/1000)</f>
        <v>3.990834489877168E-2</v>
      </c>
      <c r="K232" s="353"/>
      <c r="L232" s="351"/>
      <c r="M232" s="455">
        <v>32</v>
      </c>
      <c r="N232" s="455">
        <v>6</v>
      </c>
      <c r="O232" s="455">
        <v>0</v>
      </c>
      <c r="P232" s="455">
        <v>30</v>
      </c>
      <c r="Q232" s="498">
        <v>68</v>
      </c>
      <c r="R232" s="565">
        <f>+Q232/(Q231/1000)</f>
        <v>0.21259965608879161</v>
      </c>
    </row>
    <row r="233" spans="2:18">
      <c r="B233" s="353"/>
      <c r="C233" s="351"/>
      <c r="D233" s="455">
        <v>680</v>
      </c>
      <c r="E233" s="455">
        <v>0</v>
      </c>
      <c r="F233" s="455">
        <v>0</v>
      </c>
      <c r="G233" s="455">
        <v>0</v>
      </c>
      <c r="H233" s="498">
        <f>SUM(D233:G233)</f>
        <v>680</v>
      </c>
      <c r="K233" s="353"/>
      <c r="L233" s="351"/>
      <c r="M233" s="455">
        <v>6725</v>
      </c>
      <c r="N233" s="455">
        <v>894</v>
      </c>
      <c r="O233" s="455">
        <v>0</v>
      </c>
      <c r="P233" s="455">
        <v>2851</v>
      </c>
      <c r="Q233" s="498">
        <v>10470</v>
      </c>
    </row>
    <row r="234" spans="2:18">
      <c r="B234" s="354"/>
      <c r="C234" s="352"/>
      <c r="D234" s="518"/>
      <c r="E234" s="518"/>
      <c r="F234" s="518"/>
      <c r="G234" s="518"/>
      <c r="H234" s="756"/>
      <c r="K234" s="354"/>
      <c r="L234" s="352"/>
      <c r="M234" s="518"/>
      <c r="N234" s="518"/>
      <c r="O234" s="518"/>
      <c r="P234" s="518"/>
      <c r="Q234" s="756"/>
    </row>
    <row r="235" spans="2:18">
      <c r="B235" s="735" t="s">
        <v>237</v>
      </c>
      <c r="C235" s="757" t="s">
        <v>235</v>
      </c>
      <c r="D235" s="521">
        <v>0</v>
      </c>
      <c r="E235" s="521">
        <v>0</v>
      </c>
      <c r="F235" s="521">
        <v>0</v>
      </c>
      <c r="G235" s="521">
        <v>31462</v>
      </c>
      <c r="H235" s="521">
        <v>31462</v>
      </c>
      <c r="K235" s="735" t="s">
        <v>237</v>
      </c>
      <c r="L235" s="757" t="s">
        <v>235</v>
      </c>
      <c r="M235" s="521"/>
      <c r="N235" s="521"/>
      <c r="O235" s="521"/>
      <c r="P235" s="521"/>
      <c r="Q235" s="521"/>
    </row>
    <row r="236" spans="2:18">
      <c r="B236" s="353"/>
      <c r="C236" s="516"/>
      <c r="D236" s="521">
        <v>0</v>
      </c>
      <c r="E236" s="521">
        <v>0</v>
      </c>
      <c r="F236" s="521">
        <v>0</v>
      </c>
      <c r="G236" s="521">
        <v>13</v>
      </c>
      <c r="H236" s="522">
        <f>SUM(D236:G236)</f>
        <v>13</v>
      </c>
      <c r="I236" s="289">
        <f>+H236/(H235/1000)</f>
        <v>0.41319687241751957</v>
      </c>
      <c r="K236" s="353"/>
      <c r="L236" s="516"/>
      <c r="M236" s="521"/>
      <c r="N236" s="521"/>
      <c r="O236" s="521"/>
      <c r="P236" s="521"/>
      <c r="Q236" s="522"/>
    </row>
    <row r="237" spans="2:18">
      <c r="B237" s="353"/>
      <c r="C237" s="516"/>
      <c r="D237" s="521">
        <v>0</v>
      </c>
      <c r="E237" s="521">
        <v>0</v>
      </c>
      <c r="F237" s="521">
        <v>0</v>
      </c>
      <c r="G237" s="521">
        <v>1424</v>
      </c>
      <c r="H237" s="522">
        <f>SUM(D237:G237)</f>
        <v>1424</v>
      </c>
      <c r="K237" s="353"/>
      <c r="L237" s="516"/>
      <c r="M237" s="521"/>
      <c r="N237" s="521"/>
      <c r="O237" s="521"/>
      <c r="P237" s="521"/>
      <c r="Q237" s="522"/>
    </row>
    <row r="238" spans="2:18">
      <c r="B238" s="354"/>
      <c r="C238" s="517"/>
      <c r="D238" s="521">
        <v>0</v>
      </c>
      <c r="E238" s="521">
        <v>0</v>
      </c>
      <c r="F238" s="521">
        <v>0</v>
      </c>
      <c r="G238" s="521">
        <v>0</v>
      </c>
      <c r="H238" s="521">
        <v>0</v>
      </c>
      <c r="K238" s="354"/>
      <c r="L238" s="517"/>
      <c r="M238" s="521"/>
      <c r="N238" s="521"/>
      <c r="O238" s="521"/>
      <c r="P238" s="521"/>
      <c r="Q238" s="521"/>
    </row>
    <row r="239" spans="2:18">
      <c r="B239" s="735" t="s">
        <v>237</v>
      </c>
      <c r="C239" s="729" t="s">
        <v>233</v>
      </c>
      <c r="D239" s="519">
        <v>2152</v>
      </c>
      <c r="E239" s="519">
        <v>7770</v>
      </c>
      <c r="F239" s="519">
        <v>66</v>
      </c>
      <c r="G239" s="519">
        <v>408</v>
      </c>
      <c r="H239" s="520">
        <v>10396</v>
      </c>
      <c r="I239" s="289">
        <f>+H240/(H239/1000)</f>
        <v>0</v>
      </c>
      <c r="K239" s="735" t="s">
        <v>237</v>
      </c>
      <c r="L239" s="729" t="s">
        <v>233</v>
      </c>
      <c r="M239" s="519">
        <v>523</v>
      </c>
      <c r="N239" s="519">
        <v>736</v>
      </c>
      <c r="O239" s="519">
        <v>1068</v>
      </c>
      <c r="P239" s="519">
        <v>55</v>
      </c>
      <c r="Q239" s="520">
        <v>2382</v>
      </c>
      <c r="R239" s="289">
        <f>+Q240/(Q239/1000)</f>
        <v>0</v>
      </c>
    </row>
    <row r="240" spans="2:18">
      <c r="B240" s="353"/>
      <c r="C240" s="351"/>
      <c r="D240" s="416">
        <v>0</v>
      </c>
      <c r="E240" s="416">
        <v>0</v>
      </c>
      <c r="F240" s="416">
        <v>0</v>
      </c>
      <c r="G240" s="416">
        <v>0</v>
      </c>
      <c r="H240" s="487">
        <v>0</v>
      </c>
      <c r="K240" s="353"/>
      <c r="L240" s="351"/>
      <c r="M240" s="416">
        <v>0</v>
      </c>
      <c r="N240" s="416">
        <v>0</v>
      </c>
      <c r="O240" s="416">
        <v>0</v>
      </c>
      <c r="P240" s="416">
        <v>0</v>
      </c>
      <c r="Q240" s="487">
        <v>0</v>
      </c>
    </row>
    <row r="241" spans="2:18">
      <c r="B241" s="353"/>
      <c r="C241" s="351"/>
      <c r="D241" s="416">
        <v>0</v>
      </c>
      <c r="E241" s="416">
        <v>0</v>
      </c>
      <c r="F241" s="416">
        <v>0</v>
      </c>
      <c r="G241" s="416">
        <v>0</v>
      </c>
      <c r="H241" s="487">
        <v>0</v>
      </c>
      <c r="K241" s="353"/>
      <c r="L241" s="351"/>
      <c r="M241" s="416">
        <v>0</v>
      </c>
      <c r="N241" s="416">
        <v>0</v>
      </c>
      <c r="O241" s="416">
        <v>0</v>
      </c>
      <c r="P241" s="416">
        <v>0</v>
      </c>
      <c r="Q241" s="487">
        <v>0</v>
      </c>
    </row>
    <row r="242" spans="2:18">
      <c r="B242" s="354"/>
      <c r="C242" s="352"/>
      <c r="D242" s="416">
        <v>0</v>
      </c>
      <c r="E242" s="416">
        <v>0</v>
      </c>
      <c r="F242" s="416">
        <v>0</v>
      </c>
      <c r="G242" s="416">
        <v>0</v>
      </c>
      <c r="H242" s="487">
        <v>0</v>
      </c>
      <c r="K242" s="354"/>
      <c r="L242" s="352"/>
      <c r="M242" s="416">
        <v>0</v>
      </c>
      <c r="N242" s="416">
        <v>0</v>
      </c>
      <c r="O242" s="416">
        <v>0</v>
      </c>
      <c r="P242" s="416">
        <v>0</v>
      </c>
      <c r="Q242" s="487">
        <v>0</v>
      </c>
    </row>
    <row r="243" spans="2:18">
      <c r="B243" s="735" t="s">
        <v>237</v>
      </c>
      <c r="C243" s="741" t="s">
        <v>238</v>
      </c>
      <c r="D243" s="701"/>
      <c r="E243" s="698"/>
      <c r="F243" s="698"/>
      <c r="G243" s="698"/>
      <c r="H243" s="488"/>
      <c r="K243" s="735" t="s">
        <v>237</v>
      </c>
      <c r="L243" s="741" t="s">
        <v>238</v>
      </c>
      <c r="M243" s="701"/>
      <c r="N243" s="698"/>
      <c r="O243" s="698"/>
      <c r="P243" s="698"/>
      <c r="Q243" s="488"/>
    </row>
    <row r="244" spans="2:18">
      <c r="B244" s="353"/>
      <c r="C244" s="355"/>
      <c r="D244" s="701"/>
      <c r="E244" s="698"/>
      <c r="F244" s="698"/>
      <c r="G244" s="698"/>
      <c r="H244" s="488"/>
      <c r="K244" s="353"/>
      <c r="L244" s="355"/>
      <c r="M244" s="701"/>
      <c r="N244" s="698"/>
      <c r="O244" s="698"/>
      <c r="P244" s="698"/>
      <c r="Q244" s="488"/>
    </row>
    <row r="245" spans="2:18">
      <c r="B245" s="353"/>
      <c r="C245" s="355"/>
      <c r="D245" s="701"/>
      <c r="E245" s="698"/>
      <c r="F245" s="698"/>
      <c r="G245" s="698"/>
      <c r="H245" s="488"/>
      <c r="K245" s="353"/>
      <c r="L245" s="355"/>
      <c r="M245" s="701"/>
      <c r="N245" s="698"/>
      <c r="O245" s="698"/>
      <c r="P245" s="698"/>
      <c r="Q245" s="488"/>
    </row>
    <row r="246" spans="2:18">
      <c r="B246" s="354"/>
      <c r="C246" s="356"/>
      <c r="D246" s="701"/>
      <c r="E246" s="698"/>
      <c r="F246" s="698"/>
      <c r="G246" s="698"/>
      <c r="H246" s="489"/>
      <c r="K246" s="354"/>
      <c r="L246" s="356"/>
      <c r="M246" s="701"/>
      <c r="N246" s="698"/>
      <c r="O246" s="698"/>
      <c r="P246" s="698"/>
      <c r="Q246" s="489"/>
    </row>
    <row r="247" spans="2:18">
      <c r="B247" s="728" t="s">
        <v>239</v>
      </c>
      <c r="C247" s="729" t="s">
        <v>240</v>
      </c>
      <c r="D247" s="701"/>
      <c r="E247" s="698"/>
      <c r="F247" s="698"/>
      <c r="G247" s="698"/>
      <c r="H247" s="488"/>
      <c r="K247" s="728" t="s">
        <v>239</v>
      </c>
      <c r="L247" s="729" t="s">
        <v>240</v>
      </c>
      <c r="M247" s="701"/>
      <c r="N247" s="698"/>
      <c r="O247" s="698"/>
      <c r="P247" s="698"/>
      <c r="Q247" s="488"/>
    </row>
    <row r="248" spans="2:18">
      <c r="B248" s="357"/>
      <c r="C248" s="351"/>
      <c r="D248" s="701"/>
      <c r="E248" s="698"/>
      <c r="F248" s="698"/>
      <c r="G248" s="698"/>
      <c r="H248" s="488"/>
      <c r="K248" s="357"/>
      <c r="L248" s="351"/>
      <c r="M248" s="701"/>
      <c r="N248" s="698"/>
      <c r="O248" s="698"/>
      <c r="P248" s="698"/>
      <c r="Q248" s="488"/>
    </row>
    <row r="249" spans="2:18">
      <c r="B249" s="357"/>
      <c r="C249" s="351"/>
      <c r="D249" s="701"/>
      <c r="E249" s="698"/>
      <c r="F249" s="698"/>
      <c r="G249" s="698"/>
      <c r="H249" s="488"/>
      <c r="K249" s="357"/>
      <c r="L249" s="351"/>
      <c r="M249" s="701"/>
      <c r="N249" s="698"/>
      <c r="O249" s="698"/>
      <c r="P249" s="698"/>
      <c r="Q249" s="488"/>
    </row>
    <row r="250" spans="2:18">
      <c r="B250" s="358"/>
      <c r="C250" s="352"/>
      <c r="D250" s="724"/>
      <c r="E250" s="723"/>
      <c r="F250" s="723"/>
      <c r="G250" s="723"/>
      <c r="H250" s="483"/>
      <c r="K250" s="358"/>
      <c r="L250" s="352"/>
      <c r="M250" s="724"/>
      <c r="N250" s="723"/>
      <c r="O250" s="723"/>
      <c r="P250" s="723"/>
      <c r="Q250" s="483"/>
    </row>
    <row r="251" spans="2:18">
      <c r="B251" s="728" t="s">
        <v>242</v>
      </c>
      <c r="C251" s="755" t="s">
        <v>243</v>
      </c>
      <c r="D251" s="724"/>
      <c r="E251" s="723"/>
      <c r="F251" s="723"/>
      <c r="G251" s="723"/>
      <c r="H251" s="483"/>
      <c r="K251" s="728" t="s">
        <v>242</v>
      </c>
      <c r="L251" s="755" t="s">
        <v>243</v>
      </c>
      <c r="M251" s="724"/>
      <c r="N251" s="723"/>
      <c r="O251" s="723"/>
      <c r="P251" s="723"/>
      <c r="Q251" s="483"/>
    </row>
    <row r="252" spans="2:18">
      <c r="B252" s="357"/>
      <c r="C252" s="755" t="s">
        <v>240</v>
      </c>
      <c r="D252" s="724"/>
      <c r="E252" s="723"/>
      <c r="F252" s="723"/>
      <c r="G252" s="723"/>
      <c r="H252" s="483"/>
      <c r="K252" s="357"/>
      <c r="L252" s="755" t="s">
        <v>240</v>
      </c>
      <c r="M252" s="724"/>
      <c r="N252" s="723"/>
      <c r="O252" s="723"/>
      <c r="P252" s="723"/>
      <c r="Q252" s="483"/>
    </row>
    <row r="253" spans="2:18" ht="13.8" thickBot="1">
      <c r="B253" s="359"/>
      <c r="C253" s="309"/>
      <c r="D253" s="310"/>
      <c r="E253" s="184"/>
      <c r="F253" s="184"/>
      <c r="G253" s="184"/>
      <c r="H253" s="185"/>
      <c r="K253" s="359"/>
      <c r="L253" s="309"/>
      <c r="M253" s="310"/>
      <c r="N253" s="184"/>
      <c r="O253" s="184"/>
      <c r="P253" s="184"/>
      <c r="Q253" s="185"/>
    </row>
    <row r="254" spans="2:18" ht="13.8" thickTop="1">
      <c r="B254" s="206"/>
      <c r="C254" s="206"/>
      <c r="D254" s="206"/>
    </row>
    <row r="255" spans="2:18" ht="13.8" thickBot="1">
      <c r="K255" s="2"/>
      <c r="L255" s="2"/>
      <c r="M255" s="2"/>
    </row>
    <row r="256" spans="2:18" ht="13.8" thickTop="1">
      <c r="B256" s="503" t="s">
        <v>246</v>
      </c>
      <c r="C256" s="504" t="s">
        <v>245</v>
      </c>
      <c r="D256" s="494">
        <v>40.33</v>
      </c>
      <c r="E256" s="494">
        <v>48.19</v>
      </c>
      <c r="F256" s="494">
        <v>99.15</v>
      </c>
      <c r="G256" s="494">
        <v>66</v>
      </c>
      <c r="H256" s="495">
        <v>253.67000000000002</v>
      </c>
      <c r="I256" s="289">
        <f>+H257/(H256/1000)</f>
        <v>90.668979382662513</v>
      </c>
      <c r="K256" s="503" t="s">
        <v>246</v>
      </c>
      <c r="L256" s="504" t="s">
        <v>245</v>
      </c>
      <c r="M256" s="494">
        <v>36.880000000000003</v>
      </c>
      <c r="N256" s="494">
        <v>9.93</v>
      </c>
      <c r="O256" s="494">
        <v>26.67</v>
      </c>
      <c r="P256" s="494">
        <v>15.06</v>
      </c>
      <c r="Q256" s="495">
        <v>88.54</v>
      </c>
      <c r="R256" s="289">
        <f>+Q257/(Q256/1000)</f>
        <v>56.471651231081992</v>
      </c>
    </row>
    <row r="257" spans="2:18">
      <c r="B257" s="357"/>
      <c r="C257" s="351"/>
      <c r="D257" s="378">
        <v>8</v>
      </c>
      <c r="E257" s="378">
        <v>5</v>
      </c>
      <c r="F257" s="378">
        <v>5</v>
      </c>
      <c r="G257" s="378">
        <v>5</v>
      </c>
      <c r="H257" s="402">
        <v>23</v>
      </c>
      <c r="K257" s="357"/>
      <c r="L257" s="351"/>
      <c r="M257" s="378">
        <v>2</v>
      </c>
      <c r="N257" s="378">
        <v>1</v>
      </c>
      <c r="O257" s="378">
        <v>1</v>
      </c>
      <c r="P257" s="378">
        <v>1</v>
      </c>
      <c r="Q257" s="402">
        <v>5</v>
      </c>
    </row>
    <row r="258" spans="2:18">
      <c r="B258" s="357"/>
      <c r="C258" s="351"/>
      <c r="D258" s="378">
        <v>1046</v>
      </c>
      <c r="E258" s="378">
        <v>815</v>
      </c>
      <c r="F258" s="378">
        <v>610</v>
      </c>
      <c r="G258" s="378">
        <v>777</v>
      </c>
      <c r="H258" s="402">
        <v>3248</v>
      </c>
      <c r="K258" s="357"/>
      <c r="L258" s="351"/>
      <c r="M258" s="378">
        <v>196</v>
      </c>
      <c r="N258" s="378">
        <v>43</v>
      </c>
      <c r="O258" s="378">
        <v>97</v>
      </c>
      <c r="P258" s="378">
        <v>188</v>
      </c>
      <c r="Q258" s="402">
        <v>524</v>
      </c>
    </row>
    <row r="259" spans="2:18" ht="13.8" thickBot="1">
      <c r="B259" s="359"/>
      <c r="C259" s="502"/>
      <c r="D259" s="492">
        <v>162</v>
      </c>
      <c r="E259" s="492">
        <v>277</v>
      </c>
      <c r="F259" s="492">
        <v>300</v>
      </c>
      <c r="G259" s="492">
        <v>300</v>
      </c>
      <c r="H259" s="402">
        <v>1039</v>
      </c>
      <c r="I259" s="2" t="s">
        <v>257</v>
      </c>
      <c r="K259" s="359"/>
      <c r="L259" s="502"/>
      <c r="M259" s="492">
        <v>96</v>
      </c>
      <c r="N259" s="492">
        <v>43</v>
      </c>
      <c r="O259" s="492">
        <v>97</v>
      </c>
      <c r="P259" s="492">
        <v>0</v>
      </c>
      <c r="Q259" s="402">
        <v>236</v>
      </c>
      <c r="R259" s="2" t="s">
        <v>257</v>
      </c>
    </row>
    <row r="260" spans="2:18" ht="13.8" thickTop="1"/>
    <row r="262" spans="2:18">
      <c r="B262" s="215"/>
      <c r="C262" s="215"/>
      <c r="D262" s="215"/>
      <c r="E262" s="215"/>
      <c r="F262" s="215"/>
      <c r="G262" s="215"/>
      <c r="H262" s="215"/>
      <c r="I262" s="215"/>
      <c r="K262" s="215"/>
      <c r="L262" s="215"/>
      <c r="M262" s="215"/>
      <c r="N262" s="215"/>
      <c r="O262" s="215"/>
      <c r="P262" s="215"/>
      <c r="Q262" s="215"/>
      <c r="R262" s="215"/>
    </row>
    <row r="263" spans="2:18" ht="13.8" thickBot="1">
      <c r="K263" s="2"/>
      <c r="L263" s="2"/>
      <c r="M263" s="2"/>
    </row>
    <row r="264" spans="2:18" ht="13.8" thickTop="1">
      <c r="B264" s="292" t="s">
        <v>216</v>
      </c>
      <c r="C264" s="291" t="s">
        <v>2</v>
      </c>
      <c r="D264" s="291" t="s">
        <v>217</v>
      </c>
      <c r="E264" s="232" t="s">
        <v>218</v>
      </c>
      <c r="F264" s="232" t="s">
        <v>219</v>
      </c>
      <c r="G264" s="232" t="s">
        <v>220</v>
      </c>
      <c r="H264" s="323">
        <v>2020</v>
      </c>
      <c r="K264" s="292" t="s">
        <v>216</v>
      </c>
      <c r="L264" s="291" t="s">
        <v>2</v>
      </c>
      <c r="M264" s="291" t="s">
        <v>217</v>
      </c>
      <c r="N264" s="232" t="s">
        <v>218</v>
      </c>
      <c r="O264" s="232" t="s">
        <v>219</v>
      </c>
      <c r="P264" s="232" t="s">
        <v>220</v>
      </c>
      <c r="Q264" s="323">
        <v>2021</v>
      </c>
    </row>
    <row r="265" spans="2:18">
      <c r="B265" s="725" t="s">
        <v>221</v>
      </c>
      <c r="C265" s="701" t="s">
        <v>222</v>
      </c>
      <c r="D265" s="699" t="s">
        <v>223</v>
      </c>
      <c r="E265" s="700"/>
      <c r="F265" s="700"/>
      <c r="G265" s="700"/>
      <c r="H265" s="483"/>
      <c r="K265" s="725" t="s">
        <v>221</v>
      </c>
      <c r="L265" s="701" t="s">
        <v>222</v>
      </c>
      <c r="M265" s="699" t="s">
        <v>223</v>
      </c>
      <c r="N265" s="700"/>
      <c r="O265" s="700"/>
      <c r="P265" s="700"/>
      <c r="Q265" s="483"/>
    </row>
    <row r="266" spans="2:18">
      <c r="B266" s="349"/>
      <c r="C266" s="701"/>
      <c r="D266" s="699" t="s">
        <v>224</v>
      </c>
      <c r="E266" s="700"/>
      <c r="F266" s="700"/>
      <c r="G266" s="700"/>
      <c r="H266" s="483"/>
      <c r="K266" s="349"/>
      <c r="L266" s="701"/>
      <c r="M266" s="699" t="s">
        <v>224</v>
      </c>
      <c r="N266" s="700"/>
      <c r="O266" s="700"/>
      <c r="P266" s="700"/>
      <c r="Q266" s="483"/>
    </row>
    <row r="267" spans="2:18">
      <c r="B267" s="349"/>
      <c r="C267" s="701"/>
      <c r="D267" s="699" t="s">
        <v>225</v>
      </c>
      <c r="E267" s="700"/>
      <c r="F267" s="700"/>
      <c r="G267" s="700"/>
      <c r="H267" s="483"/>
      <c r="K267" s="349"/>
      <c r="L267" s="701"/>
      <c r="M267" s="699" t="s">
        <v>225</v>
      </c>
      <c r="N267" s="700"/>
      <c r="O267" s="700"/>
      <c r="P267" s="700"/>
      <c r="Q267" s="483"/>
    </row>
    <row r="268" spans="2:18">
      <c r="B268" s="350"/>
      <c r="C268" s="701"/>
      <c r="D268" s="699" t="s">
        <v>226</v>
      </c>
      <c r="E268" s="700"/>
      <c r="F268" s="700"/>
      <c r="G268" s="700"/>
      <c r="H268" s="483"/>
      <c r="K268" s="350"/>
      <c r="L268" s="701"/>
      <c r="M268" s="699" t="s">
        <v>226</v>
      </c>
      <c r="N268" s="700"/>
      <c r="O268" s="700"/>
      <c r="P268" s="700"/>
      <c r="Q268" s="483"/>
    </row>
    <row r="269" spans="2:18">
      <c r="B269" s="728" t="s">
        <v>227</v>
      </c>
      <c r="C269" s="729" t="s">
        <v>245</v>
      </c>
      <c r="D269" s="511">
        <v>323.7238900000001</v>
      </c>
      <c r="E269" s="511">
        <v>251.02847999999994</v>
      </c>
      <c r="F269" s="511">
        <v>39.70485</v>
      </c>
      <c r="G269" s="511">
        <v>0.97592000000000012</v>
      </c>
      <c r="H269" s="512">
        <f t="shared" ref="H269:H275" si="17">SUM(D269:G269)</f>
        <v>615.43313999999998</v>
      </c>
      <c r="K269" s="728" t="s">
        <v>227</v>
      </c>
      <c r="L269" s="729" t="s">
        <v>245</v>
      </c>
      <c r="M269" s="587">
        <v>71.356260000000006</v>
      </c>
      <c r="N269" s="587">
        <v>85.003629999999987</v>
      </c>
      <c r="O269" s="587">
        <v>1.7599999999999998</v>
      </c>
      <c r="P269" s="587">
        <v>0</v>
      </c>
      <c r="Q269" s="588">
        <f>SUM(M269:P269)</f>
        <v>158.11989</v>
      </c>
    </row>
    <row r="270" spans="2:18">
      <c r="B270" s="357"/>
      <c r="C270" s="351"/>
      <c r="D270" s="513">
        <v>1</v>
      </c>
      <c r="E270" s="513">
        <v>1</v>
      </c>
      <c r="F270" s="513">
        <v>1</v>
      </c>
      <c r="G270" s="513">
        <v>0</v>
      </c>
      <c r="H270" s="512">
        <f t="shared" si="17"/>
        <v>3</v>
      </c>
      <c r="I270" s="289">
        <f>+H270/(H269/1000)</f>
        <v>4.8746156243714793</v>
      </c>
      <c r="J270" s="567"/>
      <c r="K270" s="357"/>
      <c r="L270" s="351"/>
      <c r="M270" s="589">
        <v>1</v>
      </c>
      <c r="N270" s="589">
        <v>3</v>
      </c>
      <c r="O270" s="589">
        <v>1</v>
      </c>
      <c r="P270" s="589">
        <v>0</v>
      </c>
      <c r="Q270" s="588">
        <f t="shared" ref="Q270:Q273" si="18">SUM(M270:P270)</f>
        <v>5</v>
      </c>
      <c r="R270" s="289">
        <f>+Q270/(Q269/1000)</f>
        <v>31.621575249008842</v>
      </c>
    </row>
    <row r="271" spans="2:18">
      <c r="B271" s="357"/>
      <c r="C271" s="351"/>
      <c r="D271" s="513">
        <v>150</v>
      </c>
      <c r="E271" s="513">
        <v>151</v>
      </c>
      <c r="F271" s="513">
        <v>125</v>
      </c>
      <c r="G271" s="513">
        <v>0</v>
      </c>
      <c r="H271" s="512">
        <f t="shared" si="17"/>
        <v>426</v>
      </c>
      <c r="K271" s="357"/>
      <c r="L271" s="351"/>
      <c r="M271" s="589">
        <v>62</v>
      </c>
      <c r="N271" s="589">
        <v>147</v>
      </c>
      <c r="O271" s="589">
        <v>54</v>
      </c>
      <c r="P271" s="589">
        <v>0</v>
      </c>
      <c r="Q271" s="588">
        <f t="shared" si="18"/>
        <v>263</v>
      </c>
    </row>
    <row r="272" spans="2:18">
      <c r="B272" s="358"/>
      <c r="C272" s="352"/>
      <c r="D272" s="513">
        <v>0</v>
      </c>
      <c r="E272" s="513">
        <v>0</v>
      </c>
      <c r="F272" s="513">
        <v>0</v>
      </c>
      <c r="G272" s="513">
        <v>0</v>
      </c>
      <c r="H272" s="512">
        <f t="shared" si="17"/>
        <v>0</v>
      </c>
      <c r="K272" s="358"/>
      <c r="L272" s="352"/>
      <c r="M272" s="589">
        <v>0</v>
      </c>
      <c r="N272" s="589">
        <v>0</v>
      </c>
      <c r="O272" s="589">
        <v>0</v>
      </c>
      <c r="P272" s="589">
        <v>0</v>
      </c>
      <c r="Q272" s="588">
        <f t="shared" si="18"/>
        <v>0</v>
      </c>
    </row>
    <row r="273" spans="2:22">
      <c r="B273" s="728" t="s">
        <v>227</v>
      </c>
      <c r="C273" s="729" t="s">
        <v>228</v>
      </c>
      <c r="D273" s="391">
        <v>9010.8549999999996</v>
      </c>
      <c r="E273" s="391">
        <v>1132.2560000000001</v>
      </c>
      <c r="F273" s="391">
        <v>3507.0790000000002</v>
      </c>
      <c r="G273" s="391">
        <v>8430.152</v>
      </c>
      <c r="H273" s="392">
        <f t="shared" si="17"/>
        <v>22080.341999999997</v>
      </c>
      <c r="K273" s="728" t="s">
        <v>227</v>
      </c>
      <c r="L273" s="729" t="s">
        <v>228</v>
      </c>
      <c r="M273" s="578">
        <v>5365.2569999999996</v>
      </c>
      <c r="N273" s="578">
        <v>1283.039</v>
      </c>
      <c r="O273" s="578">
        <v>4396.8599999999997</v>
      </c>
      <c r="P273" s="578">
        <v>9819.8549999999996</v>
      </c>
      <c r="Q273" s="579">
        <f t="shared" si="18"/>
        <v>20865.010999999999</v>
      </c>
    </row>
    <row r="274" spans="2:22">
      <c r="B274" s="357"/>
      <c r="C274" s="351"/>
      <c r="D274" s="391">
        <v>56</v>
      </c>
      <c r="E274" s="391">
        <v>28</v>
      </c>
      <c r="F274" s="391">
        <v>21</v>
      </c>
      <c r="G274" s="391">
        <v>83</v>
      </c>
      <c r="H274" s="496">
        <f t="shared" si="17"/>
        <v>188</v>
      </c>
      <c r="I274" s="289">
        <f>+H274/(H273/1000)</f>
        <v>8.5143608735770488</v>
      </c>
      <c r="J274" s="567"/>
      <c r="K274" s="357"/>
      <c r="L274" s="351"/>
      <c r="M274" s="578">
        <v>87</v>
      </c>
      <c r="N274" s="578">
        <v>21</v>
      </c>
      <c r="O274" s="578">
        <v>16</v>
      </c>
      <c r="P274" s="578">
        <v>77</v>
      </c>
      <c r="Q274" s="580">
        <f>SUM(M274:P274)</f>
        <v>201</v>
      </c>
      <c r="R274" s="565">
        <f>+Q274/(Q273/1000)</f>
        <v>9.633352218218338</v>
      </c>
    </row>
    <row r="275" spans="2:22">
      <c r="B275" s="357"/>
      <c r="C275" s="351"/>
      <c r="D275" s="391">
        <v>4478</v>
      </c>
      <c r="E275" s="391">
        <v>2206</v>
      </c>
      <c r="F275" s="391">
        <v>1422</v>
      </c>
      <c r="G275" s="391">
        <v>6141</v>
      </c>
      <c r="H275" s="496">
        <f t="shared" si="17"/>
        <v>14247</v>
      </c>
      <c r="K275" s="357"/>
      <c r="L275" s="351"/>
      <c r="M275" s="578">
        <v>8072</v>
      </c>
      <c r="N275" s="578">
        <v>1617</v>
      </c>
      <c r="O275" s="578">
        <v>1626</v>
      </c>
      <c r="P275" s="578">
        <v>6969</v>
      </c>
      <c r="Q275" s="580">
        <f>SUM(M275:P275)</f>
        <v>18284</v>
      </c>
    </row>
    <row r="276" spans="2:22">
      <c r="B276" s="358"/>
      <c r="C276" s="352"/>
      <c r="D276" s="391"/>
      <c r="E276" s="391"/>
      <c r="F276" s="391"/>
      <c r="G276" s="391"/>
      <c r="H276" s="392"/>
      <c r="K276" s="358"/>
      <c r="L276" s="352"/>
      <c r="M276" s="391"/>
      <c r="N276" s="391"/>
      <c r="O276" s="391"/>
      <c r="P276" s="391"/>
      <c r="Q276" s="392"/>
    </row>
    <row r="277" spans="2:22">
      <c r="B277" s="728" t="s">
        <v>229</v>
      </c>
      <c r="C277" s="729" t="s">
        <v>228</v>
      </c>
      <c r="D277" s="391">
        <v>12517.518</v>
      </c>
      <c r="E277" s="391">
        <v>33561.152499999997</v>
      </c>
      <c r="F277" s="391">
        <v>20964.080999999998</v>
      </c>
      <c r="G277" s="391">
        <v>32681.403999999999</v>
      </c>
      <c r="H277" s="392">
        <f>SUM(D277:G277)</f>
        <v>99724.155499999979</v>
      </c>
      <c r="K277" s="728" t="s">
        <v>229</v>
      </c>
      <c r="L277" s="729" t="s">
        <v>228</v>
      </c>
      <c r="M277" s="578">
        <v>25398.366000000002</v>
      </c>
      <c r="N277" s="578">
        <v>17539.213500000002</v>
      </c>
      <c r="O277" s="578">
        <v>17539.895</v>
      </c>
      <c r="P277" s="578">
        <v>22047.305499999999</v>
      </c>
      <c r="Q277" s="579">
        <f>SUM(M277:P277)</f>
        <v>82524.780000000013</v>
      </c>
    </row>
    <row r="278" spans="2:22">
      <c r="B278" s="357"/>
      <c r="C278" s="351"/>
      <c r="D278" s="391">
        <v>92</v>
      </c>
      <c r="E278" s="391">
        <v>145</v>
      </c>
      <c r="F278" s="391">
        <v>95</v>
      </c>
      <c r="G278" s="391">
        <v>151</v>
      </c>
      <c r="H278" s="496">
        <f>SUM(D278:G278)</f>
        <v>483</v>
      </c>
      <c r="I278" s="289">
        <f>+H278/(H277/1000)</f>
        <v>4.8433601425684678</v>
      </c>
      <c r="J278" s="567"/>
      <c r="K278" s="357"/>
      <c r="L278" s="351"/>
      <c r="M278" s="578">
        <v>145</v>
      </c>
      <c r="N278" s="578">
        <v>128</v>
      </c>
      <c r="O278" s="578">
        <v>139</v>
      </c>
      <c r="P278" s="578">
        <v>192</v>
      </c>
      <c r="Q278" s="580">
        <f>SUM(M278:P278)</f>
        <v>604</v>
      </c>
      <c r="R278" s="565">
        <f>+Q278/(Q277/1000)</f>
        <v>7.3190137556258854</v>
      </c>
    </row>
    <row r="279" spans="2:22">
      <c r="B279" s="357"/>
      <c r="C279" s="351"/>
      <c r="D279" s="391">
        <v>8187</v>
      </c>
      <c r="E279" s="391">
        <v>10220</v>
      </c>
      <c r="F279" s="391">
        <v>6917</v>
      </c>
      <c r="G279" s="391">
        <v>11171</v>
      </c>
      <c r="H279" s="496">
        <f>SUM(D279:G279)</f>
        <v>36495</v>
      </c>
      <c r="K279" s="357"/>
      <c r="L279" s="351"/>
      <c r="M279" s="578">
        <v>12177</v>
      </c>
      <c r="N279" s="578">
        <v>9377</v>
      </c>
      <c r="O279" s="578">
        <v>11501</v>
      </c>
      <c r="P279" s="578">
        <v>18518</v>
      </c>
      <c r="Q279" s="580">
        <f>SUM(M279:P279)</f>
        <v>51573</v>
      </c>
    </row>
    <row r="280" spans="2:22">
      <c r="B280" s="358"/>
      <c r="C280" s="352"/>
      <c r="D280" s="391"/>
      <c r="E280" s="391"/>
      <c r="F280" s="391"/>
      <c r="G280" s="391"/>
      <c r="H280" s="392"/>
      <c r="K280" s="358"/>
      <c r="L280" s="352"/>
      <c r="M280" s="391"/>
      <c r="N280" s="391"/>
      <c r="O280" s="391"/>
      <c r="P280" s="391"/>
      <c r="Q280" s="392"/>
    </row>
    <row r="281" spans="2:22">
      <c r="B281" s="728" t="s">
        <v>231</v>
      </c>
      <c r="C281" s="729" t="s">
        <v>228</v>
      </c>
      <c r="D281" s="733">
        <v>45529.32</v>
      </c>
      <c r="E281" s="733">
        <v>63072.62</v>
      </c>
      <c r="F281" s="733">
        <v>95612.005000000005</v>
      </c>
      <c r="G281" s="733">
        <v>85140.498999999996</v>
      </c>
      <c r="H281" s="485">
        <f>SUM(D281:G281)</f>
        <v>289354.44400000002</v>
      </c>
      <c r="K281" s="728" t="s">
        <v>231</v>
      </c>
      <c r="L281" s="729" t="s">
        <v>228</v>
      </c>
      <c r="M281" s="758">
        <v>15304.276</v>
      </c>
      <c r="N281" s="758">
        <v>18830.419000000002</v>
      </c>
      <c r="O281" s="758">
        <v>90258.188999999998</v>
      </c>
      <c r="P281" s="758">
        <v>137343.51999999999</v>
      </c>
      <c r="Q281" s="582">
        <f>SUM(M281:P281)</f>
        <v>261736.40399999998</v>
      </c>
    </row>
    <row r="282" spans="2:22">
      <c r="B282" s="357"/>
      <c r="C282" s="351"/>
      <c r="D282" s="734">
        <v>39</v>
      </c>
      <c r="E282" s="734">
        <v>124</v>
      </c>
      <c r="F282" s="734">
        <v>97</v>
      </c>
      <c r="G282" s="734">
        <v>92</v>
      </c>
      <c r="H282" s="497">
        <f>SUM(D282:G282)</f>
        <v>352</v>
      </c>
      <c r="I282" s="289">
        <f>+H282/(H281/1000)</f>
        <v>1.2165011020186716</v>
      </c>
      <c r="J282" s="567"/>
      <c r="K282" s="357"/>
      <c r="L282" s="351"/>
      <c r="M282" s="759">
        <v>57</v>
      </c>
      <c r="N282" s="759">
        <v>69</v>
      </c>
      <c r="O282" s="759">
        <v>75</v>
      </c>
      <c r="P282" s="759">
        <v>86</v>
      </c>
      <c r="Q282" s="583">
        <f>SUM(M282:P282)</f>
        <v>287</v>
      </c>
      <c r="R282" s="581">
        <f>+Q282/(Q281/1000)</f>
        <v>1.096523049961365</v>
      </c>
    </row>
    <row r="283" spans="2:22">
      <c r="B283" s="357"/>
      <c r="C283" s="351"/>
      <c r="D283" s="734">
        <v>3563</v>
      </c>
      <c r="E283" s="734">
        <v>13396</v>
      </c>
      <c r="F283" s="734">
        <v>11092</v>
      </c>
      <c r="G283" s="734">
        <v>9955</v>
      </c>
      <c r="H283" s="497">
        <f>SUM(D283:G283)</f>
        <v>38006</v>
      </c>
      <c r="K283" s="357"/>
      <c r="L283" s="351"/>
      <c r="M283" s="759">
        <v>7674</v>
      </c>
      <c r="N283" s="759">
        <v>8003</v>
      </c>
      <c r="O283" s="759">
        <v>7369</v>
      </c>
      <c r="P283" s="759">
        <v>7493</v>
      </c>
      <c r="Q283" s="583">
        <f>SUM(M283:P283)</f>
        <v>30539</v>
      </c>
    </row>
    <row r="284" spans="2:22">
      <c r="B284" s="358"/>
      <c r="C284" s="352"/>
      <c r="D284" s="734"/>
      <c r="E284" s="734"/>
      <c r="F284" s="734"/>
      <c r="G284" s="734"/>
      <c r="H284" s="485"/>
      <c r="K284" s="358"/>
      <c r="L284" s="352"/>
      <c r="M284" s="734"/>
      <c r="N284" s="734"/>
      <c r="O284" s="734"/>
      <c r="P284" s="734"/>
      <c r="Q284" s="485"/>
    </row>
    <row r="285" spans="2:22">
      <c r="B285" s="735" t="s">
        <v>232</v>
      </c>
      <c r="C285" s="729" t="s">
        <v>228</v>
      </c>
      <c r="D285" s="389">
        <v>73608.206000000006</v>
      </c>
      <c r="E285" s="389">
        <v>102114.356</v>
      </c>
      <c r="F285" s="389">
        <v>97659.851999999999</v>
      </c>
      <c r="G285" s="389">
        <v>157562.057</v>
      </c>
      <c r="H285" s="486">
        <f>SUM(D285:G285)</f>
        <v>430944.47100000002</v>
      </c>
      <c r="K285" s="735" t="s">
        <v>232</v>
      </c>
      <c r="L285" s="729" t="s">
        <v>228</v>
      </c>
      <c r="M285" s="584">
        <v>75706.33</v>
      </c>
      <c r="N285" s="584">
        <v>116637.901</v>
      </c>
      <c r="O285" s="584">
        <v>69393.351999999999</v>
      </c>
      <c r="P285" s="584">
        <v>160232.24</v>
      </c>
      <c r="Q285" s="585">
        <f>SUM(M285:P285)</f>
        <v>421969.82299999997</v>
      </c>
    </row>
    <row r="286" spans="2:22">
      <c r="B286" s="353"/>
      <c r="C286" s="351"/>
      <c r="D286" s="417">
        <v>18</v>
      </c>
      <c r="E286" s="417">
        <v>23</v>
      </c>
      <c r="F286" s="417">
        <v>15</v>
      </c>
      <c r="G286" s="417">
        <v>44</v>
      </c>
      <c r="H286" s="486">
        <f>SUM(D286:G286)</f>
        <v>100</v>
      </c>
      <c r="I286" s="289">
        <f>+H286/(H285/1000)</f>
        <v>0.23204845804832241</v>
      </c>
      <c r="J286" s="567"/>
      <c r="K286" s="353"/>
      <c r="L286" s="351"/>
      <c r="M286" s="586">
        <v>19</v>
      </c>
      <c r="N286" s="586">
        <v>67</v>
      </c>
      <c r="O286" s="586">
        <v>37</v>
      </c>
      <c r="P286" s="586">
        <v>74</v>
      </c>
      <c r="Q286" s="585">
        <f>SUM(M286:P286)</f>
        <v>197</v>
      </c>
      <c r="R286" s="289">
        <f>+Q286/(Q285/1000)</f>
        <v>0.46685802932405435</v>
      </c>
    </row>
    <row r="287" spans="2:22">
      <c r="B287" s="353"/>
      <c r="C287" s="351"/>
      <c r="D287" s="738">
        <v>1622</v>
      </c>
      <c r="E287" s="738">
        <v>2083</v>
      </c>
      <c r="F287" s="738">
        <v>1128</v>
      </c>
      <c r="G287" s="738">
        <v>3924</v>
      </c>
      <c r="H287" s="486">
        <f>SUM(D287:G287)</f>
        <v>8757</v>
      </c>
      <c r="K287" s="353"/>
      <c r="L287" s="351"/>
      <c r="M287" s="760">
        <v>1729</v>
      </c>
      <c r="N287" s="760">
        <v>7417</v>
      </c>
      <c r="O287" s="760">
        <v>3440</v>
      </c>
      <c r="P287" s="760">
        <v>7382</v>
      </c>
      <c r="Q287" s="585">
        <f>SUM(M287:P287)</f>
        <v>19968</v>
      </c>
    </row>
    <row r="288" spans="2:22">
      <c r="B288" s="353"/>
      <c r="C288" s="352"/>
      <c r="D288" s="389"/>
      <c r="E288" s="389"/>
      <c r="F288" s="389"/>
      <c r="G288" s="389"/>
      <c r="H288" s="486"/>
      <c r="K288" s="353"/>
      <c r="L288" s="352"/>
      <c r="M288" s="389"/>
      <c r="N288" s="389"/>
      <c r="O288" s="389"/>
      <c r="P288" s="389"/>
      <c r="Q288" s="486"/>
      <c r="U288"/>
      <c r="V288"/>
    </row>
    <row r="289" spans="2:25">
      <c r="B289" s="353"/>
      <c r="C289" s="729" t="s">
        <v>233</v>
      </c>
      <c r="D289" s="390">
        <v>7006</v>
      </c>
      <c r="E289" s="390">
        <v>0</v>
      </c>
      <c r="F289" s="390">
        <v>0</v>
      </c>
      <c r="G289" s="390">
        <v>0</v>
      </c>
      <c r="H289" s="390">
        <f>SUM(D289:G289)</f>
        <v>7006</v>
      </c>
      <c r="K289" s="353"/>
      <c r="L289" s="729" t="s">
        <v>233</v>
      </c>
      <c r="M289" s="390"/>
      <c r="N289" s="390"/>
      <c r="O289" s="390">
        <v>29</v>
      </c>
      <c r="P289" s="390">
        <v>3993</v>
      </c>
      <c r="Q289" s="390">
        <v>4022</v>
      </c>
      <c r="U289"/>
      <c r="V289"/>
    </row>
    <row r="290" spans="2:25">
      <c r="B290" s="353"/>
      <c r="C290" s="351"/>
      <c r="D290" s="390">
        <v>16</v>
      </c>
      <c r="E290" s="390">
        <v>0</v>
      </c>
      <c r="F290" s="390">
        <v>0</v>
      </c>
      <c r="G290" s="390">
        <v>0</v>
      </c>
      <c r="H290" s="390">
        <f>SUM(D290:G290)</f>
        <v>16</v>
      </c>
      <c r="I290" s="289">
        <f>+H290/(H289/1000)</f>
        <v>2.2837567799029403</v>
      </c>
      <c r="J290" s="567"/>
      <c r="K290" s="353"/>
      <c r="L290" s="351"/>
      <c r="M290" s="390"/>
      <c r="N290" s="390"/>
      <c r="O290" s="390">
        <v>2</v>
      </c>
      <c r="P290" s="390">
        <v>40</v>
      </c>
      <c r="Q290" s="390">
        <v>42</v>
      </c>
      <c r="R290" s="289">
        <f>+Q290/(Q289/1000)</f>
        <v>10.4425658876181</v>
      </c>
    </row>
    <row r="291" spans="2:25">
      <c r="B291" s="353"/>
      <c r="C291" s="351"/>
      <c r="D291" s="390">
        <v>3551</v>
      </c>
      <c r="E291" s="390">
        <v>0</v>
      </c>
      <c r="F291" s="390">
        <v>0</v>
      </c>
      <c r="G291" s="390">
        <v>0</v>
      </c>
      <c r="H291" s="390">
        <f>SUM(D291:G291)</f>
        <v>3551</v>
      </c>
      <c r="K291" s="353"/>
      <c r="L291" s="351"/>
      <c r="M291" s="390"/>
      <c r="N291" s="390"/>
      <c r="O291" s="390">
        <v>530</v>
      </c>
      <c r="P291" s="390">
        <v>12375</v>
      </c>
      <c r="Q291" s="390">
        <v>12905</v>
      </c>
      <c r="U291"/>
      <c r="V291"/>
      <c r="W291"/>
      <c r="X291"/>
      <c r="Y291"/>
    </row>
    <row r="292" spans="2:25">
      <c r="B292" s="354"/>
      <c r="C292" s="352"/>
      <c r="D292" s="390">
        <v>372</v>
      </c>
      <c r="E292" s="390">
        <v>0</v>
      </c>
      <c r="F292" s="390">
        <v>0</v>
      </c>
      <c r="G292" s="390">
        <v>0</v>
      </c>
      <c r="H292" s="390">
        <f>SUM(D292:G292)</f>
        <v>372</v>
      </c>
      <c r="K292" s="354"/>
      <c r="L292" s="352"/>
      <c r="M292" s="390"/>
      <c r="N292" s="390"/>
      <c r="O292" s="390">
        <v>50</v>
      </c>
      <c r="P292" s="390">
        <v>1027</v>
      </c>
      <c r="Q292" s="390">
        <v>1077</v>
      </c>
      <c r="U292"/>
      <c r="V292"/>
      <c r="W292"/>
      <c r="X292"/>
      <c r="Y292"/>
    </row>
    <row r="293" spans="2:25">
      <c r="B293" s="735" t="s">
        <v>234</v>
      </c>
      <c r="C293" s="729" t="s">
        <v>235</v>
      </c>
      <c r="D293" s="325"/>
      <c r="E293" s="325"/>
      <c r="F293" s="325"/>
      <c r="G293" s="325"/>
      <c r="H293" s="369"/>
      <c r="K293" s="735" t="s">
        <v>234</v>
      </c>
      <c r="L293" s="729" t="s">
        <v>235</v>
      </c>
      <c r="M293" s="325"/>
      <c r="N293" s="325"/>
      <c r="O293" s="325"/>
      <c r="P293" s="325"/>
      <c r="Q293" s="369"/>
      <c r="U293"/>
      <c r="V293"/>
      <c r="W293"/>
      <c r="X293"/>
      <c r="Y293"/>
    </row>
    <row r="294" spans="2:25">
      <c r="B294" s="353"/>
      <c r="C294" s="351"/>
      <c r="D294" s="325"/>
      <c r="E294" s="325"/>
      <c r="F294" s="325"/>
      <c r="G294" s="325"/>
      <c r="H294" s="369"/>
      <c r="K294" s="353"/>
      <c r="L294" s="351"/>
      <c r="M294" s="325"/>
      <c r="N294" s="325"/>
      <c r="O294" s="325"/>
      <c r="P294" s="325"/>
      <c r="Q294" s="369"/>
      <c r="U294"/>
      <c r="V294"/>
      <c r="W294"/>
      <c r="X294"/>
      <c r="Y294"/>
    </row>
    <row r="295" spans="2:25">
      <c r="B295" s="353"/>
      <c r="C295" s="351"/>
      <c r="D295" s="325"/>
      <c r="E295" s="325"/>
      <c r="F295" s="325"/>
      <c r="G295" s="325"/>
      <c r="H295" s="369"/>
      <c r="K295" s="353"/>
      <c r="L295" s="351"/>
      <c r="M295" s="325"/>
      <c r="N295" s="325"/>
      <c r="O295" s="325"/>
      <c r="P295" s="325"/>
      <c r="Q295" s="369"/>
      <c r="U295"/>
      <c r="V295"/>
      <c r="W295"/>
      <c r="X295"/>
      <c r="Y295"/>
    </row>
    <row r="296" spans="2:25">
      <c r="B296" s="354"/>
      <c r="C296" s="352"/>
      <c r="D296" s="325"/>
      <c r="E296" s="325"/>
      <c r="F296" s="325"/>
      <c r="G296" s="325"/>
      <c r="H296" s="369"/>
      <c r="K296" s="354"/>
      <c r="L296" s="352"/>
      <c r="M296" s="325"/>
      <c r="N296" s="325"/>
      <c r="O296" s="325"/>
      <c r="P296" s="325"/>
      <c r="Q296" s="369"/>
      <c r="U296"/>
      <c r="V296"/>
      <c r="W296"/>
      <c r="X296"/>
      <c r="Y296"/>
    </row>
    <row r="297" spans="2:25" ht="26.4">
      <c r="B297" s="735" t="s">
        <v>236</v>
      </c>
      <c r="C297" s="729" t="s">
        <v>235</v>
      </c>
      <c r="D297" s="455">
        <v>119860.09403395061</v>
      </c>
      <c r="E297" s="455">
        <v>112895.26904700855</v>
      </c>
      <c r="F297" s="455">
        <v>0</v>
      </c>
      <c r="G297" s="455">
        <v>115370.18959438684</v>
      </c>
      <c r="H297" s="498">
        <f>SUM(D297:G297)</f>
        <v>348125.55267534603</v>
      </c>
      <c r="K297" s="735" t="s">
        <v>236</v>
      </c>
      <c r="L297" s="729" t="s">
        <v>235</v>
      </c>
      <c r="M297" s="455">
        <v>130262.48929287767</v>
      </c>
      <c r="N297" s="455">
        <v>47061.468856412699</v>
      </c>
      <c r="O297" s="455">
        <v>3053.0149999999999</v>
      </c>
      <c r="P297" s="455">
        <v>126804.88</v>
      </c>
      <c r="Q297" s="498">
        <v>307181.85314929037</v>
      </c>
      <c r="U297"/>
      <c r="V297"/>
      <c r="W297"/>
      <c r="X297"/>
      <c r="Y297"/>
    </row>
    <row r="298" spans="2:25">
      <c r="B298" s="353"/>
      <c r="C298" s="351"/>
      <c r="D298" s="455">
        <v>91</v>
      </c>
      <c r="E298" s="455">
        <v>292</v>
      </c>
      <c r="F298" s="455">
        <v>0</v>
      </c>
      <c r="G298" s="455">
        <v>324</v>
      </c>
      <c r="H298" s="498">
        <f>SUM(D298:G298)</f>
        <v>707</v>
      </c>
      <c r="I298" s="565">
        <f>+H298/(H297/1000)</f>
        <v>2.0308764885734547</v>
      </c>
      <c r="K298" s="353"/>
      <c r="L298" s="351"/>
      <c r="M298" s="590">
        <v>181</v>
      </c>
      <c r="N298" s="590">
        <v>64</v>
      </c>
      <c r="O298" s="590">
        <v>1</v>
      </c>
      <c r="P298" s="590">
        <v>45</v>
      </c>
      <c r="Q298" s="591">
        <f>SUM(M298:P298)</f>
        <v>291</v>
      </c>
      <c r="R298" s="565">
        <f>+Q298/(Q297/1000)</f>
        <v>0.94732158497192875</v>
      </c>
      <c r="U298"/>
      <c r="V298"/>
      <c r="W298"/>
      <c r="X298"/>
      <c r="Y298"/>
    </row>
    <row r="299" spans="2:25">
      <c r="B299" s="353"/>
      <c r="C299" s="351"/>
      <c r="D299" s="455">
        <v>9236</v>
      </c>
      <c r="E299" s="455">
        <v>33370</v>
      </c>
      <c r="F299" s="455">
        <v>0</v>
      </c>
      <c r="G299" s="455">
        <v>36982</v>
      </c>
      <c r="H299" s="498">
        <f>SUM(D299:G299)</f>
        <v>79588</v>
      </c>
      <c r="K299" s="353"/>
      <c r="L299" s="351"/>
      <c r="M299" s="590">
        <v>22355</v>
      </c>
      <c r="N299" s="590">
        <v>9226</v>
      </c>
      <c r="O299" s="590">
        <v>60</v>
      </c>
      <c r="P299" s="590">
        <v>5540</v>
      </c>
      <c r="Q299" s="591">
        <f>SUM(M299:P299)</f>
        <v>37181</v>
      </c>
      <c r="U299"/>
      <c r="V299"/>
      <c r="W299"/>
      <c r="X299"/>
      <c r="Y299"/>
    </row>
    <row r="300" spans="2:25">
      <c r="B300" s="354"/>
      <c r="C300" s="352"/>
      <c r="D300" s="518"/>
      <c r="E300" s="518"/>
      <c r="F300" s="518"/>
      <c r="G300" s="518"/>
      <c r="H300" s="756"/>
      <c r="K300" s="354"/>
      <c r="L300" s="352"/>
      <c r="M300" s="518"/>
      <c r="N300" s="518"/>
      <c r="O300" s="518"/>
      <c r="P300" s="518"/>
      <c r="Q300" s="756"/>
      <c r="U300"/>
      <c r="V300"/>
      <c r="W300"/>
      <c r="X300"/>
      <c r="Y300"/>
    </row>
    <row r="301" spans="2:25">
      <c r="B301" s="735" t="s">
        <v>237</v>
      </c>
      <c r="C301" s="757" t="s">
        <v>235</v>
      </c>
      <c r="D301" s="521"/>
      <c r="E301" s="521"/>
      <c r="F301" s="521"/>
      <c r="G301" s="521"/>
      <c r="H301" s="521"/>
      <c r="K301" s="735" t="s">
        <v>237</v>
      </c>
      <c r="L301" s="757" t="s">
        <v>235</v>
      </c>
      <c r="M301" s="521"/>
      <c r="N301" s="521"/>
      <c r="O301" s="521"/>
      <c r="P301" s="521"/>
      <c r="Q301" s="521"/>
      <c r="U301"/>
      <c r="V301"/>
      <c r="W301"/>
      <c r="X301"/>
      <c r="Y301"/>
    </row>
    <row r="302" spans="2:25">
      <c r="B302" s="353"/>
      <c r="C302" s="516"/>
      <c r="D302" s="521"/>
      <c r="E302" s="521"/>
      <c r="F302" s="521"/>
      <c r="G302" s="521"/>
      <c r="H302" s="522"/>
      <c r="I302" s="289"/>
      <c r="K302" s="353"/>
      <c r="L302" s="516"/>
      <c r="M302" s="521"/>
      <c r="N302" s="521"/>
      <c r="O302" s="521"/>
      <c r="P302" s="521"/>
      <c r="Q302" s="522"/>
      <c r="R302" s="289"/>
      <c r="U302"/>
      <c r="V302"/>
      <c r="W302"/>
      <c r="X302"/>
      <c r="Y302"/>
    </row>
    <row r="303" spans="2:25">
      <c r="B303" s="353"/>
      <c r="C303" s="516"/>
      <c r="D303" s="521"/>
      <c r="E303" s="521"/>
      <c r="F303" s="521"/>
      <c r="G303" s="521"/>
      <c r="H303" s="522"/>
      <c r="K303" s="353"/>
      <c r="L303" s="516"/>
      <c r="M303" s="521"/>
      <c r="N303" s="521"/>
      <c r="O303" s="521"/>
      <c r="P303" s="521"/>
      <c r="Q303" s="522"/>
      <c r="U303"/>
      <c r="V303"/>
      <c r="W303"/>
      <c r="X303"/>
      <c r="Y303"/>
    </row>
    <row r="304" spans="2:25">
      <c r="B304" s="354"/>
      <c r="C304" s="517"/>
      <c r="D304" s="521"/>
      <c r="E304" s="521"/>
      <c r="F304" s="521"/>
      <c r="G304" s="521"/>
      <c r="H304" s="521"/>
      <c r="K304" s="354"/>
      <c r="L304" s="517"/>
      <c r="M304" s="521"/>
      <c r="N304" s="521"/>
      <c r="O304" s="521"/>
      <c r="P304" s="521"/>
      <c r="Q304" s="521"/>
      <c r="U304"/>
      <c r="V304"/>
      <c r="W304"/>
      <c r="X304"/>
      <c r="Y304"/>
    </row>
    <row r="305" spans="2:25">
      <c r="B305" s="735" t="s">
        <v>237</v>
      </c>
      <c r="C305" s="729" t="s">
        <v>233</v>
      </c>
      <c r="D305" s="519">
        <v>460</v>
      </c>
      <c r="E305" s="519">
        <v>2566</v>
      </c>
      <c r="F305" s="519">
        <v>496</v>
      </c>
      <c r="G305" s="519">
        <v>1637</v>
      </c>
      <c r="H305" s="520">
        <f>SUM(D305:G305)</f>
        <v>5159</v>
      </c>
      <c r="I305" s="289">
        <f>+H306/(H305/1000)</f>
        <v>4.2643923240938166</v>
      </c>
      <c r="K305" s="735" t="s">
        <v>237</v>
      </c>
      <c r="L305" s="729" t="s">
        <v>233</v>
      </c>
      <c r="M305" s="519">
        <v>2038.7139999999999</v>
      </c>
      <c r="N305" s="519">
        <v>2264.7340000000004</v>
      </c>
      <c r="O305" s="519">
        <v>44.190000000000019</v>
      </c>
      <c r="P305" s="519">
        <v>479.04599999999994</v>
      </c>
      <c r="Q305" s="520">
        <v>4826.6840000000002</v>
      </c>
      <c r="R305" s="289">
        <f>+Q306/(Q305/1000)</f>
        <v>1.243089458518519</v>
      </c>
      <c r="U305"/>
      <c r="V305"/>
      <c r="W305"/>
      <c r="X305"/>
      <c r="Y305"/>
    </row>
    <row r="306" spans="2:25">
      <c r="B306" s="353"/>
      <c r="C306" s="351"/>
      <c r="D306" s="416">
        <v>0</v>
      </c>
      <c r="E306" s="416">
        <v>0</v>
      </c>
      <c r="F306" s="416">
        <v>0</v>
      </c>
      <c r="G306" s="416">
        <v>22</v>
      </c>
      <c r="H306" s="520">
        <f>SUM(D306:G306)</f>
        <v>22</v>
      </c>
      <c r="K306" s="353"/>
      <c r="L306" s="351"/>
      <c r="M306" s="416">
        <v>5</v>
      </c>
      <c r="N306" s="416"/>
      <c r="O306" s="416">
        <v>1</v>
      </c>
      <c r="P306" s="416"/>
      <c r="Q306" s="520">
        <v>6</v>
      </c>
      <c r="U306"/>
      <c r="V306"/>
      <c r="W306"/>
      <c r="X306"/>
      <c r="Y306"/>
    </row>
    <row r="307" spans="2:25">
      <c r="B307" s="353"/>
      <c r="C307" s="351"/>
      <c r="D307" s="416">
        <v>0</v>
      </c>
      <c r="E307" s="416">
        <v>0</v>
      </c>
      <c r="F307" s="416">
        <v>0</v>
      </c>
      <c r="G307" s="416">
        <v>6547</v>
      </c>
      <c r="H307" s="520">
        <f>SUM(D307:G307)</f>
        <v>6547</v>
      </c>
      <c r="K307" s="353"/>
      <c r="L307" s="351"/>
      <c r="M307" s="416">
        <v>1810</v>
      </c>
      <c r="N307" s="416"/>
      <c r="O307" s="416">
        <v>313</v>
      </c>
      <c r="P307" s="416"/>
      <c r="Q307" s="520">
        <v>2123</v>
      </c>
      <c r="U307"/>
      <c r="V307"/>
      <c r="W307"/>
      <c r="X307"/>
      <c r="Y307"/>
    </row>
    <row r="308" spans="2:25">
      <c r="B308" s="354"/>
      <c r="C308" s="352"/>
      <c r="D308" s="416">
        <v>0</v>
      </c>
      <c r="E308" s="416">
        <v>0</v>
      </c>
      <c r="F308" s="416">
        <v>0</v>
      </c>
      <c r="G308" s="416">
        <v>316</v>
      </c>
      <c r="H308" s="520">
        <f>SUM(D308:G308)</f>
        <v>316</v>
      </c>
      <c r="K308" s="354"/>
      <c r="L308" s="352"/>
      <c r="M308" s="416">
        <v>192</v>
      </c>
      <c r="N308" s="416"/>
      <c r="O308" s="416">
        <v>0</v>
      </c>
      <c r="P308" s="416"/>
      <c r="Q308" s="520">
        <v>192</v>
      </c>
      <c r="U308"/>
      <c r="V308"/>
      <c r="W308"/>
    </row>
    <row r="309" spans="2:25">
      <c r="B309" s="735" t="s">
        <v>237</v>
      </c>
      <c r="C309" s="741" t="s">
        <v>238</v>
      </c>
      <c r="D309" s="701"/>
      <c r="E309" s="698"/>
      <c r="F309" s="698"/>
      <c r="G309" s="698"/>
      <c r="H309" s="488"/>
      <c r="K309" s="735" t="s">
        <v>237</v>
      </c>
      <c r="L309" s="741" t="s">
        <v>238</v>
      </c>
      <c r="M309" s="701"/>
      <c r="N309" s="698"/>
      <c r="O309" s="698"/>
      <c r="P309" s="698"/>
      <c r="Q309" s="488"/>
    </row>
    <row r="310" spans="2:25">
      <c r="B310" s="353"/>
      <c r="C310" s="355"/>
      <c r="D310" s="701"/>
      <c r="E310" s="698"/>
      <c r="F310" s="698"/>
      <c r="G310" s="698"/>
      <c r="H310" s="488"/>
      <c r="K310" s="353"/>
      <c r="L310" s="355"/>
      <c r="M310" s="701"/>
      <c r="N310" s="698"/>
      <c r="O310" s="698"/>
      <c r="P310" s="698"/>
      <c r="Q310" s="488"/>
    </row>
    <row r="311" spans="2:25">
      <c r="B311" s="353"/>
      <c r="C311" s="355"/>
      <c r="D311" s="701"/>
      <c r="E311" s="698"/>
      <c r="F311" s="698"/>
      <c r="G311" s="698"/>
      <c r="H311" s="488"/>
      <c r="K311" s="353"/>
      <c r="L311" s="355"/>
      <c r="M311" s="701"/>
      <c r="N311" s="698"/>
      <c r="O311" s="698"/>
      <c r="P311" s="698"/>
      <c r="Q311" s="488"/>
    </row>
    <row r="312" spans="2:25">
      <c r="B312" s="354"/>
      <c r="C312" s="356"/>
      <c r="D312" s="701"/>
      <c r="E312" s="698"/>
      <c r="F312" s="698"/>
      <c r="G312" s="698"/>
      <c r="H312" s="489"/>
      <c r="K312" s="354"/>
      <c r="L312" s="356"/>
      <c r="M312" s="701"/>
      <c r="N312" s="698"/>
      <c r="O312" s="698"/>
      <c r="P312" s="698"/>
      <c r="Q312" s="489"/>
    </row>
    <row r="313" spans="2:25">
      <c r="B313" s="728" t="s">
        <v>239</v>
      </c>
      <c r="C313" s="729" t="s">
        <v>240</v>
      </c>
      <c r="D313" s="701"/>
      <c r="E313" s="698"/>
      <c r="F313" s="698"/>
      <c r="G313" s="698"/>
      <c r="H313" s="488"/>
      <c r="K313" s="728" t="s">
        <v>239</v>
      </c>
      <c r="L313" s="729" t="s">
        <v>240</v>
      </c>
      <c r="M313" s="701"/>
      <c r="N313" s="698"/>
      <c r="O313" s="698"/>
      <c r="P313" s="698"/>
      <c r="Q313" s="488"/>
    </row>
    <row r="314" spans="2:25">
      <c r="B314" s="357"/>
      <c r="C314" s="351"/>
      <c r="D314" s="701"/>
      <c r="E314" s="698"/>
      <c r="F314" s="698"/>
      <c r="G314" s="698"/>
      <c r="H314" s="488"/>
      <c r="K314" s="357"/>
      <c r="L314" s="351"/>
      <c r="M314" s="701"/>
      <c r="N314" s="698"/>
      <c r="O314" s="698"/>
      <c r="P314" s="698"/>
      <c r="Q314" s="488"/>
    </row>
    <row r="315" spans="2:25">
      <c r="B315" s="357"/>
      <c r="C315" s="351"/>
      <c r="D315" s="701"/>
      <c r="E315" s="698"/>
      <c r="F315" s="698"/>
      <c r="G315" s="698"/>
      <c r="H315" s="488"/>
      <c r="K315" s="357"/>
      <c r="L315" s="351"/>
      <c r="M315" s="701"/>
      <c r="N315" s="698"/>
      <c r="O315" s="698"/>
      <c r="P315" s="698"/>
      <c r="Q315" s="488"/>
    </row>
    <row r="316" spans="2:25">
      <c r="B316" s="358"/>
      <c r="C316" s="352"/>
      <c r="D316" s="724"/>
      <c r="E316" s="723"/>
      <c r="F316" s="723"/>
      <c r="G316" s="723"/>
      <c r="H316" s="483"/>
      <c r="K316" s="358"/>
      <c r="L316" s="352"/>
      <c r="M316" s="724"/>
      <c r="N316" s="723"/>
      <c r="O316" s="723"/>
      <c r="P316" s="723"/>
      <c r="Q316" s="483"/>
    </row>
    <row r="317" spans="2:25">
      <c r="B317" s="728" t="s">
        <v>242</v>
      </c>
      <c r="C317" s="755" t="s">
        <v>243</v>
      </c>
      <c r="D317" s="724"/>
      <c r="E317" s="723"/>
      <c r="F317" s="723"/>
      <c r="G317" s="723"/>
      <c r="H317" s="483"/>
      <c r="K317" s="728" t="s">
        <v>242</v>
      </c>
      <c r="L317" s="755" t="s">
        <v>243</v>
      </c>
      <c r="M317" s="724"/>
      <c r="N317" s="723"/>
      <c r="O317" s="723"/>
      <c r="P317" s="723"/>
      <c r="Q317" s="483"/>
    </row>
    <row r="318" spans="2:25">
      <c r="B318" s="357"/>
      <c r="C318" s="755" t="s">
        <v>240</v>
      </c>
      <c r="D318" s="724"/>
      <c r="E318" s="723"/>
      <c r="F318" s="723"/>
      <c r="G318" s="723"/>
      <c r="H318" s="483"/>
      <c r="K318" s="357"/>
      <c r="L318" s="755" t="s">
        <v>240</v>
      </c>
      <c r="M318" s="724"/>
      <c r="N318" s="723"/>
      <c r="O318" s="723"/>
      <c r="P318" s="723"/>
      <c r="Q318" s="483"/>
    </row>
    <row r="319" spans="2:25" ht="13.8" thickBot="1">
      <c r="B319" s="359"/>
      <c r="C319" s="309"/>
      <c r="D319" s="310"/>
      <c r="E319" s="184"/>
      <c r="F319" s="184"/>
      <c r="G319" s="184"/>
      <c r="H319" s="185"/>
      <c r="K319" s="359"/>
      <c r="L319" s="309"/>
      <c r="M319" s="310"/>
      <c r="N319" s="184"/>
      <c r="O319" s="184"/>
      <c r="P319" s="184"/>
      <c r="Q319" s="185"/>
    </row>
    <row r="320" spans="2:25" ht="13.8" thickTop="1">
      <c r="B320" s="206"/>
      <c r="C320" s="206"/>
      <c r="D320" s="206"/>
    </row>
    <row r="321" spans="2:18" ht="13.8" thickBot="1">
      <c r="K321" s="2"/>
      <c r="L321" s="2"/>
      <c r="M321" s="2"/>
    </row>
    <row r="322" spans="2:18" ht="13.8" thickTop="1">
      <c r="B322" s="503" t="s">
        <v>246</v>
      </c>
      <c r="C322" s="504" t="s">
        <v>245</v>
      </c>
      <c r="D322" s="494">
        <v>26.04</v>
      </c>
      <c r="E322" s="494">
        <v>4.37</v>
      </c>
      <c r="F322" s="494">
        <v>7.17</v>
      </c>
      <c r="G322" s="494">
        <v>8.68</v>
      </c>
      <c r="H322" s="495">
        <v>46.26</v>
      </c>
      <c r="I322" s="289">
        <f>+H323/(H322/1000)</f>
        <v>21.616947686986599</v>
      </c>
      <c r="K322" s="503" t="s">
        <v>246</v>
      </c>
      <c r="L322" s="504" t="s">
        <v>245</v>
      </c>
      <c r="M322" s="494">
        <v>8.51</v>
      </c>
      <c r="N322" s="494">
        <v>12.65</v>
      </c>
      <c r="O322" s="494">
        <v>17.52</v>
      </c>
      <c r="P322" s="494">
        <v>5.14</v>
      </c>
      <c r="Q322" s="495">
        <v>43.82</v>
      </c>
      <c r="R322" s="289">
        <f>+Q323/(Q322/1000)</f>
        <v>0</v>
      </c>
    </row>
    <row r="323" spans="2:18">
      <c r="B323" s="357"/>
      <c r="C323" s="351"/>
      <c r="D323" s="378">
        <v>1</v>
      </c>
      <c r="E323" s="378"/>
      <c r="F323" s="378"/>
      <c r="G323" s="378"/>
      <c r="H323" s="402">
        <v>1</v>
      </c>
      <c r="K323" s="357"/>
      <c r="L323" s="351"/>
      <c r="M323" s="378">
        <v>0</v>
      </c>
      <c r="N323" s="378">
        <v>0</v>
      </c>
      <c r="O323" s="378">
        <v>0</v>
      </c>
      <c r="P323" s="378">
        <v>0</v>
      </c>
      <c r="Q323" s="402">
        <v>0</v>
      </c>
    </row>
    <row r="324" spans="2:18">
      <c r="B324" s="357"/>
      <c r="C324" s="351"/>
      <c r="D324" s="378">
        <v>240</v>
      </c>
      <c r="E324" s="378"/>
      <c r="F324" s="378"/>
      <c r="G324" s="378"/>
      <c r="H324" s="402">
        <v>240</v>
      </c>
      <c r="K324" s="357"/>
      <c r="L324" s="351"/>
      <c r="M324" s="378"/>
      <c r="N324" s="378"/>
      <c r="O324" s="378"/>
      <c r="P324" s="378"/>
      <c r="Q324" s="402">
        <v>0</v>
      </c>
    </row>
    <row r="325" spans="2:18" ht="13.8" thickBot="1">
      <c r="B325" s="359"/>
      <c r="C325" s="502"/>
      <c r="D325" s="492"/>
      <c r="E325" s="492"/>
      <c r="F325" s="492"/>
      <c r="G325" s="492"/>
      <c r="H325" s="402">
        <v>0</v>
      </c>
      <c r="K325" s="359"/>
      <c r="L325" s="502"/>
      <c r="M325" s="492"/>
      <c r="N325" s="492"/>
      <c r="O325" s="492"/>
      <c r="P325" s="492"/>
      <c r="Q325" s="402">
        <v>0</v>
      </c>
      <c r="R325" s="2" t="s">
        <v>257</v>
      </c>
    </row>
    <row r="326" spans="2:18" ht="13.8" thickTop="1">
      <c r="K326" s="568"/>
      <c r="L326" s="568"/>
      <c r="M326" s="13"/>
      <c r="N326" s="13"/>
      <c r="O326" s="13"/>
      <c r="P326" s="13"/>
      <c r="Q326" s="13"/>
    </row>
    <row r="327" spans="2:18">
      <c r="K327" s="568"/>
      <c r="L327" s="568"/>
      <c r="M327" s="13"/>
      <c r="N327" s="13"/>
      <c r="O327" s="13"/>
      <c r="P327" s="13"/>
      <c r="Q327" s="13"/>
    </row>
    <row r="330" spans="2:18">
      <c r="B330" s="215"/>
      <c r="C330" s="215"/>
      <c r="D330" s="215"/>
      <c r="E330" s="215"/>
      <c r="F330" s="215"/>
      <c r="G330" s="215"/>
      <c r="H330" s="215"/>
      <c r="I330" s="215"/>
      <c r="K330" s="215"/>
      <c r="L330" s="215"/>
      <c r="M330" s="215"/>
      <c r="N330" s="215"/>
      <c r="O330" s="215"/>
      <c r="P330" s="215"/>
      <c r="Q330" s="215"/>
      <c r="R330" s="215"/>
    </row>
    <row r="331" spans="2:18" ht="13.8" thickBot="1">
      <c r="K331" s="2"/>
      <c r="L331" s="2"/>
      <c r="M331" s="2"/>
    </row>
    <row r="332" spans="2:18">
      <c r="B332" s="292" t="s">
        <v>216</v>
      </c>
      <c r="C332" s="291" t="s">
        <v>2</v>
      </c>
      <c r="D332" s="291" t="s">
        <v>217</v>
      </c>
      <c r="E332" s="232" t="s">
        <v>218</v>
      </c>
      <c r="F332" s="232" t="s">
        <v>219</v>
      </c>
      <c r="G332" s="232" t="s">
        <v>220</v>
      </c>
      <c r="H332" s="323">
        <v>2022</v>
      </c>
      <c r="K332" s="960" t="s">
        <v>216</v>
      </c>
      <c r="L332" s="961" t="s">
        <v>2</v>
      </c>
      <c r="M332" s="961" t="s">
        <v>217</v>
      </c>
      <c r="N332" s="962" t="s">
        <v>218</v>
      </c>
      <c r="O332" s="962" t="s">
        <v>219</v>
      </c>
      <c r="P332" s="962" t="s">
        <v>220</v>
      </c>
      <c r="Q332" s="963">
        <v>2023</v>
      </c>
    </row>
    <row r="333" spans="2:18">
      <c r="B333" s="725" t="s">
        <v>221</v>
      </c>
      <c r="C333" s="701" t="s">
        <v>222</v>
      </c>
      <c r="D333" s="699" t="s">
        <v>223</v>
      </c>
      <c r="E333" s="700"/>
      <c r="F333" s="700"/>
      <c r="G333" s="700"/>
      <c r="H333" s="483"/>
      <c r="K333" s="964" t="s">
        <v>221</v>
      </c>
      <c r="L333" s="965" t="s">
        <v>222</v>
      </c>
      <c r="M333" s="966" t="s">
        <v>223</v>
      </c>
      <c r="N333" s="967"/>
      <c r="O333" s="967"/>
      <c r="P333" s="967"/>
      <c r="Q333" s="968"/>
    </row>
    <row r="334" spans="2:18">
      <c r="B334" s="349"/>
      <c r="C334" s="701"/>
      <c r="D334" s="699" t="s">
        <v>224</v>
      </c>
      <c r="E334" s="700"/>
      <c r="F334" s="700"/>
      <c r="G334" s="700"/>
      <c r="H334" s="483"/>
      <c r="K334" s="969"/>
      <c r="L334" s="965"/>
      <c r="M334" s="966" t="s">
        <v>224</v>
      </c>
      <c r="N334" s="967"/>
      <c r="O334" s="967"/>
      <c r="P334" s="967"/>
      <c r="Q334" s="968"/>
    </row>
    <row r="335" spans="2:18">
      <c r="B335" s="349"/>
      <c r="C335" s="701"/>
      <c r="D335" s="699" t="s">
        <v>225</v>
      </c>
      <c r="E335" s="700"/>
      <c r="F335" s="700"/>
      <c r="G335" s="700"/>
      <c r="H335" s="483"/>
      <c r="K335" s="969"/>
      <c r="L335" s="965"/>
      <c r="M335" s="966" t="s">
        <v>225</v>
      </c>
      <c r="N335" s="967"/>
      <c r="O335" s="967"/>
      <c r="P335" s="967"/>
      <c r="Q335" s="968"/>
    </row>
    <row r="336" spans="2:18">
      <c r="B336" s="350"/>
      <c r="C336" s="701"/>
      <c r="D336" s="699" t="s">
        <v>226</v>
      </c>
      <c r="E336" s="700"/>
      <c r="F336" s="700"/>
      <c r="G336" s="700"/>
      <c r="H336" s="483"/>
      <c r="K336" s="970"/>
      <c r="L336" s="965"/>
      <c r="M336" s="966" t="s">
        <v>226</v>
      </c>
      <c r="N336" s="967"/>
      <c r="O336" s="967"/>
      <c r="P336" s="967"/>
      <c r="Q336" s="968"/>
    </row>
    <row r="337" spans="2:18">
      <c r="B337" s="728" t="s">
        <v>227</v>
      </c>
      <c r="C337" s="729" t="s">
        <v>245</v>
      </c>
      <c r="D337" s="884">
        <v>12</v>
      </c>
      <c r="E337" s="884">
        <v>16</v>
      </c>
      <c r="F337" s="884">
        <v>0</v>
      </c>
      <c r="G337" s="884">
        <v>0</v>
      </c>
      <c r="H337" s="885">
        <v>28</v>
      </c>
      <c r="K337" s="971" t="s">
        <v>227</v>
      </c>
      <c r="L337" s="972" t="s">
        <v>245</v>
      </c>
      <c r="M337" s="973"/>
      <c r="N337" s="973"/>
      <c r="O337" s="973"/>
      <c r="P337" s="973"/>
      <c r="Q337" s="974"/>
    </row>
    <row r="338" spans="2:18">
      <c r="B338" s="357"/>
      <c r="C338" s="351"/>
      <c r="D338" s="884">
        <v>1</v>
      </c>
      <c r="E338" s="884">
        <v>2</v>
      </c>
      <c r="F338" s="884">
        <v>0</v>
      </c>
      <c r="G338" s="884">
        <v>0</v>
      </c>
      <c r="H338" s="885">
        <v>3</v>
      </c>
      <c r="I338" s="289">
        <f>+H338/(H337/1000)</f>
        <v>107.14285714285714</v>
      </c>
      <c r="K338" s="975"/>
      <c r="L338" s="976"/>
      <c r="M338" s="973"/>
      <c r="N338" s="973"/>
      <c r="O338" s="973"/>
      <c r="P338" s="973"/>
      <c r="Q338" s="974"/>
      <c r="R338" s="289" t="e">
        <f>+Q338/(Q337/1000)</f>
        <v>#DIV/0!</v>
      </c>
    </row>
    <row r="339" spans="2:18">
      <c r="B339" s="357"/>
      <c r="C339" s="351"/>
      <c r="D339" s="884">
        <v>56</v>
      </c>
      <c r="E339" s="884">
        <v>103</v>
      </c>
      <c r="F339" s="884">
        <v>0</v>
      </c>
      <c r="G339" s="884">
        <v>0</v>
      </c>
      <c r="H339" s="885">
        <v>159</v>
      </c>
      <c r="K339" s="975"/>
      <c r="L339" s="976"/>
      <c r="M339" s="973"/>
      <c r="N339" s="973"/>
      <c r="O339" s="973"/>
      <c r="P339" s="973"/>
      <c r="Q339" s="974"/>
    </row>
    <row r="340" spans="2:18">
      <c r="B340" s="358"/>
      <c r="C340" s="352"/>
      <c r="D340" s="884">
        <v>0</v>
      </c>
      <c r="E340" s="884">
        <v>0</v>
      </c>
      <c r="F340" s="884">
        <v>0</v>
      </c>
      <c r="G340" s="884">
        <v>0</v>
      </c>
      <c r="H340" s="885">
        <v>0</v>
      </c>
      <c r="K340" s="977"/>
      <c r="L340" s="978"/>
      <c r="M340" s="973"/>
      <c r="N340" s="973"/>
      <c r="O340" s="973"/>
      <c r="P340" s="973"/>
      <c r="Q340" s="974"/>
    </row>
    <row r="341" spans="2:18">
      <c r="B341" s="728" t="s">
        <v>227</v>
      </c>
      <c r="C341" s="729" t="s">
        <v>228</v>
      </c>
      <c r="D341" s="418">
        <v>5244.6109999999999</v>
      </c>
      <c r="E341" s="418">
        <v>3429.79</v>
      </c>
      <c r="F341" s="418">
        <v>4899.28</v>
      </c>
      <c r="G341" s="418">
        <v>9628.2659999999996</v>
      </c>
      <c r="H341" s="392">
        <v>23201.947</v>
      </c>
      <c r="K341" s="971" t="s">
        <v>227</v>
      </c>
      <c r="L341" s="972" t="s">
        <v>228</v>
      </c>
      <c r="M341" s="1000">
        <v>15569.432999999999</v>
      </c>
      <c r="N341" s="1000">
        <v>3380.9380000000001</v>
      </c>
      <c r="O341" s="1000">
        <v>5995.1719999999996</v>
      </c>
      <c r="P341" s="1000">
        <v>7751.866</v>
      </c>
      <c r="Q341" s="1001">
        <f>SUM(M341:P341)</f>
        <v>32697.409</v>
      </c>
    </row>
    <row r="342" spans="2:18">
      <c r="B342" s="357"/>
      <c r="C342" s="351"/>
      <c r="D342" s="418">
        <v>68</v>
      </c>
      <c r="E342" s="418">
        <v>36</v>
      </c>
      <c r="F342" s="418">
        <v>23</v>
      </c>
      <c r="G342" s="418">
        <v>92</v>
      </c>
      <c r="H342" s="392">
        <v>219</v>
      </c>
      <c r="I342" s="565">
        <f>+H342/(H341/1000)</f>
        <v>9.4388630402439926</v>
      </c>
      <c r="K342" s="975"/>
      <c r="L342" s="976"/>
      <c r="M342" s="1000">
        <v>106</v>
      </c>
      <c r="N342" s="1000">
        <v>42</v>
      </c>
      <c r="O342" s="1000">
        <v>23</v>
      </c>
      <c r="P342" s="1000">
        <v>81</v>
      </c>
      <c r="Q342" s="1001">
        <f t="shared" ref="Q342:Q355" si="19">SUM(M342:P342)</f>
        <v>252</v>
      </c>
      <c r="R342" s="565">
        <f>+Q342/(Q341/1000)</f>
        <v>7.7070326887368967</v>
      </c>
    </row>
    <row r="343" spans="2:18">
      <c r="B343" s="357"/>
      <c r="C343" s="351"/>
      <c r="D343" s="418">
        <v>6557</v>
      </c>
      <c r="E343" s="418">
        <v>3333</v>
      </c>
      <c r="F343" s="418">
        <v>2051</v>
      </c>
      <c r="G343" s="418">
        <v>7986</v>
      </c>
      <c r="H343" s="392">
        <v>19927</v>
      </c>
      <c r="K343" s="975"/>
      <c r="L343" s="976"/>
      <c r="M343" s="1000">
        <v>9997</v>
      </c>
      <c r="N343" s="1000">
        <v>4111</v>
      </c>
      <c r="O343" s="1000">
        <v>1623</v>
      </c>
      <c r="P343" s="1000">
        <v>6880</v>
      </c>
      <c r="Q343" s="1001">
        <f t="shared" si="19"/>
        <v>22611</v>
      </c>
    </row>
    <row r="344" spans="2:18">
      <c r="B344" s="358"/>
      <c r="C344" s="352"/>
      <c r="D344" s="418"/>
      <c r="E344" s="418"/>
      <c r="F344" s="418"/>
      <c r="G344" s="418"/>
      <c r="H344" s="392"/>
      <c r="K344" s="977"/>
      <c r="L344" s="978"/>
      <c r="M344" s="1000"/>
      <c r="N344" s="1000"/>
      <c r="O344" s="1000"/>
      <c r="P344" s="1000"/>
      <c r="Q344" s="1001">
        <f t="shared" si="19"/>
        <v>0</v>
      </c>
    </row>
    <row r="345" spans="2:18">
      <c r="B345" s="728" t="s">
        <v>229</v>
      </c>
      <c r="C345" s="729" t="s">
        <v>228</v>
      </c>
      <c r="D345" s="418">
        <v>24287.495699999999</v>
      </c>
      <c r="E345" s="418">
        <v>35414.171499999997</v>
      </c>
      <c r="F345" s="418">
        <v>48544.395700000001</v>
      </c>
      <c r="G345" s="418">
        <v>37560.896999999997</v>
      </c>
      <c r="H345" s="392">
        <f>SUM(D345:G345)</f>
        <v>145806.95989999999</v>
      </c>
      <c r="K345" s="971" t="s">
        <v>229</v>
      </c>
      <c r="L345" s="972" t="s">
        <v>228</v>
      </c>
      <c r="M345" s="1000">
        <v>20984.241000000002</v>
      </c>
      <c r="N345" s="1000">
        <v>24888.505499999999</v>
      </c>
      <c r="O345" s="1000">
        <v>18068.524999999998</v>
      </c>
      <c r="P345" s="1000">
        <v>29422.574499999999</v>
      </c>
      <c r="Q345" s="1001">
        <f t="shared" si="19"/>
        <v>93363.846000000005</v>
      </c>
    </row>
    <row r="346" spans="2:18">
      <c r="B346" s="357"/>
      <c r="C346" s="351"/>
      <c r="D346" s="418">
        <v>180</v>
      </c>
      <c r="E346" s="418">
        <v>135</v>
      </c>
      <c r="F346" s="418">
        <v>124</v>
      </c>
      <c r="G346" s="418">
        <v>212</v>
      </c>
      <c r="H346" s="392">
        <f>SUM(D346:G346)</f>
        <v>651</v>
      </c>
      <c r="I346" s="565">
        <f>+H346/(H345/1000)</f>
        <v>4.4648074443530046</v>
      </c>
      <c r="K346" s="975"/>
      <c r="L346" s="976"/>
      <c r="M346" s="1000">
        <v>163</v>
      </c>
      <c r="N346" s="1000">
        <v>157</v>
      </c>
      <c r="O346" s="1000">
        <v>119</v>
      </c>
      <c r="P346" s="1000">
        <v>170</v>
      </c>
      <c r="Q346" s="1001">
        <f t="shared" si="19"/>
        <v>609</v>
      </c>
      <c r="R346" s="565">
        <f>+Q346/(Q345/1000)</f>
        <v>6.5228675348271317</v>
      </c>
    </row>
    <row r="347" spans="2:18">
      <c r="B347" s="357"/>
      <c r="C347" s="351"/>
      <c r="D347" s="418">
        <v>17309</v>
      </c>
      <c r="E347" s="418">
        <v>11619</v>
      </c>
      <c r="F347" s="418">
        <v>9558</v>
      </c>
      <c r="G347" s="418">
        <v>16161</v>
      </c>
      <c r="H347" s="392">
        <f>SUM(D347:G347)</f>
        <v>54647</v>
      </c>
      <c r="K347" s="975"/>
      <c r="L347" s="976"/>
      <c r="M347" s="1000">
        <v>14142</v>
      </c>
      <c r="N347" s="1000">
        <v>10796</v>
      </c>
      <c r="O347" s="1000">
        <v>8591</v>
      </c>
      <c r="P347" s="1000">
        <v>13895</v>
      </c>
      <c r="Q347" s="1001">
        <f t="shared" si="19"/>
        <v>47424</v>
      </c>
    </row>
    <row r="348" spans="2:18">
      <c r="B348" s="358"/>
      <c r="C348" s="352"/>
      <c r="D348" s="391"/>
      <c r="E348" s="391"/>
      <c r="F348" s="391"/>
      <c r="G348" s="391"/>
      <c r="H348" s="392"/>
      <c r="K348" s="977"/>
      <c r="L348" s="978"/>
      <c r="M348" s="1000"/>
      <c r="N348" s="1001"/>
      <c r="O348" s="1001"/>
      <c r="P348" s="1001"/>
      <c r="Q348" s="1001">
        <f t="shared" si="19"/>
        <v>0</v>
      </c>
    </row>
    <row r="349" spans="2:18">
      <c r="B349" s="728" t="s">
        <v>231</v>
      </c>
      <c r="C349" s="729" t="s">
        <v>228</v>
      </c>
      <c r="D349" s="733">
        <v>22698.919000000002</v>
      </c>
      <c r="E349" s="733">
        <v>117662.814</v>
      </c>
      <c r="F349" s="733">
        <v>178129.33100000001</v>
      </c>
      <c r="G349" s="733">
        <v>147656.579</v>
      </c>
      <c r="H349" s="485">
        <f>SUM(D349:G349)</f>
        <v>466147.64300000004</v>
      </c>
      <c r="K349" s="971" t="s">
        <v>231</v>
      </c>
      <c r="L349" s="972" t="s">
        <v>228</v>
      </c>
      <c r="M349" s="1002">
        <v>33720.771000000001</v>
      </c>
      <c r="N349" s="1002">
        <v>33465.563999999998</v>
      </c>
      <c r="O349" s="1002">
        <v>115648.40300000001</v>
      </c>
      <c r="P349" s="1002">
        <v>77680.311000000002</v>
      </c>
      <c r="Q349" s="1002">
        <f t="shared" si="19"/>
        <v>260515.049</v>
      </c>
    </row>
    <row r="350" spans="2:18">
      <c r="B350" s="357"/>
      <c r="C350" s="351"/>
      <c r="D350" s="734">
        <v>28</v>
      </c>
      <c r="E350" s="734">
        <v>103</v>
      </c>
      <c r="F350" s="734">
        <v>93</v>
      </c>
      <c r="G350" s="734">
        <v>74</v>
      </c>
      <c r="H350" s="497">
        <f>SUM(D350:G350)</f>
        <v>298</v>
      </c>
      <c r="I350" s="565">
        <f>+H350/(H349/1000)</f>
        <v>0.6392824343852791</v>
      </c>
      <c r="K350" s="975"/>
      <c r="L350" s="976"/>
      <c r="M350" s="1002">
        <v>51</v>
      </c>
      <c r="N350" s="1002">
        <v>65</v>
      </c>
      <c r="O350" s="1002">
        <v>72</v>
      </c>
      <c r="P350" s="1002">
        <v>64</v>
      </c>
      <c r="Q350" s="1002">
        <f t="shared" si="19"/>
        <v>252</v>
      </c>
      <c r="R350" s="565">
        <f>+Q350/(Q349/1000)</f>
        <v>0.96731456001223182</v>
      </c>
    </row>
    <row r="351" spans="2:18">
      <c r="B351" s="357"/>
      <c r="C351" s="351"/>
      <c r="D351" s="734">
        <v>2883</v>
      </c>
      <c r="E351" s="734">
        <v>8542</v>
      </c>
      <c r="F351" s="734">
        <v>8729</v>
      </c>
      <c r="G351" s="734">
        <v>7099</v>
      </c>
      <c r="H351" s="497">
        <f>SUM(D351:G351)</f>
        <v>27253</v>
      </c>
      <c r="K351" s="975"/>
      <c r="L351" s="976"/>
      <c r="M351" s="1002">
        <v>5470</v>
      </c>
      <c r="N351" s="1002">
        <v>7529</v>
      </c>
      <c r="O351" s="1002">
        <v>9871</v>
      </c>
      <c r="P351" s="1002">
        <v>9097</v>
      </c>
      <c r="Q351" s="1002">
        <f t="shared" si="19"/>
        <v>31967</v>
      </c>
    </row>
    <row r="352" spans="2:18">
      <c r="B352" s="358"/>
      <c r="C352" s="352"/>
      <c r="D352" s="734"/>
      <c r="E352" s="734"/>
      <c r="F352" s="734"/>
      <c r="G352" s="734"/>
      <c r="H352" s="485"/>
      <c r="K352" s="977"/>
      <c r="L352" s="978"/>
      <c r="M352" s="1002"/>
      <c r="N352" s="1002"/>
      <c r="O352" s="1002"/>
      <c r="P352" s="1002"/>
      <c r="Q352" s="1002"/>
    </row>
    <row r="353" spans="2:18">
      <c r="B353" s="735" t="s">
        <v>232</v>
      </c>
      <c r="C353" s="729" t="s">
        <v>228</v>
      </c>
      <c r="D353" s="417">
        <v>13530.788</v>
      </c>
      <c r="E353" s="417">
        <v>70833.464000000007</v>
      </c>
      <c r="F353" s="417">
        <v>11895.402</v>
      </c>
      <c r="G353" s="417">
        <v>33669.603999999999</v>
      </c>
      <c r="H353" s="486">
        <f>SUM(D353:G353)</f>
        <v>129929.258</v>
      </c>
      <c r="K353" s="979" t="s">
        <v>232</v>
      </c>
      <c r="L353" s="972" t="s">
        <v>228</v>
      </c>
      <c r="M353" s="1003">
        <v>14182.388999999999</v>
      </c>
      <c r="N353" s="1003">
        <v>33320.35</v>
      </c>
      <c r="O353" s="1003">
        <v>10827.687</v>
      </c>
      <c r="P353" s="1003">
        <v>54871.349000000002</v>
      </c>
      <c r="Q353" s="1003">
        <f t="shared" si="19"/>
        <v>113201.77499999999</v>
      </c>
    </row>
    <row r="354" spans="2:18">
      <c r="B354" s="353"/>
      <c r="C354" s="351"/>
      <c r="D354" s="417">
        <v>17</v>
      </c>
      <c r="E354" s="417">
        <v>51</v>
      </c>
      <c r="F354" s="417">
        <v>17</v>
      </c>
      <c r="G354" s="417">
        <v>49</v>
      </c>
      <c r="H354" s="486">
        <f>SUM(D354:G354)</f>
        <v>134</v>
      </c>
      <c r="I354" s="289">
        <f>+H354/(H353/1000)</f>
        <v>1.0313304490663682</v>
      </c>
      <c r="K354" s="980"/>
      <c r="L354" s="976"/>
      <c r="M354" s="1003">
        <v>21</v>
      </c>
      <c r="N354" s="1003">
        <v>28</v>
      </c>
      <c r="O354" s="1003">
        <v>15</v>
      </c>
      <c r="P354" s="1003">
        <v>33</v>
      </c>
      <c r="Q354" s="1003">
        <f t="shared" si="19"/>
        <v>97</v>
      </c>
      <c r="R354" s="289">
        <f>+Q354/(Q353/1000)</f>
        <v>0.85687702335056148</v>
      </c>
    </row>
    <row r="355" spans="2:18">
      <c r="B355" s="353"/>
      <c r="C355" s="351"/>
      <c r="D355" s="738">
        <v>2265</v>
      </c>
      <c r="E355" s="738">
        <v>6714</v>
      </c>
      <c r="F355" s="738">
        <v>1823</v>
      </c>
      <c r="G355" s="738">
        <v>5250</v>
      </c>
      <c r="H355" s="486">
        <f>SUM(D355:G355)</f>
        <v>16052</v>
      </c>
      <c r="K355" s="980"/>
      <c r="L355" s="976"/>
      <c r="M355" s="1004">
        <v>2305</v>
      </c>
      <c r="N355" s="1004">
        <v>2976</v>
      </c>
      <c r="O355" s="1004">
        <v>1392</v>
      </c>
      <c r="P355" s="1004">
        <v>3248</v>
      </c>
      <c r="Q355" s="1004">
        <f t="shared" si="19"/>
        <v>9921</v>
      </c>
    </row>
    <row r="356" spans="2:18">
      <c r="B356" s="353"/>
      <c r="C356" s="352"/>
      <c r="D356" s="389"/>
      <c r="E356" s="389"/>
      <c r="F356" s="389"/>
      <c r="G356" s="389"/>
      <c r="H356" s="486"/>
      <c r="K356" s="980"/>
      <c r="L356" s="978"/>
      <c r="M356" s="1005"/>
      <c r="N356" s="1005"/>
      <c r="O356" s="1005"/>
      <c r="P356" s="1005"/>
      <c r="Q356" s="1005"/>
    </row>
    <row r="357" spans="2:18">
      <c r="B357" s="353"/>
      <c r="C357" s="729" t="s">
        <v>233</v>
      </c>
      <c r="D357" s="390"/>
      <c r="E357" s="390"/>
      <c r="F357" s="390">
        <v>158</v>
      </c>
      <c r="G357" s="390">
        <v>3749</v>
      </c>
      <c r="H357" s="390">
        <v>3907</v>
      </c>
      <c r="K357" s="980"/>
      <c r="L357" s="972" t="s">
        <v>233</v>
      </c>
      <c r="M357" s="1006">
        <v>0</v>
      </c>
      <c r="N357" s="1006">
        <v>5</v>
      </c>
      <c r="O357" s="1006">
        <v>1.62</v>
      </c>
      <c r="P357" s="1006">
        <v>2427</v>
      </c>
      <c r="Q357" s="1006">
        <v>2433.62</v>
      </c>
    </row>
    <row r="358" spans="2:18">
      <c r="B358" s="353"/>
      <c r="C358" s="351"/>
      <c r="D358" s="390"/>
      <c r="E358" s="390"/>
      <c r="F358" s="390">
        <v>8</v>
      </c>
      <c r="G358" s="390">
        <v>18</v>
      </c>
      <c r="H358" s="390">
        <v>26</v>
      </c>
      <c r="I358" s="289">
        <f>+H358/(H357/1000)</f>
        <v>6.6547222933196828</v>
      </c>
      <c r="K358" s="980"/>
      <c r="L358" s="976"/>
      <c r="M358" s="1006">
        <v>0</v>
      </c>
      <c r="N358" s="1006">
        <v>0</v>
      </c>
      <c r="O358" s="1006">
        <v>3</v>
      </c>
      <c r="P358" s="1006">
        <v>8</v>
      </c>
      <c r="Q358" s="1006">
        <v>11</v>
      </c>
      <c r="R358" s="289">
        <f>+Q358/(Q357/1000)</f>
        <v>4.5200154502346299</v>
      </c>
    </row>
    <row r="359" spans="2:18">
      <c r="B359" s="353"/>
      <c r="C359" s="351"/>
      <c r="D359" s="390"/>
      <c r="E359" s="390"/>
      <c r="F359" s="390">
        <v>987</v>
      </c>
      <c r="G359" s="390">
        <v>4213</v>
      </c>
      <c r="H359" s="390">
        <v>5200</v>
      </c>
      <c r="K359" s="980"/>
      <c r="L359" s="976"/>
      <c r="M359" s="1006">
        <v>0</v>
      </c>
      <c r="N359" s="1006">
        <v>0</v>
      </c>
      <c r="O359" s="1006">
        <v>8</v>
      </c>
      <c r="P359" s="1006">
        <v>1059</v>
      </c>
      <c r="Q359" s="1006">
        <v>1067</v>
      </c>
    </row>
    <row r="360" spans="2:18">
      <c r="B360" s="354"/>
      <c r="C360" s="352"/>
      <c r="D360" s="390"/>
      <c r="E360" s="390"/>
      <c r="F360" s="390">
        <v>137</v>
      </c>
      <c r="G360" s="390">
        <v>694</v>
      </c>
      <c r="H360" s="390">
        <v>831</v>
      </c>
      <c r="K360" s="981"/>
      <c r="L360" s="978"/>
      <c r="M360" s="1006">
        <v>0</v>
      </c>
      <c r="N360" s="1006">
        <v>0</v>
      </c>
      <c r="O360" s="1006">
        <v>0</v>
      </c>
      <c r="P360" s="1006">
        <v>0</v>
      </c>
      <c r="Q360" s="1006">
        <v>395</v>
      </c>
    </row>
    <row r="361" spans="2:18">
      <c r="B361" s="735" t="s">
        <v>234</v>
      </c>
      <c r="C361" s="729" t="s">
        <v>235</v>
      </c>
      <c r="D361" s="325"/>
      <c r="E361" s="325"/>
      <c r="F361" s="325"/>
      <c r="G361" s="325"/>
      <c r="H361" s="369"/>
      <c r="K361" s="979" t="s">
        <v>234</v>
      </c>
      <c r="L361" s="972" t="s">
        <v>235</v>
      </c>
      <c r="M361" s="1007"/>
      <c r="N361" s="1007"/>
      <c r="O361" s="1007"/>
      <c r="P361" s="1007"/>
      <c r="Q361" s="1008"/>
    </row>
    <row r="362" spans="2:18">
      <c r="B362" s="353"/>
      <c r="C362" s="351"/>
      <c r="D362" s="325"/>
      <c r="E362" s="325"/>
      <c r="F362" s="325"/>
      <c r="G362" s="325"/>
      <c r="H362" s="369"/>
      <c r="K362" s="980"/>
      <c r="L362" s="976"/>
      <c r="M362" s="1007"/>
      <c r="N362" s="1007"/>
      <c r="O362" s="1007"/>
      <c r="P362" s="1007"/>
      <c r="Q362" s="1008"/>
    </row>
    <row r="363" spans="2:18">
      <c r="B363" s="353"/>
      <c r="C363" s="351"/>
      <c r="D363" s="325"/>
      <c r="E363" s="325"/>
      <c r="F363" s="325"/>
      <c r="G363" s="325"/>
      <c r="H363" s="369"/>
      <c r="K363" s="980"/>
      <c r="L363" s="976"/>
      <c r="M363" s="1007"/>
      <c r="N363" s="1007"/>
      <c r="O363" s="1007"/>
      <c r="P363" s="1007"/>
      <c r="Q363" s="1008"/>
    </row>
    <row r="364" spans="2:18">
      <c r="B364" s="354"/>
      <c r="C364" s="352"/>
      <c r="D364" s="325"/>
      <c r="E364" s="325"/>
      <c r="F364" s="325"/>
      <c r="G364" s="325"/>
      <c r="H364" s="369"/>
      <c r="K364" s="981"/>
      <c r="L364" s="978"/>
      <c r="M364" s="1007"/>
      <c r="N364" s="1007"/>
      <c r="O364" s="1007"/>
      <c r="P364" s="1007"/>
      <c r="Q364" s="1008"/>
    </row>
    <row r="365" spans="2:18" ht="26.4">
      <c r="B365" s="735" t="s">
        <v>236</v>
      </c>
      <c r="C365" s="729" t="s">
        <v>258</v>
      </c>
      <c r="D365" s="455">
        <v>109686.69500000001</v>
      </c>
      <c r="E365" s="455">
        <v>78647.842000000004</v>
      </c>
      <c r="F365" s="455">
        <v>4994.95</v>
      </c>
      <c r="G365" s="455">
        <v>20016.373</v>
      </c>
      <c r="H365" s="498">
        <f>SUM(D365:G365)</f>
        <v>213345.86000000002</v>
      </c>
      <c r="K365" s="979" t="s">
        <v>236</v>
      </c>
      <c r="L365" s="972" t="s">
        <v>258</v>
      </c>
      <c r="M365" s="1009">
        <v>66740.966068444584</v>
      </c>
      <c r="N365" s="1009">
        <v>74687.221373716195</v>
      </c>
      <c r="O365" s="1009">
        <v>258.10000000000002</v>
      </c>
      <c r="P365" s="1009">
        <v>15970.949000000001</v>
      </c>
      <c r="Q365" s="1009">
        <f>SUM(M365:P365)</f>
        <v>157657.23644216079</v>
      </c>
    </row>
    <row r="366" spans="2:18">
      <c r="B366" s="353"/>
      <c r="C366" s="351"/>
      <c r="D366" s="590">
        <v>49</v>
      </c>
      <c r="E366" s="590">
        <v>70</v>
      </c>
      <c r="F366" s="590">
        <v>6</v>
      </c>
      <c r="G366" s="590">
        <v>27</v>
      </c>
      <c r="H366" s="498">
        <f>SUM(D366:G366)</f>
        <v>152</v>
      </c>
      <c r="I366" s="565">
        <f>+H366/(H365/1000)</f>
        <v>0.71245816534710349</v>
      </c>
      <c r="K366" s="980"/>
      <c r="L366" s="976"/>
      <c r="M366" s="1009">
        <v>35</v>
      </c>
      <c r="N366" s="1009">
        <v>123</v>
      </c>
      <c r="O366" s="1009">
        <v>0</v>
      </c>
      <c r="P366" s="1009">
        <v>146</v>
      </c>
      <c r="Q366" s="1009">
        <f t="shared" ref="Q366:Q367" si="20">SUM(M366:P366)</f>
        <v>304</v>
      </c>
      <c r="R366" s="565">
        <f>+Q366/(Q365/1000)</f>
        <v>1.9282337231093578</v>
      </c>
    </row>
    <row r="367" spans="2:18">
      <c r="B367" s="353"/>
      <c r="C367" s="351"/>
      <c r="D367" s="590">
        <v>6570</v>
      </c>
      <c r="E367" s="590">
        <v>7889</v>
      </c>
      <c r="F367" s="590">
        <v>643</v>
      </c>
      <c r="G367" s="590">
        <v>2231</v>
      </c>
      <c r="H367" s="498">
        <f>SUM(D367:G367)</f>
        <v>17333</v>
      </c>
      <c r="K367" s="980"/>
      <c r="L367" s="976"/>
      <c r="M367" s="1009">
        <v>3376</v>
      </c>
      <c r="N367" s="1009">
        <v>11616</v>
      </c>
      <c r="O367" s="1009">
        <v>0</v>
      </c>
      <c r="P367" s="1009">
        <v>3494</v>
      </c>
      <c r="Q367" s="1009">
        <f t="shared" si="20"/>
        <v>18486</v>
      </c>
    </row>
    <row r="368" spans="2:18">
      <c r="B368" s="354"/>
      <c r="C368" s="352"/>
      <c r="D368" s="518"/>
      <c r="E368" s="518"/>
      <c r="F368" s="518"/>
      <c r="G368" s="518"/>
      <c r="H368" s="756"/>
      <c r="K368" s="981"/>
      <c r="L368" s="978"/>
      <c r="M368" s="1010"/>
      <c r="N368" s="1010"/>
      <c r="O368" s="1010"/>
      <c r="P368" s="1010"/>
      <c r="Q368" s="1009"/>
    </row>
    <row r="369" spans="2:18">
      <c r="B369" s="735" t="s">
        <v>237</v>
      </c>
      <c r="C369" s="757" t="s">
        <v>235</v>
      </c>
      <c r="D369" s="521"/>
      <c r="E369" s="521"/>
      <c r="F369" s="521"/>
      <c r="G369" s="521"/>
      <c r="H369" s="521"/>
      <c r="K369" s="979" t="s">
        <v>237</v>
      </c>
      <c r="L369" s="982" t="s">
        <v>235</v>
      </c>
      <c r="M369" s="1011"/>
      <c r="N369" s="1011"/>
      <c r="O369" s="1011"/>
      <c r="P369" s="1011"/>
      <c r="Q369" s="1011"/>
    </row>
    <row r="370" spans="2:18">
      <c r="B370" s="353"/>
      <c r="C370" s="516"/>
      <c r="D370" s="521"/>
      <c r="E370" s="521"/>
      <c r="F370" s="521"/>
      <c r="G370" s="521"/>
      <c r="H370" s="522"/>
      <c r="K370" s="980"/>
      <c r="L370" s="983"/>
      <c r="M370" s="1011"/>
      <c r="N370" s="1011"/>
      <c r="O370" s="1011"/>
      <c r="P370" s="1011"/>
      <c r="Q370" s="1012"/>
    </row>
    <row r="371" spans="2:18">
      <c r="B371" s="353"/>
      <c r="C371" s="516"/>
      <c r="D371" s="521"/>
      <c r="E371" s="521"/>
      <c r="F371" s="521"/>
      <c r="G371" s="521"/>
      <c r="H371" s="522"/>
      <c r="K371" s="980"/>
      <c r="L371" s="983"/>
      <c r="M371" s="1011"/>
      <c r="N371" s="1011"/>
      <c r="O371" s="1011"/>
      <c r="P371" s="1011"/>
      <c r="Q371" s="1012"/>
    </row>
    <row r="372" spans="2:18">
      <c r="B372" s="354"/>
      <c r="C372" s="517"/>
      <c r="D372" s="521"/>
      <c r="E372" s="521"/>
      <c r="F372" s="521"/>
      <c r="G372" s="521"/>
      <c r="H372" s="521"/>
      <c r="K372" s="981"/>
      <c r="L372" s="984"/>
      <c r="M372" s="1011"/>
      <c r="N372" s="1011"/>
      <c r="O372" s="1011"/>
      <c r="P372" s="1011"/>
      <c r="Q372" s="1011"/>
    </row>
    <row r="373" spans="2:18">
      <c r="B373" s="735" t="s">
        <v>237</v>
      </c>
      <c r="C373" s="729" t="s">
        <v>233</v>
      </c>
      <c r="D373" s="519">
        <v>2181</v>
      </c>
      <c r="E373" s="519">
        <v>1557</v>
      </c>
      <c r="F373" s="519"/>
      <c r="G373" s="519">
        <v>195</v>
      </c>
      <c r="H373" s="520">
        <v>3932</v>
      </c>
      <c r="I373" s="289">
        <f>+H374/(H373/1000)</f>
        <v>0.50864699898270604</v>
      </c>
      <c r="K373" s="979" t="s">
        <v>237</v>
      </c>
      <c r="L373" s="972" t="s">
        <v>233</v>
      </c>
      <c r="M373" s="1013">
        <v>364.66399999999999</v>
      </c>
      <c r="N373" s="1013">
        <v>4</v>
      </c>
      <c r="O373" s="1013">
        <v>0</v>
      </c>
      <c r="P373" s="1013">
        <v>0</v>
      </c>
      <c r="Q373" s="1017">
        <v>368.66399999999999</v>
      </c>
      <c r="R373" s="289">
        <f>+Q374/(Q373/1000)</f>
        <v>0</v>
      </c>
    </row>
    <row r="374" spans="2:18">
      <c r="B374" s="353"/>
      <c r="C374" s="351"/>
      <c r="D374" s="416">
        <v>2</v>
      </c>
      <c r="E374" s="416"/>
      <c r="F374" s="416"/>
      <c r="G374" s="416"/>
      <c r="H374" s="520">
        <v>2</v>
      </c>
      <c r="K374" s="980"/>
      <c r="L374" s="976"/>
      <c r="M374" s="1014">
        <v>0</v>
      </c>
      <c r="N374" s="1014">
        <v>0</v>
      </c>
      <c r="O374" s="1014">
        <v>0</v>
      </c>
      <c r="P374" s="1014">
        <v>0</v>
      </c>
      <c r="Q374" s="1017">
        <v>0</v>
      </c>
    </row>
    <row r="375" spans="2:18">
      <c r="B375" s="353"/>
      <c r="C375" s="351"/>
      <c r="D375" s="416">
        <v>623</v>
      </c>
      <c r="E375" s="416"/>
      <c r="F375" s="416"/>
      <c r="G375" s="416"/>
      <c r="H375" s="520">
        <v>623</v>
      </c>
      <c r="K375" s="980"/>
      <c r="L375" s="976"/>
      <c r="M375" s="1014">
        <v>0</v>
      </c>
      <c r="N375" s="1014">
        <v>0</v>
      </c>
      <c r="O375" s="1014">
        <v>0</v>
      </c>
      <c r="P375" s="1014">
        <v>0</v>
      </c>
      <c r="Q375" s="1017">
        <v>0</v>
      </c>
    </row>
    <row r="376" spans="2:18">
      <c r="B376" s="354"/>
      <c r="C376" s="352"/>
      <c r="D376" s="416">
        <v>61</v>
      </c>
      <c r="E376" s="416"/>
      <c r="F376" s="416"/>
      <c r="G376" s="416"/>
      <c r="H376" s="520">
        <v>61</v>
      </c>
      <c r="K376" s="981"/>
      <c r="L376" s="978"/>
      <c r="M376" s="1014">
        <v>0</v>
      </c>
      <c r="N376" s="1014">
        <v>0</v>
      </c>
      <c r="O376" s="1014">
        <v>0</v>
      </c>
      <c r="P376" s="1014">
        <v>0</v>
      </c>
      <c r="Q376" s="1017">
        <v>0</v>
      </c>
    </row>
    <row r="377" spans="2:18">
      <c r="B377" s="735" t="s">
        <v>237</v>
      </c>
      <c r="C377" s="741" t="s">
        <v>238</v>
      </c>
      <c r="D377" s="701"/>
      <c r="E377" s="698"/>
      <c r="F377" s="698"/>
      <c r="G377" s="698"/>
      <c r="H377" s="488"/>
      <c r="K377" s="979" t="s">
        <v>237</v>
      </c>
      <c r="L377" s="985" t="s">
        <v>238</v>
      </c>
      <c r="M377" s="994"/>
      <c r="N377" s="994"/>
      <c r="O377" s="994"/>
      <c r="P377" s="994"/>
      <c r="Q377" s="995"/>
    </row>
    <row r="378" spans="2:18">
      <c r="B378" s="353"/>
      <c r="C378" s="355"/>
      <c r="D378" s="701"/>
      <c r="E378" s="698"/>
      <c r="F378" s="698"/>
      <c r="G378" s="698"/>
      <c r="H378" s="488"/>
      <c r="K378" s="980"/>
      <c r="L378" s="986"/>
      <c r="M378" s="994"/>
      <c r="N378" s="994"/>
      <c r="O378" s="994"/>
      <c r="P378" s="994"/>
      <c r="Q378" s="995"/>
    </row>
    <row r="379" spans="2:18">
      <c r="B379" s="353"/>
      <c r="C379" s="355"/>
      <c r="D379" s="701"/>
      <c r="E379" s="698"/>
      <c r="F379" s="698"/>
      <c r="G379" s="698"/>
      <c r="H379" s="488"/>
      <c r="K379" s="980"/>
      <c r="L379" s="986"/>
      <c r="M379" s="994"/>
      <c r="N379" s="994"/>
      <c r="O379" s="994"/>
      <c r="P379" s="994"/>
      <c r="Q379" s="995"/>
    </row>
    <row r="380" spans="2:18">
      <c r="B380" s="354"/>
      <c r="C380" s="356"/>
      <c r="D380" s="701"/>
      <c r="E380" s="698"/>
      <c r="F380" s="698"/>
      <c r="G380" s="698"/>
      <c r="H380" s="489"/>
      <c r="K380" s="981"/>
      <c r="L380" s="987"/>
      <c r="M380" s="994"/>
      <c r="N380" s="994"/>
      <c r="O380" s="994"/>
      <c r="P380" s="994"/>
      <c r="Q380" s="995"/>
    </row>
    <row r="381" spans="2:18">
      <c r="B381" s="728" t="s">
        <v>239</v>
      </c>
      <c r="C381" s="729" t="s">
        <v>240</v>
      </c>
      <c r="D381" s="701"/>
      <c r="E381" s="698"/>
      <c r="F381" s="698"/>
      <c r="G381" s="698"/>
      <c r="H381" s="488"/>
      <c r="K381" s="971" t="s">
        <v>239</v>
      </c>
      <c r="L381" s="972" t="s">
        <v>240</v>
      </c>
      <c r="M381" s="994"/>
      <c r="N381" s="994"/>
      <c r="O381" s="994"/>
      <c r="P381" s="994"/>
      <c r="Q381" s="995"/>
    </row>
    <row r="382" spans="2:18">
      <c r="B382" s="357"/>
      <c r="C382" s="351"/>
      <c r="D382" s="701"/>
      <c r="E382" s="698"/>
      <c r="F382" s="698"/>
      <c r="G382" s="698"/>
      <c r="H382" s="488"/>
      <c r="K382" s="975"/>
      <c r="L382" s="976"/>
      <c r="M382" s="994"/>
      <c r="N382" s="994"/>
      <c r="O382" s="994"/>
      <c r="P382" s="994"/>
      <c r="Q382" s="995"/>
    </row>
    <row r="383" spans="2:18">
      <c r="B383" s="357"/>
      <c r="C383" s="351"/>
      <c r="D383" s="701"/>
      <c r="E383" s="698"/>
      <c r="F383" s="698"/>
      <c r="G383" s="698"/>
      <c r="H383" s="488"/>
      <c r="K383" s="975"/>
      <c r="L383" s="976"/>
      <c r="M383" s="994"/>
      <c r="N383" s="994"/>
      <c r="O383" s="994"/>
      <c r="P383" s="994"/>
      <c r="Q383" s="995"/>
    </row>
    <row r="384" spans="2:18">
      <c r="B384" s="358"/>
      <c r="C384" s="352"/>
      <c r="D384" s="724"/>
      <c r="E384" s="723"/>
      <c r="F384" s="723"/>
      <c r="G384" s="723"/>
      <c r="H384" s="483"/>
      <c r="K384" s="977"/>
      <c r="L384" s="978"/>
      <c r="M384" s="996"/>
      <c r="N384" s="996"/>
      <c r="O384" s="996"/>
      <c r="P384" s="996"/>
      <c r="Q384" s="997"/>
    </row>
    <row r="385" spans="2:18">
      <c r="B385" s="728" t="s">
        <v>242</v>
      </c>
      <c r="C385" s="755" t="s">
        <v>243</v>
      </c>
      <c r="D385" s="724"/>
      <c r="E385" s="723"/>
      <c r="F385" s="723"/>
      <c r="G385" s="723"/>
      <c r="H385" s="483"/>
      <c r="K385" s="971" t="s">
        <v>242</v>
      </c>
      <c r="L385" s="988" t="s">
        <v>243</v>
      </c>
      <c r="M385" s="996"/>
      <c r="N385" s="996"/>
      <c r="O385" s="996"/>
      <c r="P385" s="996"/>
      <c r="Q385" s="997"/>
    </row>
    <row r="386" spans="2:18">
      <c r="B386" s="357"/>
      <c r="C386" s="755" t="s">
        <v>240</v>
      </c>
      <c r="D386" s="724"/>
      <c r="E386" s="723"/>
      <c r="F386" s="723"/>
      <c r="G386" s="723"/>
      <c r="H386" s="483"/>
      <c r="K386" s="975"/>
      <c r="L386" s="988" t="s">
        <v>240</v>
      </c>
      <c r="M386" s="996"/>
      <c r="N386" s="996"/>
      <c r="O386" s="996"/>
      <c r="P386" s="996"/>
      <c r="Q386" s="997"/>
    </row>
    <row r="387" spans="2:18">
      <c r="B387" s="359"/>
      <c r="C387" s="309"/>
      <c r="D387" s="310"/>
      <c r="E387" s="184"/>
      <c r="F387" s="184"/>
      <c r="G387" s="184"/>
      <c r="H387" s="185"/>
      <c r="K387" s="989"/>
      <c r="L387" s="990"/>
      <c r="M387" s="998"/>
      <c r="N387" s="998"/>
      <c r="O387" s="998"/>
      <c r="P387" s="998"/>
      <c r="Q387" s="999"/>
    </row>
    <row r="388" spans="2:18">
      <c r="B388" s="206"/>
      <c r="C388" s="206"/>
      <c r="D388" s="206"/>
      <c r="K388" s="346"/>
      <c r="L388" s="346"/>
      <c r="M388" s="1015"/>
      <c r="N388" s="1015"/>
      <c r="O388" s="1015"/>
      <c r="P388" s="1015"/>
      <c r="Q388" s="1015"/>
    </row>
    <row r="389" spans="2:18">
      <c r="K389" s="195"/>
      <c r="L389" s="195"/>
      <c r="M389" s="1015"/>
      <c r="N389" s="1015"/>
      <c r="O389" s="1015"/>
      <c r="P389" s="1015"/>
      <c r="Q389" s="1015"/>
    </row>
    <row r="390" spans="2:18">
      <c r="B390" s="503" t="s">
        <v>246</v>
      </c>
      <c r="C390" s="504" t="s">
        <v>245</v>
      </c>
      <c r="D390" s="494">
        <v>3.74</v>
      </c>
      <c r="E390" s="494">
        <v>4.88</v>
      </c>
      <c r="F390" s="494">
        <v>16.87</v>
      </c>
      <c r="G390" s="494">
        <v>8.7100000000000009</v>
      </c>
      <c r="H390" s="495">
        <v>34.200000000000003</v>
      </c>
      <c r="I390" s="289">
        <f>+H391/(H390/1000)</f>
        <v>58.479532163742689</v>
      </c>
      <c r="K390" s="991" t="s">
        <v>246</v>
      </c>
      <c r="L390" s="992" t="s">
        <v>245</v>
      </c>
      <c r="M390" s="1016">
        <v>1.96082</v>
      </c>
      <c r="N390" s="1016">
        <v>2.4957999999999996</v>
      </c>
      <c r="O390" s="1016">
        <v>2.47288</v>
      </c>
      <c r="P390" s="1016">
        <v>1.6915</v>
      </c>
      <c r="Q390" s="1016">
        <f>SUM(M390:P390)</f>
        <v>8.6209999999999987</v>
      </c>
      <c r="R390" s="289">
        <f>+Q391/(Q390/1000)</f>
        <v>0</v>
      </c>
    </row>
    <row r="391" spans="2:18">
      <c r="B391" s="357"/>
      <c r="C391" s="351"/>
      <c r="D391" s="378">
        <v>0</v>
      </c>
      <c r="E391" s="378">
        <v>1</v>
      </c>
      <c r="F391" s="378">
        <v>0</v>
      </c>
      <c r="G391" s="378">
        <v>1</v>
      </c>
      <c r="H391" s="402">
        <v>2</v>
      </c>
      <c r="K391" s="975"/>
      <c r="L391" s="976"/>
      <c r="M391" s="1016">
        <v>0</v>
      </c>
      <c r="N391" s="1016">
        <v>0</v>
      </c>
      <c r="O391" s="1016">
        <v>0</v>
      </c>
      <c r="P391" s="1016">
        <v>0</v>
      </c>
      <c r="Q391" s="1016">
        <v>0</v>
      </c>
    </row>
    <row r="392" spans="2:18">
      <c r="B392" s="357"/>
      <c r="C392" s="351"/>
      <c r="D392" s="378">
        <v>0</v>
      </c>
      <c r="E392" s="378">
        <v>19</v>
      </c>
      <c r="F392" s="378">
        <v>0</v>
      </c>
      <c r="G392" s="378">
        <v>90</v>
      </c>
      <c r="H392" s="402">
        <v>109</v>
      </c>
      <c r="K392" s="975"/>
      <c r="L392" s="976"/>
      <c r="M392" s="1016">
        <v>0</v>
      </c>
      <c r="N392" s="1016">
        <v>0</v>
      </c>
      <c r="O392" s="1016">
        <v>0</v>
      </c>
      <c r="P392" s="1016">
        <v>0</v>
      </c>
      <c r="Q392" s="1016">
        <v>0</v>
      </c>
    </row>
    <row r="393" spans="2:18">
      <c r="B393" s="359"/>
      <c r="C393" s="502"/>
      <c r="D393" s="492">
        <v>0</v>
      </c>
      <c r="E393" s="492">
        <v>0</v>
      </c>
      <c r="F393" s="492">
        <v>0</v>
      </c>
      <c r="G393" s="492">
        <v>0</v>
      </c>
      <c r="H393" s="402">
        <v>0</v>
      </c>
      <c r="K393" s="989"/>
      <c r="L393" s="993"/>
      <c r="M393" s="1016">
        <v>0</v>
      </c>
      <c r="N393" s="1016">
        <v>0</v>
      </c>
      <c r="O393" s="1016">
        <v>0</v>
      </c>
      <c r="P393" s="1016">
        <v>0</v>
      </c>
      <c r="Q393" s="1016">
        <v>0</v>
      </c>
    </row>
    <row r="394" spans="2:18" ht="13.8" thickTop="1"/>
    <row r="396" spans="2:18">
      <c r="B396" s="215"/>
      <c r="C396" s="215"/>
      <c r="D396" s="215"/>
      <c r="E396" s="215"/>
      <c r="F396" s="215"/>
      <c r="G396" s="215"/>
      <c r="H396" s="215"/>
      <c r="I396" s="215"/>
    </row>
    <row r="397" spans="2:18" ht="13.8" thickBot="1"/>
    <row r="398" spans="2:18" ht="13.8" thickTop="1">
      <c r="B398" s="960" t="s">
        <v>216</v>
      </c>
      <c r="C398" s="961" t="s">
        <v>2</v>
      </c>
      <c r="D398" s="961" t="s">
        <v>217</v>
      </c>
      <c r="E398" s="962" t="s">
        <v>218</v>
      </c>
      <c r="F398" s="962" t="s">
        <v>219</v>
      </c>
      <c r="G398" s="962" t="s">
        <v>220</v>
      </c>
      <c r="H398" s="963">
        <v>2024</v>
      </c>
    </row>
    <row r="399" spans="2:18">
      <c r="B399" s="964" t="s">
        <v>221</v>
      </c>
      <c r="C399" s="965" t="s">
        <v>222</v>
      </c>
      <c r="D399" s="966" t="s">
        <v>223</v>
      </c>
      <c r="E399" s="967"/>
      <c r="F399" s="967"/>
      <c r="G399" s="967"/>
      <c r="H399" s="968"/>
    </row>
    <row r="400" spans="2:18">
      <c r="B400" s="969"/>
      <c r="C400" s="965"/>
      <c r="D400" s="966" t="s">
        <v>224</v>
      </c>
      <c r="E400" s="967"/>
      <c r="F400" s="967"/>
      <c r="G400" s="967"/>
      <c r="H400" s="968"/>
    </row>
    <row r="401" spans="2:9">
      <c r="B401" s="969"/>
      <c r="C401" s="965"/>
      <c r="D401" s="966" t="s">
        <v>225</v>
      </c>
      <c r="E401" s="967"/>
      <c r="F401" s="967"/>
      <c r="G401" s="967"/>
      <c r="H401" s="968"/>
    </row>
    <row r="402" spans="2:9">
      <c r="B402" s="970"/>
      <c r="C402" s="965"/>
      <c r="D402" s="966" t="s">
        <v>226</v>
      </c>
      <c r="E402" s="967"/>
      <c r="F402" s="967"/>
      <c r="G402" s="967"/>
      <c r="H402" s="968"/>
    </row>
    <row r="403" spans="2:9">
      <c r="B403" s="971" t="s">
        <v>227</v>
      </c>
      <c r="C403" s="972" t="s">
        <v>245</v>
      </c>
      <c r="D403" s="973"/>
      <c r="E403" s="973"/>
      <c r="F403" s="973"/>
      <c r="G403" s="973"/>
      <c r="H403" s="974"/>
    </row>
    <row r="404" spans="2:9">
      <c r="B404" s="975"/>
      <c r="C404" s="976"/>
      <c r="D404" s="973"/>
      <c r="E404" s="973"/>
      <c r="F404" s="973"/>
      <c r="G404" s="973"/>
      <c r="H404" s="974"/>
      <c r="I404" s="289" t="e">
        <f>+H404/(H403/1000)</f>
        <v>#DIV/0!</v>
      </c>
    </row>
    <row r="405" spans="2:9">
      <c r="B405" s="975"/>
      <c r="C405" s="976"/>
      <c r="D405" s="973"/>
      <c r="E405" s="973"/>
      <c r="F405" s="973"/>
      <c r="G405" s="973"/>
      <c r="H405" s="974"/>
    </row>
    <row r="406" spans="2:9">
      <c r="B406" s="977"/>
      <c r="C406" s="978"/>
      <c r="D406" s="973"/>
      <c r="E406" s="973"/>
      <c r="F406" s="973"/>
      <c r="G406" s="973"/>
      <c r="H406" s="974"/>
    </row>
    <row r="407" spans="2:9">
      <c r="B407" s="971" t="s">
        <v>227</v>
      </c>
      <c r="C407" s="972" t="s">
        <v>228</v>
      </c>
      <c r="D407" s="1001">
        <v>7350.7929999999997</v>
      </c>
      <c r="E407" s="1001">
        <v>1089.412</v>
      </c>
      <c r="F407" s="1001">
        <v>3263.9929999999999</v>
      </c>
      <c r="G407" s="1001">
        <v>5731.299</v>
      </c>
      <c r="H407" s="1001">
        <f>SUM(D407:G407)</f>
        <v>17435.496999999999</v>
      </c>
    </row>
    <row r="408" spans="2:9">
      <c r="B408" s="975"/>
      <c r="C408" s="976"/>
      <c r="D408" s="1001">
        <v>82</v>
      </c>
      <c r="E408" s="1001">
        <v>19</v>
      </c>
      <c r="F408" s="1001">
        <v>1</v>
      </c>
      <c r="G408" s="1001">
        <v>54</v>
      </c>
      <c r="H408" s="1001">
        <f t="shared" ref="H408:H417" si="21">SUM(D408:G408)</f>
        <v>156</v>
      </c>
      <c r="I408" s="565">
        <f>+H408/(H407/1000)</f>
        <v>8.9472643079804381</v>
      </c>
    </row>
    <row r="409" spans="2:9">
      <c r="B409" s="975"/>
      <c r="C409" s="976"/>
      <c r="D409" s="1001">
        <v>6887</v>
      </c>
      <c r="E409" s="1001">
        <v>1682</v>
      </c>
      <c r="F409" s="1001">
        <v>66</v>
      </c>
      <c r="G409" s="1001">
        <v>4818</v>
      </c>
      <c r="H409" s="1001">
        <f t="shared" si="21"/>
        <v>13453</v>
      </c>
    </row>
    <row r="410" spans="2:9">
      <c r="B410" s="977"/>
      <c r="C410" s="978"/>
      <c r="D410" s="1000"/>
      <c r="E410" s="1000"/>
      <c r="F410" s="1000"/>
      <c r="G410" s="1000"/>
      <c r="H410" s="1001">
        <f t="shared" si="21"/>
        <v>0</v>
      </c>
    </row>
    <row r="411" spans="2:9">
      <c r="B411" s="971" t="s">
        <v>229</v>
      </c>
      <c r="C411" s="972" t="s">
        <v>228</v>
      </c>
      <c r="D411" s="1001">
        <v>21394.870500000001</v>
      </c>
      <c r="E411" s="1001">
        <v>16960.665499999999</v>
      </c>
      <c r="F411" s="1001">
        <v>18663.645499999999</v>
      </c>
      <c r="G411" s="1001">
        <v>16415.548999999999</v>
      </c>
      <c r="H411" s="1001">
        <f t="shared" si="21"/>
        <v>73434.730500000005</v>
      </c>
    </row>
    <row r="412" spans="2:9">
      <c r="B412" s="975"/>
      <c r="C412" s="976"/>
      <c r="D412" s="1001">
        <v>150</v>
      </c>
      <c r="E412" s="1001">
        <v>120</v>
      </c>
      <c r="F412" s="1001">
        <v>96</v>
      </c>
      <c r="G412" s="1001">
        <v>160</v>
      </c>
      <c r="H412" s="1001">
        <f t="shared" si="21"/>
        <v>526</v>
      </c>
      <c r="I412" s="565">
        <f>+H412/(H411/1000)</f>
        <v>7.1628233183207497</v>
      </c>
    </row>
    <row r="413" spans="2:9">
      <c r="B413" s="975"/>
      <c r="C413" s="976"/>
      <c r="D413" s="1001">
        <v>13502</v>
      </c>
      <c r="E413" s="1001">
        <v>8713</v>
      </c>
      <c r="F413" s="1001">
        <v>6329</v>
      </c>
      <c r="G413" s="1001">
        <v>12654</v>
      </c>
      <c r="H413" s="1001">
        <f t="shared" si="21"/>
        <v>41198</v>
      </c>
    </row>
    <row r="414" spans="2:9">
      <c r="B414" s="977"/>
      <c r="C414" s="978"/>
      <c r="D414" s="1000"/>
      <c r="E414" s="1001"/>
      <c r="F414" s="1001"/>
      <c r="G414" s="1001"/>
      <c r="H414" s="1001">
        <f t="shared" si="21"/>
        <v>0</v>
      </c>
    </row>
    <row r="415" spans="2:9">
      <c r="B415" s="971" t="s">
        <v>231</v>
      </c>
      <c r="C415" s="972" t="s">
        <v>228</v>
      </c>
      <c r="D415" s="1188">
        <v>4487.357</v>
      </c>
      <c r="E415" s="1188">
        <v>14683.254999999999</v>
      </c>
      <c r="F415" s="1188">
        <v>62245.913</v>
      </c>
      <c r="G415" s="1188">
        <v>41282.735999999997</v>
      </c>
      <c r="H415" s="1188">
        <f t="shared" si="21"/>
        <v>122699.261</v>
      </c>
    </row>
    <row r="416" spans="2:9">
      <c r="B416" s="975"/>
      <c r="C416" s="976"/>
      <c r="D416" s="1188">
        <v>15</v>
      </c>
      <c r="E416" s="1188">
        <v>36</v>
      </c>
      <c r="F416" s="1188">
        <v>61</v>
      </c>
      <c r="G416" s="1188">
        <v>43</v>
      </c>
      <c r="H416" s="1188">
        <f t="shared" si="21"/>
        <v>155</v>
      </c>
      <c r="I416" s="565">
        <f>+H416/(H415/1000)</f>
        <v>1.2632512921165842</v>
      </c>
    </row>
    <row r="417" spans="2:9">
      <c r="B417" s="975"/>
      <c r="C417" s="976"/>
      <c r="D417" s="1188">
        <v>2811</v>
      </c>
      <c r="E417" s="1188">
        <v>4612</v>
      </c>
      <c r="F417" s="1188">
        <v>6980</v>
      </c>
      <c r="G417" s="1188">
        <v>5893</v>
      </c>
      <c r="H417" s="1188">
        <f t="shared" si="21"/>
        <v>20296</v>
      </c>
    </row>
    <row r="418" spans="2:9">
      <c r="B418" s="977"/>
      <c r="C418" s="978"/>
      <c r="D418" s="1002"/>
      <c r="E418" s="1002"/>
      <c r="F418" s="1002"/>
      <c r="G418" s="1002"/>
      <c r="H418" s="1188"/>
    </row>
    <row r="419" spans="2:9">
      <c r="B419" s="979" t="s">
        <v>232</v>
      </c>
      <c r="C419" s="972" t="s">
        <v>228</v>
      </c>
      <c r="D419" s="1005">
        <v>42866.972999999998</v>
      </c>
      <c r="E419" s="1005">
        <v>69131.16</v>
      </c>
      <c r="F419" s="1005">
        <v>109021.10100000001</v>
      </c>
      <c r="G419" s="1005">
        <v>108634.508</v>
      </c>
      <c r="H419" s="1005">
        <f t="shared" ref="H419:H421" si="22">SUM(D419:G419)</f>
        <v>329653.74199999997</v>
      </c>
    </row>
    <row r="420" spans="2:9">
      <c r="B420" s="980"/>
      <c r="C420" s="976"/>
      <c r="D420" s="1005">
        <v>28</v>
      </c>
      <c r="E420" s="1005">
        <v>28</v>
      </c>
      <c r="F420" s="1005">
        <v>39</v>
      </c>
      <c r="G420" s="1005">
        <v>45</v>
      </c>
      <c r="H420" s="1005">
        <f t="shared" si="22"/>
        <v>140</v>
      </c>
      <c r="I420" s="289">
        <f>+H420/(H419/1000)</f>
        <v>0.42468803524153537</v>
      </c>
    </row>
    <row r="421" spans="2:9">
      <c r="B421" s="980"/>
      <c r="C421" s="976"/>
      <c r="D421" s="1189">
        <v>2483</v>
      </c>
      <c r="E421" s="1189">
        <v>2221</v>
      </c>
      <c r="F421" s="1189">
        <v>2524</v>
      </c>
      <c r="G421" s="1189">
        <v>3361</v>
      </c>
      <c r="H421" s="1189">
        <f t="shared" si="22"/>
        <v>10589</v>
      </c>
    </row>
    <row r="422" spans="2:9">
      <c r="B422" s="980"/>
      <c r="C422" s="978"/>
      <c r="D422" s="1005"/>
      <c r="E422" s="1005"/>
      <c r="F422" s="1005"/>
      <c r="G422" s="1005"/>
      <c r="H422" s="1005"/>
    </row>
    <row r="423" spans="2:9">
      <c r="B423" s="980"/>
      <c r="C423" s="972" t="s">
        <v>233</v>
      </c>
      <c r="D423" s="1232">
        <v>0</v>
      </c>
      <c r="E423" s="1232">
        <v>5.58</v>
      </c>
      <c r="F423" s="1232">
        <v>2065.9899999999998</v>
      </c>
      <c r="G423" s="1232">
        <v>1946.3</v>
      </c>
      <c r="H423" s="1006">
        <f>SUM(D423:G423)</f>
        <v>4017.87</v>
      </c>
    </row>
    <row r="424" spans="2:9">
      <c r="B424" s="980"/>
      <c r="C424" s="976"/>
      <c r="D424" s="1232">
        <v>0</v>
      </c>
      <c r="E424" s="1232">
        <v>0</v>
      </c>
      <c r="F424" s="1232">
        <v>0</v>
      </c>
      <c r="G424" s="1232">
        <v>16</v>
      </c>
      <c r="H424" s="1006">
        <f t="shared" ref="H424:H426" si="23">SUM(D424:G424)</f>
        <v>16</v>
      </c>
      <c r="I424" s="289">
        <f>+H424/(H423/1000)</f>
        <v>3.9822094791518885</v>
      </c>
    </row>
    <row r="425" spans="2:9">
      <c r="B425" s="980"/>
      <c r="C425" s="976"/>
      <c r="D425" s="1232">
        <v>0</v>
      </c>
      <c r="E425" s="1232">
        <v>0</v>
      </c>
      <c r="F425" s="1232">
        <v>0</v>
      </c>
      <c r="G425" s="1232">
        <v>998</v>
      </c>
      <c r="H425" s="1006">
        <f t="shared" si="23"/>
        <v>998</v>
      </c>
    </row>
    <row r="426" spans="2:9">
      <c r="B426" s="981"/>
      <c r="C426" s="978"/>
      <c r="D426" s="1232">
        <v>0</v>
      </c>
      <c r="E426" s="1232">
        <v>0</v>
      </c>
      <c r="F426" s="1232">
        <v>0</v>
      </c>
      <c r="G426" s="1232">
        <v>176</v>
      </c>
      <c r="H426" s="1006">
        <f t="shared" si="23"/>
        <v>176</v>
      </c>
    </row>
    <row r="427" spans="2:9">
      <c r="B427" s="979" t="s">
        <v>234</v>
      </c>
      <c r="C427" s="972" t="s">
        <v>235</v>
      </c>
      <c r="D427" s="1007"/>
      <c r="E427" s="1007"/>
      <c r="F427" s="1007"/>
      <c r="G427" s="1007"/>
      <c r="H427" s="1008"/>
    </row>
    <row r="428" spans="2:9">
      <c r="B428" s="980"/>
      <c r="C428" s="976"/>
      <c r="D428" s="1007"/>
      <c r="E428" s="1007"/>
      <c r="F428" s="1007"/>
      <c r="G428" s="1007"/>
      <c r="H428" s="1008"/>
    </row>
    <row r="429" spans="2:9">
      <c r="B429" s="980"/>
      <c r="C429" s="976"/>
      <c r="D429" s="1007"/>
      <c r="E429" s="1007"/>
      <c r="F429" s="1007"/>
      <c r="G429" s="1007"/>
      <c r="H429" s="1008"/>
    </row>
    <row r="430" spans="2:9">
      <c r="B430" s="981"/>
      <c r="C430" s="978"/>
      <c r="D430" s="1007"/>
      <c r="E430" s="1007"/>
      <c r="F430" s="1007"/>
      <c r="G430" s="1007"/>
      <c r="H430" s="1008"/>
    </row>
    <row r="431" spans="2:9">
      <c r="B431" s="979" t="s">
        <v>236</v>
      </c>
      <c r="C431" s="972" t="s">
        <v>258</v>
      </c>
      <c r="D431" s="1009">
        <v>2309.4859999999999</v>
      </c>
      <c r="E431" s="1009">
        <v>3458.2020000000002</v>
      </c>
      <c r="F431" s="1009"/>
      <c r="G431" s="1009">
        <v>89.933999999999997</v>
      </c>
      <c r="H431" s="1009">
        <f>SUM(D431:G431)</f>
        <v>5857.6220000000003</v>
      </c>
    </row>
    <row r="432" spans="2:9">
      <c r="B432" s="980"/>
      <c r="C432" s="976"/>
      <c r="D432" s="1009">
        <v>106</v>
      </c>
      <c r="E432" s="1009">
        <v>92</v>
      </c>
      <c r="F432" s="1009"/>
      <c r="G432" s="1009">
        <v>26</v>
      </c>
      <c r="H432" s="1009">
        <f t="shared" ref="H432:H433" si="24">SUM(D432:G432)</f>
        <v>224</v>
      </c>
      <c r="I432" s="565">
        <f>+H432/(H431/1000)</f>
        <v>38.240774157157972</v>
      </c>
    </row>
    <row r="433" spans="2:9">
      <c r="B433" s="980"/>
      <c r="C433" s="976"/>
      <c r="D433" s="1009">
        <v>12054</v>
      </c>
      <c r="E433" s="1009">
        <v>9260</v>
      </c>
      <c r="F433" s="1009"/>
      <c r="G433" s="1009">
        <v>2737</v>
      </c>
      <c r="H433" s="1009">
        <f t="shared" si="24"/>
        <v>24051</v>
      </c>
    </row>
    <row r="434" spans="2:9">
      <c r="B434" s="981"/>
      <c r="C434" s="978"/>
      <c r="D434" s="1010"/>
      <c r="E434" s="1010"/>
      <c r="F434" s="1010"/>
      <c r="G434" s="1010"/>
      <c r="H434" s="1009"/>
    </row>
    <row r="435" spans="2:9">
      <c r="B435" s="979" t="s">
        <v>237</v>
      </c>
      <c r="C435" s="982" t="s">
        <v>235</v>
      </c>
      <c r="D435" s="1011"/>
      <c r="E435" s="1011"/>
      <c r="F435" s="1011"/>
      <c r="G435" s="1011"/>
      <c r="H435" s="1011"/>
    </row>
    <row r="436" spans="2:9">
      <c r="B436" s="980"/>
      <c r="C436" s="983"/>
      <c r="D436" s="1011"/>
      <c r="E436" s="1011"/>
      <c r="F436" s="1011"/>
      <c r="G436" s="1011"/>
      <c r="H436" s="1012"/>
    </row>
    <row r="437" spans="2:9">
      <c r="B437" s="980"/>
      <c r="C437" s="983"/>
      <c r="D437" s="1011"/>
      <c r="E437" s="1011"/>
      <c r="F437" s="1011"/>
      <c r="G437" s="1011"/>
      <c r="H437" s="1012"/>
    </row>
    <row r="438" spans="2:9">
      <c r="B438" s="981"/>
      <c r="C438" s="984"/>
      <c r="D438" s="1011"/>
      <c r="E438" s="1011"/>
      <c r="F438" s="1011"/>
      <c r="G438" s="1011"/>
      <c r="H438" s="1011"/>
    </row>
    <row r="439" spans="2:9">
      <c r="B439" s="979" t="s">
        <v>237</v>
      </c>
      <c r="C439" s="972" t="s">
        <v>233</v>
      </c>
      <c r="D439" s="1233">
        <v>134</v>
      </c>
      <c r="E439" s="1233">
        <v>92.4</v>
      </c>
      <c r="F439" s="1233">
        <v>291.20999999999998</v>
      </c>
      <c r="G439" s="1233">
        <v>40</v>
      </c>
      <c r="H439" s="1238">
        <f>SUM(D439:G439)</f>
        <v>557.61</v>
      </c>
      <c r="I439" s="289">
        <f>+H440/(H439/1000)</f>
        <v>34.073994368824088</v>
      </c>
    </row>
    <row r="440" spans="2:9">
      <c r="B440" s="980"/>
      <c r="C440" s="976"/>
      <c r="D440" s="1233">
        <v>1</v>
      </c>
      <c r="E440" s="1233">
        <v>0</v>
      </c>
      <c r="F440" s="1233">
        <v>17</v>
      </c>
      <c r="G440" s="1233">
        <v>1</v>
      </c>
      <c r="H440" s="1006">
        <f t="shared" ref="H440:H442" si="25">SUM(D440:G440)</f>
        <v>19</v>
      </c>
    </row>
    <row r="441" spans="2:9">
      <c r="B441" s="980"/>
      <c r="C441" s="976"/>
      <c r="D441" s="1233">
        <v>319</v>
      </c>
      <c r="E441" s="1233">
        <v>0</v>
      </c>
      <c r="F441" s="1233">
        <v>9707</v>
      </c>
      <c r="G441" s="1233">
        <v>369</v>
      </c>
      <c r="H441" s="1006">
        <f t="shared" si="25"/>
        <v>10395</v>
      </c>
    </row>
    <row r="442" spans="2:9">
      <c r="B442" s="981"/>
      <c r="C442" s="978"/>
      <c r="D442" s="1233">
        <v>49</v>
      </c>
      <c r="E442" s="1233">
        <v>0</v>
      </c>
      <c r="F442" s="1233">
        <v>288</v>
      </c>
      <c r="G442" s="1233">
        <v>234</v>
      </c>
      <c r="H442" s="1006">
        <f t="shared" si="25"/>
        <v>571</v>
      </c>
    </row>
    <row r="443" spans="2:9">
      <c r="B443" s="979" t="s">
        <v>237</v>
      </c>
      <c r="C443" s="985" t="s">
        <v>238</v>
      </c>
      <c r="D443" s="994"/>
      <c r="E443" s="994"/>
      <c r="F443" s="994"/>
      <c r="G443" s="994"/>
      <c r="H443" s="995"/>
    </row>
    <row r="444" spans="2:9">
      <c r="B444" s="980"/>
      <c r="C444" s="986"/>
      <c r="D444" s="994"/>
      <c r="E444" s="994"/>
      <c r="F444" s="994"/>
      <c r="G444" s="994"/>
      <c r="H444" s="995"/>
    </row>
    <row r="445" spans="2:9">
      <c r="B445" s="980"/>
      <c r="C445" s="986"/>
      <c r="D445" s="994"/>
      <c r="E445" s="994"/>
      <c r="F445" s="994"/>
      <c r="G445" s="994"/>
      <c r="H445" s="995"/>
    </row>
    <row r="446" spans="2:9">
      <c r="B446" s="981"/>
      <c r="C446" s="987"/>
      <c r="D446" s="994"/>
      <c r="E446" s="994"/>
      <c r="F446" s="994"/>
      <c r="G446" s="994"/>
      <c r="H446" s="995"/>
    </row>
    <row r="447" spans="2:9">
      <c r="B447" s="971" t="s">
        <v>239</v>
      </c>
      <c r="C447" s="972" t="s">
        <v>240</v>
      </c>
      <c r="D447" s="994"/>
      <c r="E447" s="994"/>
      <c r="F447" s="994"/>
      <c r="G447" s="994"/>
      <c r="H447" s="995"/>
    </row>
    <row r="448" spans="2:9">
      <c r="B448" s="975"/>
      <c r="C448" s="976"/>
      <c r="D448" s="994"/>
      <c r="E448" s="994"/>
      <c r="F448" s="994"/>
      <c r="G448" s="994"/>
      <c r="H448" s="995"/>
    </row>
    <row r="449" spans="2:9">
      <c r="B449" s="975"/>
      <c r="C449" s="976"/>
      <c r="D449" s="994"/>
      <c r="E449" s="994"/>
      <c r="F449" s="994"/>
      <c r="G449" s="994"/>
      <c r="H449" s="995"/>
    </row>
    <row r="450" spans="2:9">
      <c r="B450" s="977"/>
      <c r="C450" s="978"/>
      <c r="D450" s="996"/>
      <c r="E450" s="996"/>
      <c r="F450" s="996"/>
      <c r="G450" s="996"/>
      <c r="H450" s="997"/>
    </row>
    <row r="451" spans="2:9">
      <c r="B451" s="971" t="s">
        <v>242</v>
      </c>
      <c r="C451" s="988" t="s">
        <v>243</v>
      </c>
      <c r="D451" s="996"/>
      <c r="E451" s="996"/>
      <c r="F451" s="996"/>
      <c r="G451" s="996"/>
      <c r="H451" s="997"/>
    </row>
    <row r="452" spans="2:9">
      <c r="B452" s="975"/>
      <c r="C452" s="988" t="s">
        <v>240</v>
      </c>
      <c r="D452" s="996"/>
      <c r="E452" s="996"/>
      <c r="F452" s="996"/>
      <c r="G452" s="996"/>
      <c r="H452" s="997"/>
    </row>
    <row r="453" spans="2:9" ht="13.8" thickBot="1">
      <c r="B453" s="989"/>
      <c r="C453" s="990"/>
      <c r="D453" s="998"/>
      <c r="E453" s="998"/>
      <c r="F453" s="998"/>
      <c r="G453" s="998"/>
      <c r="H453" s="999"/>
    </row>
    <row r="454" spans="2:9" ht="13.8" thickTop="1">
      <c r="B454" s="346"/>
      <c r="C454" s="346"/>
      <c r="D454" s="1015"/>
      <c r="E454" s="1015"/>
      <c r="F454" s="1015"/>
      <c r="G454" s="1015"/>
      <c r="H454" s="1015"/>
    </row>
    <row r="455" spans="2:9" ht="13.8" thickBot="1">
      <c r="B455" s="195"/>
      <c r="C455" s="195"/>
      <c r="D455" s="1015"/>
      <c r="E455" s="1015"/>
      <c r="F455" s="1015"/>
      <c r="G455" s="1015"/>
      <c r="H455" s="1015"/>
    </row>
    <row r="456" spans="2:9" ht="13.8" thickTop="1">
      <c r="B456" s="991" t="s">
        <v>246</v>
      </c>
      <c r="C456" s="992" t="s">
        <v>245</v>
      </c>
      <c r="D456" s="1016">
        <v>0</v>
      </c>
      <c r="E456" s="1016">
        <v>1.1960999999999999</v>
      </c>
      <c r="F456" s="1016">
        <v>1.6633</v>
      </c>
      <c r="G456" s="1016">
        <v>0.5444</v>
      </c>
      <c r="H456" s="1016">
        <f>SUM(D456:G456)</f>
        <v>3.4037999999999999</v>
      </c>
      <c r="I456" s="289">
        <f>+H457/(H456/1000)</f>
        <v>0</v>
      </c>
    </row>
    <row r="457" spans="2:9">
      <c r="B457" s="975"/>
      <c r="C457" s="976"/>
      <c r="D457" s="1016">
        <v>0</v>
      </c>
      <c r="E457" s="1016">
        <v>0</v>
      </c>
      <c r="F457" s="1016">
        <v>0</v>
      </c>
      <c r="G457" s="1016">
        <v>0</v>
      </c>
      <c r="H457" s="1016">
        <v>0</v>
      </c>
    </row>
    <row r="458" spans="2:9">
      <c r="B458" s="975"/>
      <c r="C458" s="976"/>
      <c r="D458" s="1016">
        <v>0</v>
      </c>
      <c r="E458" s="1016">
        <v>0</v>
      </c>
      <c r="F458" s="1016">
        <v>0</v>
      </c>
      <c r="G458" s="1016">
        <v>0</v>
      </c>
      <c r="H458" s="1016">
        <v>0</v>
      </c>
    </row>
    <row r="459" spans="2:9" ht="13.8" thickBot="1">
      <c r="B459" s="989"/>
      <c r="C459" s="993"/>
      <c r="D459" s="1016">
        <v>0</v>
      </c>
      <c r="E459" s="1016">
        <v>0</v>
      </c>
      <c r="F459" s="1016">
        <v>0</v>
      </c>
      <c r="G459" s="1016">
        <v>0</v>
      </c>
      <c r="H459" s="1016">
        <v>0</v>
      </c>
    </row>
    <row r="460" spans="2:9" ht="13.8" thickTop="1"/>
  </sheetData>
  <mergeCells count="37">
    <mergeCell ref="B6:B9"/>
    <mergeCell ref="B27:B33"/>
    <mergeCell ref="C27:C30"/>
    <mergeCell ref="C31:C33"/>
    <mergeCell ref="B35:B38"/>
    <mergeCell ref="C35:C38"/>
    <mergeCell ref="B39:B42"/>
    <mergeCell ref="C39:C42"/>
    <mergeCell ref="B43:B46"/>
    <mergeCell ref="C43:C46"/>
    <mergeCell ref="B47:B50"/>
    <mergeCell ref="C47:C50"/>
    <mergeCell ref="K6:K9"/>
    <mergeCell ref="L27:L30"/>
    <mergeCell ref="K35:K38"/>
    <mergeCell ref="L35:L38"/>
    <mergeCell ref="L31:L34"/>
    <mergeCell ref="K27:K34"/>
    <mergeCell ref="L11:L14"/>
    <mergeCell ref="L15:L18"/>
    <mergeCell ref="L19:L22"/>
    <mergeCell ref="L23:L26"/>
    <mergeCell ref="K11:K18"/>
    <mergeCell ref="K19:K26"/>
    <mergeCell ref="K39:K42"/>
    <mergeCell ref="L39:L42"/>
    <mergeCell ref="K43:K46"/>
    <mergeCell ref="L43:L46"/>
    <mergeCell ref="K47:K50"/>
    <mergeCell ref="L47:L50"/>
    <mergeCell ref="K51:K54"/>
    <mergeCell ref="L51:L54"/>
    <mergeCell ref="K55:K57"/>
    <mergeCell ref="B51:B54"/>
    <mergeCell ref="C51:C54"/>
    <mergeCell ref="D51:H54"/>
    <mergeCell ref="B55:B57"/>
  </mergeCells>
  <phoneticPr fontId="9" type="noConversion"/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CM130"/>
  <sheetViews>
    <sheetView zoomScale="70" zoomScaleNormal="70" workbookViewId="0">
      <selection activeCell="CA19" sqref="CA19"/>
    </sheetView>
  </sheetViews>
  <sheetFormatPr defaultColWidth="11.44140625" defaultRowHeight="13.2"/>
  <cols>
    <col min="1" max="1" width="11.44140625" style="3"/>
    <col min="2" max="2" width="13.6640625" style="3" customWidth="1"/>
    <col min="3" max="3" width="9.88671875" style="55" customWidth="1"/>
    <col min="4" max="7" width="9.44140625" style="55" customWidth="1"/>
    <col min="8" max="8" width="10.44140625" style="55" bestFit="1" customWidth="1"/>
    <col min="9" max="13" width="10.44140625" style="55" customWidth="1"/>
    <col min="14" max="20" width="11.88671875" style="3" customWidth="1"/>
    <col min="21" max="21" width="7.44140625" style="3" customWidth="1"/>
    <col min="22" max="22" width="6.6640625" style="242" customWidth="1"/>
    <col min="23" max="23" width="7.88671875" style="55" customWidth="1"/>
    <col min="24" max="24" width="17.33203125" style="55" customWidth="1"/>
    <col min="25" max="25" width="26.109375" style="3" bestFit="1" customWidth="1"/>
    <col min="26" max="26" width="18.6640625" style="3" customWidth="1"/>
    <col min="27" max="27" width="11.44140625" style="3"/>
    <col min="28" max="28" width="16.33203125" style="3" customWidth="1"/>
    <col min="29" max="29" width="11.44140625" style="3"/>
    <col min="30" max="30" width="17.33203125" style="55" customWidth="1"/>
    <col min="31" max="31" width="26.109375" style="3" bestFit="1" customWidth="1"/>
    <col min="32" max="32" width="18.6640625" style="3" bestFit="1" customWidth="1"/>
    <col min="33" max="33" width="11.44140625" style="3"/>
    <col min="34" max="34" width="16.33203125" style="3" customWidth="1"/>
    <col min="35" max="35" width="11.44140625" style="3"/>
    <col min="36" max="36" width="21.88671875" style="3" bestFit="1" customWidth="1"/>
    <col min="37" max="37" width="27.33203125" style="3" bestFit="1" customWidth="1"/>
    <col min="38" max="38" width="18.88671875" style="3" bestFit="1" customWidth="1"/>
    <col min="39" max="39" width="12.88671875" style="3" customWidth="1"/>
    <col min="40" max="40" width="15.44140625" style="3" bestFit="1" customWidth="1"/>
    <col min="41" max="41" width="11.44140625" style="3"/>
    <col min="42" max="42" width="18.6640625" style="3" bestFit="1" customWidth="1"/>
    <col min="43" max="43" width="27.44140625" style="3" bestFit="1" customWidth="1"/>
    <col min="44" max="44" width="19.88671875" style="3" bestFit="1" customWidth="1"/>
    <col min="45" max="45" width="12" style="3" bestFit="1" customWidth="1"/>
    <col min="46" max="46" width="15.88671875" style="3" bestFit="1" customWidth="1"/>
    <col min="47" max="47" width="11.44140625" style="3"/>
    <col min="48" max="48" width="21.88671875" style="3" bestFit="1" customWidth="1"/>
    <col min="49" max="49" width="27.44140625" style="3" bestFit="1" customWidth="1"/>
    <col min="50" max="50" width="19.88671875" style="3" bestFit="1" customWidth="1"/>
    <col min="51" max="51" width="11.44140625" style="3"/>
    <col min="52" max="52" width="15.88671875" style="3" bestFit="1" customWidth="1"/>
    <col min="53" max="54" width="11.44140625" style="3"/>
    <col min="55" max="55" width="27.44140625" style="3" bestFit="1" customWidth="1"/>
    <col min="56" max="56" width="19.88671875" style="3" bestFit="1" customWidth="1"/>
    <col min="57" max="60" width="11.44140625" style="3"/>
    <col min="61" max="61" width="26.109375" style="3" bestFit="1" customWidth="1"/>
    <col min="62" max="62" width="18.6640625" style="3" bestFit="1" customWidth="1"/>
    <col min="63" max="77" width="11.44140625" style="3"/>
    <col min="78" max="78" width="16.88671875" style="3" customWidth="1"/>
    <col min="79" max="79" width="21.88671875" style="3" customWidth="1"/>
    <col min="80" max="16384" width="11.44140625" style="3"/>
  </cols>
  <sheetData>
    <row r="4" spans="1:91">
      <c r="B4" s="61" t="s">
        <v>529</v>
      </c>
      <c r="C4" s="25"/>
      <c r="D4" s="246"/>
      <c r="E4" s="246"/>
      <c r="F4" s="246"/>
      <c r="G4" s="246"/>
      <c r="H4" s="246"/>
      <c r="I4" s="246"/>
      <c r="J4" s="246"/>
      <c r="K4" s="246"/>
      <c r="L4" s="246"/>
      <c r="M4" s="246"/>
      <c r="W4" s="201"/>
      <c r="X4" s="201" t="s">
        <v>259</v>
      </c>
      <c r="Y4" s="187"/>
      <c r="Z4" s="187"/>
      <c r="AA4"/>
      <c r="AD4" s="201" t="s">
        <v>260</v>
      </c>
      <c r="AE4" s="187"/>
      <c r="AF4" s="187"/>
      <c r="AG4"/>
      <c r="AJ4" s="201" t="s">
        <v>261</v>
      </c>
      <c r="AK4" s="187"/>
      <c r="AL4" s="187"/>
      <c r="AM4"/>
      <c r="AP4" s="201" t="s">
        <v>262</v>
      </c>
      <c r="AV4" s="201" t="s">
        <v>263</v>
      </c>
      <c r="BB4" s="201" t="s">
        <v>264</v>
      </c>
      <c r="BH4" s="201" t="s">
        <v>265</v>
      </c>
      <c r="BN4" s="201" t="s">
        <v>266</v>
      </c>
      <c r="BT4" s="201" t="s">
        <v>267</v>
      </c>
      <c r="BZ4" s="201" t="s">
        <v>526</v>
      </c>
    </row>
    <row r="5" spans="1:91">
      <c r="W5" s="330"/>
      <c r="X5" s="330"/>
      <c r="Y5" s="330"/>
      <c r="Z5" s="330"/>
      <c r="AA5"/>
      <c r="AD5" s="330"/>
      <c r="AE5" s="330"/>
      <c r="AF5" s="330"/>
      <c r="AG5"/>
      <c r="AJ5" s="330"/>
      <c r="AK5" s="330"/>
      <c r="AL5" s="330"/>
      <c r="AM5"/>
    </row>
    <row r="6" spans="1:91" ht="13.8" thickBot="1">
      <c r="B6" s="10"/>
      <c r="W6" s="330"/>
      <c r="X6" s="330"/>
      <c r="Y6" s="330"/>
      <c r="Z6" s="330"/>
      <c r="AA6"/>
      <c r="AD6" s="330"/>
      <c r="AE6" s="330"/>
      <c r="AF6" s="330"/>
      <c r="AG6"/>
      <c r="AJ6" s="330"/>
      <c r="AK6" s="330"/>
      <c r="AL6" s="330"/>
      <c r="AM6"/>
    </row>
    <row r="7" spans="1:91" ht="13.8" thickTop="1">
      <c r="A7" s="653" t="s">
        <v>268</v>
      </c>
      <c r="B7" s="652" t="s">
        <v>269</v>
      </c>
      <c r="C7" s="679">
        <v>2014</v>
      </c>
      <c r="D7" s="679">
        <v>2015</v>
      </c>
      <c r="E7" s="679">
        <v>2016</v>
      </c>
      <c r="F7" s="679">
        <v>2017</v>
      </c>
      <c r="G7" s="679">
        <v>2018</v>
      </c>
      <c r="H7" s="679">
        <v>2019</v>
      </c>
      <c r="I7" s="679">
        <v>2020</v>
      </c>
      <c r="J7" s="679">
        <v>2021</v>
      </c>
      <c r="K7" s="679">
        <v>2022</v>
      </c>
      <c r="L7" s="679">
        <v>2023</v>
      </c>
      <c r="M7" s="761">
        <v>2024</v>
      </c>
      <c r="W7" s="456" t="s">
        <v>270</v>
      </c>
      <c r="X7" s="13" t="s">
        <v>271</v>
      </c>
      <c r="Y7" s="206" t="s">
        <v>5</v>
      </c>
      <c r="Z7" s="206" t="s">
        <v>7</v>
      </c>
      <c r="AA7" s="201" t="s">
        <v>272</v>
      </c>
      <c r="AB7" s="398" t="s">
        <v>273</v>
      </c>
      <c r="AD7" s="13" t="s">
        <v>271</v>
      </c>
      <c r="AE7" s="206" t="s">
        <v>5</v>
      </c>
      <c r="AF7" s="206" t="s">
        <v>7</v>
      </c>
      <c r="AG7" s="201" t="s">
        <v>272</v>
      </c>
      <c r="AH7" s="398" t="s">
        <v>273</v>
      </c>
      <c r="AJ7" s="13" t="s">
        <v>271</v>
      </c>
      <c r="AK7" s="206" t="s">
        <v>5</v>
      </c>
      <c r="AL7" s="206" t="s">
        <v>7</v>
      </c>
      <c r="AM7" s="201" t="s">
        <v>272</v>
      </c>
      <c r="AN7" s="398" t="s">
        <v>273</v>
      </c>
      <c r="AP7" s="13" t="s">
        <v>271</v>
      </c>
      <c r="AQ7" s="206" t="s">
        <v>5</v>
      </c>
      <c r="AR7" s="206" t="s">
        <v>7</v>
      </c>
      <c r="AS7" s="201" t="s">
        <v>272</v>
      </c>
      <c r="AT7" s="398" t="s">
        <v>273</v>
      </c>
      <c r="AV7" s="13" t="s">
        <v>271</v>
      </c>
      <c r="AW7" s="206" t="s">
        <v>5</v>
      </c>
      <c r="AX7" s="206" t="s">
        <v>7</v>
      </c>
      <c r="AY7" s="201" t="s">
        <v>272</v>
      </c>
      <c r="AZ7" s="398" t="s">
        <v>273</v>
      </c>
      <c r="BB7" s="13" t="s">
        <v>271</v>
      </c>
      <c r="BC7" s="206" t="s">
        <v>5</v>
      </c>
      <c r="BD7" s="206" t="s">
        <v>7</v>
      </c>
      <c r="BE7" s="201" t="s">
        <v>272</v>
      </c>
      <c r="BF7" s="398" t="s">
        <v>273</v>
      </c>
      <c r="BH7" s="13" t="s">
        <v>271</v>
      </c>
      <c r="BI7" s="206" t="s">
        <v>5</v>
      </c>
      <c r="BJ7" s="206" t="s">
        <v>7</v>
      </c>
      <c r="BK7" s="201" t="s">
        <v>272</v>
      </c>
      <c r="BL7" s="398" t="s">
        <v>273</v>
      </c>
      <c r="BN7" s="13" t="s">
        <v>271</v>
      </c>
      <c r="BO7" s="206" t="s">
        <v>5</v>
      </c>
      <c r="BP7" s="206" t="s">
        <v>7</v>
      </c>
      <c r="BQ7" s="201" t="s">
        <v>272</v>
      </c>
      <c r="BR7" s="398" t="s">
        <v>273</v>
      </c>
      <c r="BT7" s="13" t="s">
        <v>271</v>
      </c>
      <c r="BU7" s="206" t="s">
        <v>5</v>
      </c>
      <c r="BV7" s="206" t="s">
        <v>7</v>
      </c>
      <c r="BW7" s="201" t="s">
        <v>272</v>
      </c>
      <c r="BX7" s="398" t="s">
        <v>273</v>
      </c>
      <c r="BZ7" s="13" t="s">
        <v>271</v>
      </c>
      <c r="CA7" s="206" t="s">
        <v>5</v>
      </c>
      <c r="CB7" s="206" t="s">
        <v>7</v>
      </c>
      <c r="CC7" s="201" t="s">
        <v>272</v>
      </c>
      <c r="CD7" s="398" t="s">
        <v>273</v>
      </c>
    </row>
    <row r="8" spans="1:91">
      <c r="A8" s="762">
        <f t="shared" ref="A8:A51" si="0">+B8+0.25</f>
        <v>6.25</v>
      </c>
      <c r="B8" s="652">
        <v>6</v>
      </c>
      <c r="C8" s="1018">
        <v>0</v>
      </c>
      <c r="D8" s="1018">
        <v>0</v>
      </c>
      <c r="E8" s="1018">
        <v>0</v>
      </c>
      <c r="F8" s="1018">
        <v>0</v>
      </c>
      <c r="G8" s="1018">
        <v>0</v>
      </c>
      <c r="H8" s="1018">
        <v>0</v>
      </c>
      <c r="I8" s="1018">
        <v>0</v>
      </c>
      <c r="J8" s="1018">
        <v>0</v>
      </c>
      <c r="K8" s="1018">
        <v>0</v>
      </c>
      <c r="L8" s="1018">
        <v>0</v>
      </c>
      <c r="M8" s="1190">
        <v>0</v>
      </c>
      <c r="W8" s="330">
        <f>X8+0.25</f>
        <v>6.25</v>
      </c>
      <c r="X8" s="330">
        <v>6</v>
      </c>
      <c r="Y8" s="421">
        <v>0</v>
      </c>
      <c r="Z8" s="421">
        <v>0</v>
      </c>
      <c r="AA8" s="388">
        <f>SUM(Y8:Z8)</f>
        <v>0</v>
      </c>
      <c r="AB8" s="398">
        <f t="shared" ref="AB8:AB52" si="1">+AA8*$AA$57</f>
        <v>0</v>
      </c>
      <c r="AD8" s="330">
        <v>6</v>
      </c>
      <c r="AE8" s="421">
        <v>0</v>
      </c>
      <c r="AF8" s="421">
        <v>0</v>
      </c>
      <c r="AG8" s="388">
        <f t="shared" ref="AG8:AG52" si="2">SUM(AE8:AF8)</f>
        <v>0</v>
      </c>
      <c r="AH8" s="398">
        <f t="shared" ref="AH8:AH52" si="3">+AG8*$AA$57</f>
        <v>0</v>
      </c>
      <c r="AJ8" s="330">
        <v>6</v>
      </c>
      <c r="AK8" s="421">
        <v>0</v>
      </c>
      <c r="AL8" s="421">
        <v>0</v>
      </c>
      <c r="AM8" s="388">
        <f t="shared" ref="AM8:AM52" si="4">SUM(AK8:AL8)</f>
        <v>0</v>
      </c>
      <c r="AN8" s="398">
        <f t="shared" ref="AN8:AN52" si="5">+AM8*$AA$57</f>
        <v>0</v>
      </c>
      <c r="AP8" s="330">
        <v>6</v>
      </c>
      <c r="AQ8" s="421">
        <v>0</v>
      </c>
      <c r="AR8" s="421">
        <v>0</v>
      </c>
      <c r="AS8" s="388">
        <f>SUM(AQ8:AR8)</f>
        <v>0</v>
      </c>
      <c r="AT8" s="398">
        <f>+AS8*$AS$57</f>
        <v>0</v>
      </c>
      <c r="AV8" s="330">
        <v>6</v>
      </c>
      <c r="AW8" s="421">
        <v>0</v>
      </c>
      <c r="AX8" s="421">
        <v>0</v>
      </c>
      <c r="AY8" s="388">
        <f>SUM(AW8:AX8)</f>
        <v>0</v>
      </c>
      <c r="AZ8" s="398">
        <f>+AY8*$AS$57</f>
        <v>0</v>
      </c>
      <c r="BB8" s="330">
        <v>6</v>
      </c>
      <c r="BC8" s="421">
        <v>0</v>
      </c>
      <c r="BD8" s="421">
        <v>0</v>
      </c>
      <c r="BE8" s="388">
        <f>SUM(BC8:BD8)</f>
        <v>0</v>
      </c>
      <c r="BF8" s="398">
        <f>+BE8*$BE$57</f>
        <v>0</v>
      </c>
      <c r="BH8" s="330">
        <v>6</v>
      </c>
      <c r="BI8" s="421">
        <v>0</v>
      </c>
      <c r="BJ8" s="421">
        <v>0</v>
      </c>
      <c r="BK8" s="388">
        <f>SUM(BI8:BJ8)</f>
        <v>0</v>
      </c>
      <c r="BL8" s="398">
        <f>+BK8*$BK$57</f>
        <v>0</v>
      </c>
      <c r="BN8" s="330">
        <v>6</v>
      </c>
      <c r="BO8" s="421">
        <v>0</v>
      </c>
      <c r="BP8" s="421">
        <v>0</v>
      </c>
      <c r="BQ8" s="388">
        <f>SUM(BO8:BP8)</f>
        <v>0</v>
      </c>
      <c r="BR8" s="398">
        <f>+BQ8*$BQ$57</f>
        <v>0</v>
      </c>
      <c r="BT8" s="330">
        <v>6</v>
      </c>
      <c r="BU8" s="25">
        <v>0</v>
      </c>
      <c r="BW8" s="388">
        <f>SUM(BU8:BV8)</f>
        <v>0</v>
      </c>
      <c r="BX8" s="398">
        <f>+BW8*$BW$57</f>
        <v>0</v>
      </c>
      <c r="BZ8" s="330">
        <v>6</v>
      </c>
      <c r="CA8" s="25">
        <v>0</v>
      </c>
      <c r="CC8" s="388">
        <f>SUM(CA8:CB8)</f>
        <v>0</v>
      </c>
      <c r="CD8" s="398">
        <f>+CC8*$CC$57</f>
        <v>0</v>
      </c>
    </row>
    <row r="9" spans="1:91">
      <c r="A9" s="762">
        <f t="shared" si="0"/>
        <v>6.75</v>
      </c>
      <c r="B9" s="763">
        <v>6.5</v>
      </c>
      <c r="C9" s="1018">
        <v>0</v>
      </c>
      <c r="D9" s="1018">
        <v>0</v>
      </c>
      <c r="E9" s="1018">
        <v>0</v>
      </c>
      <c r="F9" s="1018">
        <v>0</v>
      </c>
      <c r="G9" s="1018">
        <v>0</v>
      </c>
      <c r="H9" s="1018">
        <v>0</v>
      </c>
      <c r="I9" s="1018">
        <v>0</v>
      </c>
      <c r="J9" s="1018">
        <v>0</v>
      </c>
      <c r="K9" s="1018">
        <v>0</v>
      </c>
      <c r="L9" s="1018">
        <v>0</v>
      </c>
      <c r="M9" s="1190">
        <v>0</v>
      </c>
      <c r="W9" s="330">
        <f t="shared" ref="W9:W52" si="6">X9+0.25</f>
        <v>6.75</v>
      </c>
      <c r="X9" s="330">
        <v>6.5</v>
      </c>
      <c r="Y9" s="421">
        <v>0</v>
      </c>
      <c r="Z9" s="421">
        <v>0</v>
      </c>
      <c r="AA9" s="388">
        <f t="shared" ref="AA9:AA54" si="7">SUM(Y9:Z9)</f>
        <v>0</v>
      </c>
      <c r="AB9" s="398">
        <f t="shared" si="1"/>
        <v>0</v>
      </c>
      <c r="AD9" s="330">
        <v>6.5</v>
      </c>
      <c r="AE9" s="421">
        <v>0</v>
      </c>
      <c r="AF9" s="421">
        <v>0</v>
      </c>
      <c r="AG9" s="388">
        <f t="shared" si="2"/>
        <v>0</v>
      </c>
      <c r="AH9" s="398">
        <f t="shared" si="3"/>
        <v>0</v>
      </c>
      <c r="AJ9" s="330">
        <v>6.5</v>
      </c>
      <c r="AK9" s="421">
        <v>0</v>
      </c>
      <c r="AL9" s="421">
        <v>0</v>
      </c>
      <c r="AM9" s="388">
        <f t="shared" si="4"/>
        <v>0</v>
      </c>
      <c r="AN9" s="398">
        <f t="shared" si="5"/>
        <v>0</v>
      </c>
      <c r="AP9" s="330">
        <v>6.5</v>
      </c>
      <c r="AQ9" s="421">
        <v>0</v>
      </c>
      <c r="AR9" s="421">
        <v>0</v>
      </c>
      <c r="AS9" s="388">
        <f t="shared" ref="AS9:AS52" si="8">SUM(AQ9:AR9)</f>
        <v>0</v>
      </c>
      <c r="AT9" s="398">
        <f t="shared" ref="AT9:AT52" si="9">+AS9*$AS$57</f>
        <v>0</v>
      </c>
      <c r="AV9" s="330">
        <v>6.5</v>
      </c>
      <c r="AW9" s="421">
        <v>0</v>
      </c>
      <c r="AX9" s="421">
        <v>0</v>
      </c>
      <c r="AY9" s="388">
        <f t="shared" ref="AY9:AY15" si="10">SUM(AW9:AX9)</f>
        <v>0</v>
      </c>
      <c r="AZ9" s="398">
        <f t="shared" ref="AZ9:AZ52" si="11">+AY9*$AS$57</f>
        <v>0</v>
      </c>
      <c r="BB9" s="330">
        <v>6.5</v>
      </c>
      <c r="BC9" s="421">
        <v>0</v>
      </c>
      <c r="BD9" s="421">
        <v>0</v>
      </c>
      <c r="BE9" s="388">
        <f t="shared" ref="BE9:BE15" si="12">SUM(BC9:BD9)</f>
        <v>0</v>
      </c>
      <c r="BF9" s="398">
        <f t="shared" ref="BF9:BF52" si="13">+BE9*$BE$57</f>
        <v>0</v>
      </c>
      <c r="BH9" s="330">
        <v>6.5</v>
      </c>
      <c r="BI9" s="421">
        <v>0</v>
      </c>
      <c r="BJ9" s="421">
        <v>0</v>
      </c>
      <c r="BK9" s="388">
        <f t="shared" ref="BK9:BK52" si="14">SUM(BI9:BJ9)</f>
        <v>0</v>
      </c>
      <c r="BL9" s="398">
        <f t="shared" ref="BL9:BL52" si="15">+BK9*$BK$57</f>
        <v>0</v>
      </c>
      <c r="BN9" s="330">
        <v>6.5</v>
      </c>
      <c r="BO9" s="421">
        <v>0</v>
      </c>
      <c r="BP9" s="421">
        <v>0</v>
      </c>
      <c r="BQ9" s="388">
        <f t="shared" ref="BQ9:BQ52" si="16">SUM(BO9:BP9)</f>
        <v>0</v>
      </c>
      <c r="BR9" s="398">
        <f t="shared" ref="BR9:BR52" si="17">+BQ9*$BQ$57</f>
        <v>0</v>
      </c>
      <c r="BT9" s="330">
        <v>6.5</v>
      </c>
      <c r="BU9" s="25">
        <v>0</v>
      </c>
      <c r="BW9" s="388">
        <f t="shared" ref="BW9:BW52" si="18">SUM(BU9:BV9)</f>
        <v>0</v>
      </c>
      <c r="BX9" s="398">
        <f t="shared" ref="BX9:BX52" si="19">+BW9*$BW$57</f>
        <v>0</v>
      </c>
      <c r="BZ9" s="330">
        <v>6.5</v>
      </c>
      <c r="CA9" s="25">
        <v>0</v>
      </c>
      <c r="CC9" s="388">
        <f t="shared" ref="CC9:CC52" si="20">SUM(CA9:CB9)</f>
        <v>0</v>
      </c>
      <c r="CD9" s="398">
        <f t="shared" ref="CD9:CD52" si="21">+CC9*$CC$57</f>
        <v>0</v>
      </c>
    </row>
    <row r="10" spans="1:91">
      <c r="A10" s="762">
        <f t="shared" si="0"/>
        <v>7.25</v>
      </c>
      <c r="B10" s="652">
        <v>7</v>
      </c>
      <c r="C10" s="1018">
        <v>0</v>
      </c>
      <c r="D10" s="1018">
        <v>0</v>
      </c>
      <c r="E10" s="1018">
        <v>0</v>
      </c>
      <c r="F10" s="1018">
        <v>0</v>
      </c>
      <c r="G10" s="1018">
        <v>0</v>
      </c>
      <c r="H10" s="1018">
        <v>0</v>
      </c>
      <c r="I10" s="1018">
        <v>0</v>
      </c>
      <c r="J10" s="1018">
        <v>0</v>
      </c>
      <c r="K10" s="1018">
        <v>0</v>
      </c>
      <c r="L10" s="1018">
        <v>0</v>
      </c>
      <c r="M10" s="1190">
        <v>0</v>
      </c>
      <c r="W10" s="330">
        <f t="shared" si="6"/>
        <v>7.25</v>
      </c>
      <c r="X10" s="330">
        <v>7</v>
      </c>
      <c r="Y10" s="421">
        <v>0</v>
      </c>
      <c r="Z10" s="421">
        <v>0</v>
      </c>
      <c r="AA10" s="388">
        <f t="shared" si="7"/>
        <v>0</v>
      </c>
      <c r="AB10" s="398">
        <f t="shared" si="1"/>
        <v>0</v>
      </c>
      <c r="AD10" s="330">
        <v>7</v>
      </c>
      <c r="AE10" s="421">
        <v>0</v>
      </c>
      <c r="AF10" s="421">
        <v>0</v>
      </c>
      <c r="AG10" s="388">
        <f t="shared" si="2"/>
        <v>0</v>
      </c>
      <c r="AH10" s="398">
        <f t="shared" si="3"/>
        <v>0</v>
      </c>
      <c r="AJ10" s="330">
        <v>7</v>
      </c>
      <c r="AK10" s="421">
        <v>0</v>
      </c>
      <c r="AL10" s="421">
        <v>0</v>
      </c>
      <c r="AM10" s="388">
        <f t="shared" si="4"/>
        <v>0</v>
      </c>
      <c r="AN10" s="398">
        <f t="shared" si="5"/>
        <v>0</v>
      </c>
      <c r="AP10" s="330">
        <v>7</v>
      </c>
      <c r="AQ10" s="421">
        <v>0</v>
      </c>
      <c r="AR10" s="421">
        <v>0</v>
      </c>
      <c r="AS10" s="388">
        <f t="shared" si="8"/>
        <v>0</v>
      </c>
      <c r="AT10" s="398">
        <f t="shared" si="9"/>
        <v>0</v>
      </c>
      <c r="AV10" s="330">
        <v>7</v>
      </c>
      <c r="AW10" s="421">
        <v>0</v>
      </c>
      <c r="AX10" s="421">
        <v>0</v>
      </c>
      <c r="AY10" s="388">
        <f t="shared" si="10"/>
        <v>0</v>
      </c>
      <c r="AZ10" s="398">
        <f t="shared" si="11"/>
        <v>0</v>
      </c>
      <c r="BB10" s="330">
        <v>7</v>
      </c>
      <c r="BC10" s="421">
        <v>0</v>
      </c>
      <c r="BD10" s="421">
        <v>0</v>
      </c>
      <c r="BE10" s="388">
        <f t="shared" si="12"/>
        <v>0</v>
      </c>
      <c r="BF10" s="398">
        <f t="shared" si="13"/>
        <v>0</v>
      </c>
      <c r="BH10" s="330">
        <v>7</v>
      </c>
      <c r="BI10" s="421">
        <v>0</v>
      </c>
      <c r="BJ10" s="421">
        <v>0</v>
      </c>
      <c r="BK10" s="388">
        <f t="shared" si="14"/>
        <v>0</v>
      </c>
      <c r="BL10" s="398">
        <f t="shared" si="15"/>
        <v>0</v>
      </c>
      <c r="BN10" s="330">
        <v>7</v>
      </c>
      <c r="BO10" s="421">
        <v>0</v>
      </c>
      <c r="BP10" s="421">
        <v>0</v>
      </c>
      <c r="BQ10" s="388">
        <f t="shared" si="16"/>
        <v>0</v>
      </c>
      <c r="BR10" s="398">
        <f t="shared" si="17"/>
        <v>0</v>
      </c>
      <c r="BT10" s="330">
        <v>7</v>
      </c>
      <c r="BU10" s="25">
        <v>0</v>
      </c>
      <c r="BW10" s="388">
        <f t="shared" si="18"/>
        <v>0</v>
      </c>
      <c r="BX10" s="398">
        <f t="shared" si="19"/>
        <v>0</v>
      </c>
      <c r="BZ10" s="330">
        <v>7</v>
      </c>
      <c r="CA10" s="25">
        <v>0</v>
      </c>
      <c r="CC10" s="388">
        <f t="shared" si="20"/>
        <v>0</v>
      </c>
      <c r="CD10" s="398">
        <f t="shared" si="21"/>
        <v>0</v>
      </c>
    </row>
    <row r="11" spans="1:91">
      <c r="A11" s="762">
        <f t="shared" si="0"/>
        <v>7.75</v>
      </c>
      <c r="B11" s="763">
        <v>7.5</v>
      </c>
      <c r="C11" s="1018">
        <v>0</v>
      </c>
      <c r="D11" s="1018">
        <v>0</v>
      </c>
      <c r="E11" s="1018">
        <v>0</v>
      </c>
      <c r="F11" s="1018">
        <v>0</v>
      </c>
      <c r="G11" s="1018">
        <v>0</v>
      </c>
      <c r="H11" s="1018">
        <v>0</v>
      </c>
      <c r="I11" s="1018">
        <v>0</v>
      </c>
      <c r="J11" s="1018">
        <v>0</v>
      </c>
      <c r="K11" s="1018">
        <v>0</v>
      </c>
      <c r="L11" s="1018">
        <v>0</v>
      </c>
      <c r="M11" s="1190">
        <v>0</v>
      </c>
      <c r="W11" s="330">
        <f t="shared" si="6"/>
        <v>7.75</v>
      </c>
      <c r="X11" s="330">
        <v>7.5</v>
      </c>
      <c r="Y11" s="421">
        <v>0</v>
      </c>
      <c r="Z11" s="421">
        <v>0</v>
      </c>
      <c r="AA11" s="388">
        <f t="shared" si="7"/>
        <v>0</v>
      </c>
      <c r="AB11" s="398">
        <f t="shared" si="1"/>
        <v>0</v>
      </c>
      <c r="AD11" s="330">
        <v>7.5</v>
      </c>
      <c r="AE11" s="421">
        <v>0</v>
      </c>
      <c r="AF11" s="421">
        <v>0</v>
      </c>
      <c r="AG11" s="388">
        <f t="shared" si="2"/>
        <v>0</v>
      </c>
      <c r="AH11" s="398">
        <f t="shared" si="3"/>
        <v>0</v>
      </c>
      <c r="AJ11" s="330">
        <v>7.5</v>
      </c>
      <c r="AK11" s="421">
        <v>0</v>
      </c>
      <c r="AL11" s="421">
        <v>0</v>
      </c>
      <c r="AM11" s="388">
        <f t="shared" si="4"/>
        <v>0</v>
      </c>
      <c r="AN11" s="398">
        <f t="shared" si="5"/>
        <v>0</v>
      </c>
      <c r="AP11" s="330">
        <v>7.5</v>
      </c>
      <c r="AQ11" s="421">
        <v>0</v>
      </c>
      <c r="AR11" s="421">
        <v>0</v>
      </c>
      <c r="AS11" s="388">
        <f t="shared" si="8"/>
        <v>0</v>
      </c>
      <c r="AT11" s="398">
        <f t="shared" si="9"/>
        <v>0</v>
      </c>
      <c r="AV11" s="330">
        <v>7.5</v>
      </c>
      <c r="AW11" s="421">
        <v>0</v>
      </c>
      <c r="AX11" s="421">
        <v>0</v>
      </c>
      <c r="AY11" s="388">
        <f t="shared" si="10"/>
        <v>0</v>
      </c>
      <c r="AZ11" s="398">
        <f t="shared" si="11"/>
        <v>0</v>
      </c>
      <c r="BB11" s="330">
        <v>7.5</v>
      </c>
      <c r="BC11" s="421">
        <v>0</v>
      </c>
      <c r="BD11" s="421">
        <v>0</v>
      </c>
      <c r="BE11" s="388">
        <f t="shared" si="12"/>
        <v>0</v>
      </c>
      <c r="BF11" s="398">
        <f t="shared" si="13"/>
        <v>0</v>
      </c>
      <c r="BH11" s="330">
        <v>7.5</v>
      </c>
      <c r="BI11" s="421">
        <v>0</v>
      </c>
      <c r="BJ11" s="421">
        <v>0</v>
      </c>
      <c r="BK11" s="388">
        <f t="shared" si="14"/>
        <v>0</v>
      </c>
      <c r="BL11" s="398">
        <f t="shared" si="15"/>
        <v>0</v>
      </c>
      <c r="BN11" s="330">
        <v>7.5</v>
      </c>
      <c r="BO11" s="421">
        <v>0</v>
      </c>
      <c r="BP11" s="421">
        <v>0</v>
      </c>
      <c r="BQ11" s="388">
        <f t="shared" si="16"/>
        <v>0</v>
      </c>
      <c r="BR11" s="398">
        <f t="shared" si="17"/>
        <v>0</v>
      </c>
      <c r="BT11" s="330">
        <v>7.5</v>
      </c>
      <c r="BU11" s="25">
        <v>0</v>
      </c>
      <c r="BW11" s="388">
        <f t="shared" si="18"/>
        <v>0</v>
      </c>
      <c r="BX11" s="398">
        <f t="shared" si="19"/>
        <v>0</v>
      </c>
      <c r="BZ11" s="330">
        <v>7.5</v>
      </c>
      <c r="CA11" s="25">
        <v>0</v>
      </c>
      <c r="CC11" s="388">
        <f t="shared" si="20"/>
        <v>0</v>
      </c>
      <c r="CD11" s="398">
        <f t="shared" si="21"/>
        <v>0</v>
      </c>
    </row>
    <row r="12" spans="1:91">
      <c r="A12" s="762">
        <f t="shared" si="0"/>
        <v>8.25</v>
      </c>
      <c r="B12" s="652">
        <v>8</v>
      </c>
      <c r="C12" s="1018">
        <v>0</v>
      </c>
      <c r="D12" s="1018">
        <v>0</v>
      </c>
      <c r="E12" s="1018">
        <v>0</v>
      </c>
      <c r="F12" s="1018">
        <v>0</v>
      </c>
      <c r="G12" s="1018">
        <v>0</v>
      </c>
      <c r="H12" s="1018">
        <v>0</v>
      </c>
      <c r="I12" s="1018">
        <v>0</v>
      </c>
      <c r="J12" s="1018">
        <v>0</v>
      </c>
      <c r="K12" s="1018">
        <v>0</v>
      </c>
      <c r="L12" s="1018">
        <v>0</v>
      </c>
      <c r="M12" s="1190">
        <v>0</v>
      </c>
      <c r="W12" s="330">
        <f t="shared" si="6"/>
        <v>8.25</v>
      </c>
      <c r="X12" s="330">
        <v>8</v>
      </c>
      <c r="Y12" s="421">
        <v>0</v>
      </c>
      <c r="Z12" s="421">
        <v>0</v>
      </c>
      <c r="AA12" s="388">
        <f t="shared" si="7"/>
        <v>0</v>
      </c>
      <c r="AB12" s="398">
        <f t="shared" si="1"/>
        <v>0</v>
      </c>
      <c r="AD12" s="330">
        <v>8</v>
      </c>
      <c r="AE12" s="421">
        <v>0</v>
      </c>
      <c r="AF12" s="421">
        <v>0</v>
      </c>
      <c r="AG12" s="388">
        <f t="shared" si="2"/>
        <v>0</v>
      </c>
      <c r="AH12" s="398">
        <f t="shared" si="3"/>
        <v>0</v>
      </c>
      <c r="AJ12" s="330">
        <v>8</v>
      </c>
      <c r="AK12" s="421">
        <v>0</v>
      </c>
      <c r="AL12" s="421">
        <v>0</v>
      </c>
      <c r="AM12" s="388">
        <f t="shared" si="4"/>
        <v>0</v>
      </c>
      <c r="AN12" s="398">
        <f t="shared" si="5"/>
        <v>0</v>
      </c>
      <c r="AP12" s="330">
        <v>8</v>
      </c>
      <c r="AQ12" s="421">
        <v>0</v>
      </c>
      <c r="AR12" s="421">
        <v>0</v>
      </c>
      <c r="AS12" s="388">
        <f t="shared" si="8"/>
        <v>0</v>
      </c>
      <c r="AT12" s="398">
        <f t="shared" si="9"/>
        <v>0</v>
      </c>
      <c r="AV12" s="330">
        <v>8</v>
      </c>
      <c r="AW12" s="421">
        <v>0</v>
      </c>
      <c r="AX12" s="421">
        <v>0</v>
      </c>
      <c r="AY12" s="388">
        <f t="shared" si="10"/>
        <v>0</v>
      </c>
      <c r="AZ12" s="398">
        <f t="shared" si="11"/>
        <v>0</v>
      </c>
      <c r="BB12" s="330">
        <v>8</v>
      </c>
      <c r="BC12" s="421">
        <v>0</v>
      </c>
      <c r="BD12" s="421">
        <v>0</v>
      </c>
      <c r="BE12" s="388">
        <f t="shared" si="12"/>
        <v>0</v>
      </c>
      <c r="BF12" s="398">
        <f t="shared" si="13"/>
        <v>0</v>
      </c>
      <c r="BH12" s="330">
        <v>8</v>
      </c>
      <c r="BI12" s="421">
        <v>0</v>
      </c>
      <c r="BJ12" s="421">
        <v>0</v>
      </c>
      <c r="BK12" s="388">
        <f t="shared" si="14"/>
        <v>0</v>
      </c>
      <c r="BL12" s="398">
        <f t="shared" si="15"/>
        <v>0</v>
      </c>
      <c r="BN12" s="330">
        <v>8</v>
      </c>
      <c r="BO12" s="421">
        <v>0</v>
      </c>
      <c r="BP12" s="421">
        <v>0</v>
      </c>
      <c r="BQ12" s="388">
        <f t="shared" si="16"/>
        <v>0</v>
      </c>
      <c r="BR12" s="398">
        <f t="shared" si="17"/>
        <v>0</v>
      </c>
      <c r="BT12" s="330">
        <v>8</v>
      </c>
      <c r="BU12" s="25">
        <v>0</v>
      </c>
      <c r="BW12" s="388">
        <f t="shared" si="18"/>
        <v>0</v>
      </c>
      <c r="BX12" s="398">
        <f t="shared" si="19"/>
        <v>0</v>
      </c>
      <c r="BZ12" s="330">
        <v>8</v>
      </c>
      <c r="CA12" s="25">
        <v>0</v>
      </c>
      <c r="CC12" s="388">
        <f t="shared" si="20"/>
        <v>0</v>
      </c>
      <c r="CD12" s="398">
        <f t="shared" si="21"/>
        <v>0</v>
      </c>
    </row>
    <row r="13" spans="1:91">
      <c r="A13" s="762">
        <f t="shared" si="0"/>
        <v>8.75</v>
      </c>
      <c r="B13" s="763">
        <v>8.5</v>
      </c>
      <c r="C13" s="1018">
        <v>0</v>
      </c>
      <c r="D13" s="1018">
        <v>0</v>
      </c>
      <c r="E13" s="1018">
        <v>0</v>
      </c>
      <c r="F13" s="1018">
        <v>0</v>
      </c>
      <c r="G13" s="1018">
        <v>0</v>
      </c>
      <c r="H13" s="1018">
        <v>0</v>
      </c>
      <c r="I13" s="1018">
        <v>0</v>
      </c>
      <c r="J13" s="1018">
        <v>0</v>
      </c>
      <c r="K13" s="1018">
        <v>0</v>
      </c>
      <c r="L13" s="1018">
        <v>0</v>
      </c>
      <c r="M13" s="1190">
        <v>0</v>
      </c>
      <c r="W13" s="330">
        <f t="shared" si="6"/>
        <v>8.75</v>
      </c>
      <c r="X13" s="330">
        <v>8.5</v>
      </c>
      <c r="Y13" s="421">
        <v>0</v>
      </c>
      <c r="Z13" s="421">
        <v>0</v>
      </c>
      <c r="AA13" s="388">
        <f t="shared" si="7"/>
        <v>0</v>
      </c>
      <c r="AB13" s="398">
        <f t="shared" si="1"/>
        <v>0</v>
      </c>
      <c r="AD13" s="330">
        <v>8.5</v>
      </c>
      <c r="AE13" s="421">
        <v>0</v>
      </c>
      <c r="AF13" s="421">
        <v>0</v>
      </c>
      <c r="AG13" s="388">
        <f t="shared" si="2"/>
        <v>0</v>
      </c>
      <c r="AH13" s="398">
        <f t="shared" si="3"/>
        <v>0</v>
      </c>
      <c r="AJ13" s="330">
        <v>8.5</v>
      </c>
      <c r="AK13" s="421">
        <v>0</v>
      </c>
      <c r="AL13" s="421">
        <v>0</v>
      </c>
      <c r="AM13" s="388">
        <f t="shared" si="4"/>
        <v>0</v>
      </c>
      <c r="AN13" s="398">
        <f t="shared" si="5"/>
        <v>0</v>
      </c>
      <c r="AP13" s="330">
        <v>8.5</v>
      </c>
      <c r="AQ13" s="421">
        <v>0</v>
      </c>
      <c r="AR13" s="421">
        <v>0</v>
      </c>
      <c r="AS13" s="388">
        <f t="shared" si="8"/>
        <v>0</v>
      </c>
      <c r="AT13" s="398">
        <f t="shared" si="9"/>
        <v>0</v>
      </c>
      <c r="AV13" s="330">
        <v>8.5</v>
      </c>
      <c r="AW13" s="421">
        <v>0</v>
      </c>
      <c r="AX13" s="421">
        <v>0</v>
      </c>
      <c r="AY13" s="388">
        <f t="shared" si="10"/>
        <v>0</v>
      </c>
      <c r="AZ13" s="398">
        <f t="shared" si="11"/>
        <v>0</v>
      </c>
      <c r="BB13" s="330">
        <v>8.5</v>
      </c>
      <c r="BC13" s="421">
        <v>0</v>
      </c>
      <c r="BD13" s="421">
        <v>0</v>
      </c>
      <c r="BE13" s="388">
        <f t="shared" si="12"/>
        <v>0</v>
      </c>
      <c r="BF13" s="398">
        <f t="shared" si="13"/>
        <v>0</v>
      </c>
      <c r="BH13" s="330">
        <v>8.5</v>
      </c>
      <c r="BI13" s="421">
        <v>0</v>
      </c>
      <c r="BJ13" s="421">
        <v>0</v>
      </c>
      <c r="BK13" s="388">
        <f t="shared" si="14"/>
        <v>0</v>
      </c>
      <c r="BL13" s="398">
        <f t="shared" si="15"/>
        <v>0</v>
      </c>
      <c r="BN13" s="330">
        <v>8.5</v>
      </c>
      <c r="BO13" s="421">
        <v>0</v>
      </c>
      <c r="BP13" s="421">
        <v>0</v>
      </c>
      <c r="BQ13" s="388">
        <f t="shared" si="16"/>
        <v>0</v>
      </c>
      <c r="BR13" s="398">
        <f t="shared" si="17"/>
        <v>0</v>
      </c>
      <c r="BT13" s="330">
        <v>8.5</v>
      </c>
      <c r="BU13" s="25">
        <v>0</v>
      </c>
      <c r="BW13" s="388">
        <f t="shared" si="18"/>
        <v>0</v>
      </c>
      <c r="BX13" s="398">
        <f t="shared" si="19"/>
        <v>0</v>
      </c>
      <c r="BZ13" s="330">
        <v>8.5</v>
      </c>
      <c r="CA13" s="25">
        <v>0</v>
      </c>
      <c r="CC13" s="388">
        <f t="shared" si="20"/>
        <v>0</v>
      </c>
      <c r="CD13" s="398">
        <f t="shared" si="21"/>
        <v>0</v>
      </c>
    </row>
    <row r="14" spans="1:91">
      <c r="A14" s="762">
        <f t="shared" si="0"/>
        <v>9.25</v>
      </c>
      <c r="B14" s="652">
        <v>9</v>
      </c>
      <c r="C14" s="1018">
        <v>216.37093333949667</v>
      </c>
      <c r="D14" s="1018">
        <v>0</v>
      </c>
      <c r="E14" s="1018">
        <v>0</v>
      </c>
      <c r="F14" s="1018">
        <v>0</v>
      </c>
      <c r="G14" s="1018">
        <v>0</v>
      </c>
      <c r="H14" s="1018">
        <v>0</v>
      </c>
      <c r="I14" s="1018">
        <v>0</v>
      </c>
      <c r="J14" s="1018">
        <v>0</v>
      </c>
      <c r="K14" s="1018">
        <v>0</v>
      </c>
      <c r="L14" s="1018">
        <v>0</v>
      </c>
      <c r="M14" s="1190">
        <v>0</v>
      </c>
      <c r="W14" s="330">
        <f t="shared" si="6"/>
        <v>9.25</v>
      </c>
      <c r="X14" s="330">
        <v>9</v>
      </c>
      <c r="Y14" s="421">
        <v>0</v>
      </c>
      <c r="Z14" s="421">
        <v>0</v>
      </c>
      <c r="AA14" s="388">
        <f t="shared" si="7"/>
        <v>0</v>
      </c>
      <c r="AB14" s="398">
        <f t="shared" si="1"/>
        <v>0</v>
      </c>
      <c r="AD14" s="330">
        <v>9</v>
      </c>
      <c r="AE14" s="421">
        <v>0</v>
      </c>
      <c r="AF14" s="421">
        <v>0</v>
      </c>
      <c r="AG14" s="388">
        <f t="shared" si="2"/>
        <v>0</v>
      </c>
      <c r="AH14" s="398">
        <f t="shared" si="3"/>
        <v>0</v>
      </c>
      <c r="AJ14" s="330">
        <v>9</v>
      </c>
      <c r="AK14" s="421">
        <v>0</v>
      </c>
      <c r="AL14" s="421">
        <v>0</v>
      </c>
      <c r="AM14" s="388">
        <f t="shared" si="4"/>
        <v>0</v>
      </c>
      <c r="AN14" s="398">
        <f t="shared" si="5"/>
        <v>0</v>
      </c>
      <c r="AP14" s="330">
        <v>9</v>
      </c>
      <c r="AQ14" s="421">
        <v>0</v>
      </c>
      <c r="AR14" s="421">
        <v>0</v>
      </c>
      <c r="AS14" s="388">
        <f t="shared" si="8"/>
        <v>0</v>
      </c>
      <c r="AT14" s="398">
        <f t="shared" si="9"/>
        <v>0</v>
      </c>
      <c r="AV14" s="330">
        <v>9</v>
      </c>
      <c r="AW14" s="421">
        <v>0</v>
      </c>
      <c r="AX14" s="421">
        <v>0</v>
      </c>
      <c r="AY14" s="388">
        <f t="shared" si="10"/>
        <v>0</v>
      </c>
      <c r="AZ14" s="398">
        <f t="shared" si="11"/>
        <v>0</v>
      </c>
      <c r="BB14" s="330">
        <v>9</v>
      </c>
      <c r="BC14" s="421">
        <v>0</v>
      </c>
      <c r="BD14" s="421">
        <v>0</v>
      </c>
      <c r="BE14" s="388">
        <f t="shared" si="12"/>
        <v>0</v>
      </c>
      <c r="BF14" s="398">
        <f t="shared" si="13"/>
        <v>0</v>
      </c>
      <c r="BH14" s="330">
        <v>9</v>
      </c>
      <c r="BI14" s="421">
        <v>0</v>
      </c>
      <c r="BJ14" s="421">
        <v>0</v>
      </c>
      <c r="BK14" s="388">
        <f t="shared" si="14"/>
        <v>0</v>
      </c>
      <c r="BL14" s="398">
        <f t="shared" si="15"/>
        <v>0</v>
      </c>
      <c r="BN14" s="330">
        <v>9</v>
      </c>
      <c r="BO14" s="421">
        <v>0</v>
      </c>
      <c r="BP14" s="421">
        <v>0</v>
      </c>
      <c r="BQ14" s="388">
        <f t="shared" si="16"/>
        <v>0</v>
      </c>
      <c r="BR14" s="398">
        <f t="shared" si="17"/>
        <v>0</v>
      </c>
      <c r="BT14" s="330">
        <v>9</v>
      </c>
      <c r="BU14" s="25">
        <v>0</v>
      </c>
      <c r="BW14" s="388">
        <f t="shared" si="18"/>
        <v>0</v>
      </c>
      <c r="BX14" s="398">
        <f t="shared" si="19"/>
        <v>0</v>
      </c>
      <c r="BZ14" s="330">
        <v>9</v>
      </c>
      <c r="CA14" s="25">
        <v>0</v>
      </c>
      <c r="CC14" s="388">
        <f t="shared" si="20"/>
        <v>0</v>
      </c>
      <c r="CD14" s="398">
        <f t="shared" si="21"/>
        <v>0</v>
      </c>
    </row>
    <row r="15" spans="1:91">
      <c r="A15" s="762">
        <f t="shared" si="0"/>
        <v>9.75</v>
      </c>
      <c r="B15" s="763">
        <v>9.5</v>
      </c>
      <c r="C15" s="1018">
        <v>9151.5514818160027</v>
      </c>
      <c r="D15" s="1018">
        <v>0</v>
      </c>
      <c r="E15" s="1018">
        <v>0</v>
      </c>
      <c r="F15" s="1018">
        <v>0</v>
      </c>
      <c r="G15" s="1018">
        <v>0</v>
      </c>
      <c r="H15" s="1018">
        <v>0</v>
      </c>
      <c r="I15" s="1018">
        <v>0</v>
      </c>
      <c r="J15" s="1018">
        <v>0</v>
      </c>
      <c r="K15" s="1018">
        <v>0</v>
      </c>
      <c r="L15" s="1018">
        <v>0</v>
      </c>
      <c r="M15" s="1190">
        <v>0</v>
      </c>
      <c r="W15" s="330">
        <f t="shared" si="6"/>
        <v>9.75</v>
      </c>
      <c r="X15" s="330">
        <v>9.5</v>
      </c>
      <c r="Y15" s="421">
        <v>0</v>
      </c>
      <c r="Z15" s="421">
        <v>0</v>
      </c>
      <c r="AA15" s="388">
        <f t="shared" si="7"/>
        <v>0</v>
      </c>
      <c r="AB15" s="398">
        <f t="shared" si="1"/>
        <v>0</v>
      </c>
      <c r="AD15" s="330">
        <v>9.5</v>
      </c>
      <c r="AE15" s="421">
        <v>0</v>
      </c>
      <c r="AF15" s="421">
        <v>0</v>
      </c>
      <c r="AG15" s="388">
        <f t="shared" si="2"/>
        <v>0</v>
      </c>
      <c r="AH15" s="398">
        <f t="shared" si="3"/>
        <v>0</v>
      </c>
      <c r="AJ15" s="330">
        <v>9.5</v>
      </c>
      <c r="AK15" s="421">
        <v>0</v>
      </c>
      <c r="AL15" s="421">
        <v>0</v>
      </c>
      <c r="AM15" s="388">
        <f t="shared" si="4"/>
        <v>0</v>
      </c>
      <c r="AN15" s="398">
        <f t="shared" si="5"/>
        <v>0</v>
      </c>
      <c r="AP15" s="330">
        <v>9.5</v>
      </c>
      <c r="AQ15" s="421">
        <v>0</v>
      </c>
      <c r="AR15" s="421">
        <v>0</v>
      </c>
      <c r="AS15" s="388">
        <f t="shared" si="8"/>
        <v>0</v>
      </c>
      <c r="AT15" s="398">
        <f t="shared" si="9"/>
        <v>0</v>
      </c>
      <c r="AV15" s="330">
        <v>9.5</v>
      </c>
      <c r="AW15" s="421">
        <v>0</v>
      </c>
      <c r="AX15" s="421">
        <v>0</v>
      </c>
      <c r="AY15" s="388">
        <f t="shared" si="10"/>
        <v>0</v>
      </c>
      <c r="AZ15" s="398">
        <f t="shared" si="11"/>
        <v>0</v>
      </c>
      <c r="BB15" s="330">
        <v>9.5</v>
      </c>
      <c r="BC15" s="421">
        <v>0</v>
      </c>
      <c r="BD15" s="421">
        <v>0</v>
      </c>
      <c r="BE15" s="388">
        <f t="shared" si="12"/>
        <v>0</v>
      </c>
      <c r="BF15" s="398">
        <f t="shared" si="13"/>
        <v>0</v>
      </c>
      <c r="BH15" s="330">
        <v>9.5</v>
      </c>
      <c r="BI15" s="421">
        <v>0</v>
      </c>
      <c r="BJ15" s="421">
        <v>0</v>
      </c>
      <c r="BK15" s="388">
        <f t="shared" si="14"/>
        <v>0</v>
      </c>
      <c r="BL15" s="398">
        <f t="shared" si="15"/>
        <v>0</v>
      </c>
      <c r="BN15" s="330">
        <v>9.5</v>
      </c>
      <c r="BO15" s="421">
        <v>0</v>
      </c>
      <c r="BP15" s="421">
        <v>0</v>
      </c>
      <c r="BQ15" s="388">
        <f t="shared" si="16"/>
        <v>0</v>
      </c>
      <c r="BR15" s="398">
        <f t="shared" si="17"/>
        <v>0</v>
      </c>
      <c r="BT15" s="330">
        <v>9.5</v>
      </c>
      <c r="BU15" s="25">
        <v>0</v>
      </c>
      <c r="BW15" s="388">
        <f t="shared" si="18"/>
        <v>0</v>
      </c>
      <c r="BX15" s="398">
        <f t="shared" si="19"/>
        <v>0</v>
      </c>
      <c r="BZ15" s="330">
        <v>9.5</v>
      </c>
      <c r="CA15" s="25">
        <v>0</v>
      </c>
      <c r="CC15" s="388">
        <f t="shared" si="20"/>
        <v>0</v>
      </c>
      <c r="CD15" s="398">
        <f t="shared" si="21"/>
        <v>0</v>
      </c>
    </row>
    <row r="16" spans="1:91">
      <c r="A16" s="762">
        <f t="shared" si="0"/>
        <v>10.25</v>
      </c>
      <c r="B16" s="652">
        <v>10</v>
      </c>
      <c r="C16" s="1018">
        <v>6871.8206732651361</v>
      </c>
      <c r="D16" s="1018">
        <v>0</v>
      </c>
      <c r="E16" s="1018">
        <v>0</v>
      </c>
      <c r="F16" s="1018">
        <v>0</v>
      </c>
      <c r="G16" s="1018">
        <v>169.61448985896004</v>
      </c>
      <c r="H16" s="1018">
        <v>0</v>
      </c>
      <c r="I16" s="1018">
        <v>0</v>
      </c>
      <c r="J16" s="1018">
        <v>0</v>
      </c>
      <c r="K16" s="1018">
        <v>0</v>
      </c>
      <c r="L16" s="1018">
        <v>627.4123073412951</v>
      </c>
      <c r="M16" s="1190">
        <v>764.97931156448749</v>
      </c>
      <c r="W16" s="330">
        <f t="shared" si="6"/>
        <v>10.25</v>
      </c>
      <c r="X16" s="330">
        <v>10</v>
      </c>
      <c r="Y16" s="421">
        <v>0</v>
      </c>
      <c r="Z16" s="421">
        <v>0</v>
      </c>
      <c r="AA16" s="388">
        <f t="shared" si="7"/>
        <v>0</v>
      </c>
      <c r="AB16" s="398">
        <f t="shared" si="1"/>
        <v>0</v>
      </c>
      <c r="AD16" s="330">
        <v>10</v>
      </c>
      <c r="AE16" s="421">
        <v>0</v>
      </c>
      <c r="AF16" s="421">
        <v>0</v>
      </c>
      <c r="AG16" s="388">
        <f t="shared" si="2"/>
        <v>0</v>
      </c>
      <c r="AH16" s="398">
        <f t="shared" si="3"/>
        <v>0</v>
      </c>
      <c r="AJ16" s="330">
        <v>10</v>
      </c>
      <c r="AK16" s="421">
        <v>0</v>
      </c>
      <c r="AL16" s="421">
        <v>0</v>
      </c>
      <c r="AM16" s="388">
        <f t="shared" si="4"/>
        <v>0</v>
      </c>
      <c r="AN16" s="398">
        <f t="shared" si="5"/>
        <v>0</v>
      </c>
      <c r="AP16" s="330">
        <v>10</v>
      </c>
      <c r="AQ16" s="421">
        <v>169.55042455155626</v>
      </c>
      <c r="AR16" s="421">
        <v>0</v>
      </c>
      <c r="AS16" s="388">
        <f>SUM(AQ16:AR16)</f>
        <v>169.55042455155626</v>
      </c>
      <c r="AT16" s="398">
        <f t="shared" si="9"/>
        <v>169.61448985896004</v>
      </c>
      <c r="AV16" s="330">
        <v>10</v>
      </c>
      <c r="AW16" s="421">
        <v>0</v>
      </c>
      <c r="AX16" s="421">
        <v>0</v>
      </c>
      <c r="AY16" s="388">
        <f>SUM(AW16:AX16)</f>
        <v>0</v>
      </c>
      <c r="AZ16" s="398">
        <f t="shared" si="11"/>
        <v>0</v>
      </c>
      <c r="BB16" s="330">
        <v>10</v>
      </c>
      <c r="BC16" s="421">
        <v>0</v>
      </c>
      <c r="BD16" s="421">
        <v>0</v>
      </c>
      <c r="BE16" s="388">
        <f>SUM(BC16:BD16)</f>
        <v>0</v>
      </c>
      <c r="BF16" s="398">
        <f t="shared" si="13"/>
        <v>0</v>
      </c>
      <c r="BH16" s="330">
        <v>10</v>
      </c>
      <c r="BI16" s="421">
        <v>0</v>
      </c>
      <c r="BJ16" s="421">
        <v>0</v>
      </c>
      <c r="BK16" s="388">
        <f t="shared" si="14"/>
        <v>0</v>
      </c>
      <c r="BL16" s="398">
        <f t="shared" si="15"/>
        <v>0</v>
      </c>
      <c r="BN16" s="330">
        <v>10</v>
      </c>
      <c r="BO16" s="421">
        <v>0</v>
      </c>
      <c r="BP16" s="421">
        <v>0</v>
      </c>
      <c r="BQ16" s="388">
        <f t="shared" si="16"/>
        <v>0</v>
      </c>
      <c r="BR16" s="398">
        <f t="shared" si="17"/>
        <v>0</v>
      </c>
      <c r="BT16" s="330">
        <v>10</v>
      </c>
      <c r="BU16" s="25">
        <v>627.4123073412951</v>
      </c>
      <c r="BW16" s="388">
        <f t="shared" si="18"/>
        <v>627.4123073412951</v>
      </c>
      <c r="BX16" s="398">
        <f t="shared" si="19"/>
        <v>627.4123073412951</v>
      </c>
      <c r="BZ16" s="330">
        <v>10</v>
      </c>
      <c r="CA16" s="25">
        <v>764.97931156448749</v>
      </c>
      <c r="CC16" s="388">
        <f t="shared" si="20"/>
        <v>764.97931156448749</v>
      </c>
      <c r="CD16" s="398">
        <f t="shared" si="21"/>
        <v>764.97931156448749</v>
      </c>
    </row>
    <row r="17" spans="1:82">
      <c r="A17" s="762">
        <f t="shared" si="0"/>
        <v>10.75</v>
      </c>
      <c r="B17" s="763">
        <v>10.5</v>
      </c>
      <c r="C17" s="1018">
        <v>22553.435005753348</v>
      </c>
      <c r="D17" s="1018">
        <v>0</v>
      </c>
      <c r="E17" s="1018">
        <v>0</v>
      </c>
      <c r="F17" s="1018">
        <v>0</v>
      </c>
      <c r="G17" s="1018">
        <v>412.42367641763121</v>
      </c>
      <c r="H17" s="1018">
        <v>0</v>
      </c>
      <c r="I17" s="1018">
        <v>0</v>
      </c>
      <c r="J17" s="1018">
        <v>0</v>
      </c>
      <c r="K17" s="1018">
        <v>0</v>
      </c>
      <c r="L17" s="1018">
        <v>441.52897912223455</v>
      </c>
      <c r="M17" s="1190">
        <v>1752.1854393317037</v>
      </c>
      <c r="W17" s="330">
        <f t="shared" si="6"/>
        <v>10.75</v>
      </c>
      <c r="X17" s="330">
        <v>10.5</v>
      </c>
      <c r="Y17" s="421">
        <v>0</v>
      </c>
      <c r="Z17" s="421">
        <v>0</v>
      </c>
      <c r="AA17" s="388">
        <f t="shared" si="7"/>
        <v>0</v>
      </c>
      <c r="AB17" s="398">
        <f t="shared" si="1"/>
        <v>0</v>
      </c>
      <c r="AD17" s="330">
        <v>10.5</v>
      </c>
      <c r="AE17" s="421">
        <v>0</v>
      </c>
      <c r="AF17" s="421">
        <v>0</v>
      </c>
      <c r="AG17" s="388">
        <f t="shared" si="2"/>
        <v>0</v>
      </c>
      <c r="AH17" s="398">
        <f t="shared" si="3"/>
        <v>0</v>
      </c>
      <c r="AJ17" s="330">
        <v>10.5</v>
      </c>
      <c r="AK17" s="421">
        <v>0</v>
      </c>
      <c r="AL17" s="421">
        <v>0</v>
      </c>
      <c r="AM17" s="388">
        <f t="shared" si="4"/>
        <v>0</v>
      </c>
      <c r="AN17" s="398">
        <f t="shared" si="5"/>
        <v>0</v>
      </c>
      <c r="AP17" s="330">
        <v>10.5</v>
      </c>
      <c r="AQ17" s="421">
        <v>412.26789933966893</v>
      </c>
      <c r="AR17" s="421">
        <v>0</v>
      </c>
      <c r="AS17" s="388">
        <f t="shared" si="8"/>
        <v>412.26789933966893</v>
      </c>
      <c r="AT17" s="398">
        <f t="shared" si="9"/>
        <v>412.42367641763121</v>
      </c>
      <c r="AV17" s="330">
        <v>10.5</v>
      </c>
      <c r="AW17" s="421">
        <v>0</v>
      </c>
      <c r="AX17" s="421">
        <v>0</v>
      </c>
      <c r="AY17" s="388">
        <f t="shared" ref="AY17:AY52" si="22">SUM(AW17:AX17)</f>
        <v>0</v>
      </c>
      <c r="AZ17" s="398">
        <f t="shared" si="11"/>
        <v>0</v>
      </c>
      <c r="BB17" s="330">
        <v>10.5</v>
      </c>
      <c r="BC17" s="421">
        <v>0</v>
      </c>
      <c r="BD17" s="421">
        <v>0</v>
      </c>
      <c r="BE17" s="388">
        <f t="shared" ref="BE17:BE52" si="23">SUM(BC17:BD17)</f>
        <v>0</v>
      </c>
      <c r="BF17" s="398">
        <f t="shared" si="13"/>
        <v>0</v>
      </c>
      <c r="BH17" s="330">
        <v>10.5</v>
      </c>
      <c r="BI17" s="421">
        <v>0</v>
      </c>
      <c r="BJ17" s="421">
        <v>0</v>
      </c>
      <c r="BK17" s="388">
        <f t="shared" si="14"/>
        <v>0</v>
      </c>
      <c r="BL17" s="398">
        <f t="shared" si="15"/>
        <v>0</v>
      </c>
      <c r="BN17" s="330">
        <v>10.5</v>
      </c>
      <c r="BO17" s="421">
        <v>0</v>
      </c>
      <c r="BP17" s="421">
        <v>0</v>
      </c>
      <c r="BQ17" s="388">
        <f t="shared" si="16"/>
        <v>0</v>
      </c>
      <c r="BR17" s="398">
        <f t="shared" si="17"/>
        <v>0</v>
      </c>
      <c r="BT17" s="330">
        <v>10.5</v>
      </c>
      <c r="BU17" s="25">
        <v>441.52897912223455</v>
      </c>
      <c r="BW17" s="388">
        <f t="shared" si="18"/>
        <v>441.52897912223455</v>
      </c>
      <c r="BX17" s="398">
        <f t="shared" si="19"/>
        <v>441.52897912223455</v>
      </c>
      <c r="BZ17" s="330">
        <v>10.5</v>
      </c>
      <c r="CA17" s="25">
        <v>1752.1854393317037</v>
      </c>
      <c r="CC17" s="388">
        <f t="shared" si="20"/>
        <v>1752.1854393317037</v>
      </c>
      <c r="CD17" s="398">
        <f t="shared" si="21"/>
        <v>1752.1854393317037</v>
      </c>
    </row>
    <row r="18" spans="1:82">
      <c r="A18" s="762">
        <f t="shared" si="0"/>
        <v>11.25</v>
      </c>
      <c r="B18" s="652">
        <v>11</v>
      </c>
      <c r="C18" s="1018">
        <v>10427.111042390585</v>
      </c>
      <c r="D18" s="1018">
        <v>32.934408712326359</v>
      </c>
      <c r="E18" s="1018">
        <v>0</v>
      </c>
      <c r="F18" s="1018">
        <v>0</v>
      </c>
      <c r="G18" s="1018">
        <v>2985.9866706238518</v>
      </c>
      <c r="H18" s="1018">
        <v>0</v>
      </c>
      <c r="I18" s="1018">
        <v>0</v>
      </c>
      <c r="J18" s="1018">
        <v>0</v>
      </c>
      <c r="K18" s="1018">
        <v>484.62093526957079</v>
      </c>
      <c r="L18" s="1018">
        <v>2442.1814076354767</v>
      </c>
      <c r="M18" s="1190">
        <v>5959.7581888975983</v>
      </c>
      <c r="W18" s="330">
        <f t="shared" si="6"/>
        <v>11.25</v>
      </c>
      <c r="X18" s="330">
        <v>11</v>
      </c>
      <c r="Y18" s="421">
        <v>32.934408712326359</v>
      </c>
      <c r="Z18" s="421">
        <v>0</v>
      </c>
      <c r="AA18" s="388">
        <f t="shared" si="7"/>
        <v>32.934408712326359</v>
      </c>
      <c r="AB18" s="398">
        <f t="shared" si="1"/>
        <v>32.934408712326359</v>
      </c>
      <c r="AD18" s="330">
        <v>11</v>
      </c>
      <c r="AE18" s="421">
        <v>0</v>
      </c>
      <c r="AF18" s="421">
        <v>0</v>
      </c>
      <c r="AG18" s="388">
        <f t="shared" si="2"/>
        <v>0</v>
      </c>
      <c r="AH18" s="398">
        <f t="shared" si="3"/>
        <v>0</v>
      </c>
      <c r="AJ18" s="330">
        <v>11</v>
      </c>
      <c r="AK18" s="421">
        <v>0</v>
      </c>
      <c r="AL18" s="421">
        <v>0</v>
      </c>
      <c r="AM18" s="388">
        <f t="shared" si="4"/>
        <v>0</v>
      </c>
      <c r="AN18" s="398">
        <f t="shared" si="5"/>
        <v>0</v>
      </c>
      <c r="AP18" s="330">
        <v>11</v>
      </c>
      <c r="AQ18" s="421">
        <v>2984.8588297529677</v>
      </c>
      <c r="AR18" s="421">
        <v>0</v>
      </c>
      <c r="AS18" s="388">
        <f t="shared" si="8"/>
        <v>2984.8588297529677</v>
      </c>
      <c r="AT18" s="398">
        <f t="shared" si="9"/>
        <v>2985.9866706238518</v>
      </c>
      <c r="AV18" s="330">
        <v>11</v>
      </c>
      <c r="AW18" s="421">
        <v>0</v>
      </c>
      <c r="AX18" s="421">
        <v>0</v>
      </c>
      <c r="AY18" s="388">
        <f t="shared" si="22"/>
        <v>0</v>
      </c>
      <c r="AZ18" s="398">
        <f t="shared" si="11"/>
        <v>0</v>
      </c>
      <c r="BB18" s="330">
        <v>11</v>
      </c>
      <c r="BC18" s="421">
        <v>0</v>
      </c>
      <c r="BD18" s="421">
        <v>0</v>
      </c>
      <c r="BE18" s="388">
        <f t="shared" si="23"/>
        <v>0</v>
      </c>
      <c r="BF18" s="398">
        <f t="shared" si="13"/>
        <v>0</v>
      </c>
      <c r="BH18" s="330">
        <v>11</v>
      </c>
      <c r="BI18" s="421">
        <v>0</v>
      </c>
      <c r="BJ18" s="421">
        <v>0</v>
      </c>
      <c r="BK18" s="388">
        <f t="shared" si="14"/>
        <v>0</v>
      </c>
      <c r="BL18" s="398">
        <f t="shared" si="15"/>
        <v>0</v>
      </c>
      <c r="BN18" s="330">
        <v>11</v>
      </c>
      <c r="BO18" s="421">
        <v>484.61728446379055</v>
      </c>
      <c r="BP18" s="421">
        <v>0</v>
      </c>
      <c r="BQ18" s="388">
        <f t="shared" si="16"/>
        <v>484.61728446379055</v>
      </c>
      <c r="BR18" s="398">
        <f t="shared" si="17"/>
        <v>484.62093526957079</v>
      </c>
      <c r="BT18" s="330">
        <v>11</v>
      </c>
      <c r="BU18" s="25">
        <v>2442.1814076354767</v>
      </c>
      <c r="BW18" s="388">
        <f t="shared" si="18"/>
        <v>2442.1814076354767</v>
      </c>
      <c r="BX18" s="398">
        <f t="shared" si="19"/>
        <v>2442.1814076354767</v>
      </c>
      <c r="BZ18" s="330">
        <v>11</v>
      </c>
      <c r="CA18" s="25">
        <v>5959.7581888975983</v>
      </c>
      <c r="CC18" s="388">
        <f t="shared" si="20"/>
        <v>5959.7581888975983</v>
      </c>
      <c r="CD18" s="398">
        <f t="shared" si="21"/>
        <v>5959.7581888975983</v>
      </c>
    </row>
    <row r="19" spans="1:82">
      <c r="A19" s="762">
        <f t="shared" si="0"/>
        <v>11.75</v>
      </c>
      <c r="B19" s="763">
        <v>11.5</v>
      </c>
      <c r="C19" s="1018">
        <v>9314.9778881254442</v>
      </c>
      <c r="D19" s="1018">
        <v>0</v>
      </c>
      <c r="E19" s="1018">
        <v>480.43437671685865</v>
      </c>
      <c r="F19" s="1018">
        <v>0</v>
      </c>
      <c r="G19" s="1018">
        <v>2548.8242101616929</v>
      </c>
      <c r="H19" s="1018">
        <v>1730.3787214679307</v>
      </c>
      <c r="I19" s="1018">
        <v>0</v>
      </c>
      <c r="J19" s="1018">
        <v>73.053306084360287</v>
      </c>
      <c r="K19" s="1018">
        <v>372.92334864883549</v>
      </c>
      <c r="L19" s="1018">
        <v>2446.8743258207533</v>
      </c>
      <c r="M19" s="1190">
        <v>6913.9295867842875</v>
      </c>
      <c r="N19"/>
      <c r="W19" s="330">
        <f t="shared" si="6"/>
        <v>11.75</v>
      </c>
      <c r="X19" s="330">
        <v>11.5</v>
      </c>
      <c r="Y19" s="421">
        <v>0</v>
      </c>
      <c r="Z19" s="421">
        <v>0</v>
      </c>
      <c r="AA19" s="388">
        <f t="shared" si="7"/>
        <v>0</v>
      </c>
      <c r="AB19" s="398">
        <f t="shared" si="1"/>
        <v>0</v>
      </c>
      <c r="AD19" s="330">
        <v>11.5</v>
      </c>
      <c r="AE19" s="421">
        <v>480.43437671685865</v>
      </c>
      <c r="AF19" s="421">
        <v>0</v>
      </c>
      <c r="AG19" s="388">
        <f t="shared" si="2"/>
        <v>480.43437671685865</v>
      </c>
      <c r="AH19" s="398">
        <f t="shared" si="3"/>
        <v>480.43437671685865</v>
      </c>
      <c r="AJ19" s="330">
        <v>11.5</v>
      </c>
      <c r="AK19" s="421">
        <v>0</v>
      </c>
      <c r="AL19" s="421">
        <v>0</v>
      </c>
      <c r="AM19" s="388">
        <f t="shared" si="4"/>
        <v>0</v>
      </c>
      <c r="AN19" s="398">
        <f t="shared" si="5"/>
        <v>0</v>
      </c>
      <c r="AP19" s="330">
        <v>11.5</v>
      </c>
      <c r="AQ19" s="421">
        <v>2547.8614904867522</v>
      </c>
      <c r="AR19" s="421">
        <v>0</v>
      </c>
      <c r="AS19" s="388">
        <f t="shared" si="8"/>
        <v>2547.8614904867522</v>
      </c>
      <c r="AT19" s="398">
        <f t="shared" si="9"/>
        <v>2548.8242101616929</v>
      </c>
      <c r="AV19" s="330">
        <v>11.5</v>
      </c>
      <c r="AW19" s="421">
        <v>1730.3787214679307</v>
      </c>
      <c r="AX19" s="421">
        <v>0</v>
      </c>
      <c r="AY19" s="388">
        <f t="shared" si="22"/>
        <v>1730.3787214679307</v>
      </c>
      <c r="AZ19" s="398">
        <f>+AY19*$AY$57</f>
        <v>1730.3787214679307</v>
      </c>
      <c r="BB19" s="330">
        <v>11.5</v>
      </c>
      <c r="BC19" s="421">
        <v>0</v>
      </c>
      <c r="BD19" s="421">
        <v>0</v>
      </c>
      <c r="BE19" s="388">
        <f t="shared" si="23"/>
        <v>0</v>
      </c>
      <c r="BF19" s="398">
        <f t="shared" si="13"/>
        <v>0</v>
      </c>
      <c r="BH19" s="330">
        <v>11.5</v>
      </c>
      <c r="BI19" s="421">
        <v>73.053306084360287</v>
      </c>
      <c r="BJ19" s="421">
        <v>0</v>
      </c>
      <c r="BK19" s="388">
        <f t="shared" si="14"/>
        <v>73.053306084360287</v>
      </c>
      <c r="BL19" s="398">
        <f>+BK19*$BK$57</f>
        <v>73.053306084360287</v>
      </c>
      <c r="BN19" s="330">
        <v>11.5</v>
      </c>
      <c r="BO19" s="421">
        <v>372.92053929699421</v>
      </c>
      <c r="BP19" s="421">
        <v>0</v>
      </c>
      <c r="BQ19" s="388">
        <f t="shared" si="16"/>
        <v>372.92053929699421</v>
      </c>
      <c r="BR19" s="398">
        <f t="shared" si="17"/>
        <v>372.92334864883549</v>
      </c>
      <c r="BT19" s="330">
        <v>11.5</v>
      </c>
      <c r="BU19" s="25">
        <v>2446.8743258207533</v>
      </c>
      <c r="BW19" s="388">
        <f t="shared" si="18"/>
        <v>2446.8743258207533</v>
      </c>
      <c r="BX19" s="398">
        <f t="shared" si="19"/>
        <v>2446.8743258207533</v>
      </c>
      <c r="BZ19" s="330">
        <v>11.5</v>
      </c>
      <c r="CA19" s="25">
        <v>6913.9295867842875</v>
      </c>
      <c r="CC19" s="388">
        <f t="shared" si="20"/>
        <v>6913.9295867842875</v>
      </c>
      <c r="CD19" s="398">
        <f t="shared" si="21"/>
        <v>6913.9295867842875</v>
      </c>
    </row>
    <row r="20" spans="1:82">
      <c r="A20" s="762">
        <f t="shared" si="0"/>
        <v>12.25</v>
      </c>
      <c r="B20" s="652">
        <v>12</v>
      </c>
      <c r="C20" s="1018">
        <v>6432.993462979226</v>
      </c>
      <c r="D20" s="1018">
        <v>227.8762664026504</v>
      </c>
      <c r="E20" s="1018">
        <v>3490.2073941792914</v>
      </c>
      <c r="F20" s="1018">
        <v>4535.6755226835112</v>
      </c>
      <c r="G20" s="1018">
        <v>6564.3551690389704</v>
      </c>
      <c r="H20" s="1018">
        <v>9639.3251979229244</v>
      </c>
      <c r="I20" s="1018">
        <v>8.4730070430847988</v>
      </c>
      <c r="J20" s="1018">
        <v>244.1960195338896</v>
      </c>
      <c r="K20" s="1018">
        <v>483.07502421683432</v>
      </c>
      <c r="L20" s="1018">
        <v>3533.3369715961044</v>
      </c>
      <c r="M20" s="1190">
        <v>6389.6175374375007</v>
      </c>
      <c r="N20" s="320"/>
      <c r="W20" s="330">
        <f t="shared" si="6"/>
        <v>12.25</v>
      </c>
      <c r="X20" s="330">
        <v>12</v>
      </c>
      <c r="Y20" s="421">
        <v>227.8762664026504</v>
      </c>
      <c r="Z20" s="421">
        <v>0</v>
      </c>
      <c r="AA20" s="388">
        <f t="shared" si="7"/>
        <v>227.8762664026504</v>
      </c>
      <c r="AB20" s="398">
        <f t="shared" si="1"/>
        <v>227.8762664026504</v>
      </c>
      <c r="AD20" s="330">
        <v>12</v>
      </c>
      <c r="AE20" s="421">
        <v>3490.2073941792914</v>
      </c>
      <c r="AF20" s="421">
        <v>0</v>
      </c>
      <c r="AG20" s="388">
        <f t="shared" si="2"/>
        <v>3490.2073941792914</v>
      </c>
      <c r="AH20" s="398">
        <f t="shared" si="3"/>
        <v>3490.2073941792914</v>
      </c>
      <c r="AJ20" s="330">
        <v>12</v>
      </c>
      <c r="AK20" s="421">
        <v>4535.6755226835112</v>
      </c>
      <c r="AL20" s="421">
        <v>0</v>
      </c>
      <c r="AM20" s="388">
        <f t="shared" si="4"/>
        <v>4535.6755226835112</v>
      </c>
      <c r="AN20" s="398">
        <f t="shared" si="5"/>
        <v>4535.6755226835112</v>
      </c>
      <c r="AP20" s="330">
        <v>12</v>
      </c>
      <c r="AQ20" s="421">
        <v>6561.8757379941244</v>
      </c>
      <c r="AR20" s="421">
        <v>0</v>
      </c>
      <c r="AS20" s="388">
        <f t="shared" si="8"/>
        <v>6561.8757379941244</v>
      </c>
      <c r="AT20" s="398">
        <f t="shared" si="9"/>
        <v>6564.3551690389704</v>
      </c>
      <c r="AV20" s="330">
        <v>12</v>
      </c>
      <c r="AW20" s="421">
        <v>9639.3251979229244</v>
      </c>
      <c r="AX20" s="421">
        <v>0</v>
      </c>
      <c r="AY20" s="388">
        <f t="shared" si="22"/>
        <v>9639.3251979229244</v>
      </c>
      <c r="AZ20" s="398">
        <f t="shared" ref="AZ20:AZ41" si="24">+AY20*$AY$57</f>
        <v>9639.3251979229244</v>
      </c>
      <c r="BB20" s="330">
        <v>12</v>
      </c>
      <c r="BC20" s="421">
        <v>8.4644038214029926</v>
      </c>
      <c r="BD20" s="421">
        <v>0</v>
      </c>
      <c r="BE20" s="388">
        <f t="shared" si="23"/>
        <v>8.4644038214029926</v>
      </c>
      <c r="BF20" s="398">
        <f t="shared" si="13"/>
        <v>8.4730070430847988</v>
      </c>
      <c r="BH20" s="330">
        <v>12</v>
      </c>
      <c r="BI20" s="421">
        <v>244.1960195338896</v>
      </c>
      <c r="BJ20" s="421">
        <v>0</v>
      </c>
      <c r="BK20" s="388">
        <f t="shared" si="14"/>
        <v>244.1960195338896</v>
      </c>
      <c r="BL20" s="398">
        <f t="shared" si="15"/>
        <v>244.1960195338896</v>
      </c>
      <c r="BN20" s="330">
        <v>12</v>
      </c>
      <c r="BO20" s="421">
        <v>483.07138505690057</v>
      </c>
      <c r="BP20" s="421">
        <v>0</v>
      </c>
      <c r="BQ20" s="388">
        <f t="shared" si="16"/>
        <v>483.07138505690057</v>
      </c>
      <c r="BR20" s="398">
        <f t="shared" si="17"/>
        <v>483.07502421683432</v>
      </c>
      <c r="BT20" s="330">
        <v>12</v>
      </c>
      <c r="BU20" s="25">
        <v>3533.3369715961044</v>
      </c>
      <c r="BW20" s="388">
        <f t="shared" si="18"/>
        <v>3533.3369715961044</v>
      </c>
      <c r="BX20" s="398">
        <f t="shared" si="19"/>
        <v>3533.3369715961044</v>
      </c>
      <c r="BZ20" s="330">
        <v>12</v>
      </c>
      <c r="CA20" s="25">
        <v>6389.6175374375007</v>
      </c>
      <c r="CC20" s="388">
        <f t="shared" si="20"/>
        <v>6389.6175374375007</v>
      </c>
      <c r="CD20" s="398">
        <f t="shared" si="21"/>
        <v>6389.6175374375007</v>
      </c>
    </row>
    <row r="21" spans="1:82">
      <c r="A21" s="762">
        <f t="shared" si="0"/>
        <v>12.75</v>
      </c>
      <c r="B21" s="763">
        <v>12.5</v>
      </c>
      <c r="C21" s="1018">
        <v>3388.8108664495908</v>
      </c>
      <c r="D21" s="1018">
        <v>0</v>
      </c>
      <c r="E21" s="1018">
        <v>13596.097906077099</v>
      </c>
      <c r="F21" s="1018">
        <v>9881.7924764327709</v>
      </c>
      <c r="G21" s="1018">
        <v>6537.0294965211024</v>
      </c>
      <c r="H21" s="1018">
        <v>8408.6099932295747</v>
      </c>
      <c r="I21" s="1018">
        <v>43.968931142489474</v>
      </c>
      <c r="J21" s="1018">
        <v>1188.6674783995352</v>
      </c>
      <c r="K21" s="1018">
        <v>2444.8469766190337</v>
      </c>
      <c r="L21" s="1018">
        <v>4999.1435808288943</v>
      </c>
      <c r="M21" s="1190">
        <v>3528.0863128956425</v>
      </c>
      <c r="N21" s="320"/>
      <c r="W21" s="330">
        <f t="shared" si="6"/>
        <v>12.75</v>
      </c>
      <c r="X21" s="330">
        <v>12.5</v>
      </c>
      <c r="Y21" s="421">
        <v>0</v>
      </c>
      <c r="Z21" s="421">
        <v>0</v>
      </c>
      <c r="AA21" s="388">
        <f t="shared" si="7"/>
        <v>0</v>
      </c>
      <c r="AB21" s="398">
        <f t="shared" si="1"/>
        <v>0</v>
      </c>
      <c r="AD21" s="330">
        <v>12.5</v>
      </c>
      <c r="AE21" s="421">
        <v>13596.097906077099</v>
      </c>
      <c r="AF21" s="421">
        <v>0</v>
      </c>
      <c r="AG21" s="388">
        <f t="shared" si="2"/>
        <v>13596.097906077099</v>
      </c>
      <c r="AH21" s="398">
        <f t="shared" si="3"/>
        <v>13596.097906077099</v>
      </c>
      <c r="AJ21" s="330">
        <v>12.5</v>
      </c>
      <c r="AK21" s="421">
        <v>9881.7924764327709</v>
      </c>
      <c r="AL21" s="421">
        <v>0</v>
      </c>
      <c r="AM21" s="388">
        <f t="shared" si="4"/>
        <v>9881.7924764327709</v>
      </c>
      <c r="AN21" s="398">
        <f t="shared" si="5"/>
        <v>9881.7924764327709</v>
      </c>
      <c r="AP21" s="330">
        <v>12.5</v>
      </c>
      <c r="AQ21" s="421">
        <v>6534.5603866912143</v>
      </c>
      <c r="AR21" s="421">
        <v>0</v>
      </c>
      <c r="AS21" s="388">
        <f t="shared" si="8"/>
        <v>6534.5603866912143</v>
      </c>
      <c r="AT21" s="398">
        <f t="shared" si="9"/>
        <v>6537.0294965211024</v>
      </c>
      <c r="AV21" s="330">
        <v>12.5</v>
      </c>
      <c r="AW21" s="421">
        <v>8408.6099932295747</v>
      </c>
      <c r="AX21" s="421">
        <v>0</v>
      </c>
      <c r="AY21" s="388">
        <f t="shared" si="22"/>
        <v>8408.6099932295747</v>
      </c>
      <c r="AZ21" s="398">
        <f t="shared" si="24"/>
        <v>8408.6099932295747</v>
      </c>
      <c r="BB21" s="330">
        <v>12.5</v>
      </c>
      <c r="BC21" s="421">
        <v>43.924286489203169</v>
      </c>
      <c r="BD21" s="421">
        <v>0</v>
      </c>
      <c r="BE21" s="388">
        <f t="shared" si="23"/>
        <v>43.924286489203169</v>
      </c>
      <c r="BF21" s="398">
        <f t="shared" si="13"/>
        <v>43.968931142489474</v>
      </c>
      <c r="BH21" s="330">
        <v>12.5</v>
      </c>
      <c r="BI21" s="421">
        <v>1188.6674783995352</v>
      </c>
      <c r="BJ21" s="421">
        <v>0</v>
      </c>
      <c r="BK21" s="388">
        <f t="shared" si="14"/>
        <v>1188.6674783995352</v>
      </c>
      <c r="BL21" s="398">
        <f t="shared" si="15"/>
        <v>1188.6674783995352</v>
      </c>
      <c r="BN21" s="330">
        <v>12.5</v>
      </c>
      <c r="BO21" s="421">
        <v>2444.8285587983737</v>
      </c>
      <c r="BP21" s="421">
        <v>0</v>
      </c>
      <c r="BQ21" s="388">
        <f t="shared" si="16"/>
        <v>2444.8285587983737</v>
      </c>
      <c r="BR21" s="398">
        <f t="shared" si="17"/>
        <v>2444.8469766190337</v>
      </c>
      <c r="BT21" s="330">
        <v>12.5</v>
      </c>
      <c r="BU21" s="25">
        <v>4999.1435808288943</v>
      </c>
      <c r="BW21" s="388">
        <f t="shared" si="18"/>
        <v>4999.1435808288943</v>
      </c>
      <c r="BX21" s="398">
        <f t="shared" si="19"/>
        <v>4999.1435808288943</v>
      </c>
      <c r="BZ21" s="330">
        <v>12.5</v>
      </c>
      <c r="CA21" s="25">
        <v>3528.0863128956425</v>
      </c>
      <c r="CC21" s="388">
        <f t="shared" si="20"/>
        <v>3528.0863128956425</v>
      </c>
      <c r="CD21" s="398">
        <f t="shared" si="21"/>
        <v>3528.0863128956425</v>
      </c>
    </row>
    <row r="22" spans="1:82">
      <c r="A22" s="762">
        <f t="shared" si="0"/>
        <v>13.25</v>
      </c>
      <c r="B22" s="652">
        <v>13</v>
      </c>
      <c r="C22" s="1018">
        <v>1453.0672077685999</v>
      </c>
      <c r="D22" s="1018">
        <v>2744.724237175265</v>
      </c>
      <c r="E22" s="1018">
        <v>33004.064706086756</v>
      </c>
      <c r="F22" s="1018">
        <v>22517.589224732463</v>
      </c>
      <c r="G22" s="1018">
        <v>17287.703939120303</v>
      </c>
      <c r="H22" s="1018">
        <v>21277.344956947607</v>
      </c>
      <c r="I22" s="1018">
        <v>203.14375221328643</v>
      </c>
      <c r="J22" s="1018">
        <v>4066.4637611798262</v>
      </c>
      <c r="K22" s="1018">
        <v>4733.9955921815763</v>
      </c>
      <c r="L22" s="1018">
        <v>5749.7989513625789</v>
      </c>
      <c r="M22" s="1190">
        <v>6154.1689110248144</v>
      </c>
      <c r="N22" s="320"/>
      <c r="W22" s="330">
        <f t="shared" si="6"/>
        <v>13.25</v>
      </c>
      <c r="X22" s="330">
        <v>13</v>
      </c>
      <c r="Y22" s="421">
        <v>2744.724237175265</v>
      </c>
      <c r="Z22" s="421">
        <v>0</v>
      </c>
      <c r="AA22" s="388">
        <f t="shared" si="7"/>
        <v>2744.724237175265</v>
      </c>
      <c r="AB22" s="398">
        <f t="shared" si="1"/>
        <v>2744.724237175265</v>
      </c>
      <c r="AD22" s="330">
        <v>13</v>
      </c>
      <c r="AE22" s="421">
        <v>33004.064706086756</v>
      </c>
      <c r="AF22" s="421">
        <v>0</v>
      </c>
      <c r="AG22" s="388">
        <f t="shared" si="2"/>
        <v>33004.064706086756</v>
      </c>
      <c r="AH22" s="398">
        <f t="shared" si="3"/>
        <v>33004.064706086756</v>
      </c>
      <c r="AJ22" s="330">
        <v>13</v>
      </c>
      <c r="AK22" s="421">
        <v>22517.589224732463</v>
      </c>
      <c r="AL22" s="421">
        <v>0</v>
      </c>
      <c r="AM22" s="388">
        <f t="shared" si="4"/>
        <v>22517.589224732463</v>
      </c>
      <c r="AN22" s="398">
        <f t="shared" si="5"/>
        <v>22517.589224732463</v>
      </c>
      <c r="AP22" s="330">
        <v>13</v>
      </c>
      <c r="AQ22" s="421">
        <v>17281.174178201374</v>
      </c>
      <c r="AR22" s="421">
        <v>0</v>
      </c>
      <c r="AS22" s="388">
        <f t="shared" si="8"/>
        <v>17281.174178201374</v>
      </c>
      <c r="AT22" s="398">
        <f t="shared" si="9"/>
        <v>17287.703939120303</v>
      </c>
      <c r="AV22" s="330">
        <v>13</v>
      </c>
      <c r="AW22" s="421">
        <v>21265.600956947608</v>
      </c>
      <c r="AX22" s="421">
        <v>11.744</v>
      </c>
      <c r="AY22" s="388">
        <f t="shared" si="22"/>
        <v>21277.344956947607</v>
      </c>
      <c r="AZ22" s="398">
        <f t="shared" si="24"/>
        <v>21277.344956947607</v>
      </c>
      <c r="BB22" s="330">
        <v>13</v>
      </c>
      <c r="BC22" s="421">
        <v>202.93748651272961</v>
      </c>
      <c r="BD22" s="421">
        <v>0</v>
      </c>
      <c r="BE22" s="388">
        <f t="shared" si="23"/>
        <v>202.93748651272961</v>
      </c>
      <c r="BF22" s="398">
        <f t="shared" si="13"/>
        <v>203.14375221328643</v>
      </c>
      <c r="BH22" s="330">
        <v>13</v>
      </c>
      <c r="BI22" s="421">
        <v>4066.4637611798262</v>
      </c>
      <c r="BJ22" s="421">
        <v>0</v>
      </c>
      <c r="BK22" s="388">
        <f t="shared" si="14"/>
        <v>4066.4637611798262</v>
      </c>
      <c r="BL22" s="398">
        <f t="shared" si="15"/>
        <v>4066.4637611798262</v>
      </c>
      <c r="BN22" s="330">
        <v>13</v>
      </c>
      <c r="BO22" s="421">
        <v>4733.9599294662175</v>
      </c>
      <c r="BP22" s="421">
        <v>0</v>
      </c>
      <c r="BQ22" s="388">
        <f t="shared" si="16"/>
        <v>4733.9599294662175</v>
      </c>
      <c r="BR22" s="398">
        <f t="shared" si="17"/>
        <v>4733.9955921815763</v>
      </c>
      <c r="BT22" s="330">
        <v>13</v>
      </c>
      <c r="BU22" s="25">
        <v>5749.7989513625789</v>
      </c>
      <c r="BW22" s="388">
        <f t="shared" si="18"/>
        <v>5749.7989513625789</v>
      </c>
      <c r="BX22" s="398">
        <f t="shared" si="19"/>
        <v>5749.7989513625789</v>
      </c>
      <c r="BZ22" s="330">
        <v>13</v>
      </c>
      <c r="CA22" s="25">
        <v>6154.1689110248144</v>
      </c>
      <c r="CC22" s="388">
        <f t="shared" si="20"/>
        <v>6154.1689110248144</v>
      </c>
      <c r="CD22" s="398">
        <f t="shared" si="21"/>
        <v>6154.1689110248144</v>
      </c>
    </row>
    <row r="23" spans="1:82">
      <c r="A23" s="762">
        <f t="shared" si="0"/>
        <v>13.75</v>
      </c>
      <c r="B23" s="763">
        <v>13.5</v>
      </c>
      <c r="C23" s="1018">
        <v>2957.3070463377562</v>
      </c>
      <c r="D23" s="1018">
        <v>1006.1964569303733</v>
      </c>
      <c r="E23" s="1018">
        <v>35177.642853462377</v>
      </c>
      <c r="F23" s="1018">
        <v>23783.287261904243</v>
      </c>
      <c r="G23" s="1018">
        <v>10856.974966388885</v>
      </c>
      <c r="H23" s="1018">
        <v>22541.702881106401</v>
      </c>
      <c r="I23" s="1018">
        <v>318.94251541939082</v>
      </c>
      <c r="J23" s="1018">
        <v>11314.478977952824</v>
      </c>
      <c r="K23" s="1018">
        <v>8049.109028159427</v>
      </c>
      <c r="L23" s="1018">
        <v>6829.2402266343233</v>
      </c>
      <c r="M23" s="1190">
        <v>6261.0455502840996</v>
      </c>
      <c r="N23" s="320"/>
      <c r="O23" s="10"/>
      <c r="W23" s="330">
        <f t="shared" si="6"/>
        <v>13.75</v>
      </c>
      <c r="X23" s="330">
        <v>13.5</v>
      </c>
      <c r="Y23" s="421">
        <v>1006.1964569303733</v>
      </c>
      <c r="Z23" s="421">
        <v>0</v>
      </c>
      <c r="AA23" s="388">
        <f t="shared" si="7"/>
        <v>1006.1964569303733</v>
      </c>
      <c r="AB23" s="398">
        <f t="shared" si="1"/>
        <v>1006.1964569303733</v>
      </c>
      <c r="AD23" s="330">
        <v>13.5</v>
      </c>
      <c r="AE23" s="421">
        <v>35177.642853462377</v>
      </c>
      <c r="AF23" s="421">
        <v>0</v>
      </c>
      <c r="AG23" s="388">
        <f t="shared" si="2"/>
        <v>35177.642853462377</v>
      </c>
      <c r="AH23" s="398">
        <f t="shared" si="3"/>
        <v>35177.642853462377</v>
      </c>
      <c r="AJ23" s="330">
        <v>13.5</v>
      </c>
      <c r="AK23" s="421">
        <v>23783.287261904243</v>
      </c>
      <c r="AL23" s="421">
        <v>0</v>
      </c>
      <c r="AM23" s="388">
        <f t="shared" si="4"/>
        <v>23783.287261904243</v>
      </c>
      <c r="AN23" s="398">
        <f t="shared" si="5"/>
        <v>23783.287261904243</v>
      </c>
      <c r="AP23" s="330">
        <v>13.5</v>
      </c>
      <c r="AQ23" s="421">
        <v>10852.874164392102</v>
      </c>
      <c r="AR23" s="421">
        <v>0</v>
      </c>
      <c r="AS23" s="388">
        <f t="shared" si="8"/>
        <v>10852.874164392102</v>
      </c>
      <c r="AT23" s="398">
        <f t="shared" si="9"/>
        <v>10856.974966388885</v>
      </c>
      <c r="AV23" s="330">
        <v>13.5</v>
      </c>
      <c r="AW23" s="421">
        <v>22482.980881106399</v>
      </c>
      <c r="AX23" s="421">
        <v>58.722000000000001</v>
      </c>
      <c r="AY23" s="388">
        <f t="shared" si="22"/>
        <v>22541.702881106401</v>
      </c>
      <c r="AZ23" s="398">
        <f t="shared" si="24"/>
        <v>22541.702881106401</v>
      </c>
      <c r="BB23" s="330">
        <v>13.5</v>
      </c>
      <c r="BC23" s="421">
        <v>318.6186713401928</v>
      </c>
      <c r="BD23" s="421">
        <v>0</v>
      </c>
      <c r="BE23" s="388">
        <f t="shared" si="23"/>
        <v>318.6186713401928</v>
      </c>
      <c r="BF23" s="398">
        <f t="shared" si="13"/>
        <v>318.94251541939082</v>
      </c>
      <c r="BH23" s="330">
        <v>13.5</v>
      </c>
      <c r="BI23" s="421">
        <v>11314.478977952824</v>
      </c>
      <c r="BJ23" s="421">
        <v>0</v>
      </c>
      <c r="BK23" s="388">
        <f t="shared" si="14"/>
        <v>11314.478977952824</v>
      </c>
      <c r="BL23" s="398">
        <f t="shared" si="15"/>
        <v>11314.478977952824</v>
      </c>
      <c r="BN23" s="330">
        <v>13.5</v>
      </c>
      <c r="BO23" s="421">
        <v>8049.0483916255362</v>
      </c>
      <c r="BP23" s="421">
        <v>0</v>
      </c>
      <c r="BQ23" s="388">
        <f t="shared" si="16"/>
        <v>8049.0483916255362</v>
      </c>
      <c r="BR23" s="398">
        <f t="shared" si="17"/>
        <v>8049.109028159427</v>
      </c>
      <c r="BT23" s="330">
        <v>13.5</v>
      </c>
      <c r="BU23" s="25">
        <v>6829.2402266343233</v>
      </c>
      <c r="BW23" s="388">
        <f t="shared" si="18"/>
        <v>6829.2402266343233</v>
      </c>
      <c r="BX23" s="398">
        <f t="shared" si="19"/>
        <v>6829.2402266343233</v>
      </c>
      <c r="BZ23" s="330">
        <v>13.5</v>
      </c>
      <c r="CA23" s="25">
        <v>6261.0455502840996</v>
      </c>
      <c r="CC23" s="388">
        <f t="shared" si="20"/>
        <v>6261.0455502840996</v>
      </c>
      <c r="CD23" s="398">
        <f t="shared" si="21"/>
        <v>6261.0455502840996</v>
      </c>
    </row>
    <row r="24" spans="1:82">
      <c r="A24" s="762">
        <f t="shared" si="0"/>
        <v>14.25</v>
      </c>
      <c r="B24" s="652">
        <v>14</v>
      </c>
      <c r="C24" s="1018">
        <v>6511.9290461293422</v>
      </c>
      <c r="D24" s="1018">
        <v>8292.3529894529747</v>
      </c>
      <c r="E24" s="1018">
        <v>45432.070035912497</v>
      </c>
      <c r="F24" s="1018">
        <v>36802.396359022256</v>
      </c>
      <c r="G24" s="1018">
        <v>16976.071525017192</v>
      </c>
      <c r="H24" s="1018">
        <v>24039.92955983404</v>
      </c>
      <c r="I24" s="1018">
        <v>721.19383768775822</v>
      </c>
      <c r="J24" s="1018">
        <v>19885.679914720575</v>
      </c>
      <c r="K24" s="1018">
        <v>12167.239594961598</v>
      </c>
      <c r="L24" s="1018">
        <v>15205.983049199243</v>
      </c>
      <c r="M24" s="1190">
        <v>11955.977582486072</v>
      </c>
      <c r="N24" s="320"/>
      <c r="W24" s="330">
        <f t="shared" si="6"/>
        <v>14.25</v>
      </c>
      <c r="X24" s="330">
        <v>14</v>
      </c>
      <c r="Y24" s="421">
        <v>8292.3529894529747</v>
      </c>
      <c r="Z24" s="421">
        <v>0</v>
      </c>
      <c r="AA24" s="388">
        <f t="shared" si="7"/>
        <v>8292.3529894529747</v>
      </c>
      <c r="AB24" s="398">
        <f t="shared" si="1"/>
        <v>8292.3529894529747</v>
      </c>
      <c r="AD24" s="330">
        <v>14</v>
      </c>
      <c r="AE24" s="421">
        <v>45432.070035912497</v>
      </c>
      <c r="AF24" s="421">
        <v>0</v>
      </c>
      <c r="AG24" s="388">
        <f t="shared" si="2"/>
        <v>45432.070035912497</v>
      </c>
      <c r="AH24" s="398">
        <f t="shared" si="3"/>
        <v>45432.070035912497</v>
      </c>
      <c r="AJ24" s="330">
        <v>14</v>
      </c>
      <c r="AK24" s="421">
        <v>36802.396359022256</v>
      </c>
      <c r="AL24" s="421">
        <v>0</v>
      </c>
      <c r="AM24" s="388">
        <f t="shared" si="4"/>
        <v>36802.396359022256</v>
      </c>
      <c r="AN24" s="398">
        <f t="shared" si="5"/>
        <v>36802.396359022256</v>
      </c>
      <c r="AP24" s="330">
        <v>14</v>
      </c>
      <c r="AQ24" s="421">
        <v>16969.659471178733</v>
      </c>
      <c r="AR24" s="421">
        <v>0</v>
      </c>
      <c r="AS24" s="388">
        <f t="shared" si="8"/>
        <v>16969.659471178733</v>
      </c>
      <c r="AT24" s="398">
        <f t="shared" si="9"/>
        <v>16976.071525017192</v>
      </c>
      <c r="AV24" s="330">
        <v>14</v>
      </c>
      <c r="AW24" s="421">
        <v>23945.973559834041</v>
      </c>
      <c r="AX24" s="421">
        <v>93.956000000000003</v>
      </c>
      <c r="AY24" s="388">
        <f t="shared" si="22"/>
        <v>24039.92955983404</v>
      </c>
      <c r="AZ24" s="398">
        <f t="shared" si="24"/>
        <v>24039.92955983404</v>
      </c>
      <c r="BB24" s="330">
        <v>14</v>
      </c>
      <c r="BC24" s="421">
        <v>720.4615604183507</v>
      </c>
      <c r="BD24" s="421">
        <v>0</v>
      </c>
      <c r="BE24" s="388">
        <f t="shared" si="23"/>
        <v>720.4615604183507</v>
      </c>
      <c r="BF24" s="398">
        <f t="shared" si="13"/>
        <v>721.19383768775822</v>
      </c>
      <c r="BH24" s="330">
        <v>14</v>
      </c>
      <c r="BI24" s="421">
        <v>19885.679914720575</v>
      </c>
      <c r="BJ24" s="421">
        <v>0</v>
      </c>
      <c r="BK24" s="388">
        <f t="shared" si="14"/>
        <v>19885.679914720575</v>
      </c>
      <c r="BL24" s="398">
        <f t="shared" si="15"/>
        <v>19885.679914720575</v>
      </c>
      <c r="BN24" s="330">
        <v>14</v>
      </c>
      <c r="BO24" s="421">
        <v>12167.147935222181</v>
      </c>
      <c r="BP24" s="421">
        <v>0</v>
      </c>
      <c r="BQ24" s="388">
        <f t="shared" si="16"/>
        <v>12167.147935222181</v>
      </c>
      <c r="BR24" s="398">
        <f t="shared" si="17"/>
        <v>12167.239594961598</v>
      </c>
      <c r="BT24" s="330">
        <v>14</v>
      </c>
      <c r="BU24" s="25">
        <v>15205.983049199243</v>
      </c>
      <c r="BW24" s="388">
        <f t="shared" si="18"/>
        <v>15205.983049199243</v>
      </c>
      <c r="BX24" s="398">
        <f t="shared" si="19"/>
        <v>15205.983049199243</v>
      </c>
      <c r="BZ24" s="330">
        <v>14</v>
      </c>
      <c r="CA24" s="25">
        <v>11955.977582486072</v>
      </c>
      <c r="CC24" s="388">
        <f t="shared" si="20"/>
        <v>11955.977582486072</v>
      </c>
      <c r="CD24" s="398">
        <f t="shared" si="21"/>
        <v>11955.977582486072</v>
      </c>
    </row>
    <row r="25" spans="1:82">
      <c r="A25" s="762">
        <f t="shared" si="0"/>
        <v>14.75</v>
      </c>
      <c r="B25" s="763">
        <v>14.5</v>
      </c>
      <c r="C25" s="1018">
        <v>15444.076940897061</v>
      </c>
      <c r="D25" s="1018">
        <v>2468.0618024839655</v>
      </c>
      <c r="E25" s="1018">
        <v>20446.504980749</v>
      </c>
      <c r="F25" s="1018">
        <v>19078.819584798224</v>
      </c>
      <c r="G25" s="1018">
        <v>12109.405609268979</v>
      </c>
      <c r="H25" s="1018">
        <v>25049.634344875827</v>
      </c>
      <c r="I25" s="1018">
        <v>986.67704465133261</v>
      </c>
      <c r="J25" s="1018">
        <v>28621.695639764541</v>
      </c>
      <c r="K25" s="1018">
        <v>12879.323147159843</v>
      </c>
      <c r="L25" s="1018">
        <v>18031.185787147235</v>
      </c>
      <c r="M25" s="1190">
        <v>10397.481193743639</v>
      </c>
      <c r="N25" s="320"/>
      <c r="W25" s="330">
        <f t="shared" si="6"/>
        <v>14.75</v>
      </c>
      <c r="X25" s="330">
        <v>14.5</v>
      </c>
      <c r="Y25" s="421">
        <v>2468.0618024839655</v>
      </c>
      <c r="Z25" s="421">
        <v>0</v>
      </c>
      <c r="AA25" s="388">
        <f t="shared" si="7"/>
        <v>2468.0618024839655</v>
      </c>
      <c r="AB25" s="398">
        <f t="shared" si="1"/>
        <v>2468.0618024839655</v>
      </c>
      <c r="AD25" s="330">
        <v>14.5</v>
      </c>
      <c r="AE25" s="421">
        <v>20446.504980749</v>
      </c>
      <c r="AF25" s="421">
        <v>0</v>
      </c>
      <c r="AG25" s="388">
        <f t="shared" si="2"/>
        <v>20446.504980749</v>
      </c>
      <c r="AH25" s="398">
        <f t="shared" si="3"/>
        <v>20446.504980749</v>
      </c>
      <c r="AJ25" s="330">
        <v>14.5</v>
      </c>
      <c r="AK25" s="421">
        <v>19062.961584798224</v>
      </c>
      <c r="AL25" s="421">
        <v>15.858000000000001</v>
      </c>
      <c r="AM25" s="388">
        <f t="shared" si="4"/>
        <v>19078.819584798224</v>
      </c>
      <c r="AN25" s="398">
        <f t="shared" si="5"/>
        <v>19078.819584798224</v>
      </c>
      <c r="AP25" s="330">
        <v>14.5</v>
      </c>
      <c r="AQ25" s="421">
        <v>12104.453750081122</v>
      </c>
      <c r="AR25" s="421">
        <v>0.378</v>
      </c>
      <c r="AS25" s="388">
        <f t="shared" si="8"/>
        <v>12104.831750081123</v>
      </c>
      <c r="AT25" s="398">
        <f t="shared" si="9"/>
        <v>12109.405609268979</v>
      </c>
      <c r="AV25" s="330">
        <v>14.5</v>
      </c>
      <c r="AW25" s="421">
        <v>24990.912344875826</v>
      </c>
      <c r="AX25" s="421">
        <v>58.722000000000001</v>
      </c>
      <c r="AY25" s="388">
        <f t="shared" si="22"/>
        <v>25049.634344875827</v>
      </c>
      <c r="AZ25" s="398">
        <f t="shared" si="24"/>
        <v>25049.634344875827</v>
      </c>
      <c r="BB25" s="330">
        <v>14.5</v>
      </c>
      <c r="BC25" s="421">
        <v>985.67520418308789</v>
      </c>
      <c r="BD25" s="421">
        <v>0</v>
      </c>
      <c r="BE25" s="388">
        <f t="shared" si="23"/>
        <v>985.67520418308789</v>
      </c>
      <c r="BF25" s="398">
        <f t="shared" si="13"/>
        <v>986.67704465133261</v>
      </c>
      <c r="BH25" s="330">
        <v>14.5</v>
      </c>
      <c r="BI25" s="421">
        <v>28621.695639764541</v>
      </c>
      <c r="BJ25" s="421">
        <v>0</v>
      </c>
      <c r="BK25" s="388">
        <f t="shared" si="14"/>
        <v>28621.695639764541</v>
      </c>
      <c r="BL25" s="398">
        <f t="shared" si="15"/>
        <v>28621.695639764541</v>
      </c>
      <c r="BN25" s="330">
        <v>14.5</v>
      </c>
      <c r="BO25" s="421">
        <v>12879.226123065404</v>
      </c>
      <c r="BP25" s="421">
        <v>0</v>
      </c>
      <c r="BQ25" s="388">
        <f t="shared" si="16"/>
        <v>12879.226123065404</v>
      </c>
      <c r="BR25" s="398">
        <f t="shared" si="17"/>
        <v>12879.323147159843</v>
      </c>
      <c r="BT25" s="330">
        <v>14.5</v>
      </c>
      <c r="BU25" s="25">
        <v>18031.185787147235</v>
      </c>
      <c r="BW25" s="388">
        <f t="shared" si="18"/>
        <v>18031.185787147235</v>
      </c>
      <c r="BX25" s="398">
        <f t="shared" si="19"/>
        <v>18031.185787147235</v>
      </c>
      <c r="BZ25" s="330">
        <v>14.5</v>
      </c>
      <c r="CA25" s="25">
        <v>10397.481193743639</v>
      </c>
      <c r="CC25" s="388">
        <f t="shared" si="20"/>
        <v>10397.481193743639</v>
      </c>
      <c r="CD25" s="398">
        <f t="shared" si="21"/>
        <v>10397.481193743639</v>
      </c>
    </row>
    <row r="26" spans="1:82">
      <c r="A26" s="762">
        <f t="shared" si="0"/>
        <v>15.25</v>
      </c>
      <c r="B26" s="652">
        <v>15</v>
      </c>
      <c r="C26" s="1018">
        <v>21396.041901233759</v>
      </c>
      <c r="D26" s="1018">
        <v>30531.699757419807</v>
      </c>
      <c r="E26" s="1018">
        <v>43946.617432516927</v>
      </c>
      <c r="F26" s="1018">
        <v>44267.312924567923</v>
      </c>
      <c r="G26" s="1018">
        <v>13587.014028383446</v>
      </c>
      <c r="H26" s="1018">
        <v>43218.74259307071</v>
      </c>
      <c r="I26" s="1018">
        <v>1960.1973311170391</v>
      </c>
      <c r="J26" s="1018">
        <v>29769.361491239524</v>
      </c>
      <c r="K26" s="1018">
        <v>20927.807186615617</v>
      </c>
      <c r="L26" s="1018">
        <v>29025.813696664154</v>
      </c>
      <c r="M26" s="1190">
        <v>8416.3019670849062</v>
      </c>
      <c r="N26" s="320"/>
      <c r="W26" s="330">
        <f t="shared" si="6"/>
        <v>15.25</v>
      </c>
      <c r="X26" s="330">
        <v>15</v>
      </c>
      <c r="Y26" s="421">
        <v>30469.73082417743</v>
      </c>
      <c r="Z26" s="421">
        <v>61.968933242377695</v>
      </c>
      <c r="AA26" s="388">
        <f t="shared" si="7"/>
        <v>30531.699757419807</v>
      </c>
      <c r="AB26" s="398">
        <f t="shared" si="1"/>
        <v>30531.699757419807</v>
      </c>
      <c r="AD26" s="330">
        <v>15</v>
      </c>
      <c r="AE26" s="421">
        <v>43794.73943251693</v>
      </c>
      <c r="AF26" s="421">
        <v>151.87799999999999</v>
      </c>
      <c r="AG26" s="388">
        <f t="shared" si="2"/>
        <v>43946.617432516927</v>
      </c>
      <c r="AH26" s="398">
        <f t="shared" si="3"/>
        <v>43946.617432516927</v>
      </c>
      <c r="AJ26" s="330">
        <v>15</v>
      </c>
      <c r="AK26" s="421">
        <v>44235.596924567923</v>
      </c>
      <c r="AL26" s="421">
        <v>31.716000000000001</v>
      </c>
      <c r="AM26" s="388">
        <f t="shared" si="4"/>
        <v>44267.312924567923</v>
      </c>
      <c r="AN26" s="398">
        <f t="shared" si="5"/>
        <v>44267.312924567923</v>
      </c>
      <c r="AP26" s="330">
        <v>15</v>
      </c>
      <c r="AQ26" s="421">
        <v>13581.377059816659</v>
      </c>
      <c r="AR26" s="421">
        <v>0.505</v>
      </c>
      <c r="AS26" s="388">
        <f t="shared" si="8"/>
        <v>13581.882059816659</v>
      </c>
      <c r="AT26" s="398">
        <f t="shared" si="9"/>
        <v>13587.014028383446</v>
      </c>
      <c r="AV26" s="330">
        <v>15</v>
      </c>
      <c r="AW26" s="421">
        <v>43077.809593070713</v>
      </c>
      <c r="AX26" s="421">
        <v>140.93299999999999</v>
      </c>
      <c r="AY26" s="388">
        <f t="shared" si="22"/>
        <v>43218.74259307071</v>
      </c>
      <c r="AZ26" s="398">
        <f t="shared" si="24"/>
        <v>43218.74259307071</v>
      </c>
      <c r="BB26" s="330">
        <v>15</v>
      </c>
      <c r="BC26" s="421">
        <v>1958.2070091340722</v>
      </c>
      <c r="BD26" s="421">
        <v>0</v>
      </c>
      <c r="BE26" s="388">
        <f t="shared" si="23"/>
        <v>1958.2070091340722</v>
      </c>
      <c r="BF26" s="398">
        <f t="shared" si="13"/>
        <v>1960.1973311170391</v>
      </c>
      <c r="BH26" s="330">
        <v>15</v>
      </c>
      <c r="BI26" s="421">
        <v>29769.361491239524</v>
      </c>
      <c r="BJ26" s="421">
        <v>0</v>
      </c>
      <c r="BK26" s="388">
        <f t="shared" si="14"/>
        <v>29769.361491239524</v>
      </c>
      <c r="BL26" s="398">
        <f t="shared" si="15"/>
        <v>29769.361491239524</v>
      </c>
      <c r="BN26" s="330">
        <v>15</v>
      </c>
      <c r="BO26" s="421">
        <v>20927.649530695529</v>
      </c>
      <c r="BP26" s="421">
        <v>0</v>
      </c>
      <c r="BQ26" s="388">
        <f t="shared" si="16"/>
        <v>20927.649530695529</v>
      </c>
      <c r="BR26" s="398">
        <f t="shared" si="17"/>
        <v>20927.807186615617</v>
      </c>
      <c r="BT26" s="330">
        <v>15</v>
      </c>
      <c r="BU26" s="25">
        <v>29025.813696664154</v>
      </c>
      <c r="BW26" s="388">
        <f t="shared" si="18"/>
        <v>29025.813696664154</v>
      </c>
      <c r="BX26" s="398">
        <f t="shared" si="19"/>
        <v>29025.813696664154</v>
      </c>
      <c r="BZ26" s="330">
        <v>15</v>
      </c>
      <c r="CA26" s="25">
        <v>8416.3019670849062</v>
      </c>
      <c r="CC26" s="388">
        <f t="shared" si="20"/>
        <v>8416.3019670849062</v>
      </c>
      <c r="CD26" s="398">
        <f t="shared" si="21"/>
        <v>8416.3019670849062</v>
      </c>
    </row>
    <row r="27" spans="1:82">
      <c r="A27" s="762">
        <f t="shared" si="0"/>
        <v>15.75</v>
      </c>
      <c r="B27" s="763">
        <v>15.5</v>
      </c>
      <c r="C27" s="1018">
        <v>23447.830047788331</v>
      </c>
      <c r="D27" s="1018">
        <v>6991.6802838254634</v>
      </c>
      <c r="E27" s="1018">
        <v>29066.029837616548</v>
      </c>
      <c r="F27" s="1018">
        <v>38774.936336785679</v>
      </c>
      <c r="G27" s="1018">
        <v>13400.933958819416</v>
      </c>
      <c r="H27" s="1018">
        <v>56172.831243709494</v>
      </c>
      <c r="I27" s="1018">
        <v>2198.9377265683038</v>
      </c>
      <c r="J27" s="1018">
        <v>21337.25030878522</v>
      </c>
      <c r="K27" s="1018">
        <v>23375.793290656584</v>
      </c>
      <c r="L27" s="1018">
        <v>35655.766539947261</v>
      </c>
      <c r="M27" s="1190">
        <v>9445.8943313147647</v>
      </c>
      <c r="N27" s="320"/>
      <c r="W27" s="330">
        <f t="shared" si="6"/>
        <v>15.75</v>
      </c>
      <c r="X27" s="330">
        <v>15.5</v>
      </c>
      <c r="Y27" s="421">
        <v>6770.6987598214382</v>
      </c>
      <c r="Z27" s="421">
        <v>220.9815240040252</v>
      </c>
      <c r="AA27" s="388">
        <f t="shared" si="7"/>
        <v>6991.6802838254634</v>
      </c>
      <c r="AB27" s="398">
        <f t="shared" si="1"/>
        <v>6991.6802838254634</v>
      </c>
      <c r="AD27" s="330">
        <v>15.5</v>
      </c>
      <c r="AE27" s="421">
        <v>28876.182837616547</v>
      </c>
      <c r="AF27" s="421">
        <v>189.84700000000001</v>
      </c>
      <c r="AG27" s="388">
        <f t="shared" si="2"/>
        <v>29066.029837616548</v>
      </c>
      <c r="AH27" s="398">
        <f t="shared" si="3"/>
        <v>29066.029837616548</v>
      </c>
      <c r="AJ27" s="330">
        <v>15.5</v>
      </c>
      <c r="AK27" s="421">
        <v>38604.786336785677</v>
      </c>
      <c r="AL27" s="421">
        <v>170.14999999999998</v>
      </c>
      <c r="AM27" s="388">
        <f t="shared" si="4"/>
        <v>38774.936336785679</v>
      </c>
      <c r="AN27" s="398">
        <f t="shared" si="5"/>
        <v>38774.936336785679</v>
      </c>
      <c r="AP27" s="330">
        <v>15.5</v>
      </c>
      <c r="AQ27" s="421">
        <v>13062.845274795349</v>
      </c>
      <c r="AR27" s="421">
        <v>333.02699999999999</v>
      </c>
      <c r="AS27" s="388">
        <f t="shared" si="8"/>
        <v>13395.872274795349</v>
      </c>
      <c r="AT27" s="398">
        <f t="shared" si="9"/>
        <v>13400.933958819416</v>
      </c>
      <c r="AV27" s="330">
        <v>15.5</v>
      </c>
      <c r="AW27" s="421">
        <v>55902.709243709491</v>
      </c>
      <c r="AX27" s="421">
        <v>270.12200000000001</v>
      </c>
      <c r="AY27" s="388">
        <f t="shared" si="22"/>
        <v>56172.831243709494</v>
      </c>
      <c r="AZ27" s="398">
        <f t="shared" si="24"/>
        <v>56172.831243709494</v>
      </c>
      <c r="BB27" s="330">
        <v>15.5</v>
      </c>
      <c r="BC27" s="421">
        <v>2144.3219951861679</v>
      </c>
      <c r="BD27" s="421">
        <v>52.383000000000003</v>
      </c>
      <c r="BE27" s="388">
        <f t="shared" si="23"/>
        <v>2196.7049951861677</v>
      </c>
      <c r="BF27" s="398">
        <f t="shared" si="13"/>
        <v>2198.9377265683038</v>
      </c>
      <c r="BH27" s="330">
        <v>15.5</v>
      </c>
      <c r="BI27" s="421">
        <v>21286.173402150624</v>
      </c>
      <c r="BJ27" s="421">
        <v>51.076906634595552</v>
      </c>
      <c r="BK27" s="388">
        <f t="shared" si="14"/>
        <v>21337.25030878522</v>
      </c>
      <c r="BL27" s="398">
        <f t="shared" si="15"/>
        <v>21337.25030878522</v>
      </c>
      <c r="BN27" s="330">
        <v>15.5</v>
      </c>
      <c r="BO27" s="421">
        <v>23375.617193267775</v>
      </c>
      <c r="BP27" s="421">
        <v>0</v>
      </c>
      <c r="BQ27" s="388">
        <f t="shared" si="16"/>
        <v>23375.617193267775</v>
      </c>
      <c r="BR27" s="398">
        <f t="shared" si="17"/>
        <v>23375.793290656584</v>
      </c>
      <c r="BT27" s="330">
        <v>15.5</v>
      </c>
      <c r="BU27" s="25">
        <v>35655.766539947261</v>
      </c>
      <c r="BW27" s="388">
        <f t="shared" si="18"/>
        <v>35655.766539947261</v>
      </c>
      <c r="BX27" s="398">
        <f t="shared" si="19"/>
        <v>35655.766539947261</v>
      </c>
      <c r="BZ27" s="330">
        <v>15.5</v>
      </c>
      <c r="CA27" s="25">
        <v>9445.8943313147647</v>
      </c>
      <c r="CC27" s="388">
        <f t="shared" si="20"/>
        <v>9445.8943313147647</v>
      </c>
      <c r="CD27" s="398">
        <f t="shared" si="21"/>
        <v>9445.8943313147647</v>
      </c>
    </row>
    <row r="28" spans="1:82">
      <c r="A28" s="762">
        <f t="shared" si="0"/>
        <v>16.25</v>
      </c>
      <c r="B28" s="652">
        <v>16</v>
      </c>
      <c r="C28" s="1018">
        <v>16110.634653727593</v>
      </c>
      <c r="D28" s="1018">
        <v>23275.20359673171</v>
      </c>
      <c r="E28" s="1018">
        <v>32928.521470646861</v>
      </c>
      <c r="F28" s="1018">
        <v>53373.424645235558</v>
      </c>
      <c r="G28" s="1018">
        <v>10892.73742319417</v>
      </c>
      <c r="H28" s="1018">
        <v>58488.979965324674</v>
      </c>
      <c r="I28" s="1018">
        <v>9638.2102597611756</v>
      </c>
      <c r="J28" s="1018">
        <v>23667.616237490325</v>
      </c>
      <c r="K28" s="1018">
        <v>33817.854317226469</v>
      </c>
      <c r="L28" s="1018">
        <v>46508.744528812276</v>
      </c>
      <c r="M28" s="1190">
        <v>12684.723281770795</v>
      </c>
      <c r="N28" s="320"/>
      <c r="W28" s="330">
        <f t="shared" si="6"/>
        <v>16.25</v>
      </c>
      <c r="X28" s="330">
        <v>16</v>
      </c>
      <c r="Y28" s="421">
        <v>22855.456861778548</v>
      </c>
      <c r="Z28" s="421">
        <v>419.74673495316279</v>
      </c>
      <c r="AA28" s="388">
        <f t="shared" si="7"/>
        <v>23275.20359673171</v>
      </c>
      <c r="AB28" s="398">
        <f t="shared" si="1"/>
        <v>23275.20359673171</v>
      </c>
      <c r="AD28" s="330">
        <v>16</v>
      </c>
      <c r="AE28" s="421">
        <v>32814.613470646858</v>
      </c>
      <c r="AF28" s="421">
        <v>113.908</v>
      </c>
      <c r="AG28" s="388">
        <f t="shared" si="2"/>
        <v>32928.521470646861</v>
      </c>
      <c r="AH28" s="398">
        <f t="shared" si="3"/>
        <v>32928.521470646861</v>
      </c>
      <c r="AJ28" s="330">
        <v>16</v>
      </c>
      <c r="AK28" s="421">
        <v>52964.215645235556</v>
      </c>
      <c r="AL28" s="421">
        <v>409.209</v>
      </c>
      <c r="AM28" s="388">
        <f t="shared" si="4"/>
        <v>53373.424645235558</v>
      </c>
      <c r="AN28" s="398">
        <f t="shared" si="5"/>
        <v>53373.424645235558</v>
      </c>
      <c r="AP28" s="330">
        <v>16</v>
      </c>
      <c r="AQ28" s="421">
        <v>10387.934113313771</v>
      </c>
      <c r="AR28" s="421">
        <v>500.68900000000002</v>
      </c>
      <c r="AS28" s="388">
        <f t="shared" si="8"/>
        <v>10888.623113313772</v>
      </c>
      <c r="AT28" s="398">
        <f t="shared" si="9"/>
        <v>10892.73742319417</v>
      </c>
      <c r="AV28" s="330">
        <v>16</v>
      </c>
      <c r="AW28" s="421">
        <v>57925.246965324674</v>
      </c>
      <c r="AX28" s="421">
        <v>563.73299999999995</v>
      </c>
      <c r="AY28" s="388">
        <f t="shared" si="22"/>
        <v>58488.979965324674</v>
      </c>
      <c r="AZ28" s="398">
        <f t="shared" si="24"/>
        <v>58488.979965324674</v>
      </c>
      <c r="BB28" s="330">
        <v>16</v>
      </c>
      <c r="BC28" s="421">
        <v>9328.6929278179887</v>
      </c>
      <c r="BD28" s="421">
        <v>299.73099999999999</v>
      </c>
      <c r="BE28" s="388">
        <f t="shared" si="23"/>
        <v>9628.4239278179884</v>
      </c>
      <c r="BF28" s="398">
        <f t="shared" si="13"/>
        <v>9638.2102597611756</v>
      </c>
      <c r="BH28" s="330">
        <v>16</v>
      </c>
      <c r="BI28" s="421">
        <v>23586.854872131062</v>
      </c>
      <c r="BJ28" s="421">
        <v>80.761365359262271</v>
      </c>
      <c r="BK28" s="388">
        <f t="shared" si="14"/>
        <v>23667.616237490325</v>
      </c>
      <c r="BL28" s="398">
        <f t="shared" si="15"/>
        <v>23667.616237490325</v>
      </c>
      <c r="BN28" s="330">
        <v>16</v>
      </c>
      <c r="BO28" s="421">
        <v>33817.599556424713</v>
      </c>
      <c r="BP28" s="421">
        <v>0</v>
      </c>
      <c r="BQ28" s="388">
        <f t="shared" si="16"/>
        <v>33817.599556424713</v>
      </c>
      <c r="BR28" s="398">
        <f t="shared" si="17"/>
        <v>33817.854317226469</v>
      </c>
      <c r="BT28" s="330">
        <v>16</v>
      </c>
      <c r="BU28" s="25">
        <v>46508.744528812276</v>
      </c>
      <c r="BW28" s="388">
        <f t="shared" si="18"/>
        <v>46508.744528812276</v>
      </c>
      <c r="BX28" s="398">
        <f t="shared" si="19"/>
        <v>46508.744528812276</v>
      </c>
      <c r="BZ28" s="330">
        <v>16</v>
      </c>
      <c r="CA28" s="25">
        <v>12684.723281770795</v>
      </c>
      <c r="CC28" s="388">
        <f t="shared" si="20"/>
        <v>12684.723281770795</v>
      </c>
      <c r="CD28" s="398">
        <f t="shared" si="21"/>
        <v>12684.723281770795</v>
      </c>
    </row>
    <row r="29" spans="1:82">
      <c r="A29" s="762">
        <f t="shared" si="0"/>
        <v>16.75</v>
      </c>
      <c r="B29" s="763">
        <v>16.5</v>
      </c>
      <c r="C29" s="1018">
        <v>14793.94477207686</v>
      </c>
      <c r="D29" s="1018">
        <v>19085.190145393924</v>
      </c>
      <c r="E29" s="1018">
        <v>27780.838283398869</v>
      </c>
      <c r="F29" s="1018">
        <v>73044.464528544995</v>
      </c>
      <c r="G29" s="1018">
        <v>15683.598841965157</v>
      </c>
      <c r="H29" s="1018">
        <v>66840.476230191256</v>
      </c>
      <c r="I29" s="1018">
        <v>15580.965799728234</v>
      </c>
      <c r="J29" s="1018">
        <v>27384.615020190282</v>
      </c>
      <c r="K29" s="1018">
        <v>39883.030788133969</v>
      </c>
      <c r="L29" s="1018">
        <v>59670.96413496563</v>
      </c>
      <c r="M29" s="1190">
        <v>22109.9445483216</v>
      </c>
      <c r="N29" s="320"/>
      <c r="W29" s="330">
        <f t="shared" si="6"/>
        <v>16.75</v>
      </c>
      <c r="X29" s="330">
        <v>16.5</v>
      </c>
      <c r="Y29" s="421">
        <v>16989.910559760112</v>
      </c>
      <c r="Z29" s="421">
        <v>2095.2795856338116</v>
      </c>
      <c r="AA29" s="388">
        <f t="shared" si="7"/>
        <v>19085.190145393924</v>
      </c>
      <c r="AB29" s="398">
        <f t="shared" si="1"/>
        <v>19085.190145393924</v>
      </c>
      <c r="AD29" s="330">
        <v>16.5</v>
      </c>
      <c r="AE29" s="421">
        <v>27054.640283398869</v>
      </c>
      <c r="AF29" s="421">
        <v>726.19799999999998</v>
      </c>
      <c r="AG29" s="388">
        <f t="shared" si="2"/>
        <v>27780.838283398869</v>
      </c>
      <c r="AH29" s="398">
        <f t="shared" si="3"/>
        <v>27780.838283398869</v>
      </c>
      <c r="AJ29" s="330">
        <v>16.5</v>
      </c>
      <c r="AK29" s="421">
        <v>72392.460528544994</v>
      </c>
      <c r="AL29" s="421">
        <v>652.00399999999991</v>
      </c>
      <c r="AM29" s="388">
        <f t="shared" si="4"/>
        <v>73044.464528544995</v>
      </c>
      <c r="AN29" s="398">
        <f t="shared" si="5"/>
        <v>73044.464528544995</v>
      </c>
      <c r="AP29" s="330">
        <v>16.5</v>
      </c>
      <c r="AQ29" s="421">
        <v>14345.073969648331</v>
      </c>
      <c r="AR29" s="421">
        <v>1332.6010000000001</v>
      </c>
      <c r="AS29" s="388">
        <f t="shared" si="8"/>
        <v>15677.674969648331</v>
      </c>
      <c r="AT29" s="398">
        <f t="shared" si="9"/>
        <v>15683.598841965157</v>
      </c>
      <c r="AV29" s="330">
        <v>16.5</v>
      </c>
      <c r="AW29" s="421">
        <v>66358.954230191259</v>
      </c>
      <c r="AX29" s="421">
        <v>481.52199999999999</v>
      </c>
      <c r="AY29" s="388">
        <f t="shared" si="22"/>
        <v>66840.476230191256</v>
      </c>
      <c r="AZ29" s="398">
        <f t="shared" si="24"/>
        <v>66840.476230191256</v>
      </c>
      <c r="BB29" s="330">
        <v>16.5</v>
      </c>
      <c r="BC29" s="421">
        <v>14500.115382949385</v>
      </c>
      <c r="BD29" s="421">
        <v>1065.03</v>
      </c>
      <c r="BE29" s="388">
        <f t="shared" si="23"/>
        <v>15565.145382949386</v>
      </c>
      <c r="BF29" s="398">
        <f t="shared" si="13"/>
        <v>15580.965799728234</v>
      </c>
      <c r="BH29" s="330">
        <v>16.5</v>
      </c>
      <c r="BI29" s="421">
        <v>27248.581277397854</v>
      </c>
      <c r="BJ29" s="421">
        <v>136.03374279242755</v>
      </c>
      <c r="BK29" s="388">
        <f t="shared" si="14"/>
        <v>27384.615020190282</v>
      </c>
      <c r="BL29" s="398">
        <f t="shared" si="15"/>
        <v>27384.615020190282</v>
      </c>
      <c r="BN29" s="330">
        <v>16.5</v>
      </c>
      <c r="BO29" s="421">
        <v>39873.006336402032</v>
      </c>
      <c r="BP29" s="421">
        <v>9.7240000000000002</v>
      </c>
      <c r="BQ29" s="388">
        <f t="shared" si="16"/>
        <v>39882.730336402034</v>
      </c>
      <c r="BR29" s="398">
        <f t="shared" si="17"/>
        <v>39883.030788133969</v>
      </c>
      <c r="BT29" s="330">
        <v>16.5</v>
      </c>
      <c r="BU29" s="25">
        <v>59670.96413496563</v>
      </c>
      <c r="BW29" s="388">
        <f t="shared" si="18"/>
        <v>59670.96413496563</v>
      </c>
      <c r="BX29" s="398">
        <f t="shared" si="19"/>
        <v>59670.96413496563</v>
      </c>
      <c r="BZ29" s="330">
        <v>16.5</v>
      </c>
      <c r="CA29" s="25">
        <v>22109.9445483216</v>
      </c>
      <c r="CC29" s="388">
        <f t="shared" si="20"/>
        <v>22109.9445483216</v>
      </c>
      <c r="CD29" s="398">
        <f t="shared" si="21"/>
        <v>22109.9445483216</v>
      </c>
    </row>
    <row r="30" spans="1:82">
      <c r="A30" s="762">
        <f t="shared" si="0"/>
        <v>17.25</v>
      </c>
      <c r="B30" s="652">
        <v>17</v>
      </c>
      <c r="C30" s="1018">
        <v>16255.847715195303</v>
      </c>
      <c r="D30" s="1018">
        <v>41616.737715473268</v>
      </c>
      <c r="E30" s="1018">
        <v>29816.523232345375</v>
      </c>
      <c r="F30" s="1018">
        <v>136553.76118556096</v>
      </c>
      <c r="G30" s="1018">
        <v>42199.889109435571</v>
      </c>
      <c r="H30" s="1018">
        <v>63889.291434492727</v>
      </c>
      <c r="I30" s="1018">
        <v>42719.309651551288</v>
      </c>
      <c r="J30" s="1018">
        <v>41021.809505164987</v>
      </c>
      <c r="K30" s="1018">
        <v>58190.640820240253</v>
      </c>
      <c r="L30" s="1018">
        <v>97317.986719543274</v>
      </c>
      <c r="M30" s="1190">
        <v>36181.795094050853</v>
      </c>
      <c r="N30" s="320"/>
      <c r="W30" s="330">
        <f t="shared" si="6"/>
        <v>17.25</v>
      </c>
      <c r="X30" s="330">
        <v>17</v>
      </c>
      <c r="Y30" s="421">
        <v>39519.309082936008</v>
      </c>
      <c r="Z30" s="421">
        <v>2097.4286325372595</v>
      </c>
      <c r="AA30" s="388">
        <f t="shared" si="7"/>
        <v>41616.737715473268</v>
      </c>
      <c r="AB30" s="398">
        <f t="shared" si="1"/>
        <v>41616.737715473268</v>
      </c>
      <c r="AD30" s="330">
        <v>17</v>
      </c>
      <c r="AE30" s="421">
        <v>28223.591232345374</v>
      </c>
      <c r="AF30" s="421">
        <v>1592.932</v>
      </c>
      <c r="AG30" s="388">
        <f t="shared" si="2"/>
        <v>29816.523232345375</v>
      </c>
      <c r="AH30" s="398">
        <f t="shared" si="3"/>
        <v>29816.523232345375</v>
      </c>
      <c r="AJ30" s="330">
        <v>17</v>
      </c>
      <c r="AK30" s="421">
        <v>135139.39118556096</v>
      </c>
      <c r="AL30" s="421">
        <v>1414.3700000000001</v>
      </c>
      <c r="AM30" s="388">
        <f t="shared" si="4"/>
        <v>136553.76118556096</v>
      </c>
      <c r="AN30" s="398">
        <f t="shared" si="5"/>
        <v>136553.76118556096</v>
      </c>
      <c r="AP30" s="330">
        <v>17</v>
      </c>
      <c r="AQ30" s="421">
        <v>38322.91273497264</v>
      </c>
      <c r="AR30" s="421">
        <v>3861.0369999999998</v>
      </c>
      <c r="AS30" s="388">
        <f t="shared" si="8"/>
        <v>42183.949734972637</v>
      </c>
      <c r="AT30" s="398">
        <f t="shared" si="9"/>
        <v>42199.889109435571</v>
      </c>
      <c r="AV30" s="330">
        <v>17</v>
      </c>
      <c r="AW30" s="421">
        <v>63642.658434492725</v>
      </c>
      <c r="AX30" s="421">
        <v>246.63300000000001</v>
      </c>
      <c r="AY30" s="388">
        <f t="shared" si="22"/>
        <v>63889.291434492727</v>
      </c>
      <c r="AZ30" s="398">
        <f t="shared" si="24"/>
        <v>63889.291434492727</v>
      </c>
      <c r="BB30" s="330">
        <v>17</v>
      </c>
      <c r="BC30" s="421">
        <v>39681.682824155279</v>
      </c>
      <c r="BD30" s="421">
        <v>2994.2510000000002</v>
      </c>
      <c r="BE30" s="388">
        <f t="shared" si="23"/>
        <v>42675.933824155276</v>
      </c>
      <c r="BF30" s="398">
        <f t="shared" si="13"/>
        <v>42719.309651551288</v>
      </c>
      <c r="BH30" s="330">
        <v>17</v>
      </c>
      <c r="BI30" s="421">
        <v>40579.573873793393</v>
      </c>
      <c r="BJ30" s="421">
        <v>442.2356313715951</v>
      </c>
      <c r="BK30" s="388">
        <f t="shared" si="14"/>
        <v>41021.809505164987</v>
      </c>
      <c r="BL30" s="398">
        <f t="shared" si="15"/>
        <v>41021.809505164987</v>
      </c>
      <c r="BN30" s="330">
        <v>17</v>
      </c>
      <c r="BO30" s="421">
        <v>58157.902451378322</v>
      </c>
      <c r="BP30" s="421">
        <v>32.299999999999997</v>
      </c>
      <c r="BQ30" s="388">
        <f t="shared" si="16"/>
        <v>58190.202451378325</v>
      </c>
      <c r="BR30" s="398">
        <f t="shared" si="17"/>
        <v>58190.640820240253</v>
      </c>
      <c r="BT30" s="330">
        <v>17</v>
      </c>
      <c r="BU30" s="25">
        <v>97317.986719543274</v>
      </c>
      <c r="BW30" s="388">
        <f t="shared" si="18"/>
        <v>97317.986719543274</v>
      </c>
      <c r="BX30" s="398">
        <f t="shared" si="19"/>
        <v>97317.986719543274</v>
      </c>
      <c r="BZ30" s="330">
        <v>17</v>
      </c>
      <c r="CA30" s="25">
        <v>36181.795094050853</v>
      </c>
      <c r="CC30" s="388">
        <f t="shared" si="20"/>
        <v>36181.795094050853</v>
      </c>
      <c r="CD30" s="398">
        <f t="shared" si="21"/>
        <v>36181.795094050853</v>
      </c>
    </row>
    <row r="31" spans="1:82">
      <c r="A31" s="762">
        <f t="shared" si="0"/>
        <v>17.75</v>
      </c>
      <c r="B31" s="763">
        <v>17.5</v>
      </c>
      <c r="C31" s="1018">
        <v>14507.805066885139</v>
      </c>
      <c r="D31" s="1018">
        <v>33252.437609063607</v>
      </c>
      <c r="E31" s="1018">
        <v>37829.667433187118</v>
      </c>
      <c r="F31" s="1018">
        <v>127922.00820505597</v>
      </c>
      <c r="G31" s="1018">
        <v>67832.004274044783</v>
      </c>
      <c r="H31" s="1018">
        <v>51994.616010895123</v>
      </c>
      <c r="I31" s="1018">
        <v>58437.110608613722</v>
      </c>
      <c r="J31" s="1018">
        <v>44187.939945696155</v>
      </c>
      <c r="K31" s="1018">
        <v>60738.440338802437</v>
      </c>
      <c r="L31" s="1018">
        <v>107985.38978515753</v>
      </c>
      <c r="M31" s="1190">
        <v>51396.426622669045</v>
      </c>
      <c r="N31" s="320"/>
      <c r="W31" s="330">
        <f t="shared" si="6"/>
        <v>17.75</v>
      </c>
      <c r="X31" s="330">
        <v>17.5</v>
      </c>
      <c r="Y31" s="421">
        <v>26915.292862981234</v>
      </c>
      <c r="Z31" s="421">
        <v>6337.1447460823747</v>
      </c>
      <c r="AA31" s="388">
        <f t="shared" si="7"/>
        <v>33252.437609063607</v>
      </c>
      <c r="AB31" s="398">
        <f t="shared" si="1"/>
        <v>33252.437609063607</v>
      </c>
      <c r="AD31" s="330">
        <v>17.5</v>
      </c>
      <c r="AE31" s="421">
        <v>35796.296433187119</v>
      </c>
      <c r="AF31" s="421">
        <v>2033.3710000000001</v>
      </c>
      <c r="AG31" s="388">
        <f t="shared" si="2"/>
        <v>37829.667433187118</v>
      </c>
      <c r="AH31" s="398">
        <f t="shared" si="3"/>
        <v>37829.667433187118</v>
      </c>
      <c r="AJ31" s="330">
        <v>17.5</v>
      </c>
      <c r="AK31" s="421">
        <v>126424.62520505597</v>
      </c>
      <c r="AL31" s="421">
        <v>1497.383</v>
      </c>
      <c r="AM31" s="388">
        <f t="shared" si="4"/>
        <v>127922.00820505597</v>
      </c>
      <c r="AN31" s="398">
        <f t="shared" si="5"/>
        <v>127922.00820505597</v>
      </c>
      <c r="AP31" s="330">
        <v>17.5</v>
      </c>
      <c r="AQ31" s="421">
        <v>63327.311360352527</v>
      </c>
      <c r="AR31" s="421">
        <v>4479.0720000000001</v>
      </c>
      <c r="AS31" s="388">
        <f t="shared" si="8"/>
        <v>67806.383360352527</v>
      </c>
      <c r="AT31" s="398">
        <f t="shared" si="9"/>
        <v>67832.004274044783</v>
      </c>
      <c r="AV31" s="330">
        <v>17.5</v>
      </c>
      <c r="AW31" s="421">
        <v>51947.63801089512</v>
      </c>
      <c r="AX31" s="421">
        <v>46.978000000000002</v>
      </c>
      <c r="AY31" s="388">
        <f t="shared" si="22"/>
        <v>51994.616010895123</v>
      </c>
      <c r="AZ31" s="398">
        <f t="shared" si="24"/>
        <v>51994.616010895123</v>
      </c>
      <c r="BB31" s="330">
        <v>17.5</v>
      </c>
      <c r="BC31" s="421">
        <v>54975.931426375151</v>
      </c>
      <c r="BD31" s="421">
        <v>3401.8440000000001</v>
      </c>
      <c r="BE31" s="388">
        <f t="shared" si="23"/>
        <v>58377.775426375149</v>
      </c>
      <c r="BF31" s="398">
        <f t="shared" si="13"/>
        <v>58437.110608613722</v>
      </c>
      <c r="BH31" s="330">
        <v>17.5</v>
      </c>
      <c r="BI31" s="421">
        <v>43172.848690595711</v>
      </c>
      <c r="BJ31" s="421">
        <v>1015.091255100445</v>
      </c>
      <c r="BK31" s="388">
        <f t="shared" si="14"/>
        <v>44187.939945696155</v>
      </c>
      <c r="BL31" s="398">
        <f t="shared" si="15"/>
        <v>44187.939945696155</v>
      </c>
      <c r="BN31" s="330">
        <v>17.5</v>
      </c>
      <c r="BO31" s="421">
        <v>60564.443776545151</v>
      </c>
      <c r="BP31" s="421">
        <v>173.53899999999999</v>
      </c>
      <c r="BQ31" s="388">
        <f t="shared" si="16"/>
        <v>60737.982776545148</v>
      </c>
      <c r="BR31" s="398">
        <f t="shared" si="17"/>
        <v>60738.440338802437</v>
      </c>
      <c r="BT31" s="330">
        <v>17.5</v>
      </c>
      <c r="BU31" s="25">
        <v>107985.38978515753</v>
      </c>
      <c r="BW31" s="388">
        <f t="shared" si="18"/>
        <v>107985.38978515753</v>
      </c>
      <c r="BX31" s="398">
        <f t="shared" si="19"/>
        <v>107985.38978515753</v>
      </c>
      <c r="BZ31" s="330">
        <v>17.5</v>
      </c>
      <c r="CA31" s="25">
        <v>51396.426622669045</v>
      </c>
      <c r="CC31" s="388">
        <f t="shared" si="20"/>
        <v>51396.426622669045</v>
      </c>
      <c r="CD31" s="398">
        <f t="shared" si="21"/>
        <v>51396.426622669045</v>
      </c>
    </row>
    <row r="32" spans="1:82">
      <c r="A32" s="762">
        <f t="shared" si="0"/>
        <v>18.25</v>
      </c>
      <c r="B32" s="652">
        <v>18</v>
      </c>
      <c r="C32" s="1018">
        <v>14028.323747427688</v>
      </c>
      <c r="D32" s="1018">
        <v>37861.418469753546</v>
      </c>
      <c r="E32" s="1018">
        <v>53028.458320453276</v>
      </c>
      <c r="F32" s="1018">
        <v>126644.99152274249</v>
      </c>
      <c r="G32" s="1018">
        <v>92859.243970148775</v>
      </c>
      <c r="H32" s="1018">
        <v>61802.755183770016</v>
      </c>
      <c r="I32" s="1018">
        <v>91231.622292701359</v>
      </c>
      <c r="J32" s="1018">
        <v>49435.070419398282</v>
      </c>
      <c r="K32" s="1018">
        <v>76148.387569201746</v>
      </c>
      <c r="L32" s="1018">
        <v>104214.52985878699</v>
      </c>
      <c r="M32" s="1190">
        <v>55342.335328253437</v>
      </c>
      <c r="N32" s="320"/>
      <c r="W32" s="330">
        <f t="shared" si="6"/>
        <v>18.25</v>
      </c>
      <c r="X32" s="330">
        <v>18</v>
      </c>
      <c r="Y32" s="421">
        <v>33387.779075520753</v>
      </c>
      <c r="Z32" s="421">
        <v>4473.6393942327913</v>
      </c>
      <c r="AA32" s="388">
        <f t="shared" si="7"/>
        <v>37861.418469753546</v>
      </c>
      <c r="AB32" s="398">
        <f t="shared" si="1"/>
        <v>37861.418469753546</v>
      </c>
      <c r="AD32" s="330">
        <v>18</v>
      </c>
      <c r="AE32" s="421">
        <v>51446.534320453276</v>
      </c>
      <c r="AF32" s="421">
        <v>1581.924</v>
      </c>
      <c r="AG32" s="388">
        <f t="shared" si="2"/>
        <v>53028.458320453276</v>
      </c>
      <c r="AH32" s="398">
        <f t="shared" si="3"/>
        <v>53028.458320453276</v>
      </c>
      <c r="AJ32" s="330">
        <v>18</v>
      </c>
      <c r="AK32" s="421">
        <v>125044.7545227425</v>
      </c>
      <c r="AL32" s="421">
        <v>1600.2369999999999</v>
      </c>
      <c r="AM32" s="388">
        <f t="shared" si="4"/>
        <v>126644.99152274249</v>
      </c>
      <c r="AN32" s="398">
        <f t="shared" si="5"/>
        <v>126644.99152274249</v>
      </c>
      <c r="AP32" s="330">
        <v>18</v>
      </c>
      <c r="AQ32" s="421">
        <v>91069.934985519416</v>
      </c>
      <c r="AR32" s="421">
        <v>1754.2349999999999</v>
      </c>
      <c r="AS32" s="388">
        <f t="shared" si="8"/>
        <v>92824.169985519417</v>
      </c>
      <c r="AT32" s="398">
        <f t="shared" si="9"/>
        <v>92859.243970148775</v>
      </c>
      <c r="AV32" s="330">
        <v>18</v>
      </c>
      <c r="AW32" s="421">
        <v>61779.266183770014</v>
      </c>
      <c r="AX32" s="421">
        <v>23.489000000000001</v>
      </c>
      <c r="AY32" s="388">
        <f t="shared" si="22"/>
        <v>61802.755183770016</v>
      </c>
      <c r="AZ32" s="398">
        <f t="shared" si="24"/>
        <v>61802.755183770016</v>
      </c>
      <c r="BB32" s="330">
        <v>18</v>
      </c>
      <c r="BC32" s="421">
        <v>89621.828607047151</v>
      </c>
      <c r="BD32" s="421">
        <v>1517.16</v>
      </c>
      <c r="BE32" s="388">
        <f t="shared" si="23"/>
        <v>91138.988607047155</v>
      </c>
      <c r="BF32" s="398">
        <f t="shared" si="13"/>
        <v>91231.622292701359</v>
      </c>
      <c r="BH32" s="330">
        <v>18</v>
      </c>
      <c r="BI32" s="421">
        <v>48370.86564228528</v>
      </c>
      <c r="BJ32" s="421">
        <v>1064.2047771130015</v>
      </c>
      <c r="BK32" s="388">
        <f t="shared" si="14"/>
        <v>49435.070419398282</v>
      </c>
      <c r="BL32" s="398">
        <f t="shared" si="15"/>
        <v>49435.070419398282</v>
      </c>
      <c r="BN32" s="330">
        <v>18</v>
      </c>
      <c r="BO32" s="421">
        <v>75942.38591884276</v>
      </c>
      <c r="BP32" s="421">
        <v>205.428</v>
      </c>
      <c r="BQ32" s="388">
        <f t="shared" si="16"/>
        <v>76147.813918842759</v>
      </c>
      <c r="BR32" s="398">
        <f t="shared" si="17"/>
        <v>76148.387569201746</v>
      </c>
      <c r="BT32" s="330">
        <v>18</v>
      </c>
      <c r="BU32" s="25">
        <v>104214.52985878699</v>
      </c>
      <c r="BW32" s="388">
        <f t="shared" si="18"/>
        <v>104214.52985878699</v>
      </c>
      <c r="BX32" s="398">
        <f t="shared" si="19"/>
        <v>104214.52985878699</v>
      </c>
      <c r="BZ32" s="330">
        <v>18</v>
      </c>
      <c r="CA32" s="25">
        <v>55342.335328253437</v>
      </c>
      <c r="CC32" s="388">
        <f t="shared" si="20"/>
        <v>55342.335328253437</v>
      </c>
      <c r="CD32" s="398">
        <f t="shared" si="21"/>
        <v>55342.335328253437</v>
      </c>
    </row>
    <row r="33" spans="1:82">
      <c r="A33" s="762">
        <f t="shared" si="0"/>
        <v>18.75</v>
      </c>
      <c r="B33" s="763">
        <v>18.5</v>
      </c>
      <c r="C33" s="1018">
        <v>13171.988698565223</v>
      </c>
      <c r="D33" s="1018">
        <v>30336.104917354787</v>
      </c>
      <c r="E33" s="1018">
        <v>64889.752733725982</v>
      </c>
      <c r="F33" s="1018">
        <v>71522.773068168521</v>
      </c>
      <c r="G33" s="1018">
        <v>62037.634235650745</v>
      </c>
      <c r="H33" s="1018">
        <v>53496.130619023308</v>
      </c>
      <c r="I33" s="1018">
        <v>78320.851864328419</v>
      </c>
      <c r="J33" s="1018">
        <v>49068.985259204688</v>
      </c>
      <c r="K33" s="1018">
        <v>60771.048740014827</v>
      </c>
      <c r="L33" s="1018">
        <v>97519.902678474362</v>
      </c>
      <c r="M33" s="1190">
        <v>48778.140065097345</v>
      </c>
      <c r="N33" s="320"/>
      <c r="W33" s="330">
        <f t="shared" si="6"/>
        <v>18.75</v>
      </c>
      <c r="X33" s="330">
        <v>18.5</v>
      </c>
      <c r="Y33" s="421">
        <v>27567.665138125158</v>
      </c>
      <c r="Z33" s="421">
        <v>2768.4397792296313</v>
      </c>
      <c r="AA33" s="388">
        <f t="shared" si="7"/>
        <v>30336.104917354787</v>
      </c>
      <c r="AB33" s="398">
        <f t="shared" si="1"/>
        <v>30336.104917354787</v>
      </c>
      <c r="AD33" s="330">
        <v>18.5</v>
      </c>
      <c r="AE33" s="421">
        <v>63056.747733725984</v>
      </c>
      <c r="AF33" s="421">
        <v>1833.0050000000001</v>
      </c>
      <c r="AG33" s="388">
        <f t="shared" si="2"/>
        <v>64889.752733725982</v>
      </c>
      <c r="AH33" s="398">
        <f t="shared" si="3"/>
        <v>64889.752733725982</v>
      </c>
      <c r="AJ33" s="330">
        <v>18.5</v>
      </c>
      <c r="AK33" s="421">
        <v>70382.995068168515</v>
      </c>
      <c r="AL33" s="421">
        <v>1139.778</v>
      </c>
      <c r="AM33" s="388">
        <f t="shared" si="4"/>
        <v>71522.773068168521</v>
      </c>
      <c r="AN33" s="398">
        <f t="shared" si="5"/>
        <v>71522.773068168521</v>
      </c>
      <c r="AP33" s="330">
        <v>18.5</v>
      </c>
      <c r="AQ33" s="421">
        <v>61195.554920928022</v>
      </c>
      <c r="AR33" s="421">
        <v>818.64700000000005</v>
      </c>
      <c r="AS33" s="388">
        <f t="shared" si="8"/>
        <v>62014.201920928019</v>
      </c>
      <c r="AT33" s="398">
        <f t="shared" si="9"/>
        <v>62037.634235650745</v>
      </c>
      <c r="AV33" s="330">
        <v>18.5</v>
      </c>
      <c r="AW33" s="421">
        <v>53460.897619023308</v>
      </c>
      <c r="AX33" s="421">
        <v>35.232999999999997</v>
      </c>
      <c r="AY33" s="388">
        <f t="shared" si="22"/>
        <v>53496.130619023308</v>
      </c>
      <c r="AZ33" s="398">
        <f t="shared" si="24"/>
        <v>53496.130619023308</v>
      </c>
      <c r="BB33" s="330">
        <v>18.5</v>
      </c>
      <c r="BC33" s="421">
        <v>77444.368364057082</v>
      </c>
      <c r="BD33" s="421">
        <v>796.95899999999995</v>
      </c>
      <c r="BE33" s="388">
        <f t="shared" si="23"/>
        <v>78241.327364057084</v>
      </c>
      <c r="BF33" s="398">
        <f t="shared" si="13"/>
        <v>78320.851864328419</v>
      </c>
      <c r="BH33" s="330">
        <v>18.5</v>
      </c>
      <c r="BI33" s="421">
        <v>48758.129385267253</v>
      </c>
      <c r="BJ33" s="421">
        <v>310.85587393743197</v>
      </c>
      <c r="BK33" s="388">
        <f t="shared" si="14"/>
        <v>49068.985259204688</v>
      </c>
      <c r="BL33" s="398">
        <f t="shared" si="15"/>
        <v>49068.985259204688</v>
      </c>
      <c r="BN33" s="330">
        <v>18.5</v>
      </c>
      <c r="BO33" s="421">
        <v>60632.890932107941</v>
      </c>
      <c r="BP33" s="421">
        <v>137.70000000000002</v>
      </c>
      <c r="BQ33" s="388">
        <f t="shared" si="16"/>
        <v>60770.590932107938</v>
      </c>
      <c r="BR33" s="398">
        <f t="shared" si="17"/>
        <v>60771.048740014827</v>
      </c>
      <c r="BT33" s="330">
        <v>18.5</v>
      </c>
      <c r="BU33" s="25">
        <v>97519.902678474362</v>
      </c>
      <c r="BW33" s="388">
        <f t="shared" si="18"/>
        <v>97519.902678474362</v>
      </c>
      <c r="BX33" s="398">
        <f t="shared" si="19"/>
        <v>97519.902678474362</v>
      </c>
      <c r="BZ33" s="330">
        <v>18.5</v>
      </c>
      <c r="CA33" s="25">
        <v>48778.140065097345</v>
      </c>
      <c r="CC33" s="388">
        <f t="shared" si="20"/>
        <v>48778.140065097345</v>
      </c>
      <c r="CD33" s="398">
        <f t="shared" si="21"/>
        <v>48778.140065097345</v>
      </c>
    </row>
    <row r="34" spans="1:82">
      <c r="A34" s="762">
        <f t="shared" si="0"/>
        <v>19.25</v>
      </c>
      <c r="B34" s="652">
        <v>19</v>
      </c>
      <c r="C34" s="1018">
        <v>17027.828830650255</v>
      </c>
      <c r="D34" s="1018">
        <v>39124.240905370403</v>
      </c>
      <c r="E34" s="1018">
        <v>72084.760128815076</v>
      </c>
      <c r="F34" s="1018">
        <v>45887.419199087017</v>
      </c>
      <c r="G34" s="1018">
        <v>43793.142817330983</v>
      </c>
      <c r="H34" s="1018">
        <v>44744.014936732674</v>
      </c>
      <c r="I34" s="1018">
        <v>59056.165475659647</v>
      </c>
      <c r="J34" s="1018">
        <v>37385.037596126611</v>
      </c>
      <c r="K34" s="1018">
        <v>35618.489149314104</v>
      </c>
      <c r="L34" s="1018">
        <v>60835.024838396304</v>
      </c>
      <c r="M34" s="1190">
        <v>44918.437974822125</v>
      </c>
      <c r="N34" s="320"/>
      <c r="W34" s="330">
        <f t="shared" si="6"/>
        <v>19.25</v>
      </c>
      <c r="X34" s="330">
        <v>19</v>
      </c>
      <c r="Y34" s="421">
        <v>37795.938962981898</v>
      </c>
      <c r="Z34" s="421">
        <v>1328.3019423885034</v>
      </c>
      <c r="AA34" s="388">
        <f t="shared" si="7"/>
        <v>39124.240905370403</v>
      </c>
      <c r="AB34" s="398">
        <f t="shared" si="1"/>
        <v>39124.240905370403</v>
      </c>
      <c r="AD34" s="330">
        <v>19</v>
      </c>
      <c r="AE34" s="421">
        <v>71550.947128815082</v>
      </c>
      <c r="AF34" s="421">
        <v>533.81299999999999</v>
      </c>
      <c r="AG34" s="388">
        <f t="shared" si="2"/>
        <v>72084.760128815076</v>
      </c>
      <c r="AH34" s="398">
        <f t="shared" si="3"/>
        <v>72084.760128815076</v>
      </c>
      <c r="AJ34" s="330">
        <v>19</v>
      </c>
      <c r="AK34" s="421">
        <v>45487.281199087018</v>
      </c>
      <c r="AL34" s="421">
        <v>400.13800000000003</v>
      </c>
      <c r="AM34" s="388">
        <f t="shared" si="4"/>
        <v>45887.419199087017</v>
      </c>
      <c r="AN34" s="398">
        <f t="shared" si="5"/>
        <v>45887.419199087017</v>
      </c>
      <c r="AP34" s="330">
        <v>19</v>
      </c>
      <c r="AQ34" s="421">
        <v>43651.717652958163</v>
      </c>
      <c r="AR34" s="421">
        <v>124.884</v>
      </c>
      <c r="AS34" s="388">
        <f t="shared" si="8"/>
        <v>43776.601652958161</v>
      </c>
      <c r="AT34" s="398">
        <f t="shared" si="9"/>
        <v>43793.142817330983</v>
      </c>
      <c r="AV34" s="330">
        <v>19</v>
      </c>
      <c r="AW34" s="421">
        <v>44732.270936732675</v>
      </c>
      <c r="AX34" s="421">
        <v>11.744</v>
      </c>
      <c r="AY34" s="388">
        <f t="shared" si="22"/>
        <v>44744.014936732674</v>
      </c>
      <c r="AZ34" s="398">
        <f t="shared" si="24"/>
        <v>44744.014936732674</v>
      </c>
      <c r="BB34" s="330">
        <v>19</v>
      </c>
      <c r="BC34" s="421">
        <v>58636.227724811681</v>
      </c>
      <c r="BD34" s="421">
        <v>359.97399999999999</v>
      </c>
      <c r="BE34" s="388">
        <f t="shared" si="23"/>
        <v>58996.201724811683</v>
      </c>
      <c r="BF34" s="398">
        <f t="shared" si="13"/>
        <v>59056.165475659647</v>
      </c>
      <c r="BH34" s="330">
        <v>19</v>
      </c>
      <c r="BI34" s="421">
        <v>37278.078411986833</v>
      </c>
      <c r="BJ34" s="421">
        <v>106.95918413977539</v>
      </c>
      <c r="BK34" s="388">
        <f t="shared" si="14"/>
        <v>37385.037596126611</v>
      </c>
      <c r="BL34" s="398">
        <f t="shared" si="15"/>
        <v>37385.037596126611</v>
      </c>
      <c r="BN34" s="330">
        <v>19</v>
      </c>
      <c r="BO34" s="421">
        <v>35595.985823749514</v>
      </c>
      <c r="BP34" s="421">
        <v>22.234999999999999</v>
      </c>
      <c r="BQ34" s="388">
        <f t="shared" si="16"/>
        <v>35618.220823749514</v>
      </c>
      <c r="BR34" s="398">
        <f t="shared" si="17"/>
        <v>35618.489149314104</v>
      </c>
      <c r="BT34" s="330">
        <v>19</v>
      </c>
      <c r="BU34" s="25">
        <v>60835.024838396304</v>
      </c>
      <c r="BW34" s="388">
        <f t="shared" si="18"/>
        <v>60835.024838396304</v>
      </c>
      <c r="BX34" s="398">
        <f t="shared" si="19"/>
        <v>60835.024838396304</v>
      </c>
      <c r="BZ34" s="330">
        <v>19</v>
      </c>
      <c r="CA34" s="25">
        <v>44918.437974822125</v>
      </c>
      <c r="CC34" s="388">
        <f t="shared" si="20"/>
        <v>44918.437974822125</v>
      </c>
      <c r="CD34" s="398">
        <f t="shared" si="21"/>
        <v>44918.437974822125</v>
      </c>
    </row>
    <row r="35" spans="1:82">
      <c r="A35" s="762">
        <f t="shared" si="0"/>
        <v>19.75</v>
      </c>
      <c r="B35" s="763">
        <v>19.5</v>
      </c>
      <c r="C35" s="1018">
        <v>15126.463168503311</v>
      </c>
      <c r="D35" s="1018">
        <v>22873.07264817107</v>
      </c>
      <c r="E35" s="1018">
        <v>67791.721310233712</v>
      </c>
      <c r="F35" s="1018">
        <v>24796.834445673176</v>
      </c>
      <c r="G35" s="1018">
        <v>21194.146765891564</v>
      </c>
      <c r="H35" s="1018">
        <v>33474.530689851737</v>
      </c>
      <c r="I35" s="1018">
        <v>35008.731010788673</v>
      </c>
      <c r="J35" s="1018">
        <v>25473.689268736591</v>
      </c>
      <c r="K35" s="1018">
        <v>26166.426360514193</v>
      </c>
      <c r="L35" s="1018">
        <v>37834.637392301367</v>
      </c>
      <c r="M35" s="1190">
        <v>29049.066198613589</v>
      </c>
      <c r="N35" s="320"/>
      <c r="W35" s="330">
        <f t="shared" si="6"/>
        <v>19.75</v>
      </c>
      <c r="X35" s="330">
        <v>19.5</v>
      </c>
      <c r="Y35" s="421">
        <v>22566.541755313981</v>
      </c>
      <c r="Z35" s="421">
        <v>306.53089285708734</v>
      </c>
      <c r="AA35" s="388">
        <f t="shared" si="7"/>
        <v>22873.07264817107</v>
      </c>
      <c r="AB35" s="398">
        <f t="shared" si="1"/>
        <v>22873.07264817107</v>
      </c>
      <c r="AD35" s="330">
        <v>19.5</v>
      </c>
      <c r="AE35" s="421">
        <v>67639.465310233718</v>
      </c>
      <c r="AF35" s="421">
        <v>152.256</v>
      </c>
      <c r="AG35" s="388">
        <f t="shared" si="2"/>
        <v>67791.721310233712</v>
      </c>
      <c r="AH35" s="398">
        <f t="shared" si="3"/>
        <v>67791.721310233712</v>
      </c>
      <c r="AJ35" s="330">
        <v>19.5</v>
      </c>
      <c r="AK35" s="421">
        <v>24725.729445673176</v>
      </c>
      <c r="AL35" s="421">
        <v>71.105000000000004</v>
      </c>
      <c r="AM35" s="388">
        <f t="shared" si="4"/>
        <v>24796.834445673176</v>
      </c>
      <c r="AN35" s="398">
        <f t="shared" si="5"/>
        <v>24796.834445673176</v>
      </c>
      <c r="AP35" s="330">
        <v>19.5</v>
      </c>
      <c r="AQ35" s="421">
        <v>21186.141497421595</v>
      </c>
      <c r="AR35" s="421">
        <v>0</v>
      </c>
      <c r="AS35" s="388">
        <f t="shared" si="8"/>
        <v>21186.141497421595</v>
      </c>
      <c r="AT35" s="398">
        <f t="shared" si="9"/>
        <v>21194.146765891564</v>
      </c>
      <c r="AV35" s="330">
        <v>19.5</v>
      </c>
      <c r="AW35" s="421">
        <v>33474.530689851737</v>
      </c>
      <c r="AX35" s="421">
        <v>0</v>
      </c>
      <c r="AY35" s="388">
        <f t="shared" si="22"/>
        <v>33474.530689851737</v>
      </c>
      <c r="AZ35" s="398">
        <f t="shared" si="24"/>
        <v>33474.530689851737</v>
      </c>
      <c r="BB35" s="330">
        <v>19.5</v>
      </c>
      <c r="BC35" s="421">
        <v>34810.707259540504</v>
      </c>
      <c r="BD35" s="421">
        <v>162.477</v>
      </c>
      <c r="BE35" s="388">
        <f t="shared" si="23"/>
        <v>34973.184259540503</v>
      </c>
      <c r="BF35" s="398">
        <f t="shared" si="13"/>
        <v>35008.731010788673</v>
      </c>
      <c r="BH35" s="330">
        <v>19.5</v>
      </c>
      <c r="BI35" s="421">
        <v>25473.689268736591</v>
      </c>
      <c r="BJ35" s="421">
        <v>0</v>
      </c>
      <c r="BK35" s="388">
        <f t="shared" si="14"/>
        <v>25473.689268736591</v>
      </c>
      <c r="BL35" s="398">
        <f t="shared" si="15"/>
        <v>25473.689268736591</v>
      </c>
      <c r="BN35" s="330">
        <v>19.5</v>
      </c>
      <c r="BO35" s="421">
        <v>26166.229240386579</v>
      </c>
      <c r="BP35" s="421">
        <v>0</v>
      </c>
      <c r="BQ35" s="388">
        <f t="shared" si="16"/>
        <v>26166.229240386579</v>
      </c>
      <c r="BR35" s="398">
        <f t="shared" si="17"/>
        <v>26166.426360514193</v>
      </c>
      <c r="BT35" s="330">
        <v>19.5</v>
      </c>
      <c r="BU35" s="25">
        <v>37834.637392301367</v>
      </c>
      <c r="BW35" s="388">
        <f t="shared" si="18"/>
        <v>37834.637392301367</v>
      </c>
      <c r="BX35" s="398">
        <f t="shared" si="19"/>
        <v>37834.637392301367</v>
      </c>
      <c r="BZ35" s="330">
        <v>19.5</v>
      </c>
      <c r="CA35" s="25">
        <v>29049.066198613589</v>
      </c>
      <c r="CC35" s="388">
        <f t="shared" si="20"/>
        <v>29049.066198613589</v>
      </c>
      <c r="CD35" s="398">
        <f t="shared" si="21"/>
        <v>29049.066198613589</v>
      </c>
    </row>
    <row r="36" spans="1:82">
      <c r="A36" s="762">
        <f t="shared" si="0"/>
        <v>20.25</v>
      </c>
      <c r="B36" s="652">
        <v>20</v>
      </c>
      <c r="C36" s="1018">
        <v>14992.988845979564</v>
      </c>
      <c r="D36" s="1018">
        <v>19969.888489895045</v>
      </c>
      <c r="E36" s="1018">
        <v>38107.798645986324</v>
      </c>
      <c r="F36" s="1018">
        <v>10692.583355147302</v>
      </c>
      <c r="G36" s="1018">
        <v>9976.3233517555564</v>
      </c>
      <c r="H36" s="1018">
        <v>9033.1223813667038</v>
      </c>
      <c r="I36" s="1018">
        <v>23019.502451067263</v>
      </c>
      <c r="J36" s="1018">
        <v>15526.412921705936</v>
      </c>
      <c r="K36" s="1018">
        <v>14149.290404990923</v>
      </c>
      <c r="L36" s="1018">
        <v>21375.115929639047</v>
      </c>
      <c r="M36" s="1190">
        <v>19511.68682834522</v>
      </c>
      <c r="N36" s="320"/>
      <c r="W36" s="330">
        <f t="shared" si="6"/>
        <v>20.25</v>
      </c>
      <c r="X36" s="330">
        <v>20</v>
      </c>
      <c r="Y36" s="421">
        <v>19969.888489895045</v>
      </c>
      <c r="Z36" s="421">
        <v>0</v>
      </c>
      <c r="AA36" s="388">
        <f t="shared" si="7"/>
        <v>19969.888489895045</v>
      </c>
      <c r="AB36" s="398">
        <f t="shared" si="1"/>
        <v>19969.888489895045</v>
      </c>
      <c r="AD36" s="330">
        <v>20</v>
      </c>
      <c r="AE36" s="421">
        <v>38107.798645986324</v>
      </c>
      <c r="AF36" s="421">
        <v>0</v>
      </c>
      <c r="AG36" s="388">
        <f t="shared" si="2"/>
        <v>38107.798645986324</v>
      </c>
      <c r="AH36" s="398">
        <f t="shared" si="3"/>
        <v>38107.798645986324</v>
      </c>
      <c r="AJ36" s="330">
        <v>20</v>
      </c>
      <c r="AK36" s="421">
        <v>10692.583355147302</v>
      </c>
      <c r="AL36" s="421">
        <v>0</v>
      </c>
      <c r="AM36" s="388">
        <f t="shared" si="4"/>
        <v>10692.583355147302</v>
      </c>
      <c r="AN36" s="398">
        <f t="shared" si="5"/>
        <v>10692.583355147302</v>
      </c>
      <c r="AP36" s="330">
        <v>20</v>
      </c>
      <c r="AQ36" s="421">
        <v>9972.5551818142903</v>
      </c>
      <c r="AR36" s="421">
        <v>0</v>
      </c>
      <c r="AS36" s="388">
        <f t="shared" si="8"/>
        <v>9972.5551818142903</v>
      </c>
      <c r="AT36" s="398">
        <f t="shared" si="9"/>
        <v>9976.3233517555564</v>
      </c>
      <c r="AV36" s="330">
        <v>20</v>
      </c>
      <c r="AW36" s="421">
        <v>9033.1223813667038</v>
      </c>
      <c r="AX36" s="421">
        <v>0</v>
      </c>
      <c r="AY36" s="388">
        <f t="shared" si="22"/>
        <v>9033.1223813667038</v>
      </c>
      <c r="AZ36" s="398">
        <f t="shared" si="24"/>
        <v>9033.1223813667038</v>
      </c>
      <c r="BB36" s="330">
        <v>20</v>
      </c>
      <c r="BC36" s="421">
        <v>22943.395180918378</v>
      </c>
      <c r="BD36" s="421">
        <v>52.734000000000002</v>
      </c>
      <c r="BE36" s="388">
        <f t="shared" si="23"/>
        <v>22996.129180918379</v>
      </c>
      <c r="BF36" s="398">
        <f t="shared" si="13"/>
        <v>23019.502451067263</v>
      </c>
      <c r="BH36" s="330">
        <v>20</v>
      </c>
      <c r="BI36" s="421">
        <v>15526.412921705936</v>
      </c>
      <c r="BJ36" s="421">
        <v>0</v>
      </c>
      <c r="BK36" s="388">
        <f t="shared" si="14"/>
        <v>15526.412921705936</v>
      </c>
      <c r="BL36" s="398">
        <f t="shared" si="15"/>
        <v>15526.412921705936</v>
      </c>
      <c r="BN36" s="330">
        <v>20</v>
      </c>
      <c r="BO36" s="421">
        <v>14149.183813823607</v>
      </c>
      <c r="BP36" s="421">
        <v>0</v>
      </c>
      <c r="BQ36" s="388">
        <f t="shared" si="16"/>
        <v>14149.183813823607</v>
      </c>
      <c r="BR36" s="398">
        <f t="shared" si="17"/>
        <v>14149.290404990923</v>
      </c>
      <c r="BT36" s="330">
        <v>20</v>
      </c>
      <c r="BU36" s="25">
        <v>21375.115929639047</v>
      </c>
      <c r="BW36" s="388">
        <f t="shared" si="18"/>
        <v>21375.115929639047</v>
      </c>
      <c r="BX36" s="398">
        <f t="shared" si="19"/>
        <v>21375.115929639047</v>
      </c>
      <c r="BZ36" s="330">
        <v>20</v>
      </c>
      <c r="CA36" s="25">
        <v>19511.68682834522</v>
      </c>
      <c r="CC36" s="388">
        <f t="shared" si="20"/>
        <v>19511.68682834522</v>
      </c>
      <c r="CD36" s="398">
        <f t="shared" si="21"/>
        <v>19511.68682834522</v>
      </c>
    </row>
    <row r="37" spans="1:82">
      <c r="A37" s="762">
        <f t="shared" si="0"/>
        <v>20.75</v>
      </c>
      <c r="B37" s="763">
        <v>20.5</v>
      </c>
      <c r="C37" s="1018">
        <v>8587.9512038772409</v>
      </c>
      <c r="D37" s="1018">
        <v>10051.329036014055</v>
      </c>
      <c r="E37" s="1018">
        <v>25511.720156491701</v>
      </c>
      <c r="F37" s="1018">
        <v>3862.8423606640258</v>
      </c>
      <c r="G37" s="1018">
        <v>5977.4172967003842</v>
      </c>
      <c r="H37" s="1018">
        <v>2914.473484678711</v>
      </c>
      <c r="I37" s="1018">
        <v>8220.494405902311</v>
      </c>
      <c r="J37" s="1018">
        <v>10662.196629754624</v>
      </c>
      <c r="K37" s="1018">
        <v>6629.1936965129571</v>
      </c>
      <c r="L37" s="1018">
        <v>8790.7976016523571</v>
      </c>
      <c r="M37" s="1190">
        <v>6132.6053263426802</v>
      </c>
      <c r="N37" s="320"/>
      <c r="W37" s="330">
        <f t="shared" si="6"/>
        <v>20.75</v>
      </c>
      <c r="X37" s="330">
        <v>20.5</v>
      </c>
      <c r="Y37" s="421">
        <v>10051.329036014055</v>
      </c>
      <c r="Z37" s="421">
        <v>0</v>
      </c>
      <c r="AA37" s="388">
        <f t="shared" si="7"/>
        <v>10051.329036014055</v>
      </c>
      <c r="AB37" s="398">
        <f t="shared" si="1"/>
        <v>10051.329036014055</v>
      </c>
      <c r="AD37" s="330">
        <v>20.5</v>
      </c>
      <c r="AE37" s="421">
        <v>25511.720156491701</v>
      </c>
      <c r="AF37" s="421">
        <v>0</v>
      </c>
      <c r="AG37" s="388">
        <f t="shared" si="2"/>
        <v>25511.720156491701</v>
      </c>
      <c r="AH37" s="398">
        <f t="shared" si="3"/>
        <v>25511.720156491701</v>
      </c>
      <c r="AJ37" s="330">
        <v>20.5</v>
      </c>
      <c r="AK37" s="421">
        <v>3862.8423606640258</v>
      </c>
      <c r="AL37" s="421">
        <v>0</v>
      </c>
      <c r="AM37" s="388">
        <f t="shared" si="4"/>
        <v>3862.8423606640258</v>
      </c>
      <c r="AN37" s="398">
        <f t="shared" si="5"/>
        <v>3862.8423606640258</v>
      </c>
      <c r="AP37" s="330">
        <v>20.5</v>
      </c>
      <c r="AQ37" s="421">
        <v>5975.1595587151905</v>
      </c>
      <c r="AR37" s="421">
        <v>0</v>
      </c>
      <c r="AS37" s="388">
        <f t="shared" si="8"/>
        <v>5975.1595587151905</v>
      </c>
      <c r="AT37" s="398">
        <f t="shared" si="9"/>
        <v>5977.4172967003842</v>
      </c>
      <c r="AV37" s="330">
        <v>20.5</v>
      </c>
      <c r="AW37" s="421">
        <v>2914.473484678711</v>
      </c>
      <c r="AX37" s="421">
        <v>0</v>
      </c>
      <c r="AY37" s="388">
        <f t="shared" si="22"/>
        <v>2914.473484678711</v>
      </c>
      <c r="AZ37" s="398">
        <f t="shared" si="24"/>
        <v>2914.473484678711</v>
      </c>
      <c r="BB37" s="330">
        <v>20.5</v>
      </c>
      <c r="BC37" s="421">
        <v>8193.2385775155999</v>
      </c>
      <c r="BD37" s="421">
        <v>18.908999999999999</v>
      </c>
      <c r="BE37" s="388">
        <f t="shared" si="23"/>
        <v>8212.1475775155996</v>
      </c>
      <c r="BF37" s="398">
        <f t="shared" si="13"/>
        <v>8220.494405902311</v>
      </c>
      <c r="BH37" s="330">
        <v>20.5</v>
      </c>
      <c r="BI37" s="421">
        <v>10662.196629754624</v>
      </c>
      <c r="BJ37" s="421">
        <v>0</v>
      </c>
      <c r="BK37" s="388">
        <f t="shared" si="14"/>
        <v>10662.196629754624</v>
      </c>
      <c r="BL37" s="398">
        <f t="shared" si="15"/>
        <v>10662.196629754624</v>
      </c>
      <c r="BN37" s="330">
        <v>20.5</v>
      </c>
      <c r="BO37" s="421">
        <v>6629.1437566591376</v>
      </c>
      <c r="BP37" s="421">
        <v>0</v>
      </c>
      <c r="BQ37" s="388">
        <f t="shared" si="16"/>
        <v>6629.1437566591376</v>
      </c>
      <c r="BR37" s="398">
        <f t="shared" si="17"/>
        <v>6629.1936965129571</v>
      </c>
      <c r="BT37" s="330">
        <v>20.5</v>
      </c>
      <c r="BU37" s="25">
        <v>8790.7976016523571</v>
      </c>
      <c r="BW37" s="388">
        <f t="shared" si="18"/>
        <v>8790.7976016523571</v>
      </c>
      <c r="BX37" s="398">
        <f t="shared" si="19"/>
        <v>8790.7976016523571</v>
      </c>
      <c r="BZ37" s="330">
        <v>20.5</v>
      </c>
      <c r="CA37" s="25">
        <v>6132.6053263426802</v>
      </c>
      <c r="CC37" s="388">
        <f t="shared" si="20"/>
        <v>6132.6053263426802</v>
      </c>
      <c r="CD37" s="398">
        <f t="shared" si="21"/>
        <v>6132.6053263426802</v>
      </c>
    </row>
    <row r="38" spans="1:82">
      <c r="A38" s="762">
        <f t="shared" si="0"/>
        <v>21.25</v>
      </c>
      <c r="B38" s="652">
        <v>21</v>
      </c>
      <c r="C38" s="1018">
        <v>3050.716691907191</v>
      </c>
      <c r="D38" s="1018">
        <v>9172.3829451989441</v>
      </c>
      <c r="E38" s="1018">
        <v>20101.343910554435</v>
      </c>
      <c r="F38" s="1018">
        <v>1030.3809971312073</v>
      </c>
      <c r="G38" s="1018">
        <v>2473.6172038925297</v>
      </c>
      <c r="H38" s="1018">
        <v>3558.7862028299683</v>
      </c>
      <c r="I38" s="1018">
        <v>4414.6054894418376</v>
      </c>
      <c r="J38" s="1018">
        <v>6063.5734598257104</v>
      </c>
      <c r="K38" s="1018">
        <v>3381.233053038145</v>
      </c>
      <c r="L38" s="1018">
        <v>4314.4712673011054</v>
      </c>
      <c r="M38" s="1190">
        <v>1920.691615389851</v>
      </c>
      <c r="N38" s="320"/>
      <c r="W38" s="330">
        <f t="shared" si="6"/>
        <v>21.25</v>
      </c>
      <c r="X38" s="330">
        <v>21</v>
      </c>
      <c r="Y38" s="421">
        <v>9172.3829451989441</v>
      </c>
      <c r="Z38" s="421">
        <v>0</v>
      </c>
      <c r="AA38" s="388">
        <f t="shared" si="7"/>
        <v>9172.3829451989441</v>
      </c>
      <c r="AB38" s="398">
        <f t="shared" si="1"/>
        <v>9172.3829451989441</v>
      </c>
      <c r="AD38" s="330">
        <v>21</v>
      </c>
      <c r="AE38" s="421">
        <v>20101.343910554435</v>
      </c>
      <c r="AF38" s="421">
        <v>0</v>
      </c>
      <c r="AG38" s="388">
        <f t="shared" si="2"/>
        <v>20101.343910554435</v>
      </c>
      <c r="AH38" s="398">
        <f t="shared" si="3"/>
        <v>20101.343910554435</v>
      </c>
      <c r="AJ38" s="330">
        <v>21</v>
      </c>
      <c r="AK38" s="421">
        <v>1030.3809971312073</v>
      </c>
      <c r="AL38" s="421">
        <v>0</v>
      </c>
      <c r="AM38" s="388">
        <f t="shared" si="4"/>
        <v>1030.3809971312073</v>
      </c>
      <c r="AN38" s="398">
        <f t="shared" si="5"/>
        <v>1030.3809971312073</v>
      </c>
      <c r="AP38" s="330">
        <v>21</v>
      </c>
      <c r="AQ38" s="421">
        <v>2472.6828907527829</v>
      </c>
      <c r="AR38" s="421">
        <v>0</v>
      </c>
      <c r="AS38" s="388">
        <f t="shared" si="8"/>
        <v>2472.6828907527829</v>
      </c>
      <c r="AT38" s="398">
        <f t="shared" si="9"/>
        <v>2473.6172038925297</v>
      </c>
      <c r="AV38" s="330">
        <v>21</v>
      </c>
      <c r="AW38" s="421">
        <v>3558.7862028299683</v>
      </c>
      <c r="AX38" s="421">
        <v>0</v>
      </c>
      <c r="AY38" s="388">
        <f t="shared" si="22"/>
        <v>3558.7862028299683</v>
      </c>
      <c r="AZ38" s="398">
        <f t="shared" si="24"/>
        <v>3558.7862028299683</v>
      </c>
      <c r="BB38" s="330">
        <v>21</v>
      </c>
      <c r="BC38" s="421">
        <v>4410.1230395311668</v>
      </c>
      <c r="BD38" s="421">
        <v>0</v>
      </c>
      <c r="BE38" s="388">
        <f t="shared" si="23"/>
        <v>4410.1230395311668</v>
      </c>
      <c r="BF38" s="398">
        <f t="shared" si="13"/>
        <v>4414.6054894418376</v>
      </c>
      <c r="BH38" s="330">
        <v>21</v>
      </c>
      <c r="BI38" s="421">
        <v>6063.5734598257104</v>
      </c>
      <c r="BJ38" s="421">
        <v>0</v>
      </c>
      <c r="BK38" s="388">
        <f t="shared" si="14"/>
        <v>6063.5734598257104</v>
      </c>
      <c r="BL38" s="398">
        <f t="shared" si="15"/>
        <v>6063.5734598257104</v>
      </c>
      <c r="BN38" s="330">
        <v>21</v>
      </c>
      <c r="BO38" s="421">
        <v>3381.2075811192167</v>
      </c>
      <c r="BP38" s="421">
        <v>0</v>
      </c>
      <c r="BQ38" s="388">
        <f t="shared" si="16"/>
        <v>3381.2075811192167</v>
      </c>
      <c r="BR38" s="398">
        <f t="shared" si="17"/>
        <v>3381.233053038145</v>
      </c>
      <c r="BT38" s="330">
        <v>21</v>
      </c>
      <c r="BU38" s="25">
        <v>4314.4712673011054</v>
      </c>
      <c r="BW38" s="388">
        <f t="shared" si="18"/>
        <v>4314.4712673011054</v>
      </c>
      <c r="BX38" s="398">
        <f t="shared" si="19"/>
        <v>4314.4712673011054</v>
      </c>
      <c r="BZ38" s="330">
        <v>21</v>
      </c>
      <c r="CA38" s="25">
        <v>1920.691615389851</v>
      </c>
      <c r="CC38" s="388">
        <f t="shared" si="20"/>
        <v>1920.691615389851</v>
      </c>
      <c r="CD38" s="398">
        <f t="shared" si="21"/>
        <v>1920.691615389851</v>
      </c>
    </row>
    <row r="39" spans="1:82">
      <c r="A39" s="762">
        <f t="shared" si="0"/>
        <v>21.75</v>
      </c>
      <c r="B39" s="763">
        <v>21.5</v>
      </c>
      <c r="C39" s="1018">
        <v>1625.5039261238485</v>
      </c>
      <c r="D39" s="1018">
        <v>2205.7824350931905</v>
      </c>
      <c r="E39" s="1018">
        <v>14578.862357366586</v>
      </c>
      <c r="F39" s="1018">
        <v>679.9224473556809</v>
      </c>
      <c r="G39" s="1018">
        <v>431.49237547472825</v>
      </c>
      <c r="H39" s="1018">
        <v>830.75389017587486</v>
      </c>
      <c r="I39" s="1018">
        <v>1698.9350122420105</v>
      </c>
      <c r="J39" s="1018">
        <v>2402.8268862434238</v>
      </c>
      <c r="K39" s="1018">
        <v>1277.6092521560815</v>
      </c>
      <c r="L39" s="1018">
        <v>1446.619869987223</v>
      </c>
      <c r="M39" s="1190">
        <v>846.03872163509573</v>
      </c>
      <c r="N39" s="320"/>
      <c r="W39" s="330">
        <f t="shared" si="6"/>
        <v>21.75</v>
      </c>
      <c r="X39" s="330">
        <v>21.5</v>
      </c>
      <c r="Y39" s="421">
        <v>2205.7824350931905</v>
      </c>
      <c r="Z39" s="421">
        <v>0</v>
      </c>
      <c r="AA39" s="388">
        <f t="shared" si="7"/>
        <v>2205.7824350931905</v>
      </c>
      <c r="AB39" s="398">
        <f t="shared" si="1"/>
        <v>2205.7824350931905</v>
      </c>
      <c r="AD39" s="330">
        <v>21.5</v>
      </c>
      <c r="AE39" s="421">
        <v>14578.862357366586</v>
      </c>
      <c r="AF39" s="421">
        <v>0</v>
      </c>
      <c r="AG39" s="388">
        <f t="shared" si="2"/>
        <v>14578.862357366586</v>
      </c>
      <c r="AH39" s="398">
        <f t="shared" si="3"/>
        <v>14578.862357366586</v>
      </c>
      <c r="AJ39" s="330">
        <v>21.5</v>
      </c>
      <c r="AK39" s="421">
        <v>679.9224473556809</v>
      </c>
      <c r="AL39" s="421">
        <v>0</v>
      </c>
      <c r="AM39" s="388">
        <f t="shared" si="4"/>
        <v>679.9224473556809</v>
      </c>
      <c r="AN39" s="398">
        <f t="shared" si="5"/>
        <v>679.9224473556809</v>
      </c>
      <c r="AP39" s="330">
        <v>21.5</v>
      </c>
      <c r="AQ39" s="421">
        <v>431.32939593388733</v>
      </c>
      <c r="AR39" s="421">
        <v>0</v>
      </c>
      <c r="AS39" s="388">
        <f t="shared" si="8"/>
        <v>431.32939593388733</v>
      </c>
      <c r="AT39" s="398">
        <f t="shared" si="9"/>
        <v>431.49237547472825</v>
      </c>
      <c r="AV39" s="330">
        <v>21.5</v>
      </c>
      <c r="AW39" s="421">
        <v>830.75389017587486</v>
      </c>
      <c r="AX39" s="421">
        <v>0</v>
      </c>
      <c r="AY39" s="388">
        <f t="shared" si="22"/>
        <v>830.75389017587486</v>
      </c>
      <c r="AZ39" s="398">
        <f t="shared" si="24"/>
        <v>830.75389017587486</v>
      </c>
      <c r="BB39" s="330">
        <v>21.5</v>
      </c>
      <c r="BC39" s="421">
        <v>1697.2099677024537</v>
      </c>
      <c r="BD39" s="421">
        <v>0</v>
      </c>
      <c r="BE39" s="388">
        <f t="shared" si="23"/>
        <v>1697.2099677024537</v>
      </c>
      <c r="BF39" s="398">
        <f t="shared" si="13"/>
        <v>1698.9350122420105</v>
      </c>
      <c r="BH39" s="330">
        <v>21.5</v>
      </c>
      <c r="BI39" s="421">
        <v>2402.8268862434238</v>
      </c>
      <c r="BJ39" s="421">
        <v>0</v>
      </c>
      <c r="BK39" s="388">
        <f t="shared" si="14"/>
        <v>2402.8268862434238</v>
      </c>
      <c r="BL39" s="398">
        <f t="shared" si="15"/>
        <v>2402.8268862434238</v>
      </c>
      <c r="BN39" s="330">
        <v>21.5</v>
      </c>
      <c r="BO39" s="421">
        <v>1277.5996275135967</v>
      </c>
      <c r="BP39" s="421">
        <v>0</v>
      </c>
      <c r="BQ39" s="388">
        <f t="shared" si="16"/>
        <v>1277.5996275135967</v>
      </c>
      <c r="BR39" s="398">
        <f t="shared" si="17"/>
        <v>1277.6092521560815</v>
      </c>
      <c r="BT39" s="330">
        <v>21.5</v>
      </c>
      <c r="BU39" s="25">
        <v>1446.619869987223</v>
      </c>
      <c r="BW39" s="388">
        <f t="shared" si="18"/>
        <v>1446.619869987223</v>
      </c>
      <c r="BX39" s="398">
        <f t="shared" si="19"/>
        <v>1446.619869987223</v>
      </c>
      <c r="BZ39" s="330">
        <v>21.5</v>
      </c>
      <c r="CA39" s="25">
        <v>846.03872163509573</v>
      </c>
      <c r="CC39" s="388">
        <f t="shared" si="20"/>
        <v>846.03872163509573</v>
      </c>
      <c r="CD39" s="398">
        <f t="shared" si="21"/>
        <v>846.03872163509573</v>
      </c>
    </row>
    <row r="40" spans="1:82">
      <c r="A40" s="762">
        <f t="shared" si="0"/>
        <v>22.25</v>
      </c>
      <c r="B40" s="652">
        <v>22</v>
      </c>
      <c r="C40" s="1018">
        <v>1368.7592089360994</v>
      </c>
      <c r="D40" s="1018">
        <v>1732.6875201233236</v>
      </c>
      <c r="E40" s="1018">
        <v>6297.824395745437</v>
      </c>
      <c r="F40" s="1018">
        <v>1830.1605468199959</v>
      </c>
      <c r="G40" s="1018">
        <v>723.79598387908698</v>
      </c>
      <c r="H40" s="1018">
        <v>649.74697302553329</v>
      </c>
      <c r="I40" s="1018">
        <v>577.21916823893832</v>
      </c>
      <c r="J40" s="1018">
        <v>762.05383607140345</v>
      </c>
      <c r="K40" s="1018">
        <v>880.83612000724065</v>
      </c>
      <c r="L40" s="1018">
        <v>459.24718933828984</v>
      </c>
      <c r="M40" s="1190">
        <v>169.71050391527049</v>
      </c>
      <c r="N40" s="320"/>
      <c r="W40" s="330">
        <f t="shared" si="6"/>
        <v>22.25</v>
      </c>
      <c r="X40" s="330">
        <v>22</v>
      </c>
      <c r="Y40" s="421">
        <v>1732.6875201233236</v>
      </c>
      <c r="Z40" s="421">
        <v>0</v>
      </c>
      <c r="AA40" s="388">
        <f t="shared" si="7"/>
        <v>1732.6875201233236</v>
      </c>
      <c r="AB40" s="398">
        <f t="shared" si="1"/>
        <v>1732.6875201233236</v>
      </c>
      <c r="AD40" s="330">
        <v>22</v>
      </c>
      <c r="AE40" s="421">
        <v>6297.824395745437</v>
      </c>
      <c r="AF40" s="421">
        <v>0</v>
      </c>
      <c r="AG40" s="388">
        <f t="shared" si="2"/>
        <v>6297.824395745437</v>
      </c>
      <c r="AH40" s="398">
        <f t="shared" si="3"/>
        <v>6297.824395745437</v>
      </c>
      <c r="AJ40" s="330">
        <v>22</v>
      </c>
      <c r="AK40" s="421">
        <v>1830.1605468199959</v>
      </c>
      <c r="AL40" s="421">
        <v>0</v>
      </c>
      <c r="AM40" s="388">
        <f t="shared" si="4"/>
        <v>1830.1605468199959</v>
      </c>
      <c r="AN40" s="398">
        <f t="shared" si="5"/>
        <v>1830.1605468199959</v>
      </c>
      <c r="AP40" s="330">
        <v>22</v>
      </c>
      <c r="AQ40" s="421">
        <v>723.52259796587055</v>
      </c>
      <c r="AR40" s="421">
        <v>0</v>
      </c>
      <c r="AS40" s="388">
        <f t="shared" si="8"/>
        <v>723.52259796587055</v>
      </c>
      <c r="AT40" s="398">
        <f t="shared" si="9"/>
        <v>723.79598387908698</v>
      </c>
      <c r="AV40" s="330">
        <v>22</v>
      </c>
      <c r="AW40" s="421">
        <v>649.74697302553329</v>
      </c>
      <c r="AX40" s="421">
        <v>0</v>
      </c>
      <c r="AY40" s="388">
        <f t="shared" si="22"/>
        <v>649.74697302553329</v>
      </c>
      <c r="AZ40" s="398">
        <f t="shared" si="24"/>
        <v>649.74697302553329</v>
      </c>
      <c r="BB40" s="330">
        <v>22</v>
      </c>
      <c r="BC40" s="421">
        <v>576.63307826661844</v>
      </c>
      <c r="BD40" s="421">
        <v>0</v>
      </c>
      <c r="BE40" s="388">
        <f t="shared" si="23"/>
        <v>576.63307826661844</v>
      </c>
      <c r="BF40" s="398">
        <f t="shared" si="13"/>
        <v>577.21916823893832</v>
      </c>
      <c r="BH40" s="330">
        <v>22</v>
      </c>
      <c r="BI40" s="421">
        <v>762.05383607140345</v>
      </c>
      <c r="BJ40" s="421">
        <v>0</v>
      </c>
      <c r="BK40" s="388">
        <f t="shared" si="14"/>
        <v>762.05383607140345</v>
      </c>
      <c r="BL40" s="398">
        <f t="shared" si="15"/>
        <v>762.05383607140345</v>
      </c>
      <c r="BN40" s="330">
        <v>22</v>
      </c>
      <c r="BO40" s="421">
        <v>880.82948438470703</v>
      </c>
      <c r="BP40" s="421">
        <v>0</v>
      </c>
      <c r="BQ40" s="388">
        <f t="shared" si="16"/>
        <v>880.82948438470703</v>
      </c>
      <c r="BR40" s="398">
        <f t="shared" si="17"/>
        <v>880.83612000724065</v>
      </c>
      <c r="BT40" s="330">
        <v>22</v>
      </c>
      <c r="BU40" s="25">
        <v>459.24718933828984</v>
      </c>
      <c r="BW40" s="388">
        <f t="shared" si="18"/>
        <v>459.24718933828984</v>
      </c>
      <c r="BX40" s="398">
        <f t="shared" si="19"/>
        <v>459.24718933828984</v>
      </c>
      <c r="BZ40" s="330">
        <v>22</v>
      </c>
      <c r="CA40" s="25">
        <v>169.71050391527049</v>
      </c>
      <c r="CC40" s="388">
        <f t="shared" si="20"/>
        <v>169.71050391527049</v>
      </c>
      <c r="CD40" s="398">
        <f t="shared" si="21"/>
        <v>169.71050391527049</v>
      </c>
    </row>
    <row r="41" spans="1:82">
      <c r="A41" s="762">
        <f t="shared" si="0"/>
        <v>22.75</v>
      </c>
      <c r="B41" s="763">
        <v>22.5</v>
      </c>
      <c r="C41" s="1018">
        <v>207.61616259011217</v>
      </c>
      <c r="D41" s="1018">
        <v>137.08524533364368</v>
      </c>
      <c r="E41" s="1018">
        <v>1427.2626113497299</v>
      </c>
      <c r="F41" s="1018">
        <v>406.27837291891177</v>
      </c>
      <c r="G41" s="1018">
        <v>34.388594560414838</v>
      </c>
      <c r="H41" s="1018">
        <v>1174.6504181668031</v>
      </c>
      <c r="I41" s="1018">
        <v>443.24418150260431</v>
      </c>
      <c r="J41" s="1018">
        <v>343.75607582766935</v>
      </c>
      <c r="K41" s="1018">
        <v>121.62486079842579</v>
      </c>
      <c r="L41" s="1018">
        <v>301.2775852130676</v>
      </c>
      <c r="M41" s="1190">
        <v>0</v>
      </c>
      <c r="N41" s="320"/>
      <c r="W41" s="330">
        <f t="shared" si="6"/>
        <v>22.75</v>
      </c>
      <c r="X41" s="330">
        <v>22.5</v>
      </c>
      <c r="Y41" s="421">
        <v>137.08524533364368</v>
      </c>
      <c r="Z41" s="421">
        <v>0</v>
      </c>
      <c r="AA41" s="388">
        <f t="shared" si="7"/>
        <v>137.08524533364368</v>
      </c>
      <c r="AB41" s="398">
        <f t="shared" si="1"/>
        <v>137.08524533364368</v>
      </c>
      <c r="AD41" s="330">
        <v>22.5</v>
      </c>
      <c r="AE41" s="421">
        <v>1427.2626113497299</v>
      </c>
      <c r="AF41" s="421">
        <v>0</v>
      </c>
      <c r="AG41" s="388">
        <f t="shared" si="2"/>
        <v>1427.2626113497299</v>
      </c>
      <c r="AH41" s="398">
        <f t="shared" si="3"/>
        <v>1427.2626113497299</v>
      </c>
      <c r="AJ41" s="330">
        <v>22.5</v>
      </c>
      <c r="AK41" s="421">
        <v>406.27837291891177</v>
      </c>
      <c r="AL41" s="421">
        <v>0</v>
      </c>
      <c r="AM41" s="388">
        <f t="shared" si="4"/>
        <v>406.27837291891177</v>
      </c>
      <c r="AN41" s="398">
        <f t="shared" si="5"/>
        <v>406.27837291891177</v>
      </c>
      <c r="AP41" s="330">
        <v>22.5</v>
      </c>
      <c r="AQ41" s="421">
        <v>34.375605600075843</v>
      </c>
      <c r="AR41" s="421">
        <v>0</v>
      </c>
      <c r="AS41" s="388">
        <f t="shared" si="8"/>
        <v>34.375605600075843</v>
      </c>
      <c r="AT41" s="398">
        <f t="shared" si="9"/>
        <v>34.388594560414838</v>
      </c>
      <c r="AV41" s="330">
        <v>22.5</v>
      </c>
      <c r="AW41" s="421">
        <v>1174.6504181668031</v>
      </c>
      <c r="AX41" s="421">
        <v>0</v>
      </c>
      <c r="AY41" s="388">
        <f t="shared" si="22"/>
        <v>1174.6504181668031</v>
      </c>
      <c r="AZ41" s="398">
        <f t="shared" si="24"/>
        <v>1174.6504181668031</v>
      </c>
      <c r="BB41" s="330">
        <v>22.5</v>
      </c>
      <c r="BC41" s="421">
        <v>442.79412546780492</v>
      </c>
      <c r="BD41" s="421">
        <v>0</v>
      </c>
      <c r="BE41" s="388">
        <f t="shared" si="23"/>
        <v>442.79412546780492</v>
      </c>
      <c r="BF41" s="398">
        <f t="shared" si="13"/>
        <v>443.24418150260431</v>
      </c>
      <c r="BH41" s="330">
        <v>22.5</v>
      </c>
      <c r="BI41" s="421">
        <v>343.75607582766935</v>
      </c>
      <c r="BJ41" s="421">
        <v>0</v>
      </c>
      <c r="BK41" s="388">
        <f t="shared" si="14"/>
        <v>343.75607582766935</v>
      </c>
      <c r="BL41" s="398">
        <f t="shared" si="15"/>
        <v>343.75607582766935</v>
      </c>
      <c r="BN41" s="330">
        <v>22.5</v>
      </c>
      <c r="BO41" s="421">
        <v>121.62394455912924</v>
      </c>
      <c r="BP41" s="421">
        <v>0</v>
      </c>
      <c r="BQ41" s="388">
        <f t="shared" si="16"/>
        <v>121.62394455912924</v>
      </c>
      <c r="BR41" s="398">
        <f t="shared" si="17"/>
        <v>121.62486079842579</v>
      </c>
      <c r="BT41" s="330">
        <v>22.5</v>
      </c>
      <c r="BU41" s="25">
        <v>301.2775852130676</v>
      </c>
      <c r="BW41" s="388">
        <f t="shared" si="18"/>
        <v>301.2775852130676</v>
      </c>
      <c r="BX41" s="398">
        <f t="shared" si="19"/>
        <v>301.2775852130676</v>
      </c>
      <c r="BZ41" s="330">
        <v>22.5</v>
      </c>
      <c r="CA41" s="25">
        <v>0</v>
      </c>
      <c r="CC41" s="388">
        <f t="shared" si="20"/>
        <v>0</v>
      </c>
      <c r="CD41" s="398">
        <f t="shared" si="21"/>
        <v>0</v>
      </c>
    </row>
    <row r="42" spans="1:82">
      <c r="A42" s="762">
        <f t="shared" si="0"/>
        <v>23.25</v>
      </c>
      <c r="B42" s="652">
        <v>23</v>
      </c>
      <c r="C42" s="1018">
        <v>636.36100489951502</v>
      </c>
      <c r="D42" s="1018">
        <v>378.72617760617766</v>
      </c>
      <c r="E42" s="1018">
        <v>145.02795582408066</v>
      </c>
      <c r="F42" s="1018">
        <v>0</v>
      </c>
      <c r="G42" s="1018">
        <v>0</v>
      </c>
      <c r="H42" s="1018">
        <v>0</v>
      </c>
      <c r="I42" s="1018">
        <v>63.649350895650016</v>
      </c>
      <c r="J42" s="1018">
        <v>0</v>
      </c>
      <c r="K42" s="1018">
        <v>83.48943707728823</v>
      </c>
      <c r="L42" s="1018">
        <v>161.88207847496898</v>
      </c>
      <c r="M42" s="1190">
        <v>15.275684416993368</v>
      </c>
      <c r="N42" s="320"/>
      <c r="W42" s="330">
        <f t="shared" si="6"/>
        <v>23.25</v>
      </c>
      <c r="X42" s="330">
        <v>23</v>
      </c>
      <c r="Y42" s="421">
        <v>378.72617760617766</v>
      </c>
      <c r="Z42" s="421">
        <v>0</v>
      </c>
      <c r="AA42" s="388">
        <f t="shared" si="7"/>
        <v>378.72617760617766</v>
      </c>
      <c r="AB42" s="398">
        <f t="shared" si="1"/>
        <v>378.72617760617766</v>
      </c>
      <c r="AD42" s="330">
        <v>23</v>
      </c>
      <c r="AE42" s="421">
        <v>145.02795582408066</v>
      </c>
      <c r="AF42" s="421">
        <v>0</v>
      </c>
      <c r="AG42" s="388">
        <f t="shared" si="2"/>
        <v>145.02795582408066</v>
      </c>
      <c r="AH42" s="398">
        <f t="shared" si="3"/>
        <v>145.02795582408066</v>
      </c>
      <c r="AJ42" s="330">
        <v>23</v>
      </c>
      <c r="AK42" s="421">
        <v>0</v>
      </c>
      <c r="AL42" s="421">
        <v>0</v>
      </c>
      <c r="AM42" s="388">
        <f t="shared" si="4"/>
        <v>0</v>
      </c>
      <c r="AN42" s="398">
        <f t="shared" si="5"/>
        <v>0</v>
      </c>
      <c r="AP42" s="330">
        <v>23</v>
      </c>
      <c r="AQ42" s="421">
        <v>0</v>
      </c>
      <c r="AR42" s="421">
        <v>0</v>
      </c>
      <c r="AS42" s="388">
        <f t="shared" si="8"/>
        <v>0</v>
      </c>
      <c r="AT42" s="398">
        <f t="shared" si="9"/>
        <v>0</v>
      </c>
      <c r="AV42" s="330">
        <v>23</v>
      </c>
      <c r="AW42" s="421">
        <v>0</v>
      </c>
      <c r="AX42" s="421">
        <v>0</v>
      </c>
      <c r="AY42" s="388">
        <f t="shared" si="22"/>
        <v>0</v>
      </c>
      <c r="AZ42" s="398">
        <f t="shared" si="11"/>
        <v>0</v>
      </c>
      <c r="BB42" s="330">
        <v>23</v>
      </c>
      <c r="BC42" s="421">
        <v>63.584723370513558</v>
      </c>
      <c r="BD42" s="421">
        <v>0</v>
      </c>
      <c r="BE42" s="388">
        <f t="shared" si="23"/>
        <v>63.584723370513558</v>
      </c>
      <c r="BF42" s="398">
        <f t="shared" si="13"/>
        <v>63.649350895650016</v>
      </c>
      <c r="BH42" s="330">
        <v>23</v>
      </c>
      <c r="BI42" s="421">
        <v>0</v>
      </c>
      <c r="BJ42" s="421">
        <v>0</v>
      </c>
      <c r="BK42" s="388">
        <f t="shared" si="14"/>
        <v>0</v>
      </c>
      <c r="BL42" s="398">
        <f t="shared" si="15"/>
        <v>0</v>
      </c>
      <c r="BN42" s="330">
        <v>23</v>
      </c>
      <c r="BO42" s="421">
        <v>83.488808124436034</v>
      </c>
      <c r="BP42" s="421">
        <v>0</v>
      </c>
      <c r="BQ42" s="388">
        <f t="shared" si="16"/>
        <v>83.488808124436034</v>
      </c>
      <c r="BR42" s="398">
        <f t="shared" si="17"/>
        <v>83.48943707728823</v>
      </c>
      <c r="BT42" s="330">
        <v>23</v>
      </c>
      <c r="BU42" s="25">
        <v>161.88207847496898</v>
      </c>
      <c r="BW42" s="388">
        <f t="shared" si="18"/>
        <v>161.88207847496898</v>
      </c>
      <c r="BX42" s="398">
        <f t="shared" si="19"/>
        <v>161.88207847496898</v>
      </c>
      <c r="BZ42" s="330">
        <v>23</v>
      </c>
      <c r="CA42" s="25">
        <v>15.275684416993368</v>
      </c>
      <c r="CC42" s="388">
        <f t="shared" si="20"/>
        <v>15.275684416993368</v>
      </c>
      <c r="CD42" s="398">
        <f t="shared" si="21"/>
        <v>15.275684416993368</v>
      </c>
    </row>
    <row r="43" spans="1:82">
      <c r="A43" s="762">
        <f t="shared" si="0"/>
        <v>23.75</v>
      </c>
      <c r="B43" s="763">
        <v>23.5</v>
      </c>
      <c r="C43" s="1018">
        <v>0</v>
      </c>
      <c r="D43" s="1018">
        <v>0</v>
      </c>
      <c r="E43" s="1018">
        <v>0</v>
      </c>
      <c r="F43" s="1018">
        <v>0</v>
      </c>
      <c r="G43" s="1018">
        <v>0</v>
      </c>
      <c r="H43" s="1018">
        <v>0</v>
      </c>
      <c r="I43" s="1018">
        <v>0</v>
      </c>
      <c r="J43" s="1018">
        <v>187.62023145180063</v>
      </c>
      <c r="K43" s="1018">
        <v>0</v>
      </c>
      <c r="L43" s="1018">
        <v>15.123239801836329</v>
      </c>
      <c r="M43" s="1190">
        <v>0</v>
      </c>
      <c r="N43" s="320"/>
      <c r="W43" s="330">
        <f t="shared" si="6"/>
        <v>23.75</v>
      </c>
      <c r="X43" s="330">
        <v>23.5</v>
      </c>
      <c r="Y43" s="421">
        <v>0</v>
      </c>
      <c r="Z43" s="421">
        <v>0</v>
      </c>
      <c r="AA43" s="388">
        <f t="shared" si="7"/>
        <v>0</v>
      </c>
      <c r="AB43" s="398">
        <f t="shared" si="1"/>
        <v>0</v>
      </c>
      <c r="AD43" s="330">
        <v>23.5</v>
      </c>
      <c r="AE43" s="421">
        <v>0</v>
      </c>
      <c r="AF43" s="421">
        <v>0</v>
      </c>
      <c r="AG43" s="388">
        <f t="shared" si="2"/>
        <v>0</v>
      </c>
      <c r="AH43" s="398">
        <f t="shared" si="3"/>
        <v>0</v>
      </c>
      <c r="AJ43" s="330">
        <v>23.5</v>
      </c>
      <c r="AK43" s="421">
        <v>0</v>
      </c>
      <c r="AL43" s="421">
        <v>0</v>
      </c>
      <c r="AM43" s="388">
        <f t="shared" si="4"/>
        <v>0</v>
      </c>
      <c r="AN43" s="398">
        <f t="shared" si="5"/>
        <v>0</v>
      </c>
      <c r="AP43" s="330">
        <v>23.5</v>
      </c>
      <c r="AQ43" s="421">
        <v>0</v>
      </c>
      <c r="AR43" s="421">
        <v>0</v>
      </c>
      <c r="AS43" s="388">
        <f t="shared" si="8"/>
        <v>0</v>
      </c>
      <c r="AT43" s="398">
        <f t="shared" si="9"/>
        <v>0</v>
      </c>
      <c r="AV43" s="330">
        <v>23.5</v>
      </c>
      <c r="AW43" s="421">
        <v>0</v>
      </c>
      <c r="AX43" s="421">
        <v>0</v>
      </c>
      <c r="AY43" s="388">
        <f t="shared" si="22"/>
        <v>0</v>
      </c>
      <c r="AZ43" s="398">
        <f t="shared" si="11"/>
        <v>0</v>
      </c>
      <c r="BB43" s="330">
        <v>23.5</v>
      </c>
      <c r="BC43" s="421">
        <v>0</v>
      </c>
      <c r="BD43" s="421">
        <v>0</v>
      </c>
      <c r="BE43" s="388">
        <f t="shared" si="23"/>
        <v>0</v>
      </c>
      <c r="BF43" s="398">
        <f t="shared" si="13"/>
        <v>0</v>
      </c>
      <c r="BH43" s="330">
        <v>23.5</v>
      </c>
      <c r="BI43" s="421">
        <v>187.62023145180063</v>
      </c>
      <c r="BJ43" s="421">
        <v>0</v>
      </c>
      <c r="BK43" s="388">
        <f t="shared" si="14"/>
        <v>187.62023145180063</v>
      </c>
      <c r="BL43" s="398">
        <f t="shared" si="15"/>
        <v>187.62023145180063</v>
      </c>
      <c r="BN43" s="330">
        <v>23.5</v>
      </c>
      <c r="BO43" s="421">
        <v>0</v>
      </c>
      <c r="BP43" s="421">
        <v>0</v>
      </c>
      <c r="BQ43" s="388">
        <f t="shared" si="16"/>
        <v>0</v>
      </c>
      <c r="BR43" s="398">
        <f t="shared" si="17"/>
        <v>0</v>
      </c>
      <c r="BT43" s="330">
        <v>23.5</v>
      </c>
      <c r="BU43" s="25">
        <v>15.123239801836329</v>
      </c>
      <c r="BW43" s="388">
        <f t="shared" si="18"/>
        <v>15.123239801836329</v>
      </c>
      <c r="BX43" s="398">
        <f t="shared" si="19"/>
        <v>15.123239801836329</v>
      </c>
      <c r="BZ43" s="330">
        <v>23.5</v>
      </c>
      <c r="CA43" s="25">
        <v>0</v>
      </c>
      <c r="CC43" s="388">
        <f t="shared" si="20"/>
        <v>0</v>
      </c>
      <c r="CD43" s="398">
        <f t="shared" si="21"/>
        <v>0</v>
      </c>
    </row>
    <row r="44" spans="1:82">
      <c r="A44" s="762">
        <f t="shared" si="0"/>
        <v>24.25</v>
      </c>
      <c r="B44" s="652">
        <v>24</v>
      </c>
      <c r="C44" s="1018">
        <v>0</v>
      </c>
      <c r="D44" s="1018">
        <v>0</v>
      </c>
      <c r="E44" s="1018">
        <v>0</v>
      </c>
      <c r="F44" s="1018">
        <v>0</v>
      </c>
      <c r="G44" s="1018">
        <v>0</v>
      </c>
      <c r="H44" s="1018">
        <v>0</v>
      </c>
      <c r="I44" s="1018">
        <v>0</v>
      </c>
      <c r="J44" s="1018">
        <v>0</v>
      </c>
      <c r="K44" s="1018">
        <v>0</v>
      </c>
      <c r="L44" s="1018">
        <v>0</v>
      </c>
      <c r="M44" s="1190">
        <v>0</v>
      </c>
      <c r="N44" s="320"/>
      <c r="W44" s="330">
        <f t="shared" si="6"/>
        <v>24.25</v>
      </c>
      <c r="X44" s="330">
        <v>24</v>
      </c>
      <c r="Y44" s="421">
        <v>0</v>
      </c>
      <c r="Z44" s="421">
        <v>0</v>
      </c>
      <c r="AA44" s="388">
        <f t="shared" si="7"/>
        <v>0</v>
      </c>
      <c r="AB44" s="398">
        <f t="shared" si="1"/>
        <v>0</v>
      </c>
      <c r="AD44" s="330">
        <v>24</v>
      </c>
      <c r="AE44" s="421">
        <v>0</v>
      </c>
      <c r="AF44" s="421">
        <v>0</v>
      </c>
      <c r="AG44" s="388">
        <f t="shared" si="2"/>
        <v>0</v>
      </c>
      <c r="AH44" s="398">
        <f t="shared" si="3"/>
        <v>0</v>
      </c>
      <c r="AJ44" s="330">
        <v>24</v>
      </c>
      <c r="AK44" s="421">
        <v>0</v>
      </c>
      <c r="AL44" s="421">
        <v>0</v>
      </c>
      <c r="AM44" s="388">
        <f t="shared" si="4"/>
        <v>0</v>
      </c>
      <c r="AN44" s="398">
        <f t="shared" si="5"/>
        <v>0</v>
      </c>
      <c r="AP44" s="330">
        <v>24</v>
      </c>
      <c r="AQ44" s="421">
        <v>0</v>
      </c>
      <c r="AR44" s="421">
        <v>0</v>
      </c>
      <c r="AS44" s="388">
        <f t="shared" si="8"/>
        <v>0</v>
      </c>
      <c r="AT44" s="398">
        <f t="shared" si="9"/>
        <v>0</v>
      </c>
      <c r="AV44" s="330">
        <v>24</v>
      </c>
      <c r="AW44" s="421">
        <v>0</v>
      </c>
      <c r="AX44" s="421">
        <v>0</v>
      </c>
      <c r="AY44" s="388">
        <f t="shared" si="22"/>
        <v>0</v>
      </c>
      <c r="AZ44" s="398">
        <f t="shared" si="11"/>
        <v>0</v>
      </c>
      <c r="BB44" s="330">
        <v>24</v>
      </c>
      <c r="BC44" s="421">
        <v>0</v>
      </c>
      <c r="BD44" s="421">
        <v>0</v>
      </c>
      <c r="BE44" s="388">
        <f t="shared" si="23"/>
        <v>0</v>
      </c>
      <c r="BF44" s="398">
        <f t="shared" si="13"/>
        <v>0</v>
      </c>
      <c r="BH44" s="330">
        <v>24</v>
      </c>
      <c r="BI44" s="421">
        <v>0</v>
      </c>
      <c r="BJ44" s="421">
        <v>0</v>
      </c>
      <c r="BK44" s="388">
        <f t="shared" si="14"/>
        <v>0</v>
      </c>
      <c r="BL44" s="398">
        <f t="shared" si="15"/>
        <v>0</v>
      </c>
      <c r="BN44" s="330">
        <v>24</v>
      </c>
      <c r="BO44" s="421">
        <v>0</v>
      </c>
      <c r="BP44" s="421">
        <v>0</v>
      </c>
      <c r="BQ44" s="388">
        <f t="shared" si="16"/>
        <v>0</v>
      </c>
      <c r="BR44" s="398">
        <f t="shared" si="17"/>
        <v>0</v>
      </c>
      <c r="BT44" s="330">
        <v>24</v>
      </c>
      <c r="BU44" s="25">
        <v>0</v>
      </c>
      <c r="BW44" s="388">
        <f t="shared" si="18"/>
        <v>0</v>
      </c>
      <c r="BX44" s="398">
        <f t="shared" si="19"/>
        <v>0</v>
      </c>
      <c r="BZ44" s="330">
        <v>24</v>
      </c>
      <c r="CA44" s="25">
        <v>0</v>
      </c>
      <c r="CC44" s="388">
        <f t="shared" si="20"/>
        <v>0</v>
      </c>
      <c r="CD44" s="398">
        <f t="shared" si="21"/>
        <v>0</v>
      </c>
    </row>
    <row r="45" spans="1:82">
      <c r="A45" s="762">
        <f t="shared" si="0"/>
        <v>24.75</v>
      </c>
      <c r="B45" s="763">
        <v>24.5</v>
      </c>
      <c r="C45" s="1018">
        <v>0</v>
      </c>
      <c r="D45" s="1018">
        <v>0</v>
      </c>
      <c r="E45" s="1018">
        <v>0</v>
      </c>
      <c r="F45" s="1018">
        <v>0</v>
      </c>
      <c r="G45" s="1018">
        <v>0</v>
      </c>
      <c r="H45" s="1018">
        <v>0</v>
      </c>
      <c r="I45" s="1018">
        <v>0</v>
      </c>
      <c r="J45" s="1018">
        <v>0</v>
      </c>
      <c r="K45" s="1018">
        <v>0</v>
      </c>
      <c r="L45" s="1018">
        <v>0</v>
      </c>
      <c r="M45" s="1190">
        <v>0</v>
      </c>
      <c r="N45" s="320"/>
      <c r="W45" s="330">
        <f t="shared" si="6"/>
        <v>24.75</v>
      </c>
      <c r="X45" s="330">
        <v>24.5</v>
      </c>
      <c r="Y45" s="421">
        <v>0</v>
      </c>
      <c r="Z45" s="421">
        <v>0</v>
      </c>
      <c r="AA45" s="388">
        <f t="shared" si="7"/>
        <v>0</v>
      </c>
      <c r="AB45" s="398">
        <f t="shared" si="1"/>
        <v>0</v>
      </c>
      <c r="AD45" s="330">
        <v>24.5</v>
      </c>
      <c r="AE45" s="421">
        <v>0</v>
      </c>
      <c r="AF45" s="421">
        <v>0</v>
      </c>
      <c r="AG45" s="388">
        <f t="shared" si="2"/>
        <v>0</v>
      </c>
      <c r="AH45" s="398">
        <f t="shared" si="3"/>
        <v>0</v>
      </c>
      <c r="AJ45" s="330">
        <v>24.5</v>
      </c>
      <c r="AK45" s="421">
        <v>0</v>
      </c>
      <c r="AL45" s="421">
        <v>0</v>
      </c>
      <c r="AM45" s="388">
        <f t="shared" si="4"/>
        <v>0</v>
      </c>
      <c r="AN45" s="398">
        <f t="shared" si="5"/>
        <v>0</v>
      </c>
      <c r="AP45" s="330">
        <v>24.5</v>
      </c>
      <c r="AQ45" s="421">
        <v>0</v>
      </c>
      <c r="AR45" s="421">
        <v>0</v>
      </c>
      <c r="AS45" s="388">
        <f t="shared" si="8"/>
        <v>0</v>
      </c>
      <c r="AT45" s="398">
        <f t="shared" si="9"/>
        <v>0</v>
      </c>
      <c r="AV45" s="330">
        <v>24.5</v>
      </c>
      <c r="AW45" s="421">
        <v>0</v>
      </c>
      <c r="AX45" s="421">
        <v>0</v>
      </c>
      <c r="AY45" s="388">
        <f t="shared" si="22"/>
        <v>0</v>
      </c>
      <c r="AZ45" s="398">
        <f t="shared" si="11"/>
        <v>0</v>
      </c>
      <c r="BB45" s="330">
        <v>24.5</v>
      </c>
      <c r="BC45" s="421">
        <v>0</v>
      </c>
      <c r="BD45" s="421">
        <v>0</v>
      </c>
      <c r="BE45" s="388">
        <f t="shared" si="23"/>
        <v>0</v>
      </c>
      <c r="BF45" s="398">
        <f t="shared" si="13"/>
        <v>0</v>
      </c>
      <c r="BH45" s="330">
        <v>24.5</v>
      </c>
      <c r="BI45" s="421">
        <v>0</v>
      </c>
      <c r="BJ45" s="421">
        <v>0</v>
      </c>
      <c r="BK45" s="388">
        <f t="shared" si="14"/>
        <v>0</v>
      </c>
      <c r="BL45" s="398">
        <f t="shared" si="15"/>
        <v>0</v>
      </c>
      <c r="BN45" s="330">
        <v>24.5</v>
      </c>
      <c r="BO45" s="421">
        <v>0</v>
      </c>
      <c r="BP45" s="421">
        <v>0</v>
      </c>
      <c r="BQ45" s="388">
        <f t="shared" si="16"/>
        <v>0</v>
      </c>
      <c r="BR45" s="398">
        <f t="shared" si="17"/>
        <v>0</v>
      </c>
      <c r="BT45" s="330">
        <v>24.5</v>
      </c>
      <c r="BU45" s="25">
        <v>0</v>
      </c>
      <c r="BW45" s="388">
        <f t="shared" si="18"/>
        <v>0</v>
      </c>
      <c r="BX45" s="398">
        <f t="shared" si="19"/>
        <v>0</v>
      </c>
      <c r="BZ45" s="330">
        <v>24.5</v>
      </c>
      <c r="CA45" s="25">
        <v>0</v>
      </c>
      <c r="CC45" s="388">
        <f t="shared" si="20"/>
        <v>0</v>
      </c>
      <c r="CD45" s="398">
        <f t="shared" si="21"/>
        <v>0</v>
      </c>
    </row>
    <row r="46" spans="1:82">
      <c r="A46" s="762">
        <f t="shared" si="0"/>
        <v>25.25</v>
      </c>
      <c r="B46" s="652">
        <v>25</v>
      </c>
      <c r="C46" s="1018">
        <v>0</v>
      </c>
      <c r="D46" s="1018">
        <v>0</v>
      </c>
      <c r="E46" s="1018">
        <v>0</v>
      </c>
      <c r="F46" s="1018">
        <v>0</v>
      </c>
      <c r="G46" s="1018">
        <v>0</v>
      </c>
      <c r="H46" s="1018">
        <v>0</v>
      </c>
      <c r="I46" s="1018">
        <v>0</v>
      </c>
      <c r="J46" s="1018">
        <v>0</v>
      </c>
      <c r="K46" s="1018">
        <v>0</v>
      </c>
      <c r="L46" s="1018">
        <v>0</v>
      </c>
      <c r="M46" s="1190">
        <v>0</v>
      </c>
      <c r="N46" s="320"/>
      <c r="W46" s="330">
        <f t="shared" si="6"/>
        <v>25.25</v>
      </c>
      <c r="X46" s="330">
        <v>25</v>
      </c>
      <c r="Y46" s="421">
        <v>0</v>
      </c>
      <c r="Z46" s="421">
        <v>0</v>
      </c>
      <c r="AA46" s="388">
        <f t="shared" si="7"/>
        <v>0</v>
      </c>
      <c r="AB46" s="398">
        <f t="shared" si="1"/>
        <v>0</v>
      </c>
      <c r="AD46" s="330">
        <v>25</v>
      </c>
      <c r="AE46" s="421">
        <v>0</v>
      </c>
      <c r="AF46" s="421">
        <v>0</v>
      </c>
      <c r="AG46" s="388">
        <f t="shared" si="2"/>
        <v>0</v>
      </c>
      <c r="AH46" s="398">
        <f t="shared" si="3"/>
        <v>0</v>
      </c>
      <c r="AJ46" s="330">
        <v>25</v>
      </c>
      <c r="AK46" s="421">
        <v>0</v>
      </c>
      <c r="AL46" s="421">
        <v>0</v>
      </c>
      <c r="AM46" s="388">
        <f t="shared" si="4"/>
        <v>0</v>
      </c>
      <c r="AN46" s="398">
        <f t="shared" si="5"/>
        <v>0</v>
      </c>
      <c r="AP46" s="330">
        <v>25</v>
      </c>
      <c r="AQ46" s="421">
        <v>0</v>
      </c>
      <c r="AR46" s="421">
        <v>0</v>
      </c>
      <c r="AS46" s="388">
        <f t="shared" si="8"/>
        <v>0</v>
      </c>
      <c r="AT46" s="398">
        <f t="shared" si="9"/>
        <v>0</v>
      </c>
      <c r="AV46" s="330">
        <v>25</v>
      </c>
      <c r="AW46" s="421">
        <v>0</v>
      </c>
      <c r="AX46" s="421">
        <v>0</v>
      </c>
      <c r="AY46" s="388">
        <f t="shared" si="22"/>
        <v>0</v>
      </c>
      <c r="AZ46" s="398">
        <f t="shared" si="11"/>
        <v>0</v>
      </c>
      <c r="BB46" s="330">
        <v>25</v>
      </c>
      <c r="BC46" s="421">
        <v>0</v>
      </c>
      <c r="BD46" s="421">
        <v>0</v>
      </c>
      <c r="BE46" s="388">
        <f t="shared" si="23"/>
        <v>0</v>
      </c>
      <c r="BF46" s="398">
        <f t="shared" si="13"/>
        <v>0</v>
      </c>
      <c r="BH46" s="330">
        <v>25</v>
      </c>
      <c r="BI46" s="421">
        <v>0</v>
      </c>
      <c r="BJ46" s="421">
        <v>0</v>
      </c>
      <c r="BK46" s="388">
        <f t="shared" si="14"/>
        <v>0</v>
      </c>
      <c r="BL46" s="398">
        <f t="shared" si="15"/>
        <v>0</v>
      </c>
      <c r="BN46" s="330">
        <v>25</v>
      </c>
      <c r="BO46" s="421">
        <v>0</v>
      </c>
      <c r="BP46" s="421">
        <v>0</v>
      </c>
      <c r="BQ46" s="388">
        <f t="shared" si="16"/>
        <v>0</v>
      </c>
      <c r="BR46" s="398">
        <f t="shared" si="17"/>
        <v>0</v>
      </c>
      <c r="BT46" s="330">
        <v>25</v>
      </c>
      <c r="BU46" s="25">
        <v>0</v>
      </c>
      <c r="BW46" s="388">
        <f t="shared" si="18"/>
        <v>0</v>
      </c>
      <c r="BX46" s="398">
        <f t="shared" si="19"/>
        <v>0</v>
      </c>
      <c r="BZ46" s="330">
        <v>25</v>
      </c>
      <c r="CA46" s="25">
        <v>0</v>
      </c>
      <c r="CC46" s="388">
        <f t="shared" si="20"/>
        <v>0</v>
      </c>
      <c r="CD46" s="398">
        <f t="shared" si="21"/>
        <v>0</v>
      </c>
    </row>
    <row r="47" spans="1:82">
      <c r="A47" s="762">
        <f t="shared" si="0"/>
        <v>25.75</v>
      </c>
      <c r="B47" s="763">
        <v>25.5</v>
      </c>
      <c r="C47" s="1018">
        <v>0</v>
      </c>
      <c r="D47" s="1018">
        <v>0</v>
      </c>
      <c r="E47" s="1018">
        <v>0</v>
      </c>
      <c r="F47" s="1018">
        <v>0</v>
      </c>
      <c r="G47" s="1018">
        <v>0</v>
      </c>
      <c r="H47" s="1018">
        <v>0</v>
      </c>
      <c r="I47" s="1018">
        <v>0</v>
      </c>
      <c r="J47" s="1018">
        <v>0</v>
      </c>
      <c r="K47" s="1018">
        <v>0</v>
      </c>
      <c r="L47" s="1018">
        <v>0</v>
      </c>
      <c r="M47" s="1190">
        <v>0</v>
      </c>
      <c r="N47" s="320"/>
      <c r="W47" s="330">
        <f t="shared" si="6"/>
        <v>25.75</v>
      </c>
      <c r="X47" s="330">
        <v>25.5</v>
      </c>
      <c r="Y47" s="421">
        <v>0</v>
      </c>
      <c r="Z47" s="421">
        <v>0</v>
      </c>
      <c r="AA47" s="388">
        <f t="shared" si="7"/>
        <v>0</v>
      </c>
      <c r="AB47" s="398">
        <f t="shared" si="1"/>
        <v>0</v>
      </c>
      <c r="AD47" s="330">
        <v>25.5</v>
      </c>
      <c r="AE47" s="421">
        <v>0</v>
      </c>
      <c r="AF47" s="421">
        <v>0</v>
      </c>
      <c r="AG47" s="388">
        <f t="shared" si="2"/>
        <v>0</v>
      </c>
      <c r="AH47" s="398">
        <f t="shared" si="3"/>
        <v>0</v>
      </c>
      <c r="AJ47" s="330">
        <v>25.5</v>
      </c>
      <c r="AK47" s="421">
        <v>0</v>
      </c>
      <c r="AL47" s="421">
        <v>0</v>
      </c>
      <c r="AM47" s="388">
        <f t="shared" si="4"/>
        <v>0</v>
      </c>
      <c r="AN47" s="398">
        <f t="shared" si="5"/>
        <v>0</v>
      </c>
      <c r="AP47" s="330">
        <v>25.5</v>
      </c>
      <c r="AQ47" s="421">
        <v>0</v>
      </c>
      <c r="AR47" s="421">
        <v>0</v>
      </c>
      <c r="AS47" s="388">
        <f t="shared" si="8"/>
        <v>0</v>
      </c>
      <c r="AT47" s="398">
        <f t="shared" si="9"/>
        <v>0</v>
      </c>
      <c r="AV47" s="330">
        <v>25.5</v>
      </c>
      <c r="AW47" s="421">
        <v>0</v>
      </c>
      <c r="AX47" s="421">
        <v>0</v>
      </c>
      <c r="AY47" s="388">
        <f t="shared" si="22"/>
        <v>0</v>
      </c>
      <c r="AZ47" s="398">
        <f t="shared" si="11"/>
        <v>0</v>
      </c>
      <c r="BB47" s="330">
        <v>25.5</v>
      </c>
      <c r="BC47" s="421">
        <v>0</v>
      </c>
      <c r="BD47" s="421">
        <v>0</v>
      </c>
      <c r="BE47" s="388">
        <f t="shared" si="23"/>
        <v>0</v>
      </c>
      <c r="BF47" s="398">
        <f t="shared" si="13"/>
        <v>0</v>
      </c>
      <c r="BH47" s="330">
        <v>25.5</v>
      </c>
      <c r="BI47" s="421">
        <v>0</v>
      </c>
      <c r="BJ47" s="421">
        <v>0</v>
      </c>
      <c r="BK47" s="388">
        <f t="shared" si="14"/>
        <v>0</v>
      </c>
      <c r="BL47" s="398">
        <f t="shared" si="15"/>
        <v>0</v>
      </c>
      <c r="BN47" s="330">
        <v>25.5</v>
      </c>
      <c r="BO47" s="421">
        <v>0</v>
      </c>
      <c r="BP47" s="421">
        <v>0</v>
      </c>
      <c r="BQ47" s="388">
        <f t="shared" si="16"/>
        <v>0</v>
      </c>
      <c r="BR47" s="398">
        <f t="shared" si="17"/>
        <v>0</v>
      </c>
      <c r="BT47" s="330">
        <v>25.5</v>
      </c>
      <c r="BU47" s="25">
        <v>0</v>
      </c>
      <c r="BW47" s="388">
        <f t="shared" si="18"/>
        <v>0</v>
      </c>
      <c r="BX47" s="398">
        <f t="shared" si="19"/>
        <v>0</v>
      </c>
      <c r="BZ47" s="330">
        <v>25.5</v>
      </c>
      <c r="CA47" s="25">
        <v>0</v>
      </c>
      <c r="CC47" s="388">
        <f t="shared" si="20"/>
        <v>0</v>
      </c>
      <c r="CD47" s="398">
        <f t="shared" si="21"/>
        <v>0</v>
      </c>
    </row>
    <row r="48" spans="1:82">
      <c r="A48" s="762">
        <f t="shared" si="0"/>
        <v>26.25</v>
      </c>
      <c r="B48" s="652">
        <v>26</v>
      </c>
      <c r="C48" s="1018">
        <v>0</v>
      </c>
      <c r="D48" s="1018">
        <v>0</v>
      </c>
      <c r="E48" s="1018">
        <v>0</v>
      </c>
      <c r="F48" s="1018">
        <v>0</v>
      </c>
      <c r="G48" s="1018">
        <v>0</v>
      </c>
      <c r="H48" s="1018">
        <v>0</v>
      </c>
      <c r="I48" s="1018">
        <v>0</v>
      </c>
      <c r="J48" s="1018">
        <v>0</v>
      </c>
      <c r="K48" s="1018">
        <v>0</v>
      </c>
      <c r="L48" s="1018">
        <v>0</v>
      </c>
      <c r="M48" s="1190">
        <v>0</v>
      </c>
      <c r="N48" s="320"/>
      <c r="W48" s="330">
        <f t="shared" si="6"/>
        <v>26.25</v>
      </c>
      <c r="X48" s="330">
        <v>26</v>
      </c>
      <c r="Y48" s="421">
        <v>0</v>
      </c>
      <c r="Z48" s="421">
        <v>0</v>
      </c>
      <c r="AA48" s="388">
        <f t="shared" si="7"/>
        <v>0</v>
      </c>
      <c r="AB48" s="398">
        <f t="shared" si="1"/>
        <v>0</v>
      </c>
      <c r="AD48" s="330">
        <v>26</v>
      </c>
      <c r="AE48" s="421">
        <v>0</v>
      </c>
      <c r="AF48" s="421">
        <v>0</v>
      </c>
      <c r="AG48" s="388">
        <f t="shared" si="2"/>
        <v>0</v>
      </c>
      <c r="AH48" s="398">
        <f t="shared" si="3"/>
        <v>0</v>
      </c>
      <c r="AJ48" s="330">
        <v>26</v>
      </c>
      <c r="AK48" s="421">
        <v>0</v>
      </c>
      <c r="AL48" s="421">
        <v>0</v>
      </c>
      <c r="AM48" s="388">
        <f t="shared" si="4"/>
        <v>0</v>
      </c>
      <c r="AN48" s="398">
        <f t="shared" si="5"/>
        <v>0</v>
      </c>
      <c r="AP48" s="330">
        <v>26</v>
      </c>
      <c r="AQ48" s="421">
        <v>0</v>
      </c>
      <c r="AR48" s="421">
        <v>0</v>
      </c>
      <c r="AS48" s="388">
        <f t="shared" si="8"/>
        <v>0</v>
      </c>
      <c r="AT48" s="398">
        <f t="shared" si="9"/>
        <v>0</v>
      </c>
      <c r="AV48" s="330">
        <v>26</v>
      </c>
      <c r="AW48" s="421">
        <v>0</v>
      </c>
      <c r="AX48" s="421">
        <v>0</v>
      </c>
      <c r="AY48" s="388">
        <f t="shared" si="22"/>
        <v>0</v>
      </c>
      <c r="AZ48" s="398">
        <f t="shared" si="11"/>
        <v>0</v>
      </c>
      <c r="BB48" s="330">
        <v>26</v>
      </c>
      <c r="BC48" s="421">
        <v>0</v>
      </c>
      <c r="BD48" s="421">
        <v>0</v>
      </c>
      <c r="BE48" s="388">
        <f t="shared" si="23"/>
        <v>0</v>
      </c>
      <c r="BF48" s="398">
        <f t="shared" si="13"/>
        <v>0</v>
      </c>
      <c r="BH48" s="330">
        <v>26</v>
      </c>
      <c r="BI48" s="421">
        <v>0</v>
      </c>
      <c r="BJ48" s="421">
        <v>0</v>
      </c>
      <c r="BK48" s="388">
        <f t="shared" si="14"/>
        <v>0</v>
      </c>
      <c r="BL48" s="398">
        <f t="shared" si="15"/>
        <v>0</v>
      </c>
      <c r="BN48" s="330">
        <v>26</v>
      </c>
      <c r="BO48" s="421">
        <v>0</v>
      </c>
      <c r="BP48" s="421">
        <v>0</v>
      </c>
      <c r="BQ48" s="388">
        <f t="shared" si="16"/>
        <v>0</v>
      </c>
      <c r="BR48" s="398">
        <f t="shared" si="17"/>
        <v>0</v>
      </c>
      <c r="BT48" s="330">
        <v>26</v>
      </c>
      <c r="BU48" s="25">
        <v>0</v>
      </c>
      <c r="BW48" s="388">
        <f t="shared" si="18"/>
        <v>0</v>
      </c>
      <c r="BX48" s="398">
        <f t="shared" si="19"/>
        <v>0</v>
      </c>
      <c r="BZ48" s="330">
        <v>26</v>
      </c>
      <c r="CA48" s="25">
        <v>0</v>
      </c>
      <c r="CC48" s="388">
        <f t="shared" si="20"/>
        <v>0</v>
      </c>
      <c r="CD48" s="398">
        <f t="shared" si="21"/>
        <v>0</v>
      </c>
    </row>
    <row r="49" spans="1:82">
      <c r="A49" s="762">
        <f t="shared" si="0"/>
        <v>26.75</v>
      </c>
      <c r="B49" s="763">
        <v>26.5</v>
      </c>
      <c r="C49" s="1018">
        <v>0</v>
      </c>
      <c r="D49" s="1018">
        <v>0</v>
      </c>
      <c r="E49" s="1018">
        <v>0</v>
      </c>
      <c r="F49" s="1018">
        <v>0</v>
      </c>
      <c r="G49" s="1018">
        <v>0</v>
      </c>
      <c r="H49" s="1018">
        <v>0</v>
      </c>
      <c r="I49" s="1018">
        <v>0</v>
      </c>
      <c r="J49" s="1018">
        <v>0</v>
      </c>
      <c r="K49" s="1018">
        <v>0</v>
      </c>
      <c r="L49" s="1018">
        <v>0</v>
      </c>
      <c r="M49" s="1190">
        <v>0</v>
      </c>
      <c r="N49" s="320"/>
      <c r="W49" s="330">
        <f t="shared" si="6"/>
        <v>26.75</v>
      </c>
      <c r="X49" s="330">
        <v>26.5</v>
      </c>
      <c r="Y49" s="421">
        <v>0</v>
      </c>
      <c r="Z49" s="421">
        <v>0</v>
      </c>
      <c r="AA49" s="388">
        <f t="shared" si="7"/>
        <v>0</v>
      </c>
      <c r="AB49" s="398">
        <f t="shared" si="1"/>
        <v>0</v>
      </c>
      <c r="AD49" s="330">
        <v>26.5</v>
      </c>
      <c r="AE49" s="421">
        <v>0</v>
      </c>
      <c r="AF49" s="421">
        <v>0</v>
      </c>
      <c r="AG49" s="388">
        <f t="shared" si="2"/>
        <v>0</v>
      </c>
      <c r="AH49" s="398">
        <f t="shared" si="3"/>
        <v>0</v>
      </c>
      <c r="AJ49" s="330">
        <v>26.5</v>
      </c>
      <c r="AK49" s="421">
        <v>0</v>
      </c>
      <c r="AL49" s="421">
        <v>0</v>
      </c>
      <c r="AM49" s="388">
        <f t="shared" si="4"/>
        <v>0</v>
      </c>
      <c r="AN49" s="398">
        <f t="shared" si="5"/>
        <v>0</v>
      </c>
      <c r="AP49" s="330">
        <v>26.5</v>
      </c>
      <c r="AQ49" s="421">
        <v>0</v>
      </c>
      <c r="AR49" s="421">
        <v>0</v>
      </c>
      <c r="AS49" s="388">
        <f t="shared" si="8"/>
        <v>0</v>
      </c>
      <c r="AT49" s="398">
        <f t="shared" si="9"/>
        <v>0</v>
      </c>
      <c r="AV49" s="330">
        <v>26.5</v>
      </c>
      <c r="AW49" s="421">
        <v>0</v>
      </c>
      <c r="AX49" s="421">
        <v>0</v>
      </c>
      <c r="AY49" s="388">
        <f t="shared" si="22"/>
        <v>0</v>
      </c>
      <c r="AZ49" s="398">
        <f t="shared" si="11"/>
        <v>0</v>
      </c>
      <c r="BB49" s="330">
        <v>26.5</v>
      </c>
      <c r="BC49" s="421">
        <v>0</v>
      </c>
      <c r="BD49" s="421">
        <v>0</v>
      </c>
      <c r="BE49" s="388">
        <f t="shared" si="23"/>
        <v>0</v>
      </c>
      <c r="BF49" s="398">
        <f>+BE49*$BE$57</f>
        <v>0</v>
      </c>
      <c r="BH49" s="330">
        <v>26.5</v>
      </c>
      <c r="BI49" s="421">
        <v>0</v>
      </c>
      <c r="BJ49" s="421">
        <v>0</v>
      </c>
      <c r="BK49" s="388">
        <f t="shared" si="14"/>
        <v>0</v>
      </c>
      <c r="BL49" s="398">
        <f t="shared" si="15"/>
        <v>0</v>
      </c>
      <c r="BN49" s="330">
        <v>26.5</v>
      </c>
      <c r="BO49" s="421">
        <v>0</v>
      </c>
      <c r="BP49" s="421">
        <v>0</v>
      </c>
      <c r="BQ49" s="388">
        <f t="shared" si="16"/>
        <v>0</v>
      </c>
      <c r="BR49" s="398">
        <f t="shared" si="17"/>
        <v>0</v>
      </c>
      <c r="BT49" s="330">
        <v>26.5</v>
      </c>
      <c r="BU49" s="25">
        <v>0</v>
      </c>
      <c r="BW49" s="388">
        <f t="shared" si="18"/>
        <v>0</v>
      </c>
      <c r="BX49" s="398">
        <f t="shared" si="19"/>
        <v>0</v>
      </c>
      <c r="BZ49" s="330">
        <v>26.5</v>
      </c>
      <c r="CA49" s="25">
        <v>0</v>
      </c>
      <c r="CC49" s="388">
        <f t="shared" si="20"/>
        <v>0</v>
      </c>
      <c r="CD49" s="398">
        <f t="shared" si="21"/>
        <v>0</v>
      </c>
    </row>
    <row r="50" spans="1:82">
      <c r="A50" s="762">
        <f t="shared" si="0"/>
        <v>27.25</v>
      </c>
      <c r="B50" s="652">
        <v>27</v>
      </c>
      <c r="C50" s="1018">
        <v>0</v>
      </c>
      <c r="D50" s="1018">
        <v>0</v>
      </c>
      <c r="E50" s="1018">
        <v>0</v>
      </c>
      <c r="F50" s="1018">
        <v>0</v>
      </c>
      <c r="G50" s="1018">
        <v>0</v>
      </c>
      <c r="H50" s="1018">
        <v>0</v>
      </c>
      <c r="I50" s="1018">
        <v>0</v>
      </c>
      <c r="J50" s="1018">
        <v>0</v>
      </c>
      <c r="K50" s="1018">
        <v>0</v>
      </c>
      <c r="L50" s="1018">
        <v>0</v>
      </c>
      <c r="M50" s="1190">
        <v>0</v>
      </c>
      <c r="N50" s="320"/>
      <c r="W50" s="330">
        <f t="shared" si="6"/>
        <v>27.25</v>
      </c>
      <c r="X50" s="330">
        <v>27</v>
      </c>
      <c r="Y50" s="421">
        <v>0</v>
      </c>
      <c r="Z50" s="421">
        <v>0</v>
      </c>
      <c r="AA50" s="388">
        <f t="shared" si="7"/>
        <v>0</v>
      </c>
      <c r="AB50" s="398">
        <f t="shared" si="1"/>
        <v>0</v>
      </c>
      <c r="AD50" s="330">
        <v>27</v>
      </c>
      <c r="AE50" s="421">
        <v>0</v>
      </c>
      <c r="AF50" s="421">
        <v>0</v>
      </c>
      <c r="AG50" s="388">
        <f t="shared" si="2"/>
        <v>0</v>
      </c>
      <c r="AH50" s="398">
        <f t="shared" si="3"/>
        <v>0</v>
      </c>
      <c r="AJ50" s="330">
        <v>27</v>
      </c>
      <c r="AK50" s="421">
        <v>0</v>
      </c>
      <c r="AL50" s="421">
        <v>0</v>
      </c>
      <c r="AM50" s="388">
        <f t="shared" si="4"/>
        <v>0</v>
      </c>
      <c r="AN50" s="398">
        <f t="shared" si="5"/>
        <v>0</v>
      </c>
      <c r="AP50" s="330">
        <v>27</v>
      </c>
      <c r="AQ50" s="421">
        <v>0</v>
      </c>
      <c r="AR50" s="421">
        <v>0</v>
      </c>
      <c r="AS50" s="388">
        <f t="shared" si="8"/>
        <v>0</v>
      </c>
      <c r="AT50" s="398">
        <f t="shared" si="9"/>
        <v>0</v>
      </c>
      <c r="AV50" s="330">
        <v>27</v>
      </c>
      <c r="AW50" s="421">
        <v>0</v>
      </c>
      <c r="AX50" s="421">
        <v>0</v>
      </c>
      <c r="AY50" s="388">
        <f t="shared" si="22"/>
        <v>0</v>
      </c>
      <c r="AZ50" s="398">
        <f t="shared" si="11"/>
        <v>0</v>
      </c>
      <c r="BB50" s="330">
        <v>27</v>
      </c>
      <c r="BC50" s="421">
        <v>0</v>
      </c>
      <c r="BD50" s="421">
        <v>0</v>
      </c>
      <c r="BE50" s="388">
        <f t="shared" si="23"/>
        <v>0</v>
      </c>
      <c r="BF50" s="398">
        <f t="shared" si="13"/>
        <v>0</v>
      </c>
      <c r="BH50" s="330">
        <v>27</v>
      </c>
      <c r="BI50" s="421">
        <v>0</v>
      </c>
      <c r="BJ50" s="421">
        <v>0</v>
      </c>
      <c r="BK50" s="388">
        <f t="shared" si="14"/>
        <v>0</v>
      </c>
      <c r="BL50" s="398">
        <f t="shared" si="15"/>
        <v>0</v>
      </c>
      <c r="BN50" s="330">
        <v>27</v>
      </c>
      <c r="BO50" s="421">
        <v>0</v>
      </c>
      <c r="BP50" s="421">
        <v>0</v>
      </c>
      <c r="BQ50" s="388">
        <f t="shared" si="16"/>
        <v>0</v>
      </c>
      <c r="BR50" s="398">
        <f t="shared" si="17"/>
        <v>0</v>
      </c>
      <c r="BT50" s="330">
        <v>27</v>
      </c>
      <c r="BU50" s="25">
        <v>0</v>
      </c>
      <c r="BW50" s="388">
        <f t="shared" si="18"/>
        <v>0</v>
      </c>
      <c r="BX50" s="398">
        <f t="shared" si="19"/>
        <v>0</v>
      </c>
      <c r="BZ50" s="330">
        <v>27</v>
      </c>
      <c r="CA50" s="25">
        <v>0</v>
      </c>
      <c r="CC50" s="388">
        <f t="shared" si="20"/>
        <v>0</v>
      </c>
      <c r="CD50" s="398">
        <f t="shared" si="21"/>
        <v>0</v>
      </c>
    </row>
    <row r="51" spans="1:82">
      <c r="A51" s="762">
        <f t="shared" si="0"/>
        <v>27.75</v>
      </c>
      <c r="B51" s="763">
        <v>27.5</v>
      </c>
      <c r="C51" s="1018">
        <v>0</v>
      </c>
      <c r="D51" s="1018">
        <v>0</v>
      </c>
      <c r="E51" s="1018">
        <v>0</v>
      </c>
      <c r="F51" s="1018">
        <v>0</v>
      </c>
      <c r="G51" s="1018">
        <v>0</v>
      </c>
      <c r="H51" s="1018">
        <v>0</v>
      </c>
      <c r="I51" s="1018">
        <v>0</v>
      </c>
      <c r="J51" s="1018">
        <v>0</v>
      </c>
      <c r="K51" s="1018">
        <v>0</v>
      </c>
      <c r="L51" s="1018">
        <v>0</v>
      </c>
      <c r="M51" s="1190">
        <v>0</v>
      </c>
      <c r="N51" s="320"/>
      <c r="W51" s="330">
        <f t="shared" si="6"/>
        <v>27.75</v>
      </c>
      <c r="X51" s="330">
        <v>27.5</v>
      </c>
      <c r="Y51" s="421">
        <v>0</v>
      </c>
      <c r="Z51" s="421">
        <v>0</v>
      </c>
      <c r="AA51" s="388">
        <f t="shared" si="7"/>
        <v>0</v>
      </c>
      <c r="AB51" s="398">
        <f t="shared" si="1"/>
        <v>0</v>
      </c>
      <c r="AD51" s="330">
        <v>27.5</v>
      </c>
      <c r="AE51" s="421">
        <v>0</v>
      </c>
      <c r="AF51" s="421">
        <v>0</v>
      </c>
      <c r="AG51" s="388">
        <f t="shared" si="2"/>
        <v>0</v>
      </c>
      <c r="AH51" s="398">
        <f t="shared" si="3"/>
        <v>0</v>
      </c>
      <c r="AJ51" s="330">
        <v>27.5</v>
      </c>
      <c r="AK51" s="421">
        <v>0</v>
      </c>
      <c r="AL51" s="421">
        <v>0</v>
      </c>
      <c r="AM51" s="388">
        <f t="shared" si="4"/>
        <v>0</v>
      </c>
      <c r="AN51" s="398">
        <f t="shared" si="5"/>
        <v>0</v>
      </c>
      <c r="AP51" s="330">
        <v>27.5</v>
      </c>
      <c r="AQ51" s="421">
        <v>0</v>
      </c>
      <c r="AR51" s="421">
        <v>0</v>
      </c>
      <c r="AS51" s="388">
        <f t="shared" si="8"/>
        <v>0</v>
      </c>
      <c r="AT51" s="398">
        <f t="shared" si="9"/>
        <v>0</v>
      </c>
      <c r="AV51" s="330">
        <v>27.5</v>
      </c>
      <c r="AW51" s="421">
        <v>0</v>
      </c>
      <c r="AX51" s="421">
        <v>0</v>
      </c>
      <c r="AY51" s="388">
        <f t="shared" si="22"/>
        <v>0</v>
      </c>
      <c r="AZ51" s="398">
        <f t="shared" si="11"/>
        <v>0</v>
      </c>
      <c r="BB51" s="330">
        <v>27.5</v>
      </c>
      <c r="BC51" s="421">
        <v>0</v>
      </c>
      <c r="BD51" s="421">
        <v>0</v>
      </c>
      <c r="BE51" s="388">
        <f t="shared" si="23"/>
        <v>0</v>
      </c>
      <c r="BF51" s="398">
        <f t="shared" si="13"/>
        <v>0</v>
      </c>
      <c r="BH51" s="330">
        <v>27.5</v>
      </c>
      <c r="BI51" s="421">
        <v>0</v>
      </c>
      <c r="BJ51" s="421">
        <v>0</v>
      </c>
      <c r="BK51" s="388">
        <f t="shared" si="14"/>
        <v>0</v>
      </c>
      <c r="BL51" s="398">
        <f t="shared" si="15"/>
        <v>0</v>
      </c>
      <c r="BN51" s="330">
        <v>27.5</v>
      </c>
      <c r="BO51" s="421">
        <v>0</v>
      </c>
      <c r="BP51" s="421">
        <v>0</v>
      </c>
      <c r="BQ51" s="388">
        <f t="shared" si="16"/>
        <v>0</v>
      </c>
      <c r="BR51" s="398">
        <f t="shared" si="17"/>
        <v>0</v>
      </c>
      <c r="BT51" s="330">
        <v>27.5</v>
      </c>
      <c r="BU51" s="25">
        <v>0</v>
      </c>
      <c r="BW51" s="388">
        <f t="shared" si="18"/>
        <v>0</v>
      </c>
      <c r="BX51" s="398">
        <f t="shared" si="19"/>
        <v>0</v>
      </c>
      <c r="BZ51" s="330">
        <v>27.5</v>
      </c>
      <c r="CA51" s="25">
        <v>0</v>
      </c>
      <c r="CC51" s="388">
        <f t="shared" si="20"/>
        <v>0</v>
      </c>
      <c r="CD51" s="398">
        <f t="shared" si="21"/>
        <v>0</v>
      </c>
    </row>
    <row r="52" spans="1:82">
      <c r="A52" s="762">
        <f>+B52+0.25</f>
        <v>28.25</v>
      </c>
      <c r="B52" s="652">
        <v>28</v>
      </c>
      <c r="C52" s="1018">
        <v>0</v>
      </c>
      <c r="D52" s="1018">
        <v>0</v>
      </c>
      <c r="E52" s="1018">
        <v>0</v>
      </c>
      <c r="F52" s="1018">
        <v>0</v>
      </c>
      <c r="G52" s="1018">
        <v>0</v>
      </c>
      <c r="H52" s="1018">
        <v>0</v>
      </c>
      <c r="I52" s="1018">
        <v>0</v>
      </c>
      <c r="J52" s="1018">
        <v>0</v>
      </c>
      <c r="K52" s="1018">
        <v>0</v>
      </c>
      <c r="L52" s="1018">
        <v>0</v>
      </c>
      <c r="M52" s="1190">
        <v>0</v>
      </c>
      <c r="N52" s="320"/>
      <c r="W52" s="330">
        <f t="shared" si="6"/>
        <v>28.25</v>
      </c>
      <c r="X52" s="330">
        <v>28</v>
      </c>
      <c r="Y52" s="421">
        <v>0</v>
      </c>
      <c r="Z52" s="421">
        <v>0</v>
      </c>
      <c r="AA52" s="388">
        <f t="shared" si="7"/>
        <v>0</v>
      </c>
      <c r="AB52" s="398">
        <f t="shared" si="1"/>
        <v>0</v>
      </c>
      <c r="AD52" s="330">
        <v>28</v>
      </c>
      <c r="AE52" s="421">
        <v>0</v>
      </c>
      <c r="AF52" s="421">
        <v>0</v>
      </c>
      <c r="AG52" s="388">
        <f t="shared" si="2"/>
        <v>0</v>
      </c>
      <c r="AH52" s="398">
        <f t="shared" si="3"/>
        <v>0</v>
      </c>
      <c r="AJ52" s="330">
        <v>28</v>
      </c>
      <c r="AK52" s="421">
        <v>0</v>
      </c>
      <c r="AL52" s="421">
        <v>0</v>
      </c>
      <c r="AM52" s="388">
        <f t="shared" si="4"/>
        <v>0</v>
      </c>
      <c r="AN52" s="398">
        <f t="shared" si="5"/>
        <v>0</v>
      </c>
      <c r="AP52" s="330">
        <v>28</v>
      </c>
      <c r="AQ52" s="421">
        <v>0</v>
      </c>
      <c r="AR52" s="421">
        <v>0</v>
      </c>
      <c r="AS52" s="388">
        <f t="shared" si="8"/>
        <v>0</v>
      </c>
      <c r="AT52" s="398">
        <f t="shared" si="9"/>
        <v>0</v>
      </c>
      <c r="AV52" s="330">
        <v>28</v>
      </c>
      <c r="AW52" s="421">
        <v>0</v>
      </c>
      <c r="AX52" s="421">
        <v>0</v>
      </c>
      <c r="AY52" s="388">
        <f t="shared" si="22"/>
        <v>0</v>
      </c>
      <c r="AZ52" s="398">
        <f t="shared" si="11"/>
        <v>0</v>
      </c>
      <c r="BB52" s="330">
        <v>28</v>
      </c>
      <c r="BC52" s="421">
        <v>0</v>
      </c>
      <c r="BD52" s="421">
        <v>0</v>
      </c>
      <c r="BE52" s="388">
        <f t="shared" si="23"/>
        <v>0</v>
      </c>
      <c r="BF52" s="398">
        <f t="shared" si="13"/>
        <v>0</v>
      </c>
      <c r="BH52" s="330">
        <v>28</v>
      </c>
      <c r="BI52" s="421">
        <v>0</v>
      </c>
      <c r="BJ52" s="421">
        <v>0</v>
      </c>
      <c r="BK52" s="388">
        <f t="shared" si="14"/>
        <v>0</v>
      </c>
      <c r="BL52" s="398">
        <f t="shared" si="15"/>
        <v>0</v>
      </c>
      <c r="BN52" s="330">
        <v>28</v>
      </c>
      <c r="BO52" s="421">
        <v>0</v>
      </c>
      <c r="BP52" s="421">
        <v>0</v>
      </c>
      <c r="BQ52" s="388">
        <f t="shared" si="16"/>
        <v>0</v>
      </c>
      <c r="BR52" s="398">
        <f t="shared" si="17"/>
        <v>0</v>
      </c>
      <c r="BT52" s="330">
        <v>28</v>
      </c>
      <c r="BU52" s="25">
        <v>0</v>
      </c>
      <c r="BW52" s="388">
        <f t="shared" si="18"/>
        <v>0</v>
      </c>
      <c r="BX52" s="398">
        <f t="shared" si="19"/>
        <v>0</v>
      </c>
      <c r="BZ52" s="330">
        <v>28</v>
      </c>
      <c r="CA52" s="25">
        <v>0</v>
      </c>
      <c r="CC52" s="388">
        <f t="shared" si="20"/>
        <v>0</v>
      </c>
      <c r="CD52" s="398">
        <f t="shared" si="21"/>
        <v>0</v>
      </c>
    </row>
    <row r="53" spans="1:82">
      <c r="A53" s="6"/>
      <c r="B53" s="652" t="s">
        <v>274</v>
      </c>
      <c r="C53" s="1018">
        <f t="shared" ref="C53:H53" si="25">SUM(C8:C52)</f>
        <v>291060.05724161858</v>
      </c>
      <c r="D53" s="1018">
        <f t="shared" si="25"/>
        <v>343367.81405897945</v>
      </c>
      <c r="E53" s="1018">
        <f t="shared" si="25"/>
        <v>716959.75246944197</v>
      </c>
      <c r="F53" s="1018">
        <f t="shared" si="25"/>
        <v>877889.65457103297</v>
      </c>
      <c r="G53" s="1018">
        <f t="shared" si="25"/>
        <v>479545.769983545</v>
      </c>
      <c r="H53" s="1018">
        <f t="shared" si="25"/>
        <v>664970.82791268942</v>
      </c>
      <c r="I53" s="1018">
        <f t="shared" ref="I53:K53" si="26">SUM(I8:I52)</f>
        <v>434872.15116826585</v>
      </c>
      <c r="J53" s="1018">
        <f t="shared" si="26"/>
        <v>450074.05019054882</v>
      </c>
      <c r="K53" s="1018">
        <f t="shared" si="26"/>
        <v>503776.32903251809</v>
      </c>
      <c r="L53" s="1018">
        <f t="shared" ref="L53:M53" si="27">SUM(L8:L52)</f>
        <v>773739.98052114528</v>
      </c>
      <c r="M53" s="1190">
        <f t="shared" si="27"/>
        <v>406996.30370649346</v>
      </c>
      <c r="N53" s="320"/>
      <c r="W53" s="415"/>
      <c r="X53" s="415" t="s">
        <v>275</v>
      </c>
      <c r="Y53" s="326">
        <f>SUM(Y8:Y52)</f>
        <v>323258.35189381841</v>
      </c>
      <c r="Z53" s="421">
        <f>SUM(Z8:Z52)</f>
        <v>20109.462165161029</v>
      </c>
      <c r="AA53" s="388">
        <f t="shared" si="7"/>
        <v>343367.81405897945</v>
      </c>
      <c r="AB53" s="326">
        <f>SUM(AB8:AB52)</f>
        <v>343367.81405897945</v>
      </c>
      <c r="AD53" s="415" t="s">
        <v>275</v>
      </c>
      <c r="AE53" s="421">
        <f>SUM(AE8:AE52)</f>
        <v>708050.62046944187</v>
      </c>
      <c r="AF53" s="421">
        <f>SUM(AF8:AF52)</f>
        <v>8909.1319999999996</v>
      </c>
      <c r="AG53" s="326">
        <f>SUM(AG8:AG52)</f>
        <v>716959.75246944197</v>
      </c>
      <c r="AH53" s="326">
        <f>SUM(AH8:AH52)</f>
        <v>716959.75246944197</v>
      </c>
      <c r="AJ53" s="415" t="s">
        <v>275</v>
      </c>
      <c r="AK53" s="421">
        <f>SUM(AK8:AK52)</f>
        <v>870487.70657103288</v>
      </c>
      <c r="AL53" s="421">
        <v>7401.9479999999994</v>
      </c>
      <c r="AM53" s="326">
        <f>SUM(AM8:AM52)</f>
        <v>877889.65457103297</v>
      </c>
      <c r="AN53" s="326">
        <f>SUM(AN8:AN52)</f>
        <v>877889.65457103297</v>
      </c>
      <c r="AP53" s="415" t="s">
        <v>275</v>
      </c>
      <c r="AQ53" s="421">
        <f>SUM(AQ8:AQ52)</f>
        <v>466159.5651331782</v>
      </c>
      <c r="AR53" s="421">
        <f t="shared" ref="AR53:AT53" si="28">SUM(AR8:AR52)</f>
        <v>13205.075000000001</v>
      </c>
      <c r="AS53" s="421">
        <f t="shared" si="28"/>
        <v>479364.64013317815</v>
      </c>
      <c r="AT53" s="421">
        <f t="shared" si="28"/>
        <v>479545.769983545</v>
      </c>
      <c r="AV53" s="415" t="s">
        <v>275</v>
      </c>
      <c r="AW53" s="421">
        <f>SUM(AW8:AW52)</f>
        <v>662927.29691268934</v>
      </c>
      <c r="AX53" s="421">
        <f t="shared" ref="AX53:AZ53" si="29">SUM(AX8:AX52)</f>
        <v>2043.5309999999999</v>
      </c>
      <c r="AY53" s="421">
        <f t="shared" si="29"/>
        <v>664970.82791268942</v>
      </c>
      <c r="AZ53" s="421">
        <f t="shared" si="29"/>
        <v>664970.82791268942</v>
      </c>
      <c r="BB53" s="415" t="s">
        <v>275</v>
      </c>
      <c r="BC53" s="421">
        <f>SUM(BC8:BC52)</f>
        <v>423709.14382661204</v>
      </c>
      <c r="BD53" s="421">
        <f>SUM(BD8:BD52)</f>
        <v>10721.452000000003</v>
      </c>
      <c r="BE53" s="421">
        <f t="shared" ref="BE53:BF53" si="30">SUM(BE8:BE52)</f>
        <v>434430.59582661209</v>
      </c>
      <c r="BF53" s="421">
        <f t="shared" si="30"/>
        <v>434872.15116826585</v>
      </c>
      <c r="BH53" s="415" t="s">
        <v>275</v>
      </c>
      <c r="BI53" s="421">
        <f>SUM(BI8:BI52)</f>
        <v>446866.83145410026</v>
      </c>
      <c r="BJ53" s="421">
        <f>SUM(BJ8:BJ52)</f>
        <v>3207.2187364485344</v>
      </c>
      <c r="BK53" s="421">
        <f t="shared" ref="BK53" si="31">SUM(BK8:BK52)</f>
        <v>450074.05019054882</v>
      </c>
      <c r="BL53" s="398">
        <f t="shared" ref="BL53:BL55" si="32">+BK53*$BK$57</f>
        <v>450074.05019054882</v>
      </c>
      <c r="BN53" s="415" t="s">
        <v>275</v>
      </c>
      <c r="BO53" s="421">
        <f>SUM(BO8:BO52)</f>
        <v>503191.60792297951</v>
      </c>
      <c r="BP53" s="421">
        <f>SUM(BP8:BP52)</f>
        <v>580.92600000000004</v>
      </c>
      <c r="BQ53" s="421">
        <f t="shared" ref="BQ53" si="33">SUM(BQ8:BQ52)</f>
        <v>503772.53392297955</v>
      </c>
      <c r="BR53" s="398">
        <f>SUM(BR8:BR52)</f>
        <v>503776.32903251809</v>
      </c>
      <c r="BS53" s="6"/>
      <c r="BT53" s="415" t="s">
        <v>275</v>
      </c>
      <c r="BU53" s="421">
        <f>SUM(BU8:BU52)</f>
        <v>773739.98052114528</v>
      </c>
      <c r="BW53" s="421">
        <f>SUM(BW8:BW52)</f>
        <v>773739.98052114528</v>
      </c>
      <c r="BX53" s="398">
        <f>SUM(BX8:BX52)</f>
        <v>773739.98052114528</v>
      </c>
      <c r="BZ53" s="415" t="s">
        <v>275</v>
      </c>
      <c r="CA53" s="421">
        <f>SUM(CA8:CA52)</f>
        <v>406996.30370649346</v>
      </c>
      <c r="CC53" s="388">
        <f t="shared" ref="CC53" si="34">SUM(CC8:CC52)</f>
        <v>406996.30370649346</v>
      </c>
      <c r="CD53" s="398">
        <f>SUM(CD8:CD51)</f>
        <v>406996.30370649346</v>
      </c>
    </row>
    <row r="54" spans="1:82">
      <c r="A54" s="6"/>
      <c r="B54" s="652" t="s">
        <v>276</v>
      </c>
      <c r="C54" s="1018">
        <v>11324</v>
      </c>
      <c r="D54" s="1018">
        <v>14774.91444</v>
      </c>
      <c r="E54" s="1018">
        <v>27511.748</v>
      </c>
      <c r="F54" s="1018">
        <v>36660.813719999998</v>
      </c>
      <c r="G54" s="1018">
        <v>20705.470690000002</v>
      </c>
      <c r="H54" s="1018">
        <v>26006.605610000002</v>
      </c>
      <c r="I54" s="1018">
        <v>22080.342000000001</v>
      </c>
      <c r="J54" s="1018">
        <v>21023.13089</v>
      </c>
      <c r="K54" s="1018">
        <v>23230.121999999999</v>
      </c>
      <c r="L54" s="1018">
        <v>32697.409</v>
      </c>
      <c r="M54" s="1190">
        <v>17435.496999999999</v>
      </c>
      <c r="N54" s="320"/>
      <c r="W54" s="415"/>
      <c r="X54" s="415" t="s">
        <v>277</v>
      </c>
      <c r="Y54" s="326">
        <v>13878.534</v>
      </c>
      <c r="Z54" s="326">
        <v>896.38043999999991</v>
      </c>
      <c r="AA54" s="388">
        <f t="shared" si="7"/>
        <v>14774.91444</v>
      </c>
      <c r="AB54" s="388">
        <v>14774.91444</v>
      </c>
      <c r="AD54" s="415" t="s">
        <v>277</v>
      </c>
      <c r="AE54" s="326">
        <v>27071.948</v>
      </c>
      <c r="AF54" s="421">
        <v>439.8</v>
      </c>
      <c r="AG54" s="388">
        <f>SUM(AE54:AF54)</f>
        <v>27511.748</v>
      </c>
      <c r="AH54" s="388">
        <f>SUM(AE54:AF54)</f>
        <v>27511.748</v>
      </c>
      <c r="AJ54" s="415" t="s">
        <v>277</v>
      </c>
      <c r="AK54" s="326">
        <v>36114.332999999999</v>
      </c>
      <c r="AL54" s="421">
        <v>546.48071999999991</v>
      </c>
      <c r="AM54" s="388">
        <f>SUM(AK54:AL54)</f>
        <v>36660.813719999998</v>
      </c>
      <c r="AN54" s="388">
        <v>36660.813719999998</v>
      </c>
      <c r="AP54" s="415" t="s">
        <v>277</v>
      </c>
      <c r="AQ54" s="326">
        <v>20095.650000000001</v>
      </c>
      <c r="AR54" s="421">
        <v>602</v>
      </c>
      <c r="AS54" s="388">
        <f>SUM(AQ54:AR54)</f>
        <v>20697.650000000001</v>
      </c>
      <c r="AT54" s="388">
        <v>20705.470690000002</v>
      </c>
      <c r="AV54" s="415" t="s">
        <v>277</v>
      </c>
      <c r="AW54" s="326">
        <v>25914.562000000002</v>
      </c>
      <c r="AX54" s="421">
        <v>92.043610000000015</v>
      </c>
      <c r="AY54" s="388">
        <f>SUM(AW54:AX54)</f>
        <v>26006.605610000002</v>
      </c>
      <c r="AZ54" s="388">
        <v>26006.605610000002</v>
      </c>
      <c r="BB54" s="415" t="s">
        <v>277</v>
      </c>
      <c r="BC54" s="326">
        <v>22080.342000000001</v>
      </c>
      <c r="BD54" s="421">
        <v>615</v>
      </c>
      <c r="BE54" s="388">
        <f>SUM(BC54:BD54)</f>
        <v>22695.342000000001</v>
      </c>
      <c r="BF54" s="388">
        <v>22718.40955</v>
      </c>
      <c r="BH54" s="415" t="s">
        <v>277</v>
      </c>
      <c r="BI54" s="326">
        <v>20865.010999999999</v>
      </c>
      <c r="BJ54" s="326">
        <v>158.11989000000005</v>
      </c>
      <c r="BK54" s="388">
        <f>SUM(BI54:BJ54)</f>
        <v>21023.13089</v>
      </c>
      <c r="BL54" s="398">
        <v>21023.13089</v>
      </c>
      <c r="BN54" s="415" t="s">
        <v>277</v>
      </c>
      <c r="BO54" s="326">
        <v>23201.947</v>
      </c>
      <c r="BP54" s="326">
        <v>28</v>
      </c>
      <c r="BQ54" s="388">
        <f>BO54+BP54</f>
        <v>23229.947</v>
      </c>
      <c r="BR54" s="398">
        <v>23230.121999999999</v>
      </c>
      <c r="BS54" s="6"/>
      <c r="BT54" s="415" t="s">
        <v>277</v>
      </c>
      <c r="BU54" s="326">
        <v>32697.409</v>
      </c>
      <c r="BW54" s="326">
        <v>32697.409</v>
      </c>
      <c r="BX54" s="398">
        <v>32697.409</v>
      </c>
      <c r="BZ54" s="415" t="s">
        <v>277</v>
      </c>
      <c r="CA54" s="326">
        <v>17435.496999999999</v>
      </c>
      <c r="CC54" s="1223">
        <v>17435.496999999999</v>
      </c>
      <c r="CD54" s="1225">
        <v>17435.496999999999</v>
      </c>
    </row>
    <row r="55" spans="1:82">
      <c r="A55" s="6"/>
      <c r="B55" s="652" t="s">
        <v>278</v>
      </c>
      <c r="C55" s="1019">
        <f t="shared" ref="C55:E55" si="35">+C54/C53*1000</f>
        <v>38.9060598259952</v>
      </c>
      <c r="D55" s="1019">
        <f t="shared" si="35"/>
        <v>43.029409965204685</v>
      </c>
      <c r="E55" s="1019">
        <f t="shared" si="35"/>
        <v>38.372792761714464</v>
      </c>
      <c r="F55" s="1019">
        <f t="shared" ref="F55:H55" si="36">+F54/F53*1000</f>
        <v>41.760161461196091</v>
      </c>
      <c r="G55" s="1019">
        <f t="shared" si="36"/>
        <v>43.177256449807665</v>
      </c>
      <c r="H55" s="1019">
        <f t="shared" si="36"/>
        <v>39.109393252082135</v>
      </c>
      <c r="I55" s="1019">
        <f t="shared" ref="I55:K55" si="37">+I54/I53*1000</f>
        <v>50.774329744229625</v>
      </c>
      <c r="J55" s="1019">
        <f t="shared" si="37"/>
        <v>46.710382171776821</v>
      </c>
      <c r="K55" s="1019">
        <f t="shared" si="37"/>
        <v>46.111976012474628</v>
      </c>
      <c r="L55" s="1019">
        <f t="shared" ref="L55:M55" si="38">+L54/L53*1000</f>
        <v>42.258911033622653</v>
      </c>
      <c r="M55" s="907">
        <f t="shared" si="38"/>
        <v>42.839448027453479</v>
      </c>
      <c r="N55" s="320"/>
      <c r="W55" s="415"/>
      <c r="X55" s="415" t="s">
        <v>278</v>
      </c>
      <c r="Y55" s="326">
        <f>Y54/Y53*1000</f>
        <v>42.933257311658636</v>
      </c>
      <c r="Z55" s="326">
        <f>Z54/Z53*1000</f>
        <v>44.575057882599623</v>
      </c>
      <c r="AA55" s="326">
        <f t="shared" ref="AA55" si="39">AA54/AA53*1000</f>
        <v>43.029409965204685</v>
      </c>
      <c r="AB55" s="388">
        <f>AB54/AB53*1000</f>
        <v>43.029409965204685</v>
      </c>
      <c r="AD55" s="415" t="s">
        <v>278</v>
      </c>
      <c r="AE55" s="326">
        <f>AE54/AE53*1000</f>
        <v>38.234481006529073</v>
      </c>
      <c r="AF55" s="326">
        <f>AF54/AF53*1000</f>
        <v>49.365078438617815</v>
      </c>
      <c r="AG55" s="326">
        <f t="shared" ref="AG55" si="40">AG54/AG53*1000</f>
        <v>38.372792761714464</v>
      </c>
      <c r="AH55" s="388">
        <f>AH54/AH53*1000</f>
        <v>38.372792761714464</v>
      </c>
      <c r="AJ55" s="415" t="s">
        <v>278</v>
      </c>
      <c r="AK55" s="326">
        <f>AK54/AK53*1000</f>
        <v>41.487470446032113</v>
      </c>
      <c r="AL55" s="326">
        <f>AL54/AL53*1000</f>
        <v>73.829310878703808</v>
      </c>
      <c r="AM55" s="326">
        <f t="shared" ref="AM55" si="41">AM54/AM53*1000</f>
        <v>41.760161461196091</v>
      </c>
      <c r="AN55" s="388">
        <f>AN54/AN53*1000</f>
        <v>41.760161461196091</v>
      </c>
      <c r="AP55" s="415" t="s">
        <v>278</v>
      </c>
      <c r="AQ55" s="326">
        <f>AQ54/AQ53*1000</f>
        <v>43.108951318544392</v>
      </c>
      <c r="AR55" s="326">
        <f>AR54/AR53*1000</f>
        <v>45.588533196517247</v>
      </c>
      <c r="AS55" s="326">
        <f t="shared" ref="AS55" si="42">AS54/AS53*1000</f>
        <v>43.177256449807672</v>
      </c>
      <c r="AT55" s="388">
        <f>AT54/AT53*1000</f>
        <v>43.177256449807665</v>
      </c>
      <c r="AV55" s="415" t="s">
        <v>278</v>
      </c>
      <c r="AW55" s="326">
        <f>AW54/AW53*1000</f>
        <v>39.091107155620819</v>
      </c>
      <c r="AX55" s="326">
        <f>AX54/AX53*1000</f>
        <v>45.041455206698608</v>
      </c>
      <c r="AY55" s="326">
        <f t="shared" ref="AY55" si="43">AY54/AY53*1000</f>
        <v>39.109393252082135</v>
      </c>
      <c r="AZ55" s="388">
        <f>AZ54/AZ53*1000</f>
        <v>39.109393252082135</v>
      </c>
      <c r="BB55" s="415" t="s">
        <v>278</v>
      </c>
      <c r="BC55" s="326">
        <f>BC54/BC53*1000</f>
        <v>52.112026189917671</v>
      </c>
      <c r="BD55" s="326">
        <f>BD54/BD53*1000</f>
        <v>57.361633480241281</v>
      </c>
      <c r="BE55" s="326">
        <f t="shared" ref="BE55" si="44">BE54/BE53*1000</f>
        <v>52.241582931829363</v>
      </c>
      <c r="BF55" s="388">
        <f>BF54/BF53*1000</f>
        <v>52.24158293182937</v>
      </c>
      <c r="BH55" s="415" t="s">
        <v>278</v>
      </c>
      <c r="BI55" s="326">
        <f>BI54/BI53*1000</f>
        <v>46.6917871977776</v>
      </c>
      <c r="BJ55" s="326">
        <f>BJ54/BJ53*1000</f>
        <v>49.301249148691284</v>
      </c>
      <c r="BK55" s="326">
        <f t="shared" ref="BK55" si="45">BK54/BK53*1000</f>
        <v>46.710382171776821</v>
      </c>
      <c r="BL55" s="398">
        <f t="shared" si="32"/>
        <v>46.710382171776821</v>
      </c>
      <c r="BN55" s="415" t="s">
        <v>278</v>
      </c>
      <c r="BO55" s="326">
        <f>BO54/BO53*1000</f>
        <v>46.109566683296876</v>
      </c>
      <c r="BP55" s="326">
        <f>BP54/BP53*1000</f>
        <v>48.198910016077775</v>
      </c>
      <c r="BQ55" s="326">
        <f t="shared" ref="BQ55" si="46">BQ54/BQ53*1000</f>
        <v>46.111976012474635</v>
      </c>
      <c r="BR55" s="326">
        <f>BR54/BR53*1000</f>
        <v>46.111976012474628</v>
      </c>
      <c r="BT55" s="415" t="s">
        <v>278</v>
      </c>
      <c r="BU55" s="326">
        <f>BU54/BU53*1000</f>
        <v>42.258911033622653</v>
      </c>
      <c r="BW55" s="326">
        <f>BW54/BW53*1000</f>
        <v>42.258911033622653</v>
      </c>
      <c r="BX55" s="326">
        <f>BX54/BX53*1000</f>
        <v>42.258911033622653</v>
      </c>
      <c r="BZ55" s="415" t="s">
        <v>278</v>
      </c>
      <c r="CA55" s="326">
        <f>CA54/CA53*1000</f>
        <v>42.839448027453479</v>
      </c>
      <c r="CC55" s="1223">
        <f>CC54/CC53*1000</f>
        <v>42.839448027453479</v>
      </c>
      <c r="CD55" s="1225">
        <f>CD54/CD53*1000</f>
        <v>42.839448027453479</v>
      </c>
    </row>
    <row r="56" spans="1:82">
      <c r="A56" s="6"/>
      <c r="B56" s="652" t="s">
        <v>279</v>
      </c>
      <c r="C56" s="1020">
        <f t="shared" ref="C56:E56" si="47">+SUMPRODUCT($A8:$A52,C8:C52)/C53</f>
        <v>15.934851184519335</v>
      </c>
      <c r="D56" s="1020">
        <f t="shared" si="47"/>
        <v>17.941864750532204</v>
      </c>
      <c r="E56" s="1020">
        <f t="shared" si="47"/>
        <v>17.487981396682649</v>
      </c>
      <c r="F56" s="1020">
        <f t="shared" ref="F56:H56" si="48">+SUMPRODUCT($A8:$A52,F8:F52)/F53</f>
        <v>17.114067261870478</v>
      </c>
      <c r="G56" s="1020">
        <f t="shared" si="48"/>
        <v>17.405344384832873</v>
      </c>
      <c r="H56" s="1020">
        <f t="shared" si="48"/>
        <v>16.872981763333627</v>
      </c>
      <c r="I56" s="1020">
        <f t="shared" ref="I56:K56" si="49">+SUMPRODUCT($A8:$A52,I8:I52)/I53</f>
        <v>18.493948243352662</v>
      </c>
      <c r="J56" s="1020">
        <f t="shared" si="49"/>
        <v>17.442228607867353</v>
      </c>
      <c r="K56" s="1020">
        <f t="shared" si="49"/>
        <v>17.567527715378411</v>
      </c>
      <c r="L56" s="1020">
        <f t="shared" ref="L56:M56" si="50">+SUMPRODUCT($A8:$A52,L8:L52)/L53</f>
        <v>17.56459520173372</v>
      </c>
      <c r="M56" s="1191">
        <f t="shared" si="50"/>
        <v>17.514399984432625</v>
      </c>
      <c r="N56" s="320"/>
      <c r="W56" s="415"/>
      <c r="X56" s="415" t="s">
        <v>280</v>
      </c>
      <c r="Y56" s="423">
        <f>SUMPRODUCT($W$8:$W$52,Y8:Y52)/Y53</f>
        <v>17.943776602609155</v>
      </c>
      <c r="Z56" s="423">
        <f t="shared" ref="Z56:AB56" si="51">SUMPRODUCT($W$8:$W$52,Z8:Z52)/Z53</f>
        <v>17.911131847464837</v>
      </c>
      <c r="AA56" s="423">
        <f t="shared" si="51"/>
        <v>17.941864750532204</v>
      </c>
      <c r="AB56" s="423">
        <f t="shared" si="51"/>
        <v>17.941864750532204</v>
      </c>
      <c r="AD56" s="415" t="s">
        <v>280</v>
      </c>
      <c r="AE56" s="423">
        <f>SUMPRODUCT($W$8:$W$52,AE8:AE52)/AE53</f>
        <v>17.482881984692849</v>
      </c>
      <c r="AF56" s="423">
        <f t="shared" ref="AF56:AH56" si="52">SUMPRODUCT($W$8:$W$52,AF8:AF52)/AF53</f>
        <v>17.893255650494353</v>
      </c>
      <c r="AG56" s="423">
        <f t="shared" si="52"/>
        <v>17.487981396682649</v>
      </c>
      <c r="AH56" s="423">
        <f t="shared" si="52"/>
        <v>17.487981396682649</v>
      </c>
      <c r="AJ56" s="415" t="s">
        <v>280</v>
      </c>
      <c r="AK56" s="423">
        <f t="shared" ref="AK56:AN56" si="53">SUMPRODUCT($W$8:$W$52,AK8:AK52)/AK53</f>
        <v>17.108381612295222</v>
      </c>
      <c r="AL56" s="423">
        <f t="shared" si="53"/>
        <v>17.782713955839732</v>
      </c>
      <c r="AM56" s="423">
        <f t="shared" si="53"/>
        <v>17.114067261870478</v>
      </c>
      <c r="AN56" s="423">
        <f t="shared" si="53"/>
        <v>17.114067261870478</v>
      </c>
      <c r="AP56" s="415" t="s">
        <v>280</v>
      </c>
      <c r="AQ56" s="423">
        <f t="shared" ref="AQ56:AT56" si="54">SUMPRODUCT($W$8:$W$52,AQ8:AQ52)/AQ53</f>
        <v>17.401586679578124</v>
      </c>
      <c r="AR56" s="423">
        <f t="shared" si="54"/>
        <v>17.537997190474119</v>
      </c>
      <c r="AS56" s="423">
        <f t="shared" si="54"/>
        <v>17.405344384832873</v>
      </c>
      <c r="AT56" s="423">
        <f t="shared" si="54"/>
        <v>17.405344384832873</v>
      </c>
      <c r="AV56" s="415" t="s">
        <v>280</v>
      </c>
      <c r="AW56" s="423">
        <f t="shared" ref="AW56:AZ56" si="55">SUMPRODUCT($W$8:$W$52,AW8:AW52)/AW53</f>
        <v>16.87491101719263</v>
      </c>
      <c r="AX56" s="423">
        <f t="shared" si="55"/>
        <v>16.247126297570233</v>
      </c>
      <c r="AY56" s="423">
        <f t="shared" si="55"/>
        <v>16.872981763333627</v>
      </c>
      <c r="AZ56" s="423">
        <f t="shared" si="55"/>
        <v>16.872981763333627</v>
      </c>
      <c r="BB56" s="415" t="s">
        <v>280</v>
      </c>
      <c r="BC56" s="423">
        <f t="shared" ref="BC56:BF56" si="56">SUMPRODUCT($W$8:$W$52,BC8:BC52)/BC53</f>
        <v>18.51397072222808</v>
      </c>
      <c r="BD56" s="423">
        <f t="shared" si="56"/>
        <v>17.702664806968308</v>
      </c>
      <c r="BE56" s="423">
        <f t="shared" si="56"/>
        <v>18.493948243352666</v>
      </c>
      <c r="BF56" s="423">
        <f t="shared" si="56"/>
        <v>18.493948243352662</v>
      </c>
      <c r="BH56" s="415" t="s">
        <v>280</v>
      </c>
      <c r="BI56" s="423">
        <f t="shared" ref="BI56:BL56" si="57">SUMPRODUCT($W$8:$W$52,BI8:BI52)/BI53</f>
        <v>17.439073216383676</v>
      </c>
      <c r="BJ56" s="423">
        <f t="shared" si="57"/>
        <v>17.881874266669328</v>
      </c>
      <c r="BK56" s="423">
        <f t="shared" ref="BK56" si="58">SUMPRODUCT($W$8:$W$52,BK8:BK52)/BK53</f>
        <v>17.442228607867353</v>
      </c>
      <c r="BL56" s="592">
        <f t="shared" si="57"/>
        <v>17.442228607867353</v>
      </c>
      <c r="BN56" s="415" t="s">
        <v>280</v>
      </c>
      <c r="BO56" s="423">
        <f t="shared" ref="BO56:BR56" si="59">SUMPRODUCT($W$8:$W$52,BO8:BO52)/BO53</f>
        <v>17.566824413914631</v>
      </c>
      <c r="BP56" s="423">
        <f t="shared" si="59"/>
        <v>18.176719582184305</v>
      </c>
      <c r="BQ56" s="423">
        <f t="shared" si="59"/>
        <v>17.567527715378414</v>
      </c>
      <c r="BR56" s="423">
        <f t="shared" si="59"/>
        <v>17.567527715378411</v>
      </c>
      <c r="BT56" s="415" t="s">
        <v>280</v>
      </c>
      <c r="BU56" s="326">
        <f>SUMPRODUCT($W$8:$W$52,BU8:BU52)/BU53</f>
        <v>17.56459520173372</v>
      </c>
      <c r="BW56" s="423">
        <f>SUMPRODUCT($W$8:$W$52,BW8:BW52)/BW53</f>
        <v>17.56459520173372</v>
      </c>
      <c r="BX56" s="423">
        <f t="shared" ref="BX56" si="60">SUMPRODUCT($W$8:$W$52,BX8:BX52)/BX53</f>
        <v>17.56459520173372</v>
      </c>
      <c r="BZ56" s="415" t="s">
        <v>280</v>
      </c>
      <c r="CA56" s="326">
        <f>SUMPRODUCT($W$8:$W$52,CA8:CA52)/CA53</f>
        <v>17.514399984432625</v>
      </c>
      <c r="CC56" s="1224">
        <f>SUMPRODUCT($W$8:$W$52,CC8:CC52)/CC53</f>
        <v>17.514399984432625</v>
      </c>
      <c r="CD56" s="1226">
        <f t="shared" ref="CD56" si="61">SUMPRODUCT($W$8:$W$52,CD8:CD52)/CD53</f>
        <v>17.514399984432625</v>
      </c>
    </row>
    <row r="57" spans="1:82">
      <c r="B57" s="10"/>
      <c r="H57" s="563"/>
      <c r="I57" s="563"/>
      <c r="J57" s="563"/>
      <c r="K57" s="563"/>
      <c r="L57" s="563"/>
      <c r="M57" s="563"/>
      <c r="N57" s="320"/>
      <c r="W57" s="206"/>
      <c r="X57" s="206"/>
      <c r="Y57" s="1"/>
      <c r="AA57" s="399">
        <f>+AB54/AA54</f>
        <v>1</v>
      </c>
      <c r="AD57" s="206"/>
      <c r="AE57" s="1"/>
      <c r="AG57" s="399">
        <f>+AH54/AG54</f>
        <v>1</v>
      </c>
      <c r="AJ57" s="206"/>
      <c r="AK57" s="1"/>
      <c r="AM57" s="399">
        <f>+AN54/AM54</f>
        <v>1</v>
      </c>
      <c r="AP57" s="206"/>
      <c r="AQ57" s="1"/>
      <c r="AS57" s="562">
        <f>+AT54/AS54</f>
        <v>1.0003778540075805</v>
      </c>
      <c r="AV57" s="206"/>
      <c r="AW57" s="1"/>
      <c r="AY57" s="562">
        <f>+AZ54/AY54</f>
        <v>1</v>
      </c>
      <c r="BB57" s="206"/>
      <c r="BC57" s="1"/>
      <c r="BE57" s="562">
        <f>+BF54/BE54</f>
        <v>1.0010164001934847</v>
      </c>
      <c r="BH57" s="206"/>
      <c r="BI57" s="1"/>
      <c r="BK57" s="562">
        <f>+BL54/BK54</f>
        <v>1</v>
      </c>
      <c r="BN57" s="206"/>
      <c r="BO57" s="1"/>
      <c r="BQ57" s="562">
        <f>+BR54/BQ54</f>
        <v>1.0000075333792195</v>
      </c>
      <c r="BW57" s="562">
        <f>+BX54/BW54</f>
        <v>1</v>
      </c>
      <c r="CC57" s="562">
        <f>+CD54/CC54</f>
        <v>1</v>
      </c>
    </row>
    <row r="58" spans="1:82">
      <c r="B58" s="97"/>
      <c r="C58" s="25"/>
      <c r="N58" s="320"/>
      <c r="Y58" s="6"/>
      <c r="AK58" s="55"/>
      <c r="AM58" s="6"/>
      <c r="AS58" s="6"/>
      <c r="BI58" s="6"/>
      <c r="BJ58" s="6"/>
      <c r="BK58" s="6"/>
      <c r="BL58" s="6"/>
    </row>
    <row r="59" spans="1:82">
      <c r="N59" s="320"/>
      <c r="Z59" s="6"/>
      <c r="AM59" s="514"/>
      <c r="AS59" s="58"/>
      <c r="BI59" s="6"/>
      <c r="BJ59" s="6"/>
      <c r="BK59" s="6"/>
      <c r="BL59" s="6"/>
    </row>
    <row r="60" spans="1:82">
      <c r="B60"/>
      <c r="N60" s="320"/>
      <c r="Z60" s="6"/>
      <c r="BI60" s="6"/>
      <c r="BJ60" s="6"/>
      <c r="BK60" s="6"/>
      <c r="BL60" s="6"/>
    </row>
    <row r="61" spans="1:82">
      <c r="B61"/>
      <c r="N61" s="320"/>
      <c r="BI61" s="6"/>
      <c r="BJ61" s="6"/>
      <c r="BK61" s="6"/>
      <c r="BL61" s="6"/>
    </row>
    <row r="62" spans="1:82">
      <c r="B62"/>
      <c r="N62" s="320"/>
    </row>
    <row r="63" spans="1:82">
      <c r="B63"/>
      <c r="N63" s="320"/>
    </row>
    <row r="64" spans="1:82">
      <c r="B64"/>
      <c r="N64" s="320"/>
    </row>
    <row r="65" spans="2:14">
      <c r="B65"/>
      <c r="C65" s="25"/>
      <c r="N65" s="320"/>
    </row>
    <row r="66" spans="2:14">
      <c r="B66"/>
      <c r="C66" s="25"/>
    </row>
    <row r="67" spans="2:14">
      <c r="B67"/>
      <c r="C67" s="25"/>
    </row>
    <row r="68" spans="2:14" ht="14.4">
      <c r="B68"/>
      <c r="C68" s="25"/>
      <c r="N68" s="312"/>
    </row>
    <row r="69" spans="2:14">
      <c r="B69"/>
      <c r="C69" s="25"/>
    </row>
    <row r="70" spans="2:14">
      <c r="B70"/>
      <c r="C70" s="25"/>
    </row>
    <row r="71" spans="2:14">
      <c r="B71"/>
      <c r="C71" s="25"/>
    </row>
    <row r="72" spans="2:14">
      <c r="B72"/>
      <c r="C72" s="25"/>
    </row>
    <row r="73" spans="2:14">
      <c r="B73"/>
      <c r="C73" s="25"/>
    </row>
    <row r="74" spans="2:14">
      <c r="B74"/>
      <c r="C74" s="25"/>
    </row>
    <row r="75" spans="2:14">
      <c r="B75"/>
      <c r="C75" s="25"/>
    </row>
    <row r="76" spans="2:14">
      <c r="B76"/>
      <c r="C76" s="25"/>
    </row>
    <row r="77" spans="2:14">
      <c r="B77"/>
      <c r="C77" s="25"/>
    </row>
    <row r="78" spans="2:14">
      <c r="B78"/>
      <c r="C78" s="25"/>
    </row>
    <row r="79" spans="2:14">
      <c r="B79"/>
      <c r="C79" s="25"/>
    </row>
    <row r="80" spans="2:14">
      <c r="B80"/>
      <c r="C80" s="25"/>
    </row>
    <row r="81" spans="2:3">
      <c r="B81"/>
      <c r="C81" s="25"/>
    </row>
    <row r="82" spans="2:3">
      <c r="B82"/>
      <c r="C82" s="25"/>
    </row>
    <row r="83" spans="2:3">
      <c r="B83"/>
      <c r="C83" s="25"/>
    </row>
    <row r="84" spans="2:3">
      <c r="B84"/>
      <c r="C84" s="25"/>
    </row>
    <row r="85" spans="2:3">
      <c r="B85"/>
      <c r="C85" s="25"/>
    </row>
    <row r="86" spans="2:3">
      <c r="B86"/>
      <c r="C86" s="25"/>
    </row>
    <row r="87" spans="2:3">
      <c r="B87"/>
      <c r="C87" s="25"/>
    </row>
    <row r="88" spans="2:3">
      <c r="B88"/>
      <c r="C88" s="25"/>
    </row>
    <row r="89" spans="2:3">
      <c r="B89"/>
      <c r="C89" s="25"/>
    </row>
    <row r="90" spans="2:3">
      <c r="B90"/>
      <c r="C90" s="25"/>
    </row>
    <row r="91" spans="2:3">
      <c r="B91"/>
      <c r="C91" s="25"/>
    </row>
    <row r="92" spans="2:3">
      <c r="B92"/>
      <c r="C92" s="25"/>
    </row>
    <row r="93" spans="2:3">
      <c r="B93"/>
      <c r="C93" s="25"/>
    </row>
    <row r="94" spans="2:3">
      <c r="B94"/>
      <c r="C94" s="25"/>
    </row>
    <row r="95" spans="2:3">
      <c r="B95"/>
      <c r="C95" s="25"/>
    </row>
    <row r="96" spans="2:3">
      <c r="B96"/>
      <c r="C96" s="25"/>
    </row>
    <row r="97" spans="2:3">
      <c r="B97"/>
      <c r="C97" s="25"/>
    </row>
    <row r="98" spans="2:3">
      <c r="B98"/>
      <c r="C98" s="25"/>
    </row>
    <row r="99" spans="2:3">
      <c r="B99"/>
      <c r="C99" s="25"/>
    </row>
    <row r="100" spans="2:3">
      <c r="B100"/>
      <c r="C100" s="25"/>
    </row>
    <row r="101" spans="2:3">
      <c r="B101"/>
      <c r="C101" s="25"/>
    </row>
    <row r="102" spans="2:3">
      <c r="B102"/>
      <c r="C102" s="25"/>
    </row>
    <row r="103" spans="2:3">
      <c r="B103"/>
      <c r="C103" s="25"/>
    </row>
    <row r="104" spans="2:3">
      <c r="B104"/>
      <c r="C104" s="25"/>
    </row>
    <row r="105" spans="2:3">
      <c r="B105"/>
      <c r="C105" s="25"/>
    </row>
    <row r="106" spans="2:3">
      <c r="B106"/>
      <c r="C106" s="25"/>
    </row>
    <row r="107" spans="2:3">
      <c r="B107"/>
      <c r="C107" s="25"/>
    </row>
    <row r="108" spans="2:3">
      <c r="B108"/>
    </row>
    <row r="109" spans="2:3">
      <c r="B109"/>
      <c r="C109" s="182"/>
    </row>
    <row r="110" spans="2:3">
      <c r="B110"/>
    </row>
    <row r="111" spans="2:3">
      <c r="B111"/>
    </row>
    <row r="112" spans="2:3">
      <c r="B112" s="98"/>
    </row>
    <row r="113" spans="1:11">
      <c r="B113" s="98"/>
    </row>
    <row r="114" spans="1:11">
      <c r="B114" s="25"/>
    </row>
    <row r="115" spans="1:11">
      <c r="A115" s="183"/>
      <c r="B115" s="1192"/>
      <c r="C115" s="1193"/>
      <c r="D115" s="1193"/>
      <c r="E115" s="1193"/>
      <c r="F115" s="1193"/>
      <c r="G115" s="1193"/>
      <c r="H115" s="1193"/>
      <c r="I115" s="1193"/>
      <c r="J115" s="1193"/>
      <c r="K115" s="1193"/>
    </row>
    <row r="116" spans="1:11">
      <c r="A116" s="183"/>
      <c r="B116" s="1192"/>
      <c r="C116" s="1193"/>
      <c r="D116" s="1193"/>
      <c r="E116" s="1193"/>
      <c r="F116" s="1193"/>
      <c r="G116" s="1193"/>
      <c r="H116" s="1193"/>
      <c r="I116" s="1193"/>
      <c r="J116" s="1193"/>
      <c r="K116" s="1193"/>
    </row>
    <row r="117" spans="1:11">
      <c r="A117" s="183"/>
      <c r="B117" s="1192"/>
      <c r="C117" s="1193"/>
      <c r="D117" s="1193"/>
      <c r="E117" s="1193"/>
      <c r="F117" s="1193"/>
      <c r="G117" s="1193"/>
      <c r="H117" s="1193"/>
      <c r="I117" s="1193"/>
      <c r="J117" s="1193"/>
      <c r="K117" s="1193"/>
    </row>
    <row r="118" spans="1:11">
      <c r="A118" s="183"/>
      <c r="B118" s="1192"/>
      <c r="C118" s="1193"/>
      <c r="D118" s="1193"/>
      <c r="E118" s="1193"/>
      <c r="F118" s="1193"/>
      <c r="G118" s="1193"/>
      <c r="H118" s="1193"/>
      <c r="I118" s="1193"/>
      <c r="J118" s="1193"/>
      <c r="K118" s="1193"/>
    </row>
    <row r="119" spans="1:11">
      <c r="A119" s="183"/>
      <c r="B119" s="183"/>
      <c r="C119" s="1193"/>
      <c r="D119" s="1193"/>
      <c r="E119" s="1193"/>
      <c r="F119" s="1193"/>
      <c r="G119" s="1193"/>
      <c r="H119" s="1193"/>
      <c r="I119" s="1193"/>
      <c r="J119" s="1193"/>
      <c r="K119" s="1193"/>
    </row>
    <row r="120" spans="1:11">
      <c r="A120" s="183"/>
      <c r="B120" s="183"/>
      <c r="C120" s="1193"/>
      <c r="D120" s="1193"/>
      <c r="E120" s="1193"/>
      <c r="F120" s="1193"/>
      <c r="G120" s="1193"/>
      <c r="H120" s="1193"/>
      <c r="I120" s="1193"/>
      <c r="J120" s="1193"/>
      <c r="K120" s="1193"/>
    </row>
    <row r="121" spans="1:11">
      <c r="A121" s="183"/>
      <c r="B121" s="183"/>
      <c r="C121" s="1193"/>
      <c r="D121" s="1193"/>
      <c r="E121" s="1193"/>
      <c r="F121" s="1193"/>
      <c r="G121" s="1193"/>
      <c r="H121" s="1193"/>
      <c r="I121" s="1193"/>
      <c r="J121" s="1193"/>
      <c r="K121" s="1193"/>
    </row>
    <row r="122" spans="1:11">
      <c r="A122" s="183"/>
      <c r="B122" s="183"/>
      <c r="C122" s="1193"/>
      <c r="D122" s="1193"/>
      <c r="E122" s="1193"/>
      <c r="F122" s="1193"/>
      <c r="G122" s="1193"/>
      <c r="H122" s="1193"/>
      <c r="I122" s="1193"/>
      <c r="J122" s="1193"/>
      <c r="K122" s="1193"/>
    </row>
    <row r="123" spans="1:11">
      <c r="A123" s="183"/>
      <c r="B123" s="183"/>
      <c r="C123" s="1193"/>
      <c r="D123" s="1193"/>
      <c r="E123" s="1193"/>
      <c r="F123" s="1193"/>
      <c r="G123" s="1193"/>
      <c r="H123" s="1193"/>
      <c r="I123" s="1193"/>
      <c r="J123" s="1193"/>
      <c r="K123" s="1193"/>
    </row>
    <row r="124" spans="1:11">
      <c r="A124" s="183"/>
      <c r="B124" s="183"/>
      <c r="C124" s="1193"/>
      <c r="D124" s="1193"/>
      <c r="E124" s="1193"/>
      <c r="F124" s="1193"/>
      <c r="G124" s="1193"/>
      <c r="H124" s="1193"/>
      <c r="I124" s="1193"/>
      <c r="J124" s="1193"/>
      <c r="K124" s="1193"/>
    </row>
    <row r="125" spans="1:11">
      <c r="A125" s="183"/>
      <c r="B125" s="183"/>
      <c r="C125" s="1193"/>
      <c r="D125" s="1193"/>
      <c r="E125" s="1193"/>
      <c r="F125" s="1193"/>
      <c r="G125" s="1193"/>
      <c r="H125" s="1193"/>
      <c r="I125" s="1193"/>
      <c r="J125" s="1193"/>
      <c r="K125" s="1193"/>
    </row>
    <row r="126" spans="1:11">
      <c r="A126" s="183"/>
      <c r="B126" s="183"/>
      <c r="C126" s="1193"/>
      <c r="D126" s="1193"/>
      <c r="E126" s="1193"/>
      <c r="F126" s="1193"/>
      <c r="G126" s="1193"/>
      <c r="H126" s="1193"/>
      <c r="I126" s="1193"/>
      <c r="J126" s="1193"/>
      <c r="K126" s="1193"/>
    </row>
    <row r="127" spans="1:11">
      <c r="A127" s="183"/>
      <c r="B127" s="183"/>
      <c r="C127" s="1193"/>
      <c r="D127" s="1193"/>
      <c r="E127" s="1193"/>
      <c r="F127" s="1193"/>
      <c r="G127" s="1193"/>
      <c r="H127" s="1193"/>
      <c r="I127" s="1193"/>
      <c r="J127" s="1193"/>
      <c r="K127" s="1193"/>
    </row>
    <row r="128" spans="1:11">
      <c r="A128" s="183"/>
      <c r="B128" s="183"/>
      <c r="C128" s="1193"/>
      <c r="D128" s="1193"/>
      <c r="E128" s="1193"/>
      <c r="F128" s="1193"/>
      <c r="G128" s="1193"/>
      <c r="H128" s="1193"/>
      <c r="I128" s="1193"/>
      <c r="J128" s="1193"/>
      <c r="K128" s="1193"/>
    </row>
    <row r="129" spans="1:11">
      <c r="A129" s="183"/>
      <c r="B129" s="183"/>
      <c r="C129" s="1193"/>
      <c r="D129" s="1193"/>
      <c r="E129" s="1193"/>
      <c r="F129" s="1193"/>
      <c r="G129" s="1193"/>
      <c r="H129" s="1193"/>
      <c r="I129" s="1193"/>
      <c r="J129" s="1193"/>
      <c r="K129" s="1193"/>
    </row>
    <row r="130" spans="1:11">
      <c r="A130" s="183"/>
      <c r="B130" s="183"/>
      <c r="C130" s="1193"/>
      <c r="D130" s="1193"/>
      <c r="E130" s="1193"/>
      <c r="F130" s="1193"/>
      <c r="G130" s="1193"/>
      <c r="H130" s="1193"/>
      <c r="I130" s="1193"/>
      <c r="J130" s="1193"/>
      <c r="K130" s="1193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200"/>
  <sheetViews>
    <sheetView zoomScale="90" zoomScaleNormal="90" workbookViewId="0">
      <selection activeCell="AK34" sqref="AK34"/>
    </sheetView>
  </sheetViews>
  <sheetFormatPr defaultColWidth="11.44140625" defaultRowHeight="13.2"/>
  <cols>
    <col min="1" max="1" width="11.44140625" style="3"/>
    <col min="2" max="2" width="13.6640625" style="3" customWidth="1"/>
    <col min="3" max="12" width="9.88671875" style="55" customWidth="1"/>
    <col min="13" max="20" width="9.44140625" style="55" customWidth="1"/>
    <col min="21" max="27" width="11.88671875" style="3" customWidth="1"/>
    <col min="28" max="16384" width="11.44140625" style="3"/>
  </cols>
  <sheetData>
    <row r="1" spans="1:61" ht="20.399999999999999">
      <c r="E1" s="439"/>
    </row>
    <row r="4" spans="1:61">
      <c r="B4" s="61" t="s">
        <v>353</v>
      </c>
      <c r="C4" s="25"/>
      <c r="D4" s="25"/>
      <c r="E4" s="25"/>
      <c r="F4" s="25"/>
      <c r="G4" s="25"/>
      <c r="H4" s="25"/>
      <c r="I4" s="25"/>
      <c r="J4" s="25"/>
      <c r="K4" s="246"/>
      <c r="L4" s="246"/>
      <c r="M4" s="246"/>
      <c r="N4" s="246"/>
      <c r="O4" s="246"/>
      <c r="P4" s="246"/>
      <c r="Q4" s="246"/>
      <c r="R4" s="246"/>
      <c r="S4" s="246"/>
      <c r="T4" s="246"/>
    </row>
    <row r="5" spans="1:61">
      <c r="U5"/>
    </row>
    <row r="6" spans="1:61">
      <c r="B6" s="10"/>
      <c r="U6" s="320"/>
    </row>
    <row r="7" spans="1:61">
      <c r="A7" s="653" t="s">
        <v>268</v>
      </c>
      <c r="B7" s="652" t="s">
        <v>269</v>
      </c>
      <c r="C7" s="764">
        <v>2007</v>
      </c>
      <c r="D7" s="764">
        <v>2008</v>
      </c>
      <c r="E7" s="764">
        <v>2009</v>
      </c>
      <c r="F7" s="764">
        <v>2010</v>
      </c>
      <c r="G7" s="764">
        <v>2011</v>
      </c>
      <c r="H7" s="764">
        <v>2012</v>
      </c>
      <c r="I7" s="764">
        <v>2013</v>
      </c>
      <c r="J7" s="764">
        <v>2014</v>
      </c>
      <c r="K7" s="764">
        <v>2015</v>
      </c>
      <c r="L7" s="764">
        <v>2016</v>
      </c>
      <c r="M7" s="764">
        <v>2017</v>
      </c>
      <c r="N7" s="764">
        <v>2018</v>
      </c>
      <c r="O7" s="764">
        <v>2019</v>
      </c>
      <c r="P7" s="679">
        <v>2020</v>
      </c>
      <c r="Q7" s="679">
        <v>2021</v>
      </c>
      <c r="R7" s="679">
        <v>2022</v>
      </c>
      <c r="S7" s="1034">
        <v>2023</v>
      </c>
      <c r="T7" s="761">
        <v>2024</v>
      </c>
    </row>
    <row r="8" spans="1:61">
      <c r="A8" s="762">
        <f t="shared" ref="A8:A51" si="0">+B8+0.25</f>
        <v>6.25</v>
      </c>
      <c r="B8" s="652">
        <v>6</v>
      </c>
      <c r="C8" s="1099">
        <v>0</v>
      </c>
      <c r="D8" s="1099">
        <v>0</v>
      </c>
      <c r="E8" s="1099">
        <v>0</v>
      </c>
      <c r="F8" s="1099">
        <v>425.9195480328994</v>
      </c>
      <c r="G8" s="1099">
        <v>0</v>
      </c>
      <c r="H8" s="1099">
        <v>0</v>
      </c>
      <c r="I8" s="1099">
        <v>0</v>
      </c>
      <c r="J8" s="1099">
        <v>0</v>
      </c>
      <c r="K8" s="1100">
        <v>0</v>
      </c>
      <c r="L8" s="1100">
        <v>0</v>
      </c>
      <c r="M8" s="1100">
        <v>0</v>
      </c>
      <c r="N8" s="1100">
        <v>0</v>
      </c>
      <c r="O8" s="1100">
        <v>0</v>
      </c>
      <c r="P8" s="1100">
        <v>0</v>
      </c>
      <c r="Q8" s="1100">
        <v>0</v>
      </c>
      <c r="R8" s="1100">
        <v>0</v>
      </c>
      <c r="S8" s="1100">
        <v>0</v>
      </c>
      <c r="T8" s="1194">
        <v>0</v>
      </c>
      <c r="U8" s="320"/>
    </row>
    <row r="9" spans="1:61">
      <c r="A9" s="762">
        <f t="shared" si="0"/>
        <v>6.75</v>
      </c>
      <c r="B9" s="763">
        <v>6.5</v>
      </c>
      <c r="C9" s="1099">
        <v>0</v>
      </c>
      <c r="D9" s="1099">
        <v>0</v>
      </c>
      <c r="E9" s="1099">
        <v>0</v>
      </c>
      <c r="F9" s="1099">
        <v>0</v>
      </c>
      <c r="G9" s="1099">
        <v>0</v>
      </c>
      <c r="H9" s="1099">
        <v>0</v>
      </c>
      <c r="I9" s="1099">
        <v>500.14597638050697</v>
      </c>
      <c r="J9" s="1099">
        <v>0</v>
      </c>
      <c r="K9" s="1100">
        <v>0</v>
      </c>
      <c r="L9" s="1100">
        <v>0</v>
      </c>
      <c r="M9" s="1100">
        <v>0</v>
      </c>
      <c r="N9" s="1100">
        <v>0</v>
      </c>
      <c r="O9" s="1100">
        <v>0</v>
      </c>
      <c r="P9" s="1100">
        <v>0</v>
      </c>
      <c r="Q9" s="1100">
        <v>0</v>
      </c>
      <c r="R9" s="1100">
        <v>0</v>
      </c>
      <c r="S9" s="1100">
        <v>71.998309479404654</v>
      </c>
      <c r="T9" s="1194">
        <v>0</v>
      </c>
      <c r="U9" s="320"/>
      <c r="V9" s="10"/>
    </row>
    <row r="10" spans="1:61">
      <c r="A10" s="762">
        <f t="shared" si="0"/>
        <v>7.25</v>
      </c>
      <c r="B10" s="652">
        <v>7</v>
      </c>
      <c r="C10" s="1099">
        <v>0</v>
      </c>
      <c r="D10" s="1099">
        <v>0</v>
      </c>
      <c r="E10" s="1099">
        <v>0</v>
      </c>
      <c r="F10" s="1099">
        <v>0</v>
      </c>
      <c r="G10" s="1099">
        <v>0</v>
      </c>
      <c r="H10" s="1099">
        <v>0</v>
      </c>
      <c r="I10" s="1099">
        <v>1437.9196820939571</v>
      </c>
      <c r="J10" s="1099">
        <v>0</v>
      </c>
      <c r="K10" s="1100">
        <v>0</v>
      </c>
      <c r="L10" s="1100">
        <v>0</v>
      </c>
      <c r="M10" s="1100">
        <v>0</v>
      </c>
      <c r="N10" s="1100">
        <v>26.032047126094231</v>
      </c>
      <c r="O10" s="1100">
        <v>0</v>
      </c>
      <c r="P10" s="1100">
        <v>0</v>
      </c>
      <c r="Q10" s="1100">
        <v>0</v>
      </c>
      <c r="R10" s="1100">
        <v>0</v>
      </c>
      <c r="S10" s="1100">
        <v>14.39966189588093</v>
      </c>
      <c r="T10" s="1194">
        <v>312.23674623041268</v>
      </c>
      <c r="U10" s="320"/>
    </row>
    <row r="11" spans="1:61">
      <c r="A11" s="762">
        <f t="shared" si="0"/>
        <v>7.75</v>
      </c>
      <c r="B11" s="763">
        <v>7.5</v>
      </c>
      <c r="C11" s="1099">
        <v>182.80492613472282</v>
      </c>
      <c r="D11" s="1099">
        <v>0</v>
      </c>
      <c r="E11" s="1099">
        <v>338.17682088702497</v>
      </c>
      <c r="F11" s="1099">
        <v>5737.1732188828655</v>
      </c>
      <c r="G11" s="1099">
        <v>0</v>
      </c>
      <c r="H11" s="1099">
        <v>0</v>
      </c>
      <c r="I11" s="1099">
        <v>1187.8466939037041</v>
      </c>
      <c r="J11" s="1099">
        <v>0</v>
      </c>
      <c r="K11" s="1100">
        <v>0</v>
      </c>
      <c r="L11" s="1100">
        <v>0</v>
      </c>
      <c r="M11" s="1100">
        <v>0</v>
      </c>
      <c r="N11" s="1100">
        <v>373.66289255114498</v>
      </c>
      <c r="O11" s="1100">
        <v>127.64703411746112</v>
      </c>
      <c r="P11" s="1100">
        <v>21.895839996652743</v>
      </c>
      <c r="Q11" s="1100">
        <v>16.560018421083758</v>
      </c>
      <c r="R11" s="1100">
        <v>0</v>
      </c>
      <c r="S11" s="1100">
        <v>28.799323791761861</v>
      </c>
      <c r="T11" s="1194">
        <v>917.20497338740859</v>
      </c>
      <c r="U11" s="320"/>
    </row>
    <row r="12" spans="1:61">
      <c r="A12" s="762">
        <f t="shared" si="0"/>
        <v>8.25</v>
      </c>
      <c r="B12" s="652">
        <v>8</v>
      </c>
      <c r="C12" s="1099">
        <v>1159.9955334894546</v>
      </c>
      <c r="D12" s="1099">
        <v>13.223638470718049</v>
      </c>
      <c r="E12" s="1099">
        <v>0</v>
      </c>
      <c r="F12" s="1099">
        <v>1434.2933047207164</v>
      </c>
      <c r="G12" s="1099">
        <v>573.15960825015554</v>
      </c>
      <c r="H12" s="1099">
        <v>0</v>
      </c>
      <c r="I12" s="1099">
        <v>379.89420954609551</v>
      </c>
      <c r="J12" s="1099">
        <v>0</v>
      </c>
      <c r="K12" s="1100">
        <v>0</v>
      </c>
      <c r="L12" s="1100">
        <v>0</v>
      </c>
      <c r="M12" s="1100">
        <v>2063.818346991894</v>
      </c>
      <c r="N12" s="1100">
        <v>193.33945805709607</v>
      </c>
      <c r="O12" s="1100">
        <v>127.64703411746112</v>
      </c>
      <c r="P12" s="1100">
        <v>304.96946208211045</v>
      </c>
      <c r="Q12" s="1100">
        <v>33.120036842167515</v>
      </c>
      <c r="R12" s="1100">
        <v>220.86195800711704</v>
      </c>
      <c r="S12" s="1100">
        <v>259.30435036717085</v>
      </c>
      <c r="T12" s="1194">
        <v>3150.8619428394409</v>
      </c>
      <c r="U12" s="320"/>
    </row>
    <row r="13" spans="1:61">
      <c r="A13" s="762">
        <f t="shared" si="0"/>
        <v>8.75</v>
      </c>
      <c r="B13" s="763">
        <v>8.5</v>
      </c>
      <c r="C13" s="1099">
        <v>730.31748139403726</v>
      </c>
      <c r="D13" s="1099">
        <v>26.447276941436098</v>
      </c>
      <c r="E13" s="1099">
        <v>301.26024875767655</v>
      </c>
      <c r="F13" s="1099">
        <v>178.8985149866933</v>
      </c>
      <c r="G13" s="1099">
        <v>877.43922715507506</v>
      </c>
      <c r="H13" s="1099">
        <v>468.07864194534875</v>
      </c>
      <c r="I13" s="1099">
        <v>497.33708692323961</v>
      </c>
      <c r="J13" s="1099">
        <v>17.779633879782825</v>
      </c>
      <c r="K13" s="1100">
        <v>0</v>
      </c>
      <c r="L13" s="1100">
        <v>0</v>
      </c>
      <c r="M13" s="1100">
        <v>4065.6893693892093</v>
      </c>
      <c r="N13" s="1100">
        <v>984.37125569168154</v>
      </c>
      <c r="O13" s="1100">
        <v>127.64703411746112</v>
      </c>
      <c r="P13" s="1100">
        <v>412.08028228399252</v>
      </c>
      <c r="Q13" s="1100">
        <v>80.467216954011761</v>
      </c>
      <c r="R13" s="1100">
        <v>750.78391338797246</v>
      </c>
      <c r="S13" s="1100">
        <v>0</v>
      </c>
      <c r="T13" s="1194">
        <v>7880.1967378996433</v>
      </c>
      <c r="U13" s="320"/>
    </row>
    <row r="14" spans="1:61">
      <c r="A14" s="762">
        <f t="shared" si="0"/>
        <v>9.25</v>
      </c>
      <c r="B14" s="652">
        <v>9</v>
      </c>
      <c r="C14" s="1099">
        <v>721.62791203407119</v>
      </c>
      <c r="D14" s="1099">
        <v>1807.5202457292216</v>
      </c>
      <c r="E14" s="1099">
        <v>0</v>
      </c>
      <c r="F14" s="1099">
        <v>268.34777248003991</v>
      </c>
      <c r="G14" s="1099">
        <v>7659.9091511156812</v>
      </c>
      <c r="H14" s="1099">
        <v>0</v>
      </c>
      <c r="I14" s="1099">
        <v>890.30013439642528</v>
      </c>
      <c r="J14" s="1099">
        <v>728.89035839674136</v>
      </c>
      <c r="K14" s="1100">
        <v>1525.7183318706273</v>
      </c>
      <c r="L14" s="1100">
        <v>56.319684574029409</v>
      </c>
      <c r="M14" s="1100">
        <v>11308.751666363411</v>
      </c>
      <c r="N14" s="1100">
        <v>6218.1958346414649</v>
      </c>
      <c r="O14" s="1100">
        <v>127.64703411746112</v>
      </c>
      <c r="P14" s="1100">
        <v>1072.8380632389242</v>
      </c>
      <c r="Q14" s="1100">
        <v>997.9628823059536</v>
      </c>
      <c r="R14" s="1100">
        <v>5398.6889716001833</v>
      </c>
      <c r="S14" s="1100">
        <v>1711.5166568344246</v>
      </c>
      <c r="T14" s="1194">
        <v>8551.9806668053425</v>
      </c>
      <c r="U14" s="320"/>
    </row>
    <row r="15" spans="1:61">
      <c r="A15" s="762">
        <f t="shared" si="0"/>
        <v>9.75</v>
      </c>
      <c r="B15" s="763">
        <v>9.5</v>
      </c>
      <c r="C15" s="1099">
        <v>905.1416558409893</v>
      </c>
      <c r="D15" s="1099">
        <v>531.45664781910375</v>
      </c>
      <c r="E15" s="1099">
        <v>0</v>
      </c>
      <c r="F15" s="1099">
        <v>1112.1673508950762</v>
      </c>
      <c r="G15" s="1099">
        <v>21550.607291856344</v>
      </c>
      <c r="H15" s="1099">
        <v>297.35876584510305</v>
      </c>
      <c r="I15" s="1099">
        <v>2216.9144727377934</v>
      </c>
      <c r="J15" s="1099">
        <v>11174.882123963758</v>
      </c>
      <c r="K15" s="1100">
        <v>0</v>
      </c>
      <c r="L15" s="1100">
        <v>0</v>
      </c>
      <c r="M15" s="1100">
        <v>5428.2918437929857</v>
      </c>
      <c r="N15" s="1100">
        <v>10864.220191784865</v>
      </c>
      <c r="O15" s="1100">
        <v>127.64703411746112</v>
      </c>
      <c r="P15" s="1100">
        <v>1648.1101291130926</v>
      </c>
      <c r="Q15" s="1100">
        <v>1193.4089907541377</v>
      </c>
      <c r="R15" s="1100">
        <v>6641.4982609979015</v>
      </c>
      <c r="S15" s="1100">
        <v>4844.5143424085863</v>
      </c>
      <c r="T15" s="1194">
        <v>5916.3794485721883</v>
      </c>
      <c r="U15" s="320"/>
    </row>
    <row r="16" spans="1:61">
      <c r="A16" s="762">
        <f t="shared" si="0"/>
        <v>10.25</v>
      </c>
      <c r="B16" s="652">
        <v>10</v>
      </c>
      <c r="C16" s="1099">
        <v>3157.6215745411478</v>
      </c>
      <c r="D16" s="1099">
        <v>844.94027645381095</v>
      </c>
      <c r="E16" s="1099">
        <v>846.04181537862632</v>
      </c>
      <c r="F16" s="1099">
        <v>774.40310617778823</v>
      </c>
      <c r="G16" s="1099">
        <v>42273.232461226828</v>
      </c>
      <c r="H16" s="1099">
        <v>296.63080167678334</v>
      </c>
      <c r="I16" s="1099">
        <v>2551.3046222248468</v>
      </c>
      <c r="J16" s="1099">
        <v>13121.345737796481</v>
      </c>
      <c r="K16" s="1100">
        <v>533.43580171505187</v>
      </c>
      <c r="L16" s="1100">
        <v>1880.0366334802204</v>
      </c>
      <c r="M16" s="1100">
        <v>8479.3061446422453</v>
      </c>
      <c r="N16" s="1100">
        <v>6772.6875241418293</v>
      </c>
      <c r="O16" s="1100">
        <v>3361.2128389259979</v>
      </c>
      <c r="P16" s="1100">
        <v>4362.2005205532059</v>
      </c>
      <c r="Q16" s="1100">
        <v>3839.6828156429183</v>
      </c>
      <c r="R16" s="1100">
        <v>10035.266048403333</v>
      </c>
      <c r="S16" s="1100">
        <v>28273.188610276451</v>
      </c>
      <c r="T16" s="1194">
        <v>13549.779355714025</v>
      </c>
      <c r="U16" s="320"/>
    </row>
    <row r="17" spans="1:21">
      <c r="A17" s="762">
        <f t="shared" si="0"/>
        <v>10.75</v>
      </c>
      <c r="B17" s="763">
        <v>10.5</v>
      </c>
      <c r="C17" s="1099">
        <v>6054.1818551913857</v>
      </c>
      <c r="D17" s="1099">
        <v>3502.6254698425405</v>
      </c>
      <c r="E17" s="1099">
        <v>2236.8886546608796</v>
      </c>
      <c r="F17" s="1099">
        <v>1413.6410749875868</v>
      </c>
      <c r="G17" s="1099">
        <v>49749.869239989312</v>
      </c>
      <c r="H17" s="1099">
        <v>2047.922970076349</v>
      </c>
      <c r="I17" s="1099">
        <v>4528.2533181785175</v>
      </c>
      <c r="J17" s="1099">
        <v>16283.236140799418</v>
      </c>
      <c r="K17" s="1100">
        <v>627.13738179015161</v>
      </c>
      <c r="L17" s="1100">
        <v>728.34903768049855</v>
      </c>
      <c r="M17" s="1100">
        <v>1441.3799989073432</v>
      </c>
      <c r="N17" s="1100">
        <v>3905.1092933752011</v>
      </c>
      <c r="O17" s="1100">
        <v>6303.7665640655905</v>
      </c>
      <c r="P17" s="1100">
        <v>5681.0845675632909</v>
      </c>
      <c r="Q17" s="1100">
        <v>5965.5598525508267</v>
      </c>
      <c r="R17" s="1100">
        <v>6140.5803302952427</v>
      </c>
      <c r="S17" s="1100">
        <v>25575.430856595689</v>
      </c>
      <c r="T17" s="1194">
        <v>13164.153649838663</v>
      </c>
      <c r="U17" s="320"/>
    </row>
    <row r="18" spans="1:21">
      <c r="A18" s="762">
        <f t="shared" si="0"/>
        <v>11.25</v>
      </c>
      <c r="B18" s="652">
        <v>11</v>
      </c>
      <c r="C18" s="1099">
        <v>12986.276985236975</v>
      </c>
      <c r="D18" s="1099">
        <v>5531.1827044875999</v>
      </c>
      <c r="E18" s="1099">
        <v>2111.4989702020393</v>
      </c>
      <c r="F18" s="1099">
        <v>2524.4624195124411</v>
      </c>
      <c r="G18" s="1099">
        <v>51887.74917064661</v>
      </c>
      <c r="H18" s="1099">
        <v>5496.1524995246418</v>
      </c>
      <c r="I18" s="1099">
        <v>16095.332610245707</v>
      </c>
      <c r="J18" s="1099">
        <v>16615.092384929005</v>
      </c>
      <c r="K18" s="1100">
        <v>1114.75747120146</v>
      </c>
      <c r="L18" s="1100">
        <v>824.79703670924744</v>
      </c>
      <c r="M18" s="1100">
        <v>2438.9991255253653</v>
      </c>
      <c r="N18" s="1100">
        <v>5690.9390905285554</v>
      </c>
      <c r="O18" s="1100">
        <v>29898.183817111785</v>
      </c>
      <c r="P18" s="1100">
        <v>17275.087785288517</v>
      </c>
      <c r="Q18" s="1100">
        <v>26884.164391553208</v>
      </c>
      <c r="R18" s="1100">
        <v>16786.157949107099</v>
      </c>
      <c r="S18" s="1100">
        <v>40267.605354466119</v>
      </c>
      <c r="T18" s="1194">
        <v>24772.909935374424</v>
      </c>
      <c r="U18" s="320"/>
    </row>
    <row r="19" spans="1:21">
      <c r="A19" s="762">
        <f t="shared" si="0"/>
        <v>11.75</v>
      </c>
      <c r="B19" s="763">
        <v>11.5</v>
      </c>
      <c r="C19" s="1099">
        <v>15255.711996496078</v>
      </c>
      <c r="D19" s="1099">
        <v>9907.4203338325915</v>
      </c>
      <c r="E19" s="1099">
        <v>7084.5067009497716</v>
      </c>
      <c r="F19" s="1099">
        <v>12485.872704228543</v>
      </c>
      <c r="G19" s="1099">
        <v>90813.237257809655</v>
      </c>
      <c r="H19" s="1099">
        <v>14161.202317380488</v>
      </c>
      <c r="I19" s="1099">
        <v>61396.25776990749</v>
      </c>
      <c r="J19" s="1099">
        <v>39348.765324051223</v>
      </c>
      <c r="K19" s="1100">
        <v>5531.4105592665774</v>
      </c>
      <c r="L19" s="1100">
        <v>1547.6621733207871</v>
      </c>
      <c r="M19" s="1100">
        <v>18083.854287902057</v>
      </c>
      <c r="N19" s="1100">
        <v>5408.3592279074146</v>
      </c>
      <c r="O19" s="1100">
        <v>27209.882556812994</v>
      </c>
      <c r="P19" s="1100">
        <v>27212.277335523169</v>
      </c>
      <c r="Q19" s="1100">
        <v>32982.741080703716</v>
      </c>
      <c r="R19" s="1100">
        <v>25799.238127237284</v>
      </c>
      <c r="S19" s="1100">
        <v>59293.099404356617</v>
      </c>
      <c r="T19" s="1194">
        <v>35948.580581311384</v>
      </c>
      <c r="U19" s="320"/>
    </row>
    <row r="20" spans="1:21">
      <c r="A20" s="762">
        <f t="shared" si="0"/>
        <v>12.25</v>
      </c>
      <c r="B20" s="652">
        <v>12</v>
      </c>
      <c r="C20" s="1099">
        <v>34077.95839679637</v>
      </c>
      <c r="D20" s="1099">
        <v>25129.098224694215</v>
      </c>
      <c r="E20" s="1099">
        <v>11376.962598415457</v>
      </c>
      <c r="F20" s="1099">
        <v>12216.26974083974</v>
      </c>
      <c r="G20" s="1099">
        <v>131707.68760034657</v>
      </c>
      <c r="H20" s="1099">
        <v>62230.673419254264</v>
      </c>
      <c r="I20" s="1099">
        <v>78630.495616538436</v>
      </c>
      <c r="J20" s="1099">
        <v>34813.292424504085</v>
      </c>
      <c r="K20" s="1100">
        <v>15519.362182508039</v>
      </c>
      <c r="L20" s="1100">
        <v>7873.7458902198705</v>
      </c>
      <c r="M20" s="1100">
        <v>40231.564472555547</v>
      </c>
      <c r="N20" s="1100">
        <v>13719.144821137199</v>
      </c>
      <c r="O20" s="1100">
        <v>65166.070552598016</v>
      </c>
      <c r="P20" s="1100">
        <v>56422.879989037203</v>
      </c>
      <c r="Q20" s="1100">
        <v>99771.631101391031</v>
      </c>
      <c r="R20" s="1100">
        <v>46246.129406669672</v>
      </c>
      <c r="S20" s="1100">
        <v>106505.99412698284</v>
      </c>
      <c r="T20" s="1194">
        <v>56979.3835183392</v>
      </c>
      <c r="U20" s="320"/>
    </row>
    <row r="21" spans="1:21">
      <c r="A21" s="762">
        <f t="shared" si="0"/>
        <v>12.75</v>
      </c>
      <c r="B21" s="763">
        <v>12.5</v>
      </c>
      <c r="C21" s="1099">
        <v>90791.060971748171</v>
      </c>
      <c r="D21" s="1099">
        <v>51701.660108645141</v>
      </c>
      <c r="E21" s="1099">
        <v>22804.872471823994</v>
      </c>
      <c r="F21" s="1099">
        <v>22242.014241773431</v>
      </c>
      <c r="G21" s="1099">
        <v>236322.89821551068</v>
      </c>
      <c r="H21" s="1099">
        <v>90028.73729949574</v>
      </c>
      <c r="I21" s="1099">
        <v>157318.84127991175</v>
      </c>
      <c r="J21" s="1099">
        <v>134501.39827551137</v>
      </c>
      <c r="K21" s="1100">
        <v>29313.10367389466</v>
      </c>
      <c r="L21" s="1100">
        <v>20314.148323450045</v>
      </c>
      <c r="M21" s="1100">
        <v>58472.449722241116</v>
      </c>
      <c r="N21" s="1100">
        <v>14112.180765922722</v>
      </c>
      <c r="O21" s="1100">
        <v>41036.927961044297</v>
      </c>
      <c r="P21" s="1100">
        <v>78572.718190479587</v>
      </c>
      <c r="Q21" s="1100">
        <v>97817.798546169157</v>
      </c>
      <c r="R21" s="1100">
        <v>63464.118594140571</v>
      </c>
      <c r="S21" s="1100">
        <v>94410.234753369834</v>
      </c>
      <c r="T21" s="1194">
        <v>78765.237512958585</v>
      </c>
      <c r="U21" s="320"/>
    </row>
    <row r="22" spans="1:21">
      <c r="A22" s="762">
        <f t="shared" si="0"/>
        <v>13.25</v>
      </c>
      <c r="B22" s="652">
        <v>13</v>
      </c>
      <c r="C22" s="1099">
        <v>169813.84053961112</v>
      </c>
      <c r="D22" s="1099">
        <v>116262.84861779181</v>
      </c>
      <c r="E22" s="1099">
        <v>75376.095147846747</v>
      </c>
      <c r="F22" s="1099">
        <v>42852.709125149973</v>
      </c>
      <c r="G22" s="1099">
        <v>396348.47627545614</v>
      </c>
      <c r="H22" s="1099">
        <v>237356.31983224567</v>
      </c>
      <c r="I22" s="1099">
        <v>179819.28735020096</v>
      </c>
      <c r="J22" s="1099">
        <v>185808.76457967958</v>
      </c>
      <c r="K22" s="1100">
        <v>30218.129877420026</v>
      </c>
      <c r="L22" s="1100">
        <v>31341.53421932632</v>
      </c>
      <c r="M22" s="1100">
        <v>115594.62419775774</v>
      </c>
      <c r="N22" s="1100">
        <v>23755.568819013472</v>
      </c>
      <c r="O22" s="1100">
        <v>52419.535644993877</v>
      </c>
      <c r="P22" s="1100">
        <v>125324.26517923645</v>
      </c>
      <c r="Q22" s="1100">
        <v>299900.95525948011</v>
      </c>
      <c r="R22" s="1100">
        <v>104635.83664468049</v>
      </c>
      <c r="S22" s="1100">
        <v>152114.46669009919</v>
      </c>
      <c r="T22" s="1194">
        <v>140147.00350325802</v>
      </c>
      <c r="U22" s="320"/>
    </row>
    <row r="23" spans="1:21">
      <c r="A23" s="762">
        <f t="shared" si="0"/>
        <v>13.75</v>
      </c>
      <c r="B23" s="763">
        <v>13.5</v>
      </c>
      <c r="C23" s="1099">
        <v>387167.3936624885</v>
      </c>
      <c r="D23" s="1099">
        <v>227693.42301835114</v>
      </c>
      <c r="E23" s="1099">
        <v>61596.29166303813</v>
      </c>
      <c r="F23" s="1099">
        <v>54989.171153345</v>
      </c>
      <c r="G23" s="1099">
        <v>464007.08280254243</v>
      </c>
      <c r="H23" s="1099">
        <v>261861.16071554247</v>
      </c>
      <c r="I23" s="1099">
        <v>342988.93174829026</v>
      </c>
      <c r="J23" s="1099">
        <v>336287.54183861153</v>
      </c>
      <c r="K23" s="1100">
        <v>28220.077036394272</v>
      </c>
      <c r="L23" s="1100">
        <v>54037.126702530928</v>
      </c>
      <c r="M23" s="1100">
        <v>97858.962282597</v>
      </c>
      <c r="N23" s="1100">
        <v>25187.697120822522</v>
      </c>
      <c r="O23" s="1100">
        <v>66665.392245504452</v>
      </c>
      <c r="P23" s="1100">
        <v>130184.79705152147</v>
      </c>
      <c r="Q23" s="1100">
        <v>354050.91985518043</v>
      </c>
      <c r="R23" s="1100">
        <v>121877.32638902136</v>
      </c>
      <c r="S23" s="1100">
        <v>220250.0384847899</v>
      </c>
      <c r="T23" s="1194">
        <v>160069.06709855492</v>
      </c>
      <c r="U23" s="320"/>
    </row>
    <row r="24" spans="1:21">
      <c r="A24" s="762">
        <f t="shared" si="0"/>
        <v>14.25</v>
      </c>
      <c r="B24" s="652">
        <v>14</v>
      </c>
      <c r="C24" s="1099">
        <v>280096.31418331509</v>
      </c>
      <c r="D24" s="1099">
        <v>397418.62578201271</v>
      </c>
      <c r="E24" s="1099">
        <v>107592.14211474295</v>
      </c>
      <c r="F24" s="1099">
        <v>98202.93955719845</v>
      </c>
      <c r="G24" s="1099">
        <v>553521.65705041855</v>
      </c>
      <c r="H24" s="1099">
        <v>343999.40948870208</v>
      </c>
      <c r="I24" s="1099">
        <v>479706.39070032956</v>
      </c>
      <c r="J24" s="1099">
        <v>324523.0592862491</v>
      </c>
      <c r="K24" s="1100">
        <v>41716.184648357172</v>
      </c>
      <c r="L24" s="1100">
        <v>76063.556603546429</v>
      </c>
      <c r="M24" s="1100">
        <v>202594.34228069169</v>
      </c>
      <c r="N24" s="1100">
        <v>61238.544679621045</v>
      </c>
      <c r="O24" s="1100">
        <v>112273.59703515837</v>
      </c>
      <c r="P24" s="1100">
        <v>220601.35592802489</v>
      </c>
      <c r="Q24" s="1100">
        <v>664359.73178324557</v>
      </c>
      <c r="R24" s="1100">
        <v>203799.45447270598</v>
      </c>
      <c r="S24" s="1100">
        <v>416486.91477643885</v>
      </c>
      <c r="T24" s="1194">
        <v>300500.76360637997</v>
      </c>
      <c r="U24" s="320"/>
    </row>
    <row r="25" spans="1:21">
      <c r="A25" s="762">
        <f t="shared" si="0"/>
        <v>14.75</v>
      </c>
      <c r="B25" s="763">
        <v>14.5</v>
      </c>
      <c r="C25" s="1099">
        <v>200509.14276718535</v>
      </c>
      <c r="D25" s="1099">
        <v>502846.89090528793</v>
      </c>
      <c r="E25" s="1099">
        <v>123403.52496971509</v>
      </c>
      <c r="F25" s="1099">
        <v>168201.35796671687</v>
      </c>
      <c r="G25" s="1099">
        <v>469214.20952501614</v>
      </c>
      <c r="H25" s="1099">
        <v>379337.7373155274</v>
      </c>
      <c r="I25" s="1099">
        <v>576977.40809699299</v>
      </c>
      <c r="J25" s="1099">
        <v>618331.44583863043</v>
      </c>
      <c r="K25" s="1100">
        <v>94807.005523781554</v>
      </c>
      <c r="L25" s="1100">
        <v>83208.026660818083</v>
      </c>
      <c r="M25" s="1100">
        <v>259004.38857994156</v>
      </c>
      <c r="N25" s="1100">
        <v>160666.98875515015</v>
      </c>
      <c r="O25" s="1100">
        <v>129324.26560688953</v>
      </c>
      <c r="P25" s="1100">
        <v>203055.3707132382</v>
      </c>
      <c r="Q25" s="1100">
        <v>514006.77155424969</v>
      </c>
      <c r="R25" s="1100">
        <v>188829.62918293587</v>
      </c>
      <c r="S25" s="1100">
        <v>600008.98146652686</v>
      </c>
      <c r="T25" s="1194">
        <v>308603.07491797546</v>
      </c>
      <c r="U25" s="320"/>
    </row>
    <row r="26" spans="1:21">
      <c r="A26" s="762">
        <f t="shared" si="0"/>
        <v>15.25</v>
      </c>
      <c r="B26" s="652">
        <v>15</v>
      </c>
      <c r="C26" s="1099">
        <v>155217.29181499674</v>
      </c>
      <c r="D26" s="1099">
        <v>522116.92511451407</v>
      </c>
      <c r="E26" s="1099">
        <v>170467.58311562377</v>
      </c>
      <c r="F26" s="1099">
        <v>245162.37707519316</v>
      </c>
      <c r="G26" s="1099">
        <v>492932.69721063576</v>
      </c>
      <c r="H26" s="1099">
        <v>465405.37515574339</v>
      </c>
      <c r="I26" s="1099">
        <v>584134.48102119879</v>
      </c>
      <c r="J26" s="1099">
        <v>696773.7444046617</v>
      </c>
      <c r="K26" s="1100">
        <v>218038.822095793</v>
      </c>
      <c r="L26" s="1100">
        <v>115871.02471395195</v>
      </c>
      <c r="M26" s="1100">
        <v>376322.54135257029</v>
      </c>
      <c r="N26" s="1100">
        <v>412879.84524072811</v>
      </c>
      <c r="O26" s="1100">
        <v>227438.94425329182</v>
      </c>
      <c r="P26" s="1100">
        <v>277012.86189120193</v>
      </c>
      <c r="Q26" s="1100">
        <v>721114.36757266521</v>
      </c>
      <c r="R26" s="1100">
        <v>329485.16024847486</v>
      </c>
      <c r="S26" s="1100">
        <v>876568.54606469406</v>
      </c>
      <c r="T26" s="1194">
        <v>345513.73948750785</v>
      </c>
      <c r="U26" s="320"/>
    </row>
    <row r="27" spans="1:21">
      <c r="A27" s="762">
        <f t="shared" si="0"/>
        <v>15.75</v>
      </c>
      <c r="B27" s="763">
        <v>15.5</v>
      </c>
      <c r="C27" s="1099">
        <v>104176.92295629767</v>
      </c>
      <c r="D27" s="1099">
        <v>657919.0433804366</v>
      </c>
      <c r="E27" s="1099">
        <v>175952.16236258182</v>
      </c>
      <c r="F27" s="1099">
        <v>229357.73477414122</v>
      </c>
      <c r="G27" s="1099">
        <v>532337.83839620522</v>
      </c>
      <c r="H27" s="1099">
        <v>334284.35617138678</v>
      </c>
      <c r="I27" s="1099">
        <v>651379.90472304681</v>
      </c>
      <c r="J27" s="1099">
        <v>838639.62601239071</v>
      </c>
      <c r="K27" s="1100">
        <v>330816.97370586859</v>
      </c>
      <c r="L27" s="1100">
        <v>200332.14278717426</v>
      </c>
      <c r="M27" s="1100">
        <v>421970.66340329504</v>
      </c>
      <c r="N27" s="1100">
        <v>636533.29385260702</v>
      </c>
      <c r="O27" s="1100">
        <v>324048.05054729269</v>
      </c>
      <c r="P27" s="1100">
        <v>267515.08436540008</v>
      </c>
      <c r="Q27" s="1100">
        <v>521121.4376463627</v>
      </c>
      <c r="R27" s="1100">
        <v>331167.16154978727</v>
      </c>
      <c r="S27" s="1100">
        <v>935379.93514994474</v>
      </c>
      <c r="T27" s="1194">
        <v>312046.64660070813</v>
      </c>
      <c r="U27" s="320"/>
    </row>
    <row r="28" spans="1:21">
      <c r="A28" s="762">
        <f t="shared" si="0"/>
        <v>16.25</v>
      </c>
      <c r="B28" s="652">
        <v>16</v>
      </c>
      <c r="C28" s="1099">
        <v>55159.923604832977</v>
      </c>
      <c r="D28" s="1099">
        <v>658754.74701115605</v>
      </c>
      <c r="E28" s="1099">
        <v>334004.65572721965</v>
      </c>
      <c r="F28" s="1099">
        <v>382395.01681603008</v>
      </c>
      <c r="G28" s="1099">
        <v>649408.4368144155</v>
      </c>
      <c r="H28" s="1099">
        <v>312619.84917035891</v>
      </c>
      <c r="I28" s="1099">
        <v>535672.94130652747</v>
      </c>
      <c r="J28" s="1099">
        <v>581550.32884083432</v>
      </c>
      <c r="K28" s="1100">
        <v>384155.13932403468</v>
      </c>
      <c r="L28" s="1100">
        <v>425936.38176773168</v>
      </c>
      <c r="M28" s="1100">
        <v>547796.393688004</v>
      </c>
      <c r="N28" s="1100">
        <v>581864.19645912433</v>
      </c>
      <c r="O28" s="1100">
        <v>430411.76230761863</v>
      </c>
      <c r="P28" s="1100">
        <v>372560.91897647385</v>
      </c>
      <c r="Q28" s="1100">
        <v>632755.6212498605</v>
      </c>
      <c r="R28" s="1100">
        <v>490571.8277306474</v>
      </c>
      <c r="S28" s="1100">
        <v>941109.57195824047</v>
      </c>
      <c r="T28" s="1194">
        <v>353762.93050443515</v>
      </c>
      <c r="U28" s="320"/>
    </row>
    <row r="29" spans="1:21">
      <c r="A29" s="762">
        <f t="shared" si="0"/>
        <v>16.75</v>
      </c>
      <c r="B29" s="763">
        <v>16.5</v>
      </c>
      <c r="C29" s="1099">
        <v>89441.327666534708</v>
      </c>
      <c r="D29" s="1099">
        <v>782031.38648252061</v>
      </c>
      <c r="E29" s="1099">
        <v>301367.16494483763</v>
      </c>
      <c r="F29" s="1099">
        <v>459388.78610971262</v>
      </c>
      <c r="G29" s="1099">
        <v>550138.76389691513</v>
      </c>
      <c r="H29" s="1099">
        <v>246628.67686723414</v>
      </c>
      <c r="I29" s="1099">
        <v>356422.71412608359</v>
      </c>
      <c r="J29" s="1099">
        <v>433577.92532915546</v>
      </c>
      <c r="K29" s="1100">
        <v>435665.8457415388</v>
      </c>
      <c r="L29" s="1100">
        <v>578739.24930563674</v>
      </c>
      <c r="M29" s="1100">
        <v>718809.35922564217</v>
      </c>
      <c r="N29" s="1100">
        <v>383573.09714500007</v>
      </c>
      <c r="O29" s="1100">
        <v>519492.91270091856</v>
      </c>
      <c r="P29" s="1100">
        <v>347585.6939215142</v>
      </c>
      <c r="Q29" s="1100">
        <v>404559.35717458796</v>
      </c>
      <c r="R29" s="1100">
        <v>490748.180965557</v>
      </c>
      <c r="S29" s="1100">
        <v>877827.25939050224</v>
      </c>
      <c r="T29" s="1194">
        <v>311276.47830189619</v>
      </c>
      <c r="U29" s="320"/>
    </row>
    <row r="30" spans="1:21">
      <c r="A30" s="762">
        <f t="shared" si="0"/>
        <v>17.25</v>
      </c>
      <c r="B30" s="652">
        <v>17</v>
      </c>
      <c r="C30" s="1099">
        <v>73243.804120319372</v>
      </c>
      <c r="D30" s="1099">
        <v>707509.559710206</v>
      </c>
      <c r="E30" s="1099">
        <v>540741.84872992977</v>
      </c>
      <c r="F30" s="1099">
        <v>761594.33424275299</v>
      </c>
      <c r="G30" s="1099">
        <v>565685.38664141856</v>
      </c>
      <c r="H30" s="1099">
        <v>268883.91667890246</v>
      </c>
      <c r="I30" s="1099">
        <v>250812.68572948914</v>
      </c>
      <c r="J30" s="1099">
        <v>293342.69447745354</v>
      </c>
      <c r="K30" s="1100">
        <v>359152.74239336152</v>
      </c>
      <c r="L30" s="1100">
        <v>577306.78361552104</v>
      </c>
      <c r="M30" s="1100">
        <v>1151806.4091639863</v>
      </c>
      <c r="N30" s="1100">
        <v>443905.48536929354</v>
      </c>
      <c r="O30" s="1100">
        <v>786286.09301970317</v>
      </c>
      <c r="P30" s="1100">
        <v>436248.22595132847</v>
      </c>
      <c r="Q30" s="1100">
        <v>398596.0885766772</v>
      </c>
      <c r="R30" s="1100">
        <v>594637.68594796467</v>
      </c>
      <c r="S30" s="1100">
        <v>847735.13661192264</v>
      </c>
      <c r="T30" s="1194">
        <v>303098.06020964752</v>
      </c>
      <c r="U30" s="320"/>
    </row>
    <row r="31" spans="1:21">
      <c r="A31" s="762">
        <f t="shared" si="0"/>
        <v>17.75</v>
      </c>
      <c r="B31" s="763">
        <v>17.5</v>
      </c>
      <c r="C31" s="1099">
        <v>122281.70539037821</v>
      </c>
      <c r="D31" s="1099">
        <v>653114.87209115527</v>
      </c>
      <c r="E31" s="1099">
        <v>517752.39977161522</v>
      </c>
      <c r="F31" s="1099">
        <v>829466.42638418893</v>
      </c>
      <c r="G31" s="1099">
        <v>425498.40097844071</v>
      </c>
      <c r="H31" s="1099">
        <v>313303.77444572054</v>
      </c>
      <c r="I31" s="1099">
        <v>237432.82613347983</v>
      </c>
      <c r="J31" s="1099">
        <v>526555.39868198289</v>
      </c>
      <c r="K31" s="1100">
        <v>243842.04139549361</v>
      </c>
      <c r="L31" s="1100">
        <v>458905.39060649765</v>
      </c>
      <c r="M31" s="1100">
        <v>1246782.3330610695</v>
      </c>
      <c r="N31" s="1100">
        <v>508676.71920327388</v>
      </c>
      <c r="O31" s="1100">
        <v>723173.48897366319</v>
      </c>
      <c r="P31" s="1100">
        <v>366246.22403883736</v>
      </c>
      <c r="Q31" s="1100">
        <v>236137.21693178147</v>
      </c>
      <c r="R31" s="1100">
        <v>592751.17410957592</v>
      </c>
      <c r="S31" s="1100">
        <v>713403.18027206731</v>
      </c>
      <c r="T31" s="1194">
        <v>277689.53576188965</v>
      </c>
      <c r="U31" s="320"/>
    </row>
    <row r="32" spans="1:21">
      <c r="A32" s="762">
        <f t="shared" si="0"/>
        <v>18.25</v>
      </c>
      <c r="B32" s="652">
        <v>18</v>
      </c>
      <c r="C32" s="1099">
        <v>104066.7848070699</v>
      </c>
      <c r="D32" s="1099">
        <v>442155.45518813969</v>
      </c>
      <c r="E32" s="1099">
        <v>787436.53187285026</v>
      </c>
      <c r="F32" s="1099">
        <v>1157243.0814812053</v>
      </c>
      <c r="G32" s="1099">
        <v>366270.26884948276</v>
      </c>
      <c r="H32" s="1099">
        <v>448682.39393948868</v>
      </c>
      <c r="I32" s="1099">
        <v>185119.10132403916</v>
      </c>
      <c r="J32" s="1099">
        <v>804418.89143709512</v>
      </c>
      <c r="K32" s="1100">
        <v>313379.28489621048</v>
      </c>
      <c r="L32" s="1100">
        <v>307616.59622391942</v>
      </c>
      <c r="M32" s="1100">
        <v>1258101.4832634807</v>
      </c>
      <c r="N32" s="1100">
        <v>704388.23999400577</v>
      </c>
      <c r="O32" s="1100">
        <v>905726.21555286075</v>
      </c>
      <c r="P32" s="1100">
        <v>496247.93464017153</v>
      </c>
      <c r="Q32" s="1100">
        <v>249700.51831373383</v>
      </c>
      <c r="R32" s="1100">
        <v>865308.61908980238</v>
      </c>
      <c r="S32" s="1100">
        <v>751019.93564931082</v>
      </c>
      <c r="T32" s="1194">
        <v>273891.23623118963</v>
      </c>
      <c r="U32" s="320"/>
    </row>
    <row r="33" spans="1:21">
      <c r="A33" s="762">
        <f t="shared" si="0"/>
        <v>18.75</v>
      </c>
      <c r="B33" s="763">
        <v>18.5</v>
      </c>
      <c r="C33" s="1099">
        <v>119005.74657291472</v>
      </c>
      <c r="D33" s="1099">
        <v>236675.5792256064</v>
      </c>
      <c r="E33" s="1099">
        <v>793377.2957015374</v>
      </c>
      <c r="F33" s="1099">
        <v>1026789.8185964214</v>
      </c>
      <c r="G33" s="1099">
        <v>301197.41735009011</v>
      </c>
      <c r="H33" s="1099">
        <v>407180.40524222236</v>
      </c>
      <c r="I33" s="1099">
        <v>218366.59018201515</v>
      </c>
      <c r="J33" s="1099">
        <v>1100646.1456601091</v>
      </c>
      <c r="K33" s="1100">
        <v>475291.06088159553</v>
      </c>
      <c r="L33" s="1100">
        <v>312674.31331530551</v>
      </c>
      <c r="M33" s="1100">
        <v>779993.88795190235</v>
      </c>
      <c r="N33" s="1100">
        <v>636288.18856087863</v>
      </c>
      <c r="O33" s="1100">
        <v>698214.4010006719</v>
      </c>
      <c r="P33" s="1100">
        <v>459760.3920970246</v>
      </c>
      <c r="Q33" s="1100">
        <v>201388.02791264126</v>
      </c>
      <c r="R33" s="1100">
        <v>816889.10331014474</v>
      </c>
      <c r="S33" s="1100">
        <v>531538.6189959629</v>
      </c>
      <c r="T33" s="1194">
        <v>187775.54217771805</v>
      </c>
      <c r="U33" s="320"/>
    </row>
    <row r="34" spans="1:21">
      <c r="A34" s="762">
        <f t="shared" si="0"/>
        <v>19.25</v>
      </c>
      <c r="B34" s="652">
        <v>19</v>
      </c>
      <c r="C34" s="1099">
        <v>143466.91054924269</v>
      </c>
      <c r="D34" s="1099">
        <v>167372.68900105194</v>
      </c>
      <c r="E34" s="1099">
        <v>961469.3538967747</v>
      </c>
      <c r="F34" s="1099">
        <v>1091256.6506360159</v>
      </c>
      <c r="G34" s="1099">
        <v>165954.10165360864</v>
      </c>
      <c r="H34" s="1099">
        <v>476980.87312103302</v>
      </c>
      <c r="I34" s="1099">
        <v>222519.83798754142</v>
      </c>
      <c r="J34" s="1099">
        <v>807497.89579226309</v>
      </c>
      <c r="K34" s="1100">
        <v>617765.4319618867</v>
      </c>
      <c r="L34" s="1100">
        <v>432596.69971580041</v>
      </c>
      <c r="M34" s="1100">
        <v>595754.66869254876</v>
      </c>
      <c r="N34" s="1100">
        <v>759017.2461678345</v>
      </c>
      <c r="O34" s="1100">
        <v>696576.79334551981</v>
      </c>
      <c r="P34" s="1100">
        <v>646582.58350710641</v>
      </c>
      <c r="Q34" s="1100">
        <v>291662.53211429203</v>
      </c>
      <c r="R34" s="1100">
        <v>1173075.652937067</v>
      </c>
      <c r="S34" s="1100">
        <v>529238.78749829903</v>
      </c>
      <c r="T34" s="1194">
        <v>187614.02352867421</v>
      </c>
      <c r="U34" s="320"/>
    </row>
    <row r="35" spans="1:21">
      <c r="A35" s="762">
        <f t="shared" si="0"/>
        <v>19.75</v>
      </c>
      <c r="B35" s="763">
        <v>19.5</v>
      </c>
      <c r="C35" s="1099">
        <v>117045.07916651144</v>
      </c>
      <c r="D35" s="1099">
        <v>106790.98839112539</v>
      </c>
      <c r="E35" s="1099">
        <v>954631.09751754126</v>
      </c>
      <c r="F35" s="1099">
        <v>743672.97824234772</v>
      </c>
      <c r="G35" s="1099">
        <v>105378.23067360328</v>
      </c>
      <c r="H35" s="1099">
        <v>374445.17662640999</v>
      </c>
      <c r="I35" s="1099">
        <v>203832.93144232011</v>
      </c>
      <c r="J35" s="1099">
        <v>452786.5757998263</v>
      </c>
      <c r="K35" s="1100">
        <v>567020.39413513336</v>
      </c>
      <c r="L35" s="1100">
        <v>410878.97011557478</v>
      </c>
      <c r="M35" s="1100">
        <v>385042.84154230356</v>
      </c>
      <c r="N35" s="1100">
        <v>572801.88095450611</v>
      </c>
      <c r="O35" s="1100">
        <v>467729.09797991632</v>
      </c>
      <c r="P35" s="1100">
        <v>503497.5676486725</v>
      </c>
      <c r="Q35" s="1100">
        <v>238495.82920038831</v>
      </c>
      <c r="R35" s="1100">
        <v>996105.09842269367</v>
      </c>
      <c r="S35" s="1100">
        <v>316355.59220728872</v>
      </c>
      <c r="T35" s="1194">
        <v>117966.16728542936</v>
      </c>
      <c r="U35" s="320"/>
    </row>
    <row r="36" spans="1:21">
      <c r="A36" s="762">
        <f t="shared" si="0"/>
        <v>20.25</v>
      </c>
      <c r="B36" s="652">
        <v>20</v>
      </c>
      <c r="C36" s="1099">
        <v>160123.80038074855</v>
      </c>
      <c r="D36" s="1099">
        <v>91236.12754597381</v>
      </c>
      <c r="E36" s="1099">
        <v>985440.49363550998</v>
      </c>
      <c r="F36" s="1099">
        <v>569264.95090576587</v>
      </c>
      <c r="G36" s="1099">
        <v>99532.140215564868</v>
      </c>
      <c r="H36" s="1099">
        <v>246369.31507186522</v>
      </c>
      <c r="I36" s="1099">
        <v>149516.44351012085</v>
      </c>
      <c r="J36" s="1099">
        <v>180749.31612685582</v>
      </c>
      <c r="K36" s="1100">
        <v>390274.36569001351</v>
      </c>
      <c r="L36" s="1100">
        <v>467306.83558988152</v>
      </c>
      <c r="M36" s="1100">
        <v>363897.23022765096</v>
      </c>
      <c r="N36" s="1100">
        <v>465906.04520432663</v>
      </c>
      <c r="O36" s="1100">
        <v>486850.72142383433</v>
      </c>
      <c r="P36" s="1100">
        <v>508200.60475770687</v>
      </c>
      <c r="Q36" s="1100">
        <v>341963.39016835153</v>
      </c>
      <c r="R36" s="1100">
        <v>1275023.027550491</v>
      </c>
      <c r="S36" s="1100">
        <v>379978.58066483901</v>
      </c>
      <c r="T36" s="1194">
        <v>138023.12800294155</v>
      </c>
      <c r="U36" s="320"/>
    </row>
    <row r="37" spans="1:21">
      <c r="A37" s="762">
        <f t="shared" si="0"/>
        <v>20.75</v>
      </c>
      <c r="B37" s="763">
        <v>20.5</v>
      </c>
      <c r="C37" s="1099">
        <v>254931.54070695044</v>
      </c>
      <c r="D37" s="1099">
        <v>76354.910241287696</v>
      </c>
      <c r="E37" s="1099">
        <v>746756.03624139773</v>
      </c>
      <c r="F37" s="1099">
        <v>301178.06282624189</v>
      </c>
      <c r="G37" s="1099">
        <v>137374.87988261407</v>
      </c>
      <c r="H37" s="1099">
        <v>243613.4494472681</v>
      </c>
      <c r="I37" s="1099">
        <v>248387.98680035959</v>
      </c>
      <c r="J37" s="1099">
        <v>116809.54842192147</v>
      </c>
      <c r="K37" s="1100">
        <v>314046.58067638101</v>
      </c>
      <c r="L37" s="1100">
        <v>323687.4996103709</v>
      </c>
      <c r="M37" s="1100">
        <v>186168.96284413998</v>
      </c>
      <c r="N37" s="1100">
        <v>261333.67829639767</v>
      </c>
      <c r="O37" s="1100">
        <v>268676.82450993045</v>
      </c>
      <c r="P37" s="1100">
        <v>298097.16204947245</v>
      </c>
      <c r="Q37" s="1100">
        <v>233340.43878242202</v>
      </c>
      <c r="R37" s="1100">
        <v>643446.91039985593</v>
      </c>
      <c r="S37" s="1100">
        <v>188101.98587620605</v>
      </c>
      <c r="T37" s="1194">
        <v>86963.541737856605</v>
      </c>
      <c r="U37" s="320"/>
    </row>
    <row r="38" spans="1:21">
      <c r="A38" s="762">
        <f t="shared" si="0"/>
        <v>21.25</v>
      </c>
      <c r="B38" s="652">
        <v>21</v>
      </c>
      <c r="C38" s="1099">
        <v>331687.74173810857</v>
      </c>
      <c r="D38" s="1099">
        <v>64673.541955794222</v>
      </c>
      <c r="E38" s="1099">
        <v>585727.57564934564</v>
      </c>
      <c r="F38" s="1099">
        <v>197859.87296841812</v>
      </c>
      <c r="G38" s="1099">
        <v>162039.18779245723</v>
      </c>
      <c r="H38" s="1099">
        <v>368551.75594229042</v>
      </c>
      <c r="I38" s="1099">
        <v>357513.22124462517</v>
      </c>
      <c r="J38" s="1099">
        <v>88987.110721089746</v>
      </c>
      <c r="K38" s="1100">
        <v>353415.09420908371</v>
      </c>
      <c r="L38" s="1100">
        <v>348628.10449068394</v>
      </c>
      <c r="M38" s="1100">
        <v>190493.77519432726</v>
      </c>
      <c r="N38" s="1100">
        <v>195518.5927466873</v>
      </c>
      <c r="O38" s="1100">
        <v>248205.67372732633</v>
      </c>
      <c r="P38" s="1100">
        <v>290025.67992012505</v>
      </c>
      <c r="Q38" s="1100">
        <v>250869.21025055202</v>
      </c>
      <c r="R38" s="1100">
        <v>481203.12122778641</v>
      </c>
      <c r="S38" s="1100">
        <v>177406.90476615424</v>
      </c>
      <c r="T38" s="1194">
        <v>127392.86232194063</v>
      </c>
      <c r="U38" s="320"/>
    </row>
    <row r="39" spans="1:21">
      <c r="A39" s="762">
        <f t="shared" si="0"/>
        <v>21.75</v>
      </c>
      <c r="B39" s="763">
        <v>21.5</v>
      </c>
      <c r="C39" s="1099">
        <v>407910.31598370022</v>
      </c>
      <c r="D39" s="1099">
        <v>83584.466343928434</v>
      </c>
      <c r="E39" s="1099">
        <v>300396.40867160307</v>
      </c>
      <c r="F39" s="1099">
        <v>105523.97027110062</v>
      </c>
      <c r="G39" s="1099">
        <v>161431.82559113402</v>
      </c>
      <c r="H39" s="1099">
        <v>302624.46851856279</v>
      </c>
      <c r="I39" s="1099">
        <v>324557.71777500497</v>
      </c>
      <c r="J39" s="1099">
        <v>122562.1727813482</v>
      </c>
      <c r="K39" s="1100">
        <v>207804.8258363824</v>
      </c>
      <c r="L39" s="1100">
        <v>282309.69898556516</v>
      </c>
      <c r="M39" s="1100">
        <v>147923.40603086323</v>
      </c>
      <c r="N39" s="1100">
        <v>156503.86668564077</v>
      </c>
      <c r="O39" s="1100">
        <v>174041.61907547832</v>
      </c>
      <c r="P39" s="1100">
        <v>153657.03193537361</v>
      </c>
      <c r="Q39" s="1100">
        <v>133829.32780169146</v>
      </c>
      <c r="R39" s="1100">
        <v>163060.93693773952</v>
      </c>
      <c r="S39" s="1100">
        <v>53802.173401636464</v>
      </c>
      <c r="T39" s="1194">
        <v>86445.028793801292</v>
      </c>
      <c r="U39" s="320"/>
    </row>
    <row r="40" spans="1:21">
      <c r="A40" s="762">
        <f t="shared" si="0"/>
        <v>22.25</v>
      </c>
      <c r="B40" s="652">
        <v>22</v>
      </c>
      <c r="C40" s="1099">
        <v>323529.80565861246</v>
      </c>
      <c r="D40" s="1099">
        <v>129688.76348489158</v>
      </c>
      <c r="E40" s="1099">
        <v>166611.83923676866</v>
      </c>
      <c r="F40" s="1099">
        <v>74721.392329908995</v>
      </c>
      <c r="G40" s="1099">
        <v>141758.8380275055</v>
      </c>
      <c r="H40" s="1099">
        <v>246831.18568669312</v>
      </c>
      <c r="I40" s="1099">
        <v>234286.55150269793</v>
      </c>
      <c r="J40" s="1099">
        <v>164218.33339114871</v>
      </c>
      <c r="K40" s="1100">
        <v>142511.45196554455</v>
      </c>
      <c r="L40" s="1100">
        <v>312503.19806142838</v>
      </c>
      <c r="M40" s="1100">
        <v>202634.73109926839</v>
      </c>
      <c r="N40" s="1100">
        <v>131411.86550875354</v>
      </c>
      <c r="O40" s="1100">
        <v>203113.42725124629</v>
      </c>
      <c r="P40" s="1100">
        <v>160113.72121537858</v>
      </c>
      <c r="Q40" s="1100">
        <v>163390.50187202057</v>
      </c>
      <c r="R40" s="1100">
        <v>132642.08861241647</v>
      </c>
      <c r="S40" s="1100">
        <v>64772.518888621264</v>
      </c>
      <c r="T40" s="1194">
        <v>118802.35639991554</v>
      </c>
      <c r="U40" s="320"/>
    </row>
    <row r="41" spans="1:21">
      <c r="A41" s="762">
        <f t="shared" si="0"/>
        <v>22.75</v>
      </c>
      <c r="B41" s="763">
        <v>22.5</v>
      </c>
      <c r="C41" s="1099">
        <v>213739.72251950833</v>
      </c>
      <c r="D41" s="1099">
        <v>140356.21090338446</v>
      </c>
      <c r="E41" s="1099">
        <v>86889.604371758338</v>
      </c>
      <c r="F41" s="1099">
        <v>50558.612183772886</v>
      </c>
      <c r="G41" s="1099">
        <v>95678.094061733093</v>
      </c>
      <c r="H41" s="1099">
        <v>189556.79091684893</v>
      </c>
      <c r="I41" s="1099">
        <v>145682.78354095138</v>
      </c>
      <c r="J41" s="1099">
        <v>229236.53515866489</v>
      </c>
      <c r="K41" s="1100">
        <v>89294.662163745321</v>
      </c>
      <c r="L41" s="1100">
        <v>236561.27733273958</v>
      </c>
      <c r="M41" s="1100">
        <v>147778.41686684056</v>
      </c>
      <c r="N41" s="1100">
        <v>156311.17155983148</v>
      </c>
      <c r="O41" s="1100">
        <v>179639.83951123001</v>
      </c>
      <c r="P41" s="1100">
        <v>119875.41514685044</v>
      </c>
      <c r="Q41" s="1100">
        <v>51705.109999768807</v>
      </c>
      <c r="R41" s="1100">
        <v>32493.012250220039</v>
      </c>
      <c r="S41" s="1100">
        <v>21278.612491233569</v>
      </c>
      <c r="T41" s="1194">
        <v>62612.561130854599</v>
      </c>
      <c r="U41" s="320"/>
    </row>
    <row r="42" spans="1:21">
      <c r="A42" s="762">
        <f t="shared" si="0"/>
        <v>23.25</v>
      </c>
      <c r="B42" s="652">
        <v>23</v>
      </c>
      <c r="C42" s="1099">
        <v>124198.14972245558</v>
      </c>
      <c r="D42" s="1099">
        <v>259816.88588362263</v>
      </c>
      <c r="E42" s="1099">
        <v>91162.283343282514</v>
      </c>
      <c r="F42" s="1099">
        <v>70943.878336564259</v>
      </c>
      <c r="G42" s="1099">
        <v>85638.36159263704</v>
      </c>
      <c r="H42" s="1099">
        <v>141380.27863722219</v>
      </c>
      <c r="I42" s="1099">
        <v>58708.916287623542</v>
      </c>
      <c r="J42" s="1099">
        <v>183643.04921671835</v>
      </c>
      <c r="K42" s="1100">
        <v>45632.907658940872</v>
      </c>
      <c r="L42" s="1100">
        <v>280335.436873906</v>
      </c>
      <c r="M42" s="1100">
        <v>142616.56107078234</v>
      </c>
      <c r="N42" s="1100">
        <v>90676.997878167138</v>
      </c>
      <c r="O42" s="1100">
        <v>161082.08467953117</v>
      </c>
      <c r="P42" s="1100">
        <v>117515.30077495695</v>
      </c>
      <c r="Q42" s="1100">
        <v>65667.612189843509</v>
      </c>
      <c r="R42" s="1100">
        <v>24197.240071727887</v>
      </c>
      <c r="S42" s="1100">
        <v>22516.322653948748</v>
      </c>
      <c r="T42" s="1194">
        <v>35687.834431331779</v>
      </c>
      <c r="U42" s="320"/>
    </row>
    <row r="43" spans="1:21">
      <c r="A43" s="762">
        <f t="shared" si="0"/>
        <v>23.75</v>
      </c>
      <c r="B43" s="763">
        <v>23.5</v>
      </c>
      <c r="C43" s="1099">
        <v>48290.082728186906</v>
      </c>
      <c r="D43" s="1099">
        <v>341181.11281122884</v>
      </c>
      <c r="E43" s="1099">
        <v>121693.37007619097</v>
      </c>
      <c r="F43" s="1099">
        <v>89350.278868564856</v>
      </c>
      <c r="G43" s="1099">
        <v>95015.3819232815</v>
      </c>
      <c r="H43" s="1099">
        <v>72071.546058861495</v>
      </c>
      <c r="I43" s="1099">
        <v>37540.470479493648</v>
      </c>
      <c r="J43" s="1099">
        <v>115595.94190057805</v>
      </c>
      <c r="K43" s="1100">
        <v>32854.357837890646</v>
      </c>
      <c r="L43" s="1100">
        <v>195318.17232993097</v>
      </c>
      <c r="M43" s="1100">
        <v>76182.561981832565</v>
      </c>
      <c r="N43" s="1100">
        <v>63515.113542039377</v>
      </c>
      <c r="O43" s="1100">
        <v>92626.276821936364</v>
      </c>
      <c r="P43" s="1100">
        <v>58851.39640174753</v>
      </c>
      <c r="Q43" s="1100">
        <v>18609.312581749393</v>
      </c>
      <c r="R43" s="1100">
        <v>4987.5095160807132</v>
      </c>
      <c r="S43" s="1100">
        <v>5144.1369234564581</v>
      </c>
      <c r="T43" s="1194">
        <v>8186.0912275341752</v>
      </c>
      <c r="U43" s="320"/>
    </row>
    <row r="44" spans="1:21">
      <c r="A44" s="762">
        <f t="shared" si="0"/>
        <v>24.25</v>
      </c>
      <c r="B44" s="652">
        <v>24</v>
      </c>
      <c r="C44" s="1099">
        <v>13472.577953894854</v>
      </c>
      <c r="D44" s="1099">
        <v>397874.20428693265</v>
      </c>
      <c r="E44" s="1099">
        <v>140503.29635280944</v>
      </c>
      <c r="F44" s="1099">
        <v>120925.88336579768</v>
      </c>
      <c r="G44" s="1099">
        <v>105817.92916507254</v>
      </c>
      <c r="H44" s="1099">
        <v>41358.014441830324</v>
      </c>
      <c r="I44" s="1099">
        <v>10868.324699638519</v>
      </c>
      <c r="J44" s="1099">
        <v>63670.036320937797</v>
      </c>
      <c r="K44" s="1100">
        <v>20499.120492235234</v>
      </c>
      <c r="L44" s="1100">
        <v>127231.52669859541</v>
      </c>
      <c r="M44" s="1100">
        <v>70000.937955605332</v>
      </c>
      <c r="N44" s="1100">
        <v>23159.561835782628</v>
      </c>
      <c r="O44" s="1100">
        <v>71698.628700523288</v>
      </c>
      <c r="P44" s="1100">
        <v>47243.761735651089</v>
      </c>
      <c r="Q44" s="1100">
        <v>15843.613577924918</v>
      </c>
      <c r="R44" s="1100">
        <v>3198.6266092504857</v>
      </c>
      <c r="S44" s="1100">
        <v>4244.8701783948545</v>
      </c>
      <c r="T44" s="1194">
        <v>3142.4457216252813</v>
      </c>
      <c r="U44" s="320"/>
    </row>
    <row r="45" spans="1:21">
      <c r="A45" s="762">
        <f t="shared" si="0"/>
        <v>24.75</v>
      </c>
      <c r="B45" s="763">
        <v>24.5</v>
      </c>
      <c r="C45" s="1099">
        <v>4529.2568409401756</v>
      </c>
      <c r="D45" s="1099">
        <v>288032.59280649869</v>
      </c>
      <c r="E45" s="1099">
        <v>110478.23735525575</v>
      </c>
      <c r="F45" s="1099">
        <v>85031.15685244686</v>
      </c>
      <c r="G45" s="1099">
        <v>125438.88526708924</v>
      </c>
      <c r="H45" s="1099">
        <v>24383.857549783901</v>
      </c>
      <c r="I45" s="1099">
        <v>7445.5936989290503</v>
      </c>
      <c r="J45" s="1099">
        <v>19438.356346951448</v>
      </c>
      <c r="K45" s="1100">
        <v>10497.904336749918</v>
      </c>
      <c r="L45" s="1100">
        <v>65983.939807467279</v>
      </c>
      <c r="M45" s="1100">
        <v>25908.281941888381</v>
      </c>
      <c r="N45" s="1100">
        <v>10739.49931616942</v>
      </c>
      <c r="O45" s="1100">
        <v>25591.925748001777</v>
      </c>
      <c r="P45" s="1100">
        <v>17750.241010431764</v>
      </c>
      <c r="Q45" s="1100">
        <v>4495.7295336915968</v>
      </c>
      <c r="R45" s="1100">
        <v>402.23594867181168</v>
      </c>
      <c r="S45" s="1100">
        <v>1575.9575628957439</v>
      </c>
      <c r="T45" s="1194">
        <v>77.886280726983472</v>
      </c>
      <c r="U45" s="320"/>
    </row>
    <row r="46" spans="1:21">
      <c r="A46" s="762">
        <f t="shared" si="0"/>
        <v>25.25</v>
      </c>
      <c r="B46" s="652">
        <v>25</v>
      </c>
      <c r="C46" s="1099">
        <v>940.56501011275691</v>
      </c>
      <c r="D46" s="1099">
        <v>153704.98939616568</v>
      </c>
      <c r="E46" s="1099">
        <v>84860.270714794402</v>
      </c>
      <c r="F46" s="1099">
        <v>50137.026276345248</v>
      </c>
      <c r="G46" s="1099">
        <v>105599.21529903541</v>
      </c>
      <c r="H46" s="1099">
        <v>11941.243546714079</v>
      </c>
      <c r="I46" s="1099">
        <v>191.87550679684807</v>
      </c>
      <c r="J46" s="1099">
        <v>13828.077312793444</v>
      </c>
      <c r="K46" s="1100">
        <v>3847.1682074335081</v>
      </c>
      <c r="L46" s="1100">
        <v>31269.838698534826</v>
      </c>
      <c r="M46" s="1100">
        <v>14112.317999825704</v>
      </c>
      <c r="N46" s="1100">
        <v>2962.8419914478422</v>
      </c>
      <c r="O46" s="1100">
        <v>15325.795499423717</v>
      </c>
      <c r="P46" s="1100">
        <v>9292.4757997697761</v>
      </c>
      <c r="Q46" s="1100">
        <v>2844.157145987529</v>
      </c>
      <c r="R46" s="1100">
        <v>40.890897444577291</v>
      </c>
      <c r="S46" s="1100">
        <v>610.51829020517414</v>
      </c>
      <c r="T46" s="1194">
        <v>41.660502601448492</v>
      </c>
      <c r="U46" s="320"/>
    </row>
    <row r="47" spans="1:21">
      <c r="A47" s="762">
        <f t="shared" si="0"/>
        <v>25.75</v>
      </c>
      <c r="B47" s="763">
        <v>25.5</v>
      </c>
      <c r="C47" s="1099">
        <v>902.36031222698966</v>
      </c>
      <c r="D47" s="1099">
        <v>58673.374341542301</v>
      </c>
      <c r="E47" s="1099">
        <v>30386.515389722172</v>
      </c>
      <c r="F47" s="1099">
        <v>21286.335312422976</v>
      </c>
      <c r="G47" s="1099">
        <v>74802.532778629276</v>
      </c>
      <c r="H47" s="1099">
        <v>7971.8212926450196</v>
      </c>
      <c r="I47" s="1099">
        <v>576.07943072214925</v>
      </c>
      <c r="J47" s="1099">
        <v>1533.5647818770292</v>
      </c>
      <c r="K47" s="1100">
        <v>1389.8042452725988</v>
      </c>
      <c r="L47" s="1100">
        <v>11274.67921301039</v>
      </c>
      <c r="M47" s="1100">
        <v>4977.162134986731</v>
      </c>
      <c r="N47" s="1100">
        <v>707.92745556002967</v>
      </c>
      <c r="O47" s="1100">
        <v>3593.8253750498725</v>
      </c>
      <c r="P47" s="1100">
        <v>2859.9839857421689</v>
      </c>
      <c r="Q47" s="1100">
        <v>604.75778361283903</v>
      </c>
      <c r="R47" s="1100">
        <v>1526.8506279161149</v>
      </c>
      <c r="S47" s="1100">
        <v>312.23849650041768</v>
      </c>
      <c r="T47" s="1194">
        <v>0</v>
      </c>
      <c r="U47" s="320"/>
    </row>
    <row r="48" spans="1:21">
      <c r="A48" s="762">
        <f t="shared" si="0"/>
        <v>26.25</v>
      </c>
      <c r="B48" s="652">
        <v>26</v>
      </c>
      <c r="C48" s="1099">
        <v>0</v>
      </c>
      <c r="D48" s="1099">
        <v>16018.51647159297</v>
      </c>
      <c r="E48" s="1099">
        <v>22371.212879141636</v>
      </c>
      <c r="F48" s="1099">
        <v>12285.091334857436</v>
      </c>
      <c r="G48" s="1099">
        <v>28173.102210497938</v>
      </c>
      <c r="H48" s="1099">
        <v>2758.3386911570387</v>
      </c>
      <c r="I48" s="1099">
        <v>265.64516125255659</v>
      </c>
      <c r="J48" s="1099">
        <v>349.92554522047021</v>
      </c>
      <c r="K48" s="1100">
        <v>0</v>
      </c>
      <c r="L48" s="1100">
        <v>0</v>
      </c>
      <c r="M48" s="1100">
        <v>0</v>
      </c>
      <c r="N48" s="1100">
        <v>0</v>
      </c>
      <c r="O48" s="1100">
        <v>1361.7923574054828</v>
      </c>
      <c r="P48" s="1100">
        <v>1490.0256630447388</v>
      </c>
      <c r="Q48" s="1100">
        <v>0</v>
      </c>
      <c r="R48" s="1100">
        <v>0</v>
      </c>
      <c r="S48" s="1100">
        <v>0</v>
      </c>
      <c r="T48" s="1194">
        <v>0</v>
      </c>
      <c r="U48" s="320"/>
    </row>
    <row r="49" spans="1:21">
      <c r="A49" s="762">
        <f t="shared" si="0"/>
        <v>26.75</v>
      </c>
      <c r="B49" s="763">
        <v>26.5</v>
      </c>
      <c r="C49" s="1099">
        <v>0</v>
      </c>
      <c r="D49" s="1099">
        <v>8695.0222554200591</v>
      </c>
      <c r="E49" s="1099">
        <v>6668.9565692113501</v>
      </c>
      <c r="F49" s="1099">
        <v>1793.0743390698992</v>
      </c>
      <c r="G49" s="1099">
        <v>16058.378655856814</v>
      </c>
      <c r="H49" s="1099">
        <v>770.55660105661968</v>
      </c>
      <c r="I49" s="1099">
        <v>0</v>
      </c>
      <c r="J49" s="1099">
        <v>693.98813628438381</v>
      </c>
      <c r="K49" s="1100">
        <v>0</v>
      </c>
      <c r="L49" s="1100">
        <v>0</v>
      </c>
      <c r="M49" s="1100">
        <v>0</v>
      </c>
      <c r="N49" s="1100">
        <v>0</v>
      </c>
      <c r="O49" s="1100">
        <v>109.24603809507028</v>
      </c>
      <c r="P49" s="1100">
        <v>1013.7665460826469</v>
      </c>
      <c r="Q49" s="1100">
        <v>17.422763763606003</v>
      </c>
      <c r="R49" s="1100">
        <v>0</v>
      </c>
      <c r="S49" s="1100">
        <v>0</v>
      </c>
      <c r="T49" s="1194">
        <v>0</v>
      </c>
      <c r="U49" s="320"/>
    </row>
    <row r="50" spans="1:21">
      <c r="A50" s="762">
        <f t="shared" si="0"/>
        <v>27.25</v>
      </c>
      <c r="B50" s="652">
        <v>27</v>
      </c>
      <c r="C50" s="1099">
        <v>0</v>
      </c>
      <c r="D50" s="1099">
        <v>751.64805254216299</v>
      </c>
      <c r="E50" s="1099">
        <v>1004.2439126424903</v>
      </c>
      <c r="F50" s="1099">
        <v>330.31394047552635</v>
      </c>
      <c r="G50" s="1099">
        <v>1355.4882748571588</v>
      </c>
      <c r="H50" s="1099">
        <v>689.85595261653236</v>
      </c>
      <c r="I50" s="1099">
        <v>0</v>
      </c>
      <c r="J50" s="1099">
        <v>693.98813628438381</v>
      </c>
      <c r="K50" s="1100">
        <v>0</v>
      </c>
      <c r="L50" s="1100">
        <v>0</v>
      </c>
      <c r="M50" s="1100">
        <v>0</v>
      </c>
      <c r="N50" s="1100">
        <v>0</v>
      </c>
      <c r="O50" s="1100">
        <v>0</v>
      </c>
      <c r="P50" s="1100">
        <v>0</v>
      </c>
      <c r="Q50" s="1100">
        <v>223.16570302185227</v>
      </c>
      <c r="R50" s="1100">
        <v>952.40222452130899</v>
      </c>
      <c r="S50" s="1100">
        <v>0</v>
      </c>
      <c r="T50" s="1194">
        <v>0</v>
      </c>
      <c r="U50" s="320"/>
    </row>
    <row r="51" spans="1:21">
      <c r="A51" s="762">
        <f t="shared" si="0"/>
        <v>27.75</v>
      </c>
      <c r="B51" s="763">
        <v>27.5</v>
      </c>
      <c r="C51" s="1099">
        <v>0</v>
      </c>
      <c r="D51" s="1099">
        <v>90.544818332609253</v>
      </c>
      <c r="E51" s="1099">
        <v>0</v>
      </c>
      <c r="F51" s="1099">
        <v>0</v>
      </c>
      <c r="G51" s="1099">
        <v>3047.506109453514</v>
      </c>
      <c r="H51" s="1099">
        <v>0</v>
      </c>
      <c r="I51" s="1099">
        <v>0</v>
      </c>
      <c r="J51" s="1099">
        <v>0</v>
      </c>
      <c r="K51" s="1100">
        <v>0</v>
      </c>
      <c r="L51" s="1100">
        <v>0</v>
      </c>
      <c r="M51" s="1100">
        <v>0</v>
      </c>
      <c r="N51" s="1100">
        <v>0</v>
      </c>
      <c r="O51" s="1100">
        <v>0</v>
      </c>
      <c r="P51" s="1100">
        <v>13.074380253952379</v>
      </c>
      <c r="Q51" s="1100">
        <v>0</v>
      </c>
      <c r="R51" s="1100">
        <v>0</v>
      </c>
      <c r="S51" s="1100">
        <v>0</v>
      </c>
      <c r="T51" s="1194">
        <v>0</v>
      </c>
      <c r="U51" s="320"/>
    </row>
    <row r="52" spans="1:21">
      <c r="A52" s="762">
        <f>+B52+0.25</f>
        <v>28.25</v>
      </c>
      <c r="B52" s="652">
        <v>28</v>
      </c>
      <c r="C52" s="1099">
        <v>0</v>
      </c>
      <c r="D52" s="1099">
        <v>0</v>
      </c>
      <c r="E52" s="1099">
        <v>692.96472005680857</v>
      </c>
      <c r="F52" s="1099">
        <v>0</v>
      </c>
      <c r="G52" s="1099">
        <v>0</v>
      </c>
      <c r="H52" s="1099">
        <v>0</v>
      </c>
      <c r="I52" s="1099">
        <v>0</v>
      </c>
      <c r="J52" s="1099">
        <v>0</v>
      </c>
      <c r="K52" s="1100">
        <v>0</v>
      </c>
      <c r="L52" s="1100">
        <v>0</v>
      </c>
      <c r="M52" s="1100">
        <v>0</v>
      </c>
      <c r="N52" s="1100">
        <v>0</v>
      </c>
      <c r="O52" s="1100">
        <v>0</v>
      </c>
      <c r="P52" s="1100">
        <v>0</v>
      </c>
      <c r="Q52" s="1100">
        <v>223.16570302185227</v>
      </c>
      <c r="R52" s="1100">
        <v>0</v>
      </c>
      <c r="S52" s="1100">
        <v>0</v>
      </c>
      <c r="T52" s="1194">
        <v>0</v>
      </c>
    </row>
    <row r="53" spans="1:21">
      <c r="A53" s="6"/>
      <c r="B53" s="652" t="s">
        <v>274</v>
      </c>
      <c r="C53" s="1071">
        <f t="shared" ref="C53:E53" si="1">SUM(C8:C52)</f>
        <v>4170970.8066460476</v>
      </c>
      <c r="D53" s="1071">
        <f t="shared" si="1"/>
        <v>8388391.5204454111</v>
      </c>
      <c r="E53" s="1071">
        <f t="shared" si="1"/>
        <v>9433911.6649364214</v>
      </c>
      <c r="F53" s="1071">
        <f>SUM(F8:F52)</f>
        <v>9102576.7452696878</v>
      </c>
      <c r="G53" s="1071">
        <f t="shared" ref="G53:O53" si="2">SUM(G8:G52)</f>
        <v>8110070.5041895751</v>
      </c>
      <c r="H53" s="1071">
        <f t="shared" si="2"/>
        <v>6946868.6598411333</v>
      </c>
      <c r="I53" s="1071">
        <f t="shared" si="2"/>
        <v>6928358.4849827588</v>
      </c>
      <c r="J53" s="1071">
        <f t="shared" si="2"/>
        <v>9569354.6646814439</v>
      </c>
      <c r="K53" s="1071">
        <f t="shared" si="2"/>
        <v>5806322.3023387883</v>
      </c>
      <c r="L53" s="1071">
        <f t="shared" si="2"/>
        <v>6781143.0628248863</v>
      </c>
      <c r="M53" s="1071">
        <f t="shared" si="2"/>
        <v>9882141.3490121122</v>
      </c>
      <c r="N53" s="1071">
        <f t="shared" si="2"/>
        <v>7537792.3967455281</v>
      </c>
      <c r="O53" s="1071">
        <f t="shared" si="2"/>
        <v>8245312.5103941616</v>
      </c>
      <c r="P53" s="1071">
        <f t="shared" ref="P53:S53" si="3">SUM(P8:P52)</f>
        <v>6831409.0593974981</v>
      </c>
      <c r="Q53" s="1071">
        <f t="shared" si="3"/>
        <v>7281059.3879358573</v>
      </c>
      <c r="R53" s="1071">
        <f t="shared" si="3"/>
        <v>10244540.087435029</v>
      </c>
      <c r="S53" s="1071">
        <f t="shared" si="3"/>
        <v>9990037.8711610045</v>
      </c>
      <c r="T53" s="1195">
        <f t="shared" ref="T53" si="4">SUM(T8:T52)</f>
        <v>4497238.5708356639</v>
      </c>
    </row>
    <row r="54" spans="1:21" ht="14.4">
      <c r="A54" s="6"/>
      <c r="B54" s="652" t="s">
        <v>276</v>
      </c>
      <c r="C54" s="1071">
        <v>368534.73899999994</v>
      </c>
      <c r="D54" s="1071">
        <v>478932.30499999993</v>
      </c>
      <c r="E54" s="1071">
        <v>600495.86499999999</v>
      </c>
      <c r="F54" s="1071">
        <v>489287.22967999993</v>
      </c>
      <c r="G54" s="1071">
        <v>355014.39520000003</v>
      </c>
      <c r="H54" s="1071">
        <v>390096.64680000138</v>
      </c>
      <c r="I54" s="1071">
        <v>353743.35480000003</v>
      </c>
      <c r="J54" s="1071">
        <v>573904</v>
      </c>
      <c r="K54" s="1071">
        <v>366893.94300000003</v>
      </c>
      <c r="L54" s="1071">
        <v>440485.1985</v>
      </c>
      <c r="M54" s="1071">
        <v>474539.76004999998</v>
      </c>
      <c r="N54" s="1071">
        <v>434498.4485</v>
      </c>
      <c r="O54" s="1071">
        <v>444871.82799999998</v>
      </c>
      <c r="P54" s="1071">
        <v>389078.59950000001</v>
      </c>
      <c r="Q54" s="1071">
        <v>344261.18400000001</v>
      </c>
      <c r="R54" s="1071">
        <v>611462.93290000001</v>
      </c>
      <c r="S54" s="1071">
        <v>353878.89500000002</v>
      </c>
      <c r="T54" s="1195">
        <v>196134</v>
      </c>
      <c r="U54" s="312"/>
    </row>
    <row r="55" spans="1:21">
      <c r="A55" s="6"/>
      <c r="B55" s="652" t="s">
        <v>278</v>
      </c>
      <c r="C55" s="1094">
        <f>+C54/C53*1000</f>
        <v>88.357065077697186</v>
      </c>
      <c r="D55" s="1094">
        <f t="shared" ref="D55:O55" si="5">+D54/D53*1000</f>
        <v>57.094653227937236</v>
      </c>
      <c r="E55" s="1094">
        <f t="shared" si="5"/>
        <v>63.652903093411247</v>
      </c>
      <c r="F55" s="1094">
        <f t="shared" si="5"/>
        <v>53.752606912571927</v>
      </c>
      <c r="G55" s="1094">
        <f t="shared" si="5"/>
        <v>43.774514046037382</v>
      </c>
      <c r="H55" s="1094">
        <f t="shared" si="5"/>
        <v>56.154314397088719</v>
      </c>
      <c r="I55" s="1094">
        <f t="shared" si="5"/>
        <v>51.057311131740654</v>
      </c>
      <c r="J55" s="1094">
        <f t="shared" si="5"/>
        <v>59.973114186912078</v>
      </c>
      <c r="K55" s="1094">
        <f t="shared" si="5"/>
        <v>63.188697405277523</v>
      </c>
      <c r="L55" s="1094">
        <f t="shared" si="5"/>
        <v>64.957366983569116</v>
      </c>
      <c r="M55" s="1094">
        <f t="shared" si="5"/>
        <v>48.019932450919484</v>
      </c>
      <c r="N55" s="1094">
        <f t="shared" si="5"/>
        <v>57.642665866944867</v>
      </c>
      <c r="O55" s="1094">
        <f t="shared" si="5"/>
        <v>53.954513845192409</v>
      </c>
      <c r="P55" s="1095">
        <f t="shared" ref="P55:S55" si="6">+P54/P53*1000</f>
        <v>56.954370045338074</v>
      </c>
      <c r="Q55" s="1095">
        <f t="shared" si="6"/>
        <v>47.281743721307059</v>
      </c>
      <c r="R55" s="1095">
        <f t="shared" si="6"/>
        <v>59.686713867220043</v>
      </c>
      <c r="S55" s="1095">
        <f t="shared" si="6"/>
        <v>35.423178526837106</v>
      </c>
      <c r="T55" s="897">
        <f>+T54/T53*1000</f>
        <v>43.612095936363666</v>
      </c>
    </row>
    <row r="56" spans="1:21">
      <c r="A56" s="6"/>
      <c r="B56" s="652" t="s">
        <v>279</v>
      </c>
      <c r="C56" s="1096">
        <f t="shared" ref="C56:O56" si="7">+SUMPRODUCT($A8:$A52,C8:C52)/C53</f>
        <v>18.371644697481763</v>
      </c>
      <c r="D56" s="1096">
        <f t="shared" si="7"/>
        <v>18.170496227576603</v>
      </c>
      <c r="E56" s="1096">
        <f t="shared" si="7"/>
        <v>19.265688122185747</v>
      </c>
      <c r="F56" s="1096">
        <f t="shared" si="7"/>
        <v>18.586786228086108</v>
      </c>
      <c r="G56" s="1096">
        <f t="shared" si="7"/>
        <v>16.956655829405989</v>
      </c>
      <c r="H56" s="1096">
        <f t="shared" si="7"/>
        <v>18.004144056609846</v>
      </c>
      <c r="I56" s="1096">
        <f t="shared" si="7"/>
        <v>17.134346055925171</v>
      </c>
      <c r="J56" s="1096">
        <f t="shared" si="7"/>
        <v>17.534108060695782</v>
      </c>
      <c r="K56" s="1096">
        <f t="shared" si="7"/>
        <v>18.626637523619028</v>
      </c>
      <c r="L56" s="1096">
        <f t="shared" si="7"/>
        <v>19.23846127635203</v>
      </c>
      <c r="M56" s="1096">
        <f t="shared" si="7"/>
        <v>17.979444978911079</v>
      </c>
      <c r="N56" s="1096">
        <f t="shared" si="7"/>
        <v>18.267710270109024</v>
      </c>
      <c r="O56" s="1096">
        <f t="shared" si="7"/>
        <v>18.443739419124846</v>
      </c>
      <c r="P56" s="1097">
        <f t="shared" ref="P56:S56" si="8">+SUMPRODUCT($A8:$A52,P8:P52)/P53</f>
        <v>18.254431550501156</v>
      </c>
      <c r="Q56" s="1097">
        <f t="shared" si="8"/>
        <v>16.831114785959038</v>
      </c>
      <c r="R56" s="1097">
        <f t="shared" si="8"/>
        <v>18.444362697456825</v>
      </c>
      <c r="S56" s="1097">
        <f t="shared" si="8"/>
        <v>16.90516665379911</v>
      </c>
      <c r="T56" s="1196">
        <f>+SUMPRODUCT($A8:$A52,T8:T52)/T53</f>
        <v>16.88572708269205</v>
      </c>
    </row>
    <row r="57" spans="1:21">
      <c r="B57" s="10"/>
    </row>
    <row r="58" spans="1:21" ht="14.4">
      <c r="B58" s="97"/>
      <c r="C58" s="25"/>
      <c r="D58" s="25"/>
      <c r="E58" s="386"/>
      <c r="F58" s="25"/>
      <c r="G58" s="25"/>
      <c r="H58" s="25"/>
      <c r="I58" s="387"/>
      <c r="J58" s="25"/>
      <c r="O58" s="25"/>
      <c r="P58" s="25"/>
      <c r="R58" s="25"/>
      <c r="S58" s="25"/>
      <c r="T58" s="25"/>
    </row>
    <row r="59" spans="1:21">
      <c r="H59" s="25"/>
      <c r="I59" s="25"/>
      <c r="O59" s="386"/>
      <c r="P59" s="386"/>
      <c r="Q59" s="386"/>
      <c r="R59" s="386"/>
      <c r="S59" s="386"/>
      <c r="T59" s="386"/>
    </row>
    <row r="60" spans="1:21" ht="14.4">
      <c r="B60"/>
      <c r="C60" s="243"/>
    </row>
    <row r="61" spans="1:21" ht="14.4">
      <c r="B61"/>
      <c r="C61" s="243"/>
    </row>
    <row r="62" spans="1:21" ht="14.4">
      <c r="B62"/>
      <c r="C62" s="243"/>
    </row>
    <row r="63" spans="1:21" ht="14.4">
      <c r="B63"/>
      <c r="C63" s="243"/>
    </row>
    <row r="64" spans="1:21" ht="14.4">
      <c r="B64"/>
      <c r="C64" s="244"/>
    </row>
    <row r="65" spans="2:10" ht="14.4">
      <c r="B65"/>
      <c r="C65" s="244"/>
      <c r="D65" s="25"/>
      <c r="E65" s="25"/>
      <c r="F65" s="25"/>
      <c r="G65" s="25"/>
      <c r="H65" s="25"/>
      <c r="J65" s="25"/>
    </row>
    <row r="66" spans="2:10" ht="14.4">
      <c r="B66"/>
      <c r="C66" s="244"/>
      <c r="D66" s="25"/>
      <c r="E66" s="25"/>
      <c r="F66" s="25"/>
      <c r="G66" s="25"/>
      <c r="H66" s="25"/>
      <c r="I66" s="25"/>
      <c r="J66" s="25"/>
    </row>
    <row r="67" spans="2:10" ht="14.4">
      <c r="B67"/>
      <c r="C67" s="244"/>
      <c r="D67" s="25"/>
      <c r="E67" s="25"/>
      <c r="F67" s="25"/>
      <c r="G67" s="25"/>
      <c r="H67" s="25"/>
      <c r="I67" s="25"/>
      <c r="J67" s="25"/>
    </row>
    <row r="68" spans="2:10" ht="14.4">
      <c r="B68"/>
      <c r="C68" s="244"/>
      <c r="D68" s="25"/>
      <c r="E68" s="25"/>
      <c r="F68" s="25"/>
      <c r="G68" s="25"/>
      <c r="H68" s="25"/>
      <c r="I68" s="25"/>
      <c r="J68" s="25"/>
    </row>
    <row r="69" spans="2:10" ht="14.4">
      <c r="B69"/>
      <c r="C69" s="244"/>
      <c r="D69" s="25"/>
      <c r="E69" s="25"/>
      <c r="F69" s="25"/>
      <c r="G69" s="25"/>
      <c r="H69" s="25"/>
      <c r="I69" s="25"/>
      <c r="J69" s="25"/>
    </row>
    <row r="70" spans="2:10" ht="14.4">
      <c r="B70"/>
      <c r="C70" s="244"/>
      <c r="D70" s="25"/>
      <c r="E70" s="25"/>
      <c r="F70" s="25"/>
      <c r="G70" s="25"/>
      <c r="H70" s="25"/>
      <c r="I70" s="25"/>
      <c r="J70" s="25"/>
    </row>
    <row r="71" spans="2:10" ht="14.4">
      <c r="B71"/>
      <c r="C71" s="244"/>
      <c r="D71" s="25"/>
      <c r="E71" s="25"/>
      <c r="F71" s="25"/>
      <c r="G71" s="25"/>
      <c r="H71" s="25"/>
      <c r="I71" s="25"/>
      <c r="J71" s="25"/>
    </row>
    <row r="72" spans="2:10" ht="14.4">
      <c r="B72"/>
      <c r="C72" s="244"/>
      <c r="D72" s="25"/>
      <c r="E72" s="25"/>
      <c r="F72" s="25"/>
      <c r="G72" s="25"/>
      <c r="H72" s="25"/>
      <c r="I72" s="25"/>
      <c r="J72" s="25"/>
    </row>
    <row r="73" spans="2:10" ht="14.4">
      <c r="B73"/>
      <c r="C73" s="244"/>
      <c r="D73" s="25"/>
      <c r="E73" s="25"/>
      <c r="F73" s="25"/>
      <c r="G73" s="25"/>
      <c r="H73" s="25"/>
      <c r="I73" s="25"/>
      <c r="J73" s="25"/>
    </row>
    <row r="74" spans="2:10" ht="14.4">
      <c r="B74"/>
      <c r="C74" s="244"/>
      <c r="D74" s="25"/>
      <c r="E74" s="25"/>
      <c r="F74" s="25"/>
      <c r="G74" s="25"/>
      <c r="H74" s="25"/>
      <c r="I74" s="25"/>
      <c r="J74" s="25"/>
    </row>
    <row r="75" spans="2:10" ht="14.4">
      <c r="B75"/>
      <c r="C75" s="244"/>
      <c r="D75" s="25"/>
      <c r="E75" s="25"/>
      <c r="F75" s="25"/>
      <c r="G75" s="25"/>
      <c r="H75" s="25"/>
      <c r="I75" s="25"/>
      <c r="J75" s="25"/>
    </row>
    <row r="76" spans="2:10" ht="14.4">
      <c r="B76"/>
      <c r="C76" s="244"/>
      <c r="D76" s="25"/>
      <c r="E76" s="25"/>
      <c r="F76" s="25"/>
      <c r="G76" s="25"/>
      <c r="H76" s="25"/>
      <c r="I76" s="25"/>
      <c r="J76" s="25"/>
    </row>
    <row r="77" spans="2:10" ht="14.4">
      <c r="B77"/>
      <c r="C77" s="244"/>
      <c r="D77" s="25"/>
      <c r="E77" s="25"/>
      <c r="F77" s="25"/>
      <c r="G77" s="25"/>
      <c r="H77" s="25"/>
      <c r="I77" s="25"/>
      <c r="J77" s="25"/>
    </row>
    <row r="78" spans="2:10" ht="14.4">
      <c r="B78"/>
      <c r="C78" s="244"/>
      <c r="D78" s="25"/>
      <c r="E78" s="25"/>
      <c r="F78" s="25"/>
      <c r="G78" s="25"/>
      <c r="H78" s="25"/>
      <c r="I78" s="25"/>
      <c r="J78" s="25"/>
    </row>
    <row r="79" spans="2:10" ht="14.4">
      <c r="B79"/>
      <c r="C79" s="244"/>
      <c r="D79" s="25"/>
      <c r="E79" s="25"/>
      <c r="F79" s="25"/>
      <c r="G79" s="25"/>
      <c r="H79" s="25"/>
      <c r="I79" s="25"/>
      <c r="J79" s="25"/>
    </row>
    <row r="80" spans="2:10" ht="14.4">
      <c r="B80"/>
      <c r="C80" s="244"/>
      <c r="D80" s="25"/>
      <c r="E80" s="25"/>
      <c r="F80" s="25"/>
      <c r="G80" s="25"/>
      <c r="H80" s="25"/>
      <c r="I80" s="25"/>
      <c r="J80" s="25"/>
    </row>
    <row r="81" spans="2:10" ht="14.4">
      <c r="B81"/>
      <c r="C81" s="244"/>
      <c r="D81" s="25"/>
      <c r="E81" s="25"/>
      <c r="F81" s="25"/>
      <c r="G81" s="25"/>
      <c r="H81" s="25"/>
      <c r="I81" s="25"/>
      <c r="J81" s="25"/>
    </row>
    <row r="82" spans="2:10" ht="14.4">
      <c r="B82"/>
      <c r="C82" s="244"/>
      <c r="D82" s="25"/>
      <c r="E82" s="25"/>
      <c r="F82" s="25"/>
      <c r="G82" s="25"/>
      <c r="H82" s="25"/>
      <c r="I82" s="25"/>
      <c r="J82" s="25"/>
    </row>
    <row r="83" spans="2:10" ht="14.4">
      <c r="B83"/>
      <c r="C83" s="244"/>
      <c r="D83" s="25"/>
      <c r="E83" s="25"/>
      <c r="F83" s="25"/>
      <c r="G83" s="25"/>
      <c r="H83" s="25"/>
      <c r="I83" s="25"/>
      <c r="J83" s="25"/>
    </row>
    <row r="84" spans="2:10" ht="14.4">
      <c r="B84"/>
      <c r="C84" s="244"/>
      <c r="D84" s="25"/>
      <c r="E84" s="25"/>
      <c r="F84" s="25"/>
      <c r="G84" s="25"/>
      <c r="H84" s="25"/>
      <c r="I84" s="25"/>
      <c r="J84" s="25"/>
    </row>
    <row r="85" spans="2:10" ht="14.4">
      <c r="B85"/>
      <c r="C85" s="244"/>
      <c r="D85" s="25"/>
      <c r="E85" s="25"/>
      <c r="F85" s="25"/>
      <c r="G85" s="25"/>
      <c r="H85" s="25"/>
      <c r="I85" s="25"/>
      <c r="J85" s="25"/>
    </row>
    <row r="86" spans="2:10" ht="14.4">
      <c r="B86"/>
      <c r="C86" s="244"/>
      <c r="D86" s="25"/>
      <c r="E86" s="25"/>
      <c r="F86" s="25"/>
      <c r="G86" s="25"/>
      <c r="H86" s="25"/>
      <c r="I86" s="25"/>
      <c r="J86" s="25"/>
    </row>
    <row r="87" spans="2:10" ht="14.4">
      <c r="B87"/>
      <c r="C87" s="244"/>
      <c r="D87" s="25"/>
      <c r="E87" s="25"/>
      <c r="F87" s="25"/>
      <c r="G87" s="25"/>
      <c r="H87" s="25"/>
      <c r="I87" s="25"/>
      <c r="J87" s="25"/>
    </row>
    <row r="88" spans="2:10" ht="14.4">
      <c r="B88"/>
      <c r="C88" s="244"/>
      <c r="D88" s="25"/>
      <c r="E88" s="25"/>
      <c r="F88" s="25"/>
      <c r="G88" s="25"/>
      <c r="H88" s="25"/>
      <c r="I88" s="25"/>
      <c r="J88" s="25"/>
    </row>
    <row r="89" spans="2:10" ht="14.4">
      <c r="B89"/>
      <c r="C89" s="244"/>
      <c r="D89" s="25"/>
      <c r="E89" s="25"/>
      <c r="F89" s="25"/>
      <c r="G89" s="25"/>
      <c r="H89" s="25"/>
      <c r="I89" s="25"/>
      <c r="J89" s="25"/>
    </row>
    <row r="90" spans="2:10" ht="14.4">
      <c r="B90"/>
      <c r="C90" s="244"/>
      <c r="D90" s="25"/>
      <c r="E90" s="25"/>
      <c r="F90" s="25"/>
      <c r="G90" s="25"/>
      <c r="H90" s="25"/>
      <c r="I90" s="25"/>
      <c r="J90" s="25"/>
    </row>
    <row r="91" spans="2:10" ht="14.4">
      <c r="B91"/>
      <c r="C91" s="244"/>
      <c r="D91" s="25"/>
      <c r="E91" s="25"/>
      <c r="F91" s="25"/>
      <c r="G91" s="25"/>
      <c r="H91" s="25"/>
      <c r="I91" s="25"/>
      <c r="J91" s="25"/>
    </row>
    <row r="92" spans="2:10" ht="14.4">
      <c r="B92"/>
      <c r="C92" s="244"/>
      <c r="D92" s="25"/>
      <c r="E92" s="25"/>
      <c r="F92" s="25"/>
      <c r="G92" s="25"/>
      <c r="H92" s="25"/>
      <c r="I92" s="25"/>
      <c r="J92" s="25"/>
    </row>
    <row r="93" spans="2:10" ht="14.4">
      <c r="B93"/>
      <c r="C93" s="244"/>
      <c r="D93" s="25"/>
      <c r="E93" s="25"/>
      <c r="F93" s="25"/>
      <c r="G93" s="25"/>
      <c r="H93" s="25"/>
      <c r="I93" s="25"/>
      <c r="J93" s="25"/>
    </row>
    <row r="94" spans="2:10" ht="14.4">
      <c r="B94"/>
      <c r="C94" s="244"/>
      <c r="D94" s="25"/>
      <c r="E94" s="25"/>
      <c r="F94" s="25"/>
      <c r="G94" s="25"/>
      <c r="H94" s="25"/>
      <c r="I94" s="25"/>
      <c r="J94" s="25"/>
    </row>
    <row r="95" spans="2:10" ht="14.4">
      <c r="B95"/>
      <c r="C95" s="244"/>
      <c r="D95" s="25"/>
      <c r="E95" s="25"/>
      <c r="F95" s="25"/>
      <c r="G95" s="25"/>
      <c r="H95" s="25"/>
      <c r="I95" s="25"/>
      <c r="J95" s="25"/>
    </row>
    <row r="96" spans="2:10" ht="14.4">
      <c r="B96"/>
      <c r="C96" s="244"/>
      <c r="D96" s="25"/>
      <c r="E96" s="25"/>
      <c r="F96" s="25"/>
      <c r="G96" s="25"/>
      <c r="H96" s="25"/>
      <c r="I96" s="25"/>
      <c r="J96" s="25"/>
    </row>
    <row r="97" spans="2:10" ht="14.4">
      <c r="B97"/>
      <c r="C97" s="244"/>
      <c r="D97" s="25"/>
      <c r="E97" s="25"/>
      <c r="F97" s="25"/>
      <c r="G97" s="25"/>
      <c r="H97" s="25"/>
      <c r="I97" s="25"/>
      <c r="J97" s="25"/>
    </row>
    <row r="98" spans="2:10" ht="14.4">
      <c r="B98"/>
      <c r="C98" s="244"/>
      <c r="D98" s="25"/>
      <c r="E98" s="25"/>
      <c r="F98" s="25"/>
      <c r="G98" s="25"/>
      <c r="H98" s="25"/>
      <c r="I98" s="25"/>
      <c r="J98" s="25"/>
    </row>
    <row r="99" spans="2:10" ht="14.4">
      <c r="B99"/>
      <c r="C99" s="244"/>
      <c r="D99" s="25"/>
      <c r="E99" s="25"/>
      <c r="F99" s="25"/>
      <c r="G99" s="25"/>
      <c r="H99" s="25"/>
      <c r="I99" s="25"/>
      <c r="J99" s="25"/>
    </row>
    <row r="100" spans="2:10" ht="14.4">
      <c r="B100"/>
      <c r="C100" s="244"/>
      <c r="D100" s="25"/>
      <c r="E100" s="25"/>
      <c r="F100" s="25"/>
      <c r="G100" s="25"/>
      <c r="H100" s="25"/>
      <c r="I100" s="25"/>
      <c r="J100" s="25"/>
    </row>
    <row r="101" spans="2:10" ht="14.4">
      <c r="B101"/>
      <c r="C101" s="244"/>
      <c r="D101" s="25"/>
      <c r="E101" s="25"/>
      <c r="F101" s="25"/>
      <c r="G101" s="25"/>
      <c r="H101" s="25"/>
      <c r="I101" s="25"/>
      <c r="J101" s="25"/>
    </row>
    <row r="102" spans="2:10" ht="14.4">
      <c r="B102"/>
      <c r="C102" s="244"/>
      <c r="D102" s="25"/>
      <c r="E102" s="25"/>
      <c r="F102" s="25"/>
      <c r="G102" s="25"/>
      <c r="H102" s="25"/>
      <c r="I102" s="25"/>
      <c r="J102" s="25"/>
    </row>
    <row r="103" spans="2:10" ht="14.4">
      <c r="B103"/>
      <c r="C103" s="244"/>
      <c r="D103" s="25"/>
      <c r="E103" s="25"/>
      <c r="F103" s="25"/>
      <c r="G103" s="25"/>
      <c r="H103" s="25"/>
      <c r="I103" s="25"/>
      <c r="J103" s="25"/>
    </row>
    <row r="104" spans="2:10" ht="14.4">
      <c r="B104"/>
      <c r="C104" s="244"/>
      <c r="D104" s="25"/>
      <c r="E104" s="25"/>
      <c r="F104" s="25"/>
      <c r="G104" s="25"/>
      <c r="H104" s="25"/>
      <c r="I104" s="25"/>
      <c r="J104" s="25"/>
    </row>
    <row r="105" spans="2:10" ht="14.4">
      <c r="B105"/>
      <c r="C105" s="244"/>
      <c r="D105" s="25"/>
      <c r="E105" s="25"/>
      <c r="F105" s="25"/>
      <c r="G105" s="25"/>
      <c r="H105" s="25"/>
      <c r="I105" s="25"/>
      <c r="J105" s="25"/>
    </row>
    <row r="106" spans="2:10" ht="14.4">
      <c r="B106"/>
      <c r="C106" s="244"/>
      <c r="D106" s="25"/>
      <c r="E106" s="25"/>
      <c r="F106" s="25"/>
      <c r="G106" s="25"/>
      <c r="H106" s="25"/>
      <c r="I106" s="25"/>
      <c r="J106" s="25"/>
    </row>
    <row r="107" spans="2:10" ht="14.4">
      <c r="B107"/>
      <c r="C107" s="244"/>
      <c r="D107" s="25"/>
      <c r="E107" s="25"/>
      <c r="F107" s="25"/>
      <c r="G107" s="25"/>
      <c r="H107" s="25"/>
      <c r="I107" s="25"/>
      <c r="J107" s="25"/>
    </row>
    <row r="108" spans="2:10" ht="14.4">
      <c r="B108"/>
      <c r="C108" s="244"/>
      <c r="D108" s="25"/>
      <c r="E108" s="25"/>
      <c r="F108" s="25"/>
      <c r="G108" s="25"/>
      <c r="I108" s="25"/>
    </row>
    <row r="109" spans="2:10" ht="14.4">
      <c r="B109"/>
      <c r="C109" s="244"/>
      <c r="D109" s="182"/>
      <c r="E109" s="25"/>
      <c r="F109" s="182"/>
      <c r="G109" s="182"/>
      <c r="H109" s="182"/>
      <c r="J109" s="182"/>
    </row>
    <row r="110" spans="2:10" ht="14.4">
      <c r="B110"/>
      <c r="C110" s="244"/>
      <c r="D110" s="25"/>
      <c r="E110" s="25"/>
      <c r="F110" s="25"/>
      <c r="G110" s="25"/>
      <c r="I110" s="182"/>
    </row>
    <row r="111" spans="2:10" ht="14.4">
      <c r="B111"/>
      <c r="C111" s="245"/>
      <c r="D111" s="25"/>
      <c r="E111" s="25"/>
      <c r="F111" s="25"/>
      <c r="G111" s="25"/>
    </row>
    <row r="112" spans="2:10">
      <c r="B112" s="98"/>
      <c r="D112" s="25"/>
      <c r="E112" s="25"/>
      <c r="F112" s="25"/>
      <c r="G112" s="25"/>
    </row>
    <row r="113" spans="2:7">
      <c r="B113" s="98"/>
      <c r="D113" s="25"/>
      <c r="E113" s="25"/>
      <c r="F113" s="25"/>
      <c r="G113" s="25"/>
    </row>
    <row r="114" spans="2:7">
      <c r="B114" s="25"/>
      <c r="D114" s="25"/>
      <c r="E114" s="25"/>
      <c r="F114" s="25"/>
      <c r="G114" s="25"/>
    </row>
    <row r="115" spans="2:7">
      <c r="B115" s="25"/>
      <c r="D115" s="25"/>
      <c r="E115" s="25"/>
      <c r="G115" s="25"/>
    </row>
    <row r="116" spans="2:7">
      <c r="B116" s="25"/>
      <c r="D116" s="25"/>
      <c r="E116" s="25"/>
    </row>
    <row r="117" spans="2:7">
      <c r="B117" s="25"/>
      <c r="D117" s="25"/>
      <c r="E117" s="25"/>
      <c r="G117" s="182"/>
    </row>
    <row r="118" spans="2:7">
      <c r="B118" s="99"/>
      <c r="E118" s="25"/>
    </row>
    <row r="119" spans="2:7">
      <c r="E119" s="25"/>
    </row>
    <row r="120" spans="2:7">
      <c r="E120" s="25"/>
    </row>
    <row r="121" spans="2:7">
      <c r="E121" s="25"/>
    </row>
    <row r="122" spans="2:7">
      <c r="E122" s="25"/>
    </row>
    <row r="123" spans="2:7">
      <c r="E123" s="25"/>
    </row>
    <row r="124" spans="2:7">
      <c r="E124" s="25"/>
    </row>
    <row r="125" spans="2:7">
      <c r="E125" s="25"/>
    </row>
    <row r="126" spans="2:7">
      <c r="E126" s="25"/>
    </row>
    <row r="127" spans="2:7">
      <c r="E127" s="25"/>
    </row>
    <row r="128" spans="2:7">
      <c r="E128" s="25"/>
    </row>
    <row r="129" spans="5:5">
      <c r="E129" s="25"/>
    </row>
    <row r="130" spans="5:5">
      <c r="E130" s="25"/>
    </row>
    <row r="131" spans="5:5">
      <c r="E131" s="25"/>
    </row>
    <row r="132" spans="5:5">
      <c r="E132" s="25"/>
    </row>
    <row r="133" spans="5:5">
      <c r="E133" s="25"/>
    </row>
    <row r="134" spans="5:5">
      <c r="E134" s="25"/>
    </row>
    <row r="135" spans="5:5">
      <c r="E135" s="25"/>
    </row>
    <row r="136" spans="5:5">
      <c r="E136" s="25"/>
    </row>
    <row r="137" spans="5:5">
      <c r="E137" s="25"/>
    </row>
    <row r="138" spans="5:5">
      <c r="E138" s="25"/>
    </row>
    <row r="139" spans="5:5">
      <c r="E139" s="25"/>
    </row>
    <row r="140" spans="5:5">
      <c r="E140" s="25"/>
    </row>
    <row r="141" spans="5:5">
      <c r="E141" s="25"/>
    </row>
    <row r="142" spans="5:5">
      <c r="E142" s="25"/>
    </row>
    <row r="143" spans="5:5">
      <c r="E143" s="25"/>
    </row>
    <row r="144" spans="5:5">
      <c r="E144" s="25"/>
    </row>
    <row r="145" spans="5:5">
      <c r="E145" s="25"/>
    </row>
    <row r="146" spans="5:5">
      <c r="E146" s="25"/>
    </row>
    <row r="147" spans="5:5">
      <c r="E147" s="25"/>
    </row>
    <row r="148" spans="5:5">
      <c r="E148" s="25"/>
    </row>
    <row r="149" spans="5:5">
      <c r="E149" s="25"/>
    </row>
    <row r="150" spans="5:5">
      <c r="E150" s="25"/>
    </row>
    <row r="151" spans="5:5">
      <c r="E151" s="25"/>
    </row>
    <row r="152" spans="5:5">
      <c r="E152" s="25"/>
    </row>
    <row r="153" spans="5:5">
      <c r="E153" s="25"/>
    </row>
    <row r="154" spans="5:5">
      <c r="E154" s="25"/>
    </row>
    <row r="155" spans="5:5">
      <c r="E155" s="25"/>
    </row>
    <row r="156" spans="5:5">
      <c r="E156" s="25"/>
    </row>
    <row r="157" spans="5:5">
      <c r="E157" s="25"/>
    </row>
    <row r="158" spans="5:5">
      <c r="E158" s="25"/>
    </row>
    <row r="159" spans="5:5">
      <c r="E159" s="25"/>
    </row>
    <row r="160" spans="5:5">
      <c r="E160" s="25"/>
    </row>
    <row r="161" spans="5:5">
      <c r="E161" s="25"/>
    </row>
    <row r="162" spans="5:5">
      <c r="E162" s="25"/>
    </row>
    <row r="163" spans="5:5">
      <c r="E163" s="25"/>
    </row>
    <row r="164" spans="5:5">
      <c r="E164" s="25"/>
    </row>
    <row r="165" spans="5:5">
      <c r="E165" s="25"/>
    </row>
    <row r="166" spans="5:5">
      <c r="E166" s="25"/>
    </row>
    <row r="167" spans="5:5">
      <c r="E167" s="25"/>
    </row>
    <row r="168" spans="5:5">
      <c r="E168" s="25"/>
    </row>
    <row r="169" spans="5:5">
      <c r="E169" s="25"/>
    </row>
    <row r="170" spans="5:5">
      <c r="E170" s="25"/>
    </row>
    <row r="171" spans="5:5">
      <c r="E171" s="25"/>
    </row>
    <row r="172" spans="5:5">
      <c r="E172" s="25"/>
    </row>
    <row r="173" spans="5:5">
      <c r="E173" s="25"/>
    </row>
    <row r="174" spans="5:5">
      <c r="E174" s="25"/>
    </row>
    <row r="175" spans="5:5">
      <c r="E175" s="25"/>
    </row>
    <row r="176" spans="5:5">
      <c r="E176" s="25"/>
    </row>
    <row r="177" spans="5:5">
      <c r="E177" s="25"/>
    </row>
    <row r="178" spans="5:5">
      <c r="E178" s="25"/>
    </row>
    <row r="179" spans="5:5">
      <c r="E179" s="25"/>
    </row>
    <row r="180" spans="5:5">
      <c r="E180" s="25"/>
    </row>
    <row r="181" spans="5:5">
      <c r="E181" s="25"/>
    </row>
    <row r="182" spans="5:5">
      <c r="E182" s="25"/>
    </row>
    <row r="183" spans="5:5">
      <c r="E183" s="25"/>
    </row>
    <row r="184" spans="5:5">
      <c r="E184" s="25"/>
    </row>
    <row r="185" spans="5:5">
      <c r="E185" s="25"/>
    </row>
    <row r="186" spans="5:5">
      <c r="E186" s="25"/>
    </row>
    <row r="187" spans="5:5">
      <c r="E187" s="25"/>
    </row>
    <row r="188" spans="5:5">
      <c r="E188" s="25"/>
    </row>
    <row r="189" spans="5:5">
      <c r="E189" s="25"/>
    </row>
    <row r="190" spans="5:5">
      <c r="E190" s="25"/>
    </row>
    <row r="191" spans="5:5">
      <c r="E191" s="25"/>
    </row>
    <row r="192" spans="5:5">
      <c r="E192" s="25"/>
    </row>
    <row r="193" spans="5:5">
      <c r="E193" s="25"/>
    </row>
    <row r="194" spans="5:5">
      <c r="E194" s="25"/>
    </row>
    <row r="195" spans="5:5">
      <c r="E195" s="25"/>
    </row>
    <row r="196" spans="5:5">
      <c r="E196" s="25"/>
    </row>
    <row r="197" spans="5:5">
      <c r="E197" s="25"/>
    </row>
    <row r="198" spans="5:5">
      <c r="E198" s="25"/>
    </row>
    <row r="199" spans="5:5">
      <c r="E199" s="25"/>
    </row>
    <row r="200" spans="5:5">
      <c r="E200" s="25"/>
    </row>
  </sheetData>
  <phoneticPr fontId="9" type="noConversion"/>
  <pageMargins left="0.78740157499999996" right="0.78740157499999996" top="0.984251969" bottom="0.984251969" header="0.4921259845" footer="0.4921259845"/>
  <pageSetup paperSize="9" orientation="portrait" horizontalDpi="4294967293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F108"/>
  <sheetViews>
    <sheetView zoomScale="71" zoomScaleNormal="71" workbookViewId="0">
      <selection activeCell="HK34" sqref="HK34"/>
    </sheetView>
  </sheetViews>
  <sheetFormatPr defaultColWidth="9.109375" defaultRowHeight="13.2"/>
  <cols>
    <col min="1" max="1" width="9.109375" style="3"/>
    <col min="2" max="2" width="20.44140625" style="3" customWidth="1"/>
    <col min="3" max="3" width="9.109375" style="3"/>
    <col min="4" max="5" width="10.44140625" style="3" customWidth="1"/>
    <col min="6" max="9" width="9.109375" style="3"/>
    <col min="10" max="10" width="11.44140625" style="3" customWidth="1"/>
    <col min="11" max="12" width="9.109375" style="3"/>
    <col min="13" max="13" width="23" style="3" customWidth="1"/>
    <col min="14" max="14" width="18.6640625" style="3" customWidth="1"/>
    <col min="15" max="20" width="14.88671875" style="3" customWidth="1"/>
    <col min="21" max="21" width="9.44140625" style="3" customWidth="1"/>
    <col min="22" max="22" width="6.44140625" style="457" customWidth="1"/>
    <col min="23" max="23" width="7.88671875" style="3" customWidth="1"/>
    <col min="24" max="27" width="14.44140625" style="3" bestFit="1" customWidth="1"/>
    <col min="28" max="28" width="12.44140625" style="3" bestFit="1" customWidth="1"/>
    <col min="29" max="31" width="11.88671875" style="3" bestFit="1" customWidth="1"/>
    <col min="32" max="35" width="9.109375" style="3"/>
    <col min="36" max="36" width="20.44140625" style="3" customWidth="1"/>
    <col min="37" max="43" width="11.44140625" style="3" customWidth="1"/>
    <col min="44" max="44" width="10.6640625" style="3" customWidth="1"/>
    <col min="45" max="45" width="9.109375" style="3"/>
    <col min="46" max="46" width="6.109375" style="457" customWidth="1"/>
    <col min="47" max="47" width="6.6640625" style="3" customWidth="1"/>
    <col min="48" max="51" width="14.44140625" style="3" bestFit="1" customWidth="1"/>
    <col min="52" max="52" width="12.44140625" style="3" bestFit="1" customWidth="1"/>
    <col min="53" max="55" width="11.88671875" style="3" bestFit="1" customWidth="1"/>
    <col min="56" max="59" width="9.109375" style="3"/>
    <col min="60" max="60" width="20.44140625" style="3" customWidth="1"/>
    <col min="61" max="67" width="11.44140625" style="3" customWidth="1"/>
    <col min="68" max="68" width="10.6640625" style="3" customWidth="1"/>
    <col min="69" max="71" width="9.109375" style="3"/>
    <col min="72" max="75" width="14.44140625" style="1022" bestFit="1" customWidth="1"/>
    <col min="76" max="76" width="12.44140625" style="1022" bestFit="1" customWidth="1"/>
    <col min="77" max="79" width="11.88671875" style="1022" bestFit="1" customWidth="1"/>
    <col min="80" max="80" width="9.109375" style="1022"/>
    <col min="81" max="81" width="10" style="1022" customWidth="1"/>
    <col min="82" max="83" width="9.109375" style="1022"/>
    <col min="84" max="84" width="20.44140625" style="1022" customWidth="1"/>
    <col min="85" max="91" width="11.44140625" style="1022" customWidth="1"/>
    <col min="92" max="92" width="10.6640625" style="1022" customWidth="1"/>
    <col min="93" max="93" width="11.88671875" style="1022" bestFit="1" customWidth="1"/>
    <col min="94" max="103" width="9.109375" style="1022"/>
    <col min="104" max="104" width="9.88671875" style="1022" bestFit="1" customWidth="1"/>
    <col min="105" max="107" width="9.109375" style="1022"/>
    <col min="108" max="108" width="12.44140625" style="1022" bestFit="1" customWidth="1"/>
    <col min="109" max="111" width="9.109375" style="1022"/>
    <col min="112" max="112" width="9.109375" style="1022" customWidth="1"/>
    <col min="113" max="113" width="9.109375" style="1022"/>
    <col min="114" max="114" width="10.109375" style="1022" bestFit="1" customWidth="1"/>
    <col min="115" max="115" width="9.88671875" style="1022" bestFit="1" customWidth="1"/>
    <col min="116" max="130" width="9.109375" style="1022"/>
    <col min="131" max="131" width="9.88671875" style="1022" bestFit="1" customWidth="1"/>
    <col min="132" max="133" width="10.109375" style="1022" bestFit="1" customWidth="1"/>
    <col min="134" max="135" width="9.109375" style="1022"/>
    <col min="136" max="136" width="9.88671875" style="1022" bestFit="1" customWidth="1"/>
    <col min="137" max="159" width="9.109375" style="1022"/>
    <col min="160" max="160" width="9.88671875" style="1022" bestFit="1" customWidth="1"/>
    <col min="161" max="177" width="9.109375" style="1022"/>
    <col min="178" max="180" width="9.109375" style="1022" customWidth="1"/>
    <col min="181" max="184" width="9.109375" style="1022"/>
    <col min="185" max="185" width="9.109375" style="1022" customWidth="1"/>
    <col min="186" max="205" width="9.109375" style="1022"/>
    <col min="206" max="206" width="9.109375" style="1022" customWidth="1"/>
    <col min="207" max="213" width="9.109375" style="1022"/>
    <col min="214" max="214" width="10" style="1022" bestFit="1" customWidth="1"/>
    <col min="215" max="215" width="9.109375" style="1022"/>
    <col min="216" max="228" width="9.109375" style="3"/>
    <col min="229" max="229" width="10.33203125" style="3" bestFit="1" customWidth="1"/>
    <col min="230" max="230" width="13.88671875" style="3" customWidth="1"/>
    <col min="231" max="231" width="13.33203125" style="3" customWidth="1"/>
    <col min="232" max="232" width="13.88671875" style="3" customWidth="1"/>
    <col min="233" max="235" width="9.33203125" style="3" bestFit="1" customWidth="1"/>
    <col min="236" max="257" width="9.109375" style="3"/>
    <col min="258" max="258" width="12.33203125" style="3" customWidth="1"/>
    <col min="259" max="259" width="12.5546875" style="3" customWidth="1"/>
    <col min="260" max="260" width="12" style="3" customWidth="1"/>
    <col min="261" max="264" width="9.109375" style="3"/>
    <col min="265" max="265" width="10.77734375" style="3" customWidth="1"/>
    <col min="266" max="16384" width="9.109375" style="3"/>
  </cols>
  <sheetData>
    <row r="1" spans="2:266" ht="22.8">
      <c r="B1" s="475">
        <v>2014</v>
      </c>
      <c r="X1" s="475">
        <v>2015</v>
      </c>
      <c r="AF1" s="461"/>
      <c r="AV1" s="505">
        <v>2016</v>
      </c>
      <c r="BD1" s="365"/>
      <c r="BT1" s="1021">
        <v>2017</v>
      </c>
      <c r="CB1" s="1023"/>
      <c r="CQ1" s="1021">
        <v>2018</v>
      </c>
      <c r="CY1" s="1023"/>
      <c r="DN1" s="1021">
        <v>2019</v>
      </c>
      <c r="DU1" s="1023"/>
      <c r="EL1" s="1021">
        <v>2020</v>
      </c>
      <c r="ES1" s="1023"/>
      <c r="FK1" s="1021">
        <v>2021</v>
      </c>
      <c r="FR1" s="1023"/>
      <c r="GJ1" s="1021">
        <v>2022</v>
      </c>
      <c r="GQ1" s="1023"/>
      <c r="HI1" s="478">
        <v>2023</v>
      </c>
      <c r="IL1" s="478">
        <v>2024</v>
      </c>
    </row>
    <row r="3" spans="2:266">
      <c r="Y3" s="3" t="s">
        <v>281</v>
      </c>
      <c r="AJ3" s="844" t="s">
        <v>282</v>
      </c>
      <c r="AK3" s="659" t="s">
        <v>283</v>
      </c>
      <c r="AL3" s="659"/>
      <c r="AM3" s="659"/>
      <c r="AN3" s="659"/>
      <c r="AO3" s="659"/>
      <c r="AP3" s="659"/>
      <c r="AQ3" s="845"/>
      <c r="AR3" s="2"/>
      <c r="AW3" s="2" t="s">
        <v>281</v>
      </c>
      <c r="BH3" s="844" t="s">
        <v>282</v>
      </c>
      <c r="BI3" s="659" t="s">
        <v>284</v>
      </c>
      <c r="BJ3" s="659"/>
      <c r="BK3" s="659"/>
      <c r="BL3" s="659"/>
      <c r="BM3" s="659"/>
      <c r="BN3" s="659"/>
      <c r="BO3" s="845"/>
      <c r="BP3" s="2"/>
      <c r="BU3" s="1024" t="s">
        <v>285</v>
      </c>
      <c r="CF3" s="1025" t="s">
        <v>282</v>
      </c>
      <c r="CG3" s="1026" t="s">
        <v>286</v>
      </c>
      <c r="CH3" s="1026"/>
      <c r="CI3" s="1026"/>
      <c r="CJ3" s="1026"/>
      <c r="CK3" s="1026"/>
      <c r="CL3" s="1026"/>
      <c r="CM3" s="1027"/>
      <c r="CN3" s="1024"/>
      <c r="CR3" s="1024" t="s">
        <v>287</v>
      </c>
      <c r="CY3" s="1025" t="s">
        <v>282</v>
      </c>
      <c r="DA3" s="1026" t="s">
        <v>288</v>
      </c>
      <c r="DE3" s="1026"/>
      <c r="DF3" s="1026"/>
      <c r="DG3" s="1026"/>
      <c r="DH3" s="1026"/>
      <c r="DI3" s="1026"/>
      <c r="DJ3" s="1027"/>
      <c r="DK3" s="1024"/>
      <c r="DO3" s="1024" t="s">
        <v>289</v>
      </c>
      <c r="DY3" s="1025" t="s">
        <v>282</v>
      </c>
      <c r="DZ3" s="1026" t="s">
        <v>290</v>
      </c>
      <c r="EA3" s="1026"/>
      <c r="EB3" s="1026"/>
      <c r="EC3" s="1026"/>
      <c r="ED3" s="1026"/>
      <c r="EE3" s="1027"/>
      <c r="EF3" s="1027"/>
      <c r="EG3" s="1024"/>
      <c r="EL3" s="1022" t="s">
        <v>291</v>
      </c>
      <c r="EM3" s="1024" t="s">
        <v>289</v>
      </c>
      <c r="EW3" s="1025" t="s">
        <v>292</v>
      </c>
      <c r="EX3" s="1026" t="s">
        <v>293</v>
      </c>
      <c r="EY3" s="1026"/>
      <c r="EZ3" s="1026"/>
      <c r="FA3" s="1026"/>
      <c r="FB3" s="1026"/>
      <c r="FC3" s="1027"/>
      <c r="FD3" s="1027"/>
      <c r="FE3" s="1024"/>
      <c r="FK3" s="1022" t="s">
        <v>291</v>
      </c>
      <c r="FL3" s="1024" t="s">
        <v>294</v>
      </c>
      <c r="FV3" s="1025" t="s">
        <v>292</v>
      </c>
      <c r="FW3" s="1026" t="s">
        <v>295</v>
      </c>
      <c r="FX3" s="1026"/>
      <c r="FY3" s="1026"/>
      <c r="FZ3" s="1026"/>
      <c r="GA3" s="1026"/>
      <c r="GB3" s="1027"/>
      <c r="GC3" s="1027"/>
      <c r="GJ3" s="1022" t="s">
        <v>291</v>
      </c>
      <c r="GK3" s="1024" t="s">
        <v>296</v>
      </c>
      <c r="GU3" s="1025" t="s">
        <v>292</v>
      </c>
      <c r="GV3" s="1026" t="s">
        <v>297</v>
      </c>
      <c r="GW3" s="1026"/>
      <c r="GX3" s="1026"/>
      <c r="GY3" s="1026"/>
      <c r="GZ3" s="1026"/>
      <c r="HA3" s="1027"/>
      <c r="HB3" s="1027"/>
      <c r="HI3" s="3" t="s">
        <v>298</v>
      </c>
      <c r="HJ3" s="2" t="s">
        <v>299</v>
      </c>
      <c r="HU3" s="844" t="s">
        <v>300</v>
      </c>
      <c r="HV3" s="659" t="s">
        <v>531</v>
      </c>
      <c r="HW3" s="659"/>
      <c r="HX3" s="659"/>
      <c r="HY3" s="659"/>
      <c r="HZ3" s="659"/>
      <c r="IA3" s="845"/>
      <c r="IB3" s="845"/>
      <c r="IL3" s="3" t="s">
        <v>298</v>
      </c>
      <c r="IM3" s="2" t="s">
        <v>532</v>
      </c>
      <c r="IX3" s="844" t="s">
        <v>300</v>
      </c>
      <c r="IY3" s="659" t="s">
        <v>533</v>
      </c>
    </row>
    <row r="4" spans="2:266" ht="14.4">
      <c r="M4" s="659" t="s">
        <v>282</v>
      </c>
      <c r="N4" s="659" t="s">
        <v>301</v>
      </c>
      <c r="O4" s="659"/>
      <c r="P4" s="659"/>
      <c r="Q4" s="659"/>
      <c r="R4" s="659"/>
      <c r="S4" s="659"/>
      <c r="T4" s="845"/>
      <c r="U4" s="2"/>
      <c r="V4" s="458"/>
      <c r="W4" s="2"/>
      <c r="X4" s="767" t="s">
        <v>302</v>
      </c>
      <c r="Y4" s="846"/>
      <c r="Z4" s="846"/>
      <c r="AA4" s="846" t="s">
        <v>303</v>
      </c>
      <c r="AB4" s="846"/>
      <c r="AC4" s="846"/>
      <c r="AD4" s="846"/>
      <c r="AE4" s="659"/>
      <c r="AU4" s="2"/>
      <c r="AV4" s="767" t="s">
        <v>302</v>
      </c>
      <c r="AW4" s="847"/>
      <c r="AX4" s="847"/>
      <c r="AY4" s="847" t="s">
        <v>303</v>
      </c>
      <c r="AZ4" s="847"/>
      <c r="BA4" s="847"/>
      <c r="BB4" s="847"/>
      <c r="BC4" s="659"/>
      <c r="BT4" s="1028" t="s">
        <v>302</v>
      </c>
      <c r="BU4" s="1029"/>
      <c r="BV4" s="1029"/>
      <c r="BW4" s="1029" t="s">
        <v>303</v>
      </c>
      <c r="BX4" s="1029"/>
      <c r="BY4" s="1029"/>
      <c r="BZ4" s="1029"/>
      <c r="CA4" s="1030"/>
      <c r="CC4" s="1031"/>
      <c r="CQ4" s="1028" t="s">
        <v>302</v>
      </c>
      <c r="CR4" s="1029"/>
      <c r="CS4" s="1029"/>
      <c r="CT4" s="1029" t="s">
        <v>303</v>
      </c>
      <c r="CU4" s="1029"/>
      <c r="CV4" s="1029"/>
      <c r="CW4" s="1029"/>
      <c r="CX4" s="1030"/>
      <c r="CZ4" s="1031"/>
      <c r="DN4" s="1028" t="s">
        <v>302</v>
      </c>
      <c r="DO4" s="1029"/>
      <c r="DP4" s="1029"/>
      <c r="DQ4" s="1029" t="s">
        <v>303</v>
      </c>
      <c r="DR4" s="1029"/>
      <c r="DS4" s="1029"/>
      <c r="DT4" s="1029"/>
      <c r="DV4" s="1031"/>
      <c r="EL4" s="1028" t="s">
        <v>302</v>
      </c>
      <c r="EM4" s="1029"/>
      <c r="EN4" s="1029"/>
      <c r="EO4" s="1029" t="s">
        <v>303</v>
      </c>
      <c r="EP4" s="1029"/>
      <c r="EQ4" s="1029"/>
      <c r="ER4" s="1029"/>
      <c r="ET4" s="1031"/>
      <c r="FK4" s="1028" t="s">
        <v>302</v>
      </c>
      <c r="FL4" s="1029"/>
      <c r="FM4" s="1029"/>
      <c r="FN4" s="1029" t="s">
        <v>303</v>
      </c>
      <c r="FO4" s="1029"/>
      <c r="FP4" s="1029"/>
      <c r="FQ4" s="1029"/>
      <c r="FR4" s="1029"/>
      <c r="FS4" s="1031"/>
      <c r="GJ4" s="1028" t="s">
        <v>302</v>
      </c>
      <c r="GK4" s="1029"/>
      <c r="GL4" s="1029"/>
      <c r="GM4" s="1029" t="s">
        <v>303</v>
      </c>
      <c r="GN4" s="1029"/>
      <c r="GO4" s="1029"/>
      <c r="GP4" s="1029"/>
      <c r="GQ4" s="1029"/>
      <c r="GR4" s="1031"/>
      <c r="HI4" s="1080" t="s">
        <v>302</v>
      </c>
      <c r="HJ4" s="1080"/>
      <c r="HK4" s="1080"/>
      <c r="HL4" s="1080" t="s">
        <v>303</v>
      </c>
      <c r="HM4" s="1080"/>
      <c r="HN4" s="1080"/>
      <c r="HO4" s="1080"/>
      <c r="HP4" s="1080"/>
      <c r="HQ4" s="1069"/>
      <c r="IL4" s="1070" t="s">
        <v>302</v>
      </c>
      <c r="IM4" s="1080"/>
      <c r="IN4" s="1080"/>
      <c r="IO4" s="1080" t="s">
        <v>303</v>
      </c>
      <c r="IP4" s="1080"/>
      <c r="IQ4" s="1080"/>
      <c r="IR4" s="1080"/>
      <c r="IS4" s="1080"/>
      <c r="IT4" s="1070"/>
    </row>
    <row r="5" spans="2:266" ht="14.4">
      <c r="B5" s="848" t="s">
        <v>302</v>
      </c>
      <c r="C5" s="846"/>
      <c r="D5" s="846"/>
      <c r="E5" s="846" t="s">
        <v>303</v>
      </c>
      <c r="F5" s="846"/>
      <c r="G5" s="846"/>
      <c r="H5" s="846"/>
      <c r="I5" s="653"/>
      <c r="J5" s="653"/>
      <c r="K5" s="653"/>
      <c r="L5" s="653"/>
      <c r="X5" s="767" t="s">
        <v>304</v>
      </c>
      <c r="Y5" s="692" t="s">
        <v>305</v>
      </c>
      <c r="Z5" s="692" t="s">
        <v>306</v>
      </c>
      <c r="AA5" s="692" t="s">
        <v>307</v>
      </c>
      <c r="AB5" s="692" t="s">
        <v>308</v>
      </c>
      <c r="AC5" s="692" t="s">
        <v>309</v>
      </c>
      <c r="AD5" s="692" t="s">
        <v>310</v>
      </c>
      <c r="AE5" s="692" t="s">
        <v>311</v>
      </c>
      <c r="AJ5" s="206"/>
      <c r="AK5" s="692" t="s">
        <v>305</v>
      </c>
      <c r="AL5" s="692" t="s">
        <v>306</v>
      </c>
      <c r="AM5" s="692" t="s">
        <v>307</v>
      </c>
      <c r="AN5" s="692" t="s">
        <v>308</v>
      </c>
      <c r="AO5" s="692" t="s">
        <v>309</v>
      </c>
      <c r="AP5" s="692" t="s">
        <v>310</v>
      </c>
      <c r="AQ5" s="692" t="s">
        <v>311</v>
      </c>
      <c r="AR5" s="692" t="s">
        <v>46</v>
      </c>
      <c r="AV5" s="767" t="s">
        <v>304</v>
      </c>
      <c r="AW5" s="692" t="s">
        <v>305</v>
      </c>
      <c r="AX5" s="692" t="s">
        <v>306</v>
      </c>
      <c r="AY5" s="692" t="s">
        <v>307</v>
      </c>
      <c r="AZ5" s="692" t="s">
        <v>308</v>
      </c>
      <c r="BA5" s="692" t="s">
        <v>309</v>
      </c>
      <c r="BB5" s="692" t="s">
        <v>310</v>
      </c>
      <c r="BC5" s="692" t="s">
        <v>311</v>
      </c>
      <c r="BH5" s="206"/>
      <c r="BI5" s="692" t="s">
        <v>305</v>
      </c>
      <c r="BJ5" s="692" t="s">
        <v>306</v>
      </c>
      <c r="BK5" s="692" t="s">
        <v>307</v>
      </c>
      <c r="BL5" s="692" t="s">
        <v>308</v>
      </c>
      <c r="BM5" s="692" t="s">
        <v>309</v>
      </c>
      <c r="BN5" s="692" t="s">
        <v>310</v>
      </c>
      <c r="BO5" s="692" t="s">
        <v>311</v>
      </c>
      <c r="BP5" s="761" t="s">
        <v>46</v>
      </c>
      <c r="BU5" s="1032" t="s">
        <v>305</v>
      </c>
      <c r="BV5" s="1032" t="s">
        <v>306</v>
      </c>
      <c r="BW5" s="1032" t="s">
        <v>307</v>
      </c>
      <c r="BX5" s="1032" t="s">
        <v>308</v>
      </c>
      <c r="BY5" s="1032" t="s">
        <v>309</v>
      </c>
      <c r="BZ5" s="1032" t="s">
        <v>310</v>
      </c>
      <c r="CA5" s="1033"/>
      <c r="CF5" s="1028" t="s">
        <v>304</v>
      </c>
      <c r="CG5" s="1032" t="s">
        <v>305</v>
      </c>
      <c r="CH5" s="1032" t="s">
        <v>306</v>
      </c>
      <c r="CI5" s="1032" t="s">
        <v>307</v>
      </c>
      <c r="CJ5" s="1032" t="s">
        <v>308</v>
      </c>
      <c r="CK5" s="1032" t="s">
        <v>309</v>
      </c>
      <c r="CL5" s="1032" t="s">
        <v>310</v>
      </c>
      <c r="CM5" s="1034" t="s">
        <v>46</v>
      </c>
      <c r="CR5" s="1032" t="s">
        <v>305</v>
      </c>
      <c r="CS5" s="1032" t="s">
        <v>306</v>
      </c>
      <c r="CT5" s="1032" t="s">
        <v>307</v>
      </c>
      <c r="CU5" s="1032" t="s">
        <v>308</v>
      </c>
      <c r="CV5" s="1032" t="s">
        <v>309</v>
      </c>
      <c r="CW5" s="1032" t="s">
        <v>310</v>
      </c>
      <c r="CX5" s="1033"/>
      <c r="DC5" s="1028" t="s">
        <v>304</v>
      </c>
      <c r="DD5" s="1032" t="s">
        <v>305</v>
      </c>
      <c r="DE5" s="1032" t="s">
        <v>306</v>
      </c>
      <c r="DF5" s="1032" t="s">
        <v>307</v>
      </c>
      <c r="DG5" s="1032" t="s">
        <v>308</v>
      </c>
      <c r="DH5" s="1032" t="s">
        <v>309</v>
      </c>
      <c r="DI5" s="1032" t="s">
        <v>310</v>
      </c>
      <c r="DJ5" s="1034" t="s">
        <v>46</v>
      </c>
      <c r="DO5" s="1032" t="s">
        <v>305</v>
      </c>
      <c r="DP5" s="1032" t="s">
        <v>306</v>
      </c>
      <c r="DQ5" s="1032" t="s">
        <v>307</v>
      </c>
      <c r="DR5" s="1032" t="s">
        <v>308</v>
      </c>
      <c r="DS5" s="1032" t="s">
        <v>309</v>
      </c>
      <c r="DT5" s="1032" t="s">
        <v>310</v>
      </c>
      <c r="DY5" s="1028" t="s">
        <v>304</v>
      </c>
      <c r="DZ5" s="1032" t="s">
        <v>305</v>
      </c>
      <c r="EA5" s="1032" t="s">
        <v>306</v>
      </c>
      <c r="EB5" s="1032" t="s">
        <v>307</v>
      </c>
      <c r="EC5" s="1032" t="s">
        <v>308</v>
      </c>
      <c r="ED5" s="1032" t="s">
        <v>309</v>
      </c>
      <c r="EE5" s="1032" t="s">
        <v>310</v>
      </c>
      <c r="EF5" s="1034" t="s">
        <v>46</v>
      </c>
      <c r="EM5" s="1032" t="s">
        <v>305</v>
      </c>
      <c r="EN5" s="1032" t="s">
        <v>306</v>
      </c>
      <c r="EO5" s="1032" t="s">
        <v>307</v>
      </c>
      <c r="EP5" s="1032" t="s">
        <v>308</v>
      </c>
      <c r="EQ5" s="1032" t="s">
        <v>309</v>
      </c>
      <c r="ER5" s="1032" t="s">
        <v>310</v>
      </c>
      <c r="EW5" s="1028" t="s">
        <v>304</v>
      </c>
      <c r="EX5" s="1032" t="s">
        <v>305</v>
      </c>
      <c r="EY5" s="1032" t="s">
        <v>306</v>
      </c>
      <c r="EZ5" s="1032" t="s">
        <v>307</v>
      </c>
      <c r="FA5" s="1032" t="s">
        <v>308</v>
      </c>
      <c r="FB5" s="1032" t="s">
        <v>309</v>
      </c>
      <c r="FC5" s="1032" t="s">
        <v>310</v>
      </c>
      <c r="FD5" s="1034" t="s">
        <v>46</v>
      </c>
      <c r="FL5" s="1032" t="s">
        <v>305</v>
      </c>
      <c r="FM5" s="1032" t="s">
        <v>306</v>
      </c>
      <c r="FN5" s="1032" t="s">
        <v>307</v>
      </c>
      <c r="FO5" s="1032" t="s">
        <v>308</v>
      </c>
      <c r="FP5" s="1032" t="s">
        <v>309</v>
      </c>
      <c r="FQ5" s="1032" t="s">
        <v>310</v>
      </c>
      <c r="FR5" s="1032" t="s">
        <v>311</v>
      </c>
      <c r="FV5" s="1028" t="s">
        <v>304</v>
      </c>
      <c r="FW5" s="1032" t="s">
        <v>305</v>
      </c>
      <c r="FX5" s="1032" t="s">
        <v>306</v>
      </c>
      <c r="FY5" s="1032" t="s">
        <v>307</v>
      </c>
      <c r="FZ5" s="1032" t="s">
        <v>308</v>
      </c>
      <c r="GA5" s="1032" t="s">
        <v>309</v>
      </c>
      <c r="GB5" s="1032" t="s">
        <v>310</v>
      </c>
      <c r="GC5" s="1032" t="s">
        <v>311</v>
      </c>
      <c r="GD5" s="1034" t="s">
        <v>46</v>
      </c>
      <c r="GK5" s="1032" t="s">
        <v>305</v>
      </c>
      <c r="GL5" s="1032" t="s">
        <v>306</v>
      </c>
      <c r="GM5" s="1032" t="s">
        <v>307</v>
      </c>
      <c r="GN5" s="1032" t="s">
        <v>308</v>
      </c>
      <c r="GO5" s="1032" t="s">
        <v>309</v>
      </c>
      <c r="GP5" s="1032" t="s">
        <v>310</v>
      </c>
      <c r="GQ5" s="1032" t="s">
        <v>311</v>
      </c>
      <c r="GU5" s="1028" t="s">
        <v>304</v>
      </c>
      <c r="GV5" s="1032" t="s">
        <v>305</v>
      </c>
      <c r="GW5" s="1032" t="s">
        <v>306</v>
      </c>
      <c r="GX5" s="1032" t="s">
        <v>307</v>
      </c>
      <c r="GY5" s="1032" t="s">
        <v>308</v>
      </c>
      <c r="GZ5" s="1032" t="s">
        <v>309</v>
      </c>
      <c r="HA5" s="1032" t="s">
        <v>310</v>
      </c>
      <c r="HB5" s="1032" t="s">
        <v>311</v>
      </c>
      <c r="HC5" s="1034" t="s">
        <v>46</v>
      </c>
      <c r="HI5" s="1070"/>
      <c r="HJ5" s="1080" t="s">
        <v>305</v>
      </c>
      <c r="HK5" s="1080" t="s">
        <v>306</v>
      </c>
      <c r="HL5" s="1080" t="s">
        <v>307</v>
      </c>
      <c r="HM5" s="1080" t="s">
        <v>308</v>
      </c>
      <c r="HN5" s="1080" t="s">
        <v>309</v>
      </c>
      <c r="HO5" s="1080" t="s">
        <v>310</v>
      </c>
      <c r="HP5" s="1080" t="s">
        <v>311</v>
      </c>
      <c r="HQ5" s="1070"/>
      <c r="HT5" s="1072"/>
      <c r="HU5" s="1073" t="s">
        <v>304</v>
      </c>
      <c r="HV5" s="1074" t="s">
        <v>305</v>
      </c>
      <c r="HW5" s="1074" t="s">
        <v>306</v>
      </c>
      <c r="HX5" s="1074" t="s">
        <v>307</v>
      </c>
      <c r="HY5" s="1074" t="s">
        <v>308</v>
      </c>
      <c r="HZ5" s="1074" t="s">
        <v>309</v>
      </c>
      <c r="IA5" s="1074" t="s">
        <v>310</v>
      </c>
      <c r="IB5" s="1074" t="s">
        <v>311</v>
      </c>
      <c r="IC5" s="1075" t="s">
        <v>46</v>
      </c>
      <c r="IL5" s="1080"/>
      <c r="IM5" s="1080" t="s">
        <v>305</v>
      </c>
      <c r="IN5" s="1071" t="s">
        <v>306</v>
      </c>
      <c r="IO5" s="1071" t="s">
        <v>307</v>
      </c>
      <c r="IP5" s="1071" t="s">
        <v>308</v>
      </c>
      <c r="IQ5" s="1071" t="s">
        <v>309</v>
      </c>
      <c r="IR5" s="1071" t="s">
        <v>310</v>
      </c>
      <c r="IS5" s="1071" t="s">
        <v>311</v>
      </c>
      <c r="IT5" s="1071"/>
      <c r="IW5" s="1072"/>
      <c r="IX5" s="1073" t="s">
        <v>304</v>
      </c>
      <c r="IY5" s="1074" t="s">
        <v>305</v>
      </c>
      <c r="IZ5" s="1074" t="s">
        <v>306</v>
      </c>
      <c r="JA5" s="1074" t="s">
        <v>307</v>
      </c>
      <c r="JB5" s="1074" t="s">
        <v>308</v>
      </c>
      <c r="JC5" s="1074" t="s">
        <v>309</v>
      </c>
      <c r="JD5" s="1074" t="s">
        <v>310</v>
      </c>
      <c r="JE5" s="1074" t="s">
        <v>311</v>
      </c>
      <c r="JF5" s="1075" t="s">
        <v>46</v>
      </c>
    </row>
    <row r="6" spans="2:266">
      <c r="B6" s="848" t="s">
        <v>304</v>
      </c>
      <c r="C6" s="848">
        <v>0</v>
      </c>
      <c r="D6" s="848">
        <v>1</v>
      </c>
      <c r="E6" s="848">
        <v>2</v>
      </c>
      <c r="F6" s="848">
        <v>3</v>
      </c>
      <c r="G6" s="848">
        <v>4</v>
      </c>
      <c r="H6" s="848">
        <v>5</v>
      </c>
      <c r="I6" s="653">
        <v>6</v>
      </c>
      <c r="J6" s="653"/>
      <c r="K6" s="653"/>
      <c r="L6" s="653"/>
      <c r="N6" s="848">
        <v>0</v>
      </c>
      <c r="O6" s="848">
        <v>1</v>
      </c>
      <c r="P6" s="848">
        <v>2</v>
      </c>
      <c r="Q6" s="848">
        <v>3</v>
      </c>
      <c r="R6" s="848">
        <v>4</v>
      </c>
      <c r="S6" s="848">
        <v>5</v>
      </c>
      <c r="T6" s="653">
        <v>6</v>
      </c>
      <c r="X6" s="767">
        <v>8.5</v>
      </c>
      <c r="Y6" s="767">
        <v>100</v>
      </c>
      <c r="Z6" s="767"/>
      <c r="AA6" s="767"/>
      <c r="AB6" s="767"/>
      <c r="AC6" s="767"/>
      <c r="AD6" s="767"/>
      <c r="AE6" s="659"/>
      <c r="AG6" s="764">
        <v>0</v>
      </c>
      <c r="AI6" s="849">
        <f>+AJ6+0.25</f>
        <v>8.75</v>
      </c>
      <c r="AJ6" s="850">
        <v>8.5</v>
      </c>
      <c r="AK6" s="764">
        <f>$AG6*Y6/100</f>
        <v>0</v>
      </c>
      <c r="AL6" s="764">
        <f t="shared" ref="AL6:AQ6" si="0">$AG6*Z6/100</f>
        <v>0</v>
      </c>
      <c r="AM6" s="764">
        <f t="shared" si="0"/>
        <v>0</v>
      </c>
      <c r="AN6" s="764">
        <f t="shared" si="0"/>
        <v>0</v>
      </c>
      <c r="AO6" s="764">
        <f t="shared" si="0"/>
        <v>0</v>
      </c>
      <c r="AP6" s="764">
        <f t="shared" si="0"/>
        <v>0</v>
      </c>
      <c r="AQ6" s="764">
        <f t="shared" si="0"/>
        <v>0</v>
      </c>
      <c r="AR6" s="764">
        <f>SUM(AK6:AQ6)</f>
        <v>0</v>
      </c>
      <c r="AV6" s="767">
        <v>8.5</v>
      </c>
      <c r="AW6" s="767">
        <v>100</v>
      </c>
      <c r="AX6" s="767"/>
      <c r="AY6" s="767"/>
      <c r="AZ6" s="767"/>
      <c r="BA6" s="767"/>
      <c r="BB6" s="767"/>
      <c r="BC6" s="659"/>
      <c r="BE6" s="761">
        <v>56.319684574029409</v>
      </c>
      <c r="BG6" s="849">
        <f>+BH6+0.25</f>
        <v>8.75</v>
      </c>
      <c r="BH6" s="850">
        <v>8.5</v>
      </c>
      <c r="BI6" s="764">
        <f>+$BE6*AW6%</f>
        <v>56.319684574029409</v>
      </c>
      <c r="BJ6" s="764">
        <f t="shared" ref="BJ6:BO6" si="1">+$BE6*AX6%</f>
        <v>0</v>
      </c>
      <c r="BK6" s="764">
        <f t="shared" si="1"/>
        <v>0</v>
      </c>
      <c r="BL6" s="764">
        <f t="shared" si="1"/>
        <v>0</v>
      </c>
      <c r="BM6" s="764">
        <f t="shared" si="1"/>
        <v>0</v>
      </c>
      <c r="BN6" s="764">
        <f t="shared" si="1"/>
        <v>0</v>
      </c>
      <c r="BO6" s="764">
        <f t="shared" si="1"/>
        <v>0</v>
      </c>
      <c r="BP6" s="761">
        <f>SUM(BI6:BO6)</f>
        <v>56.319684574029409</v>
      </c>
      <c r="BT6" s="1028">
        <v>8</v>
      </c>
      <c r="BU6" s="1028">
        <v>100</v>
      </c>
      <c r="BV6" s="1028">
        <v>0</v>
      </c>
      <c r="BW6" s="1028">
        <v>0</v>
      </c>
      <c r="BX6" s="1028">
        <v>0</v>
      </c>
      <c r="BY6" s="1028">
        <v>0</v>
      </c>
      <c r="BZ6" s="1028">
        <v>0</v>
      </c>
      <c r="CA6" s="1033">
        <f>SUM(BU6:BZ6)</f>
        <v>100</v>
      </c>
      <c r="CC6" s="1034">
        <v>2063.8183469918899</v>
      </c>
      <c r="CE6" s="1035">
        <f t="shared" ref="CE6:CE44" si="2">+CF6+0.25</f>
        <v>8.25</v>
      </c>
      <c r="CF6" s="1036">
        <v>8</v>
      </c>
      <c r="CG6" s="1034">
        <f>+$CC6*BU6%</f>
        <v>2063.8183469918899</v>
      </c>
      <c r="CH6" s="1034">
        <f t="shared" ref="CH6:CL6" si="3">+$CC6*BV6%</f>
        <v>0</v>
      </c>
      <c r="CI6" s="1034">
        <f t="shared" si="3"/>
        <v>0</v>
      </c>
      <c r="CJ6" s="1034">
        <f t="shared" si="3"/>
        <v>0</v>
      </c>
      <c r="CK6" s="1034">
        <f t="shared" si="3"/>
        <v>0</v>
      </c>
      <c r="CL6" s="1034">
        <f t="shared" si="3"/>
        <v>0</v>
      </c>
      <c r="CM6" s="1034">
        <f>SUM(CG6:CL6)</f>
        <v>2063.8183469918899</v>
      </c>
      <c r="CQ6" s="1028">
        <v>7</v>
      </c>
      <c r="CR6" s="1032">
        <v>100</v>
      </c>
      <c r="CS6" s="1028">
        <v>0</v>
      </c>
      <c r="CT6" s="1028">
        <v>0</v>
      </c>
      <c r="CU6" s="1028">
        <v>0</v>
      </c>
      <c r="CV6" s="1028">
        <v>0</v>
      </c>
      <c r="CW6" s="1028">
        <v>0</v>
      </c>
      <c r="CX6" s="1033"/>
      <c r="CZ6" s="1034">
        <v>26.032047126094231</v>
      </c>
      <c r="DB6" s="1035">
        <f t="shared" ref="DB6:DB8" si="4">+DC6+0.25</f>
        <v>7.25</v>
      </c>
      <c r="DC6" s="1036">
        <v>7</v>
      </c>
      <c r="DD6" s="1034">
        <f>$CZ6*CR6/100</f>
        <v>26.032047126094231</v>
      </c>
      <c r="DE6" s="1034">
        <f t="shared" ref="DE6:DI6" si="5">$CZ6*CS6/100</f>
        <v>0</v>
      </c>
      <c r="DF6" s="1034">
        <f t="shared" si="5"/>
        <v>0</v>
      </c>
      <c r="DG6" s="1034">
        <f t="shared" si="5"/>
        <v>0</v>
      </c>
      <c r="DH6" s="1034">
        <f t="shared" si="5"/>
        <v>0</v>
      </c>
      <c r="DI6" s="1034">
        <f t="shared" si="5"/>
        <v>0</v>
      </c>
      <c r="DJ6" s="1034">
        <f t="shared" ref="DJ6:DJ7" si="6">SUM(DD6:DI6)</f>
        <v>26.032047126094231</v>
      </c>
      <c r="DN6" s="1028">
        <v>7.5</v>
      </c>
      <c r="DO6" s="1037">
        <v>100</v>
      </c>
      <c r="DP6" s="1037">
        <v>0</v>
      </c>
      <c r="DQ6" s="1037">
        <v>0</v>
      </c>
      <c r="DR6" s="1037">
        <v>0</v>
      </c>
      <c r="DS6" s="1037">
        <v>0</v>
      </c>
      <c r="DT6" s="1037">
        <v>0</v>
      </c>
      <c r="DV6" s="1034">
        <v>127.64703411746112</v>
      </c>
      <c r="DX6" s="1035">
        <f t="shared" ref="DX6:DX8" si="7">+DY6+0.25</f>
        <v>7.75</v>
      </c>
      <c r="DY6" s="1036">
        <v>7.5</v>
      </c>
      <c r="DZ6" s="1034">
        <f t="shared" ref="DZ6:EE6" si="8">$DV6*DO6/100</f>
        <v>127.64703411746112</v>
      </c>
      <c r="EA6" s="1034">
        <f t="shared" si="8"/>
        <v>0</v>
      </c>
      <c r="EB6" s="1034">
        <f t="shared" si="8"/>
        <v>0</v>
      </c>
      <c r="EC6" s="1034">
        <f t="shared" si="8"/>
        <v>0</v>
      </c>
      <c r="ED6" s="1034">
        <f t="shared" si="8"/>
        <v>0</v>
      </c>
      <c r="EE6" s="1034">
        <f t="shared" si="8"/>
        <v>0</v>
      </c>
      <c r="EF6" s="1034">
        <f>SUM(DZ6:EE6)</f>
        <v>127.64703411746112</v>
      </c>
      <c r="EG6" s="1038"/>
      <c r="EL6" s="1028">
        <v>7.5</v>
      </c>
      <c r="EM6" s="1037">
        <v>100</v>
      </c>
      <c r="EN6" s="1037">
        <v>0</v>
      </c>
      <c r="EO6" s="1037">
        <v>0</v>
      </c>
      <c r="EP6" s="1037">
        <v>0</v>
      </c>
      <c r="EQ6" s="1037">
        <v>0</v>
      </c>
      <c r="ER6" s="1037">
        <v>0</v>
      </c>
      <c r="ET6" s="1034">
        <v>21.895839996652743</v>
      </c>
      <c r="EV6" s="1035">
        <f t="shared" ref="EV6:EV8" si="9">+EW6+0.25</f>
        <v>7.75</v>
      </c>
      <c r="EW6" s="1036">
        <v>7.5</v>
      </c>
      <c r="EX6" s="1034">
        <f>$ET6*EM6/100</f>
        <v>21.895839996652743</v>
      </c>
      <c r="EY6" s="1034">
        <f t="shared" ref="EY6:FC6" si="10">$ET6*EN6/100</f>
        <v>0</v>
      </c>
      <c r="EZ6" s="1034">
        <f t="shared" si="10"/>
        <v>0</v>
      </c>
      <c r="FA6" s="1034">
        <f t="shared" si="10"/>
        <v>0</v>
      </c>
      <c r="FB6" s="1034">
        <f t="shared" si="10"/>
        <v>0</v>
      </c>
      <c r="FC6" s="1034">
        <f t="shared" si="10"/>
        <v>0</v>
      </c>
      <c r="FD6" s="1034">
        <f>SUM(EX6:FC6)</f>
        <v>21.895839996652743</v>
      </c>
      <c r="FE6" s="1038"/>
      <c r="FK6" s="1028">
        <v>7.5</v>
      </c>
      <c r="FL6" s="1037">
        <v>100</v>
      </c>
      <c r="FM6" s="1037">
        <v>0</v>
      </c>
      <c r="FN6" s="1037">
        <v>0</v>
      </c>
      <c r="FO6" s="1037">
        <v>0</v>
      </c>
      <c r="FP6" s="1037">
        <v>0</v>
      </c>
      <c r="FQ6" s="1037">
        <v>0</v>
      </c>
      <c r="FR6" s="1037">
        <v>0</v>
      </c>
      <c r="FS6" s="1034">
        <v>16.560018421083758</v>
      </c>
      <c r="FU6" s="1035">
        <f t="shared" ref="FU6:FU8" si="11">+FV6+0.25</f>
        <v>7.75</v>
      </c>
      <c r="FV6" s="1036">
        <v>7.5</v>
      </c>
      <c r="FW6" s="1034">
        <f>$FS6*FL6/100</f>
        <v>16.560018421083758</v>
      </c>
      <c r="FX6" s="1034">
        <f t="shared" ref="FX6:GC21" si="12">$FS6*FM6/100</f>
        <v>0</v>
      </c>
      <c r="FY6" s="1034">
        <f t="shared" si="12"/>
        <v>0</v>
      </c>
      <c r="FZ6" s="1034">
        <f t="shared" si="12"/>
        <v>0</v>
      </c>
      <c r="GA6" s="1034">
        <f t="shared" si="12"/>
        <v>0</v>
      </c>
      <c r="GB6" s="1034">
        <f t="shared" si="12"/>
        <v>0</v>
      </c>
      <c r="GC6" s="1034">
        <f t="shared" si="12"/>
        <v>0</v>
      </c>
      <c r="GD6" s="1034">
        <f>SUM(FW6:GC6)</f>
        <v>16.560018421083758</v>
      </c>
      <c r="GE6" s="1038"/>
      <c r="GJ6" s="1028">
        <v>8</v>
      </c>
      <c r="GK6" s="1037">
        <v>100</v>
      </c>
      <c r="GL6" s="1037">
        <v>0</v>
      </c>
      <c r="GM6" s="1037">
        <v>0</v>
      </c>
      <c r="GN6" s="1037">
        <v>0</v>
      </c>
      <c r="GO6" s="1037">
        <v>0</v>
      </c>
      <c r="GP6" s="1037">
        <v>0</v>
      </c>
      <c r="GQ6" s="1037">
        <v>0</v>
      </c>
      <c r="GR6" s="1034">
        <v>220.86195800711701</v>
      </c>
      <c r="GT6" s="1035">
        <f t="shared" ref="GT6:GT7" si="13">+GU6+0.25</f>
        <v>8.25</v>
      </c>
      <c r="GU6" s="1036">
        <v>8</v>
      </c>
      <c r="GV6" s="1034">
        <f>$GR6*GK6/100</f>
        <v>220.86195800711704</v>
      </c>
      <c r="GW6" s="1034">
        <f t="shared" ref="GW6:HB6" si="14">$GR6*GL6/100</f>
        <v>0</v>
      </c>
      <c r="GX6" s="1034">
        <f t="shared" si="14"/>
        <v>0</v>
      </c>
      <c r="GY6" s="1034">
        <f t="shared" si="14"/>
        <v>0</v>
      </c>
      <c r="GZ6" s="1034">
        <f t="shared" si="14"/>
        <v>0</v>
      </c>
      <c r="HA6" s="1034">
        <f t="shared" si="14"/>
        <v>0</v>
      </c>
      <c r="HB6" s="1034">
        <f t="shared" si="14"/>
        <v>0</v>
      </c>
      <c r="HC6" s="1034">
        <f>SUM(GV6:HB6)</f>
        <v>220.86195800711704</v>
      </c>
      <c r="HI6" s="1080">
        <v>8</v>
      </c>
      <c r="HJ6" s="1080">
        <v>100</v>
      </c>
      <c r="HK6" s="1071">
        <v>0</v>
      </c>
      <c r="HL6" s="1071">
        <v>0</v>
      </c>
      <c r="HM6" s="1071">
        <v>0</v>
      </c>
      <c r="HN6" s="1071">
        <v>0</v>
      </c>
      <c r="HO6" s="1071">
        <v>0</v>
      </c>
      <c r="HP6" s="1071">
        <v>0</v>
      </c>
      <c r="HQ6" s="1071">
        <v>259.30435036717085</v>
      </c>
      <c r="HT6" s="1076">
        <f t="shared" ref="HT6:HT7" si="15">+HU6+0.25</f>
        <v>8.25</v>
      </c>
      <c r="HU6" s="1077">
        <v>8</v>
      </c>
      <c r="HV6" s="1078">
        <f>$HQ6*HJ6/100</f>
        <v>259.30435036717085</v>
      </c>
      <c r="HW6" s="1078">
        <f t="shared" ref="HW6:IB21" si="16">$HQ6*HK6/100</f>
        <v>0</v>
      </c>
      <c r="HX6" s="1078">
        <f t="shared" si="16"/>
        <v>0</v>
      </c>
      <c r="HY6" s="1078">
        <f t="shared" si="16"/>
        <v>0</v>
      </c>
      <c r="HZ6" s="1078">
        <f t="shared" si="16"/>
        <v>0</v>
      </c>
      <c r="IA6" s="1078">
        <f t="shared" si="16"/>
        <v>0</v>
      </c>
      <c r="IB6" s="1078">
        <f t="shared" si="16"/>
        <v>0</v>
      </c>
      <c r="IC6" s="1078">
        <f t="shared" ref="IC6:IC44" si="17">SUM(HV6:IB6)</f>
        <v>259.30435036717085</v>
      </c>
      <c r="IL6" s="1080">
        <v>8</v>
      </c>
      <c r="IM6" s="1080">
        <v>100</v>
      </c>
      <c r="IN6" s="1071">
        <v>0</v>
      </c>
      <c r="IO6" s="1071">
        <v>0</v>
      </c>
      <c r="IP6" s="1071">
        <v>0</v>
      </c>
      <c r="IQ6" s="1071">
        <v>0</v>
      </c>
      <c r="IR6" s="1071">
        <v>0</v>
      </c>
      <c r="IS6" s="1071">
        <v>0</v>
      </c>
      <c r="IT6" s="1071">
        <v>3150.8619428394409</v>
      </c>
      <c r="IW6" s="1076">
        <f t="shared" ref="IW6:IW7" si="18">+IX6+0.25</f>
        <v>8.25</v>
      </c>
      <c r="IX6" s="1077">
        <v>8</v>
      </c>
      <c r="IY6" s="1078">
        <f>$IT6*IM6/100</f>
        <v>3150.8619428394409</v>
      </c>
      <c r="IZ6" s="1078">
        <f t="shared" ref="IZ6:JE6" si="19">$IT6*IN6/100</f>
        <v>0</v>
      </c>
      <c r="JA6" s="1078">
        <f t="shared" si="19"/>
        <v>0</v>
      </c>
      <c r="JB6" s="1078">
        <f t="shared" si="19"/>
        <v>0</v>
      </c>
      <c r="JC6" s="1078">
        <f t="shared" si="19"/>
        <v>0</v>
      </c>
      <c r="JD6" s="1078">
        <f t="shared" si="19"/>
        <v>0</v>
      </c>
      <c r="JE6" s="1078">
        <f t="shared" si="19"/>
        <v>0</v>
      </c>
      <c r="JF6" s="1078">
        <f>SUM(IY6:JE6)</f>
        <v>3150.8619428394409</v>
      </c>
    </row>
    <row r="7" spans="2:266">
      <c r="B7" s="848">
        <v>8.5</v>
      </c>
      <c r="C7" s="848">
        <v>100</v>
      </c>
      <c r="D7" s="848"/>
      <c r="E7" s="848"/>
      <c r="F7" s="848"/>
      <c r="G7" s="848"/>
      <c r="H7" s="848"/>
      <c r="I7" s="653"/>
      <c r="J7" s="655">
        <v>17.779633879782825</v>
      </c>
      <c r="K7" s="653"/>
      <c r="L7" s="653"/>
      <c r="M7" s="848">
        <v>8.5</v>
      </c>
      <c r="N7" s="6">
        <f>$J7*C7/100</f>
        <v>17.779633879782825</v>
      </c>
      <c r="O7" s="6">
        <f t="shared" ref="O7:T7" si="20">$J7*D7/100</f>
        <v>0</v>
      </c>
      <c r="P7" s="6">
        <f t="shared" si="20"/>
        <v>0</v>
      </c>
      <c r="Q7" s="6">
        <f t="shared" si="20"/>
        <v>0</v>
      </c>
      <c r="R7" s="6">
        <f t="shared" si="20"/>
        <v>0</v>
      </c>
      <c r="S7" s="6">
        <f t="shared" si="20"/>
        <v>0</v>
      </c>
      <c r="T7" s="6">
        <f t="shared" si="20"/>
        <v>0</v>
      </c>
      <c r="U7" s="6"/>
      <c r="X7" s="767">
        <v>9</v>
      </c>
      <c r="Y7" s="767">
        <v>100</v>
      </c>
      <c r="Z7" s="767"/>
      <c r="AA7" s="767"/>
      <c r="AB7" s="767"/>
      <c r="AC7" s="767"/>
      <c r="AD7" s="767"/>
      <c r="AE7" s="659"/>
      <c r="AG7" s="764">
        <v>1525.7183318706273</v>
      </c>
      <c r="AI7" s="849">
        <f t="shared" ref="AI7:AI43" si="21">+AJ7+0.25</f>
        <v>9.25</v>
      </c>
      <c r="AJ7" s="850">
        <v>9</v>
      </c>
      <c r="AK7" s="764">
        <f t="shared" ref="AK7:AK43" si="22">$AG7*Y7/100</f>
        <v>1525.7183318706273</v>
      </c>
      <c r="AL7" s="764">
        <f t="shared" ref="AL7:AL43" si="23">$AG7*Z7/100</f>
        <v>0</v>
      </c>
      <c r="AM7" s="764">
        <f t="shared" ref="AM7:AM43" si="24">$AG7*AA7/100</f>
        <v>0</v>
      </c>
      <c r="AN7" s="764">
        <f t="shared" ref="AN7:AN43" si="25">$AG7*AB7/100</f>
        <v>0</v>
      </c>
      <c r="AO7" s="764">
        <f t="shared" ref="AO7:AO43" si="26">$AG7*AC7/100</f>
        <v>0</v>
      </c>
      <c r="AP7" s="764">
        <f t="shared" ref="AP7:AP43" si="27">$AG7*AD7/100</f>
        <v>0</v>
      </c>
      <c r="AQ7" s="764">
        <f t="shared" ref="AQ7:AQ43" si="28">$AG7*AE7/100</f>
        <v>0</v>
      </c>
      <c r="AR7" s="764">
        <f t="shared" ref="AR7:AR44" si="29">SUM(AK7:AQ7)</f>
        <v>1525.7183318706273</v>
      </c>
      <c r="AV7" s="767">
        <v>9</v>
      </c>
      <c r="AW7" s="767">
        <v>100</v>
      </c>
      <c r="AX7" s="767"/>
      <c r="AY7" s="767"/>
      <c r="AZ7" s="767"/>
      <c r="BA7" s="767"/>
      <c r="BB7" s="767"/>
      <c r="BC7" s="659"/>
      <c r="BE7" s="761">
        <v>0</v>
      </c>
      <c r="BG7" s="849">
        <f t="shared" ref="BG7:BG43" si="30">+BH7+0.25</f>
        <v>9.25</v>
      </c>
      <c r="BH7" s="850">
        <v>9</v>
      </c>
      <c r="BI7" s="764">
        <f t="shared" ref="BI7:BI43" si="31">+$BE7*AW7%</f>
        <v>0</v>
      </c>
      <c r="BJ7" s="764">
        <f t="shared" ref="BJ7:BJ43" si="32">+$BE7*AX7%</f>
        <v>0</v>
      </c>
      <c r="BK7" s="764">
        <f t="shared" ref="BK7:BK43" si="33">+$BE7*AY7%</f>
        <v>0</v>
      </c>
      <c r="BL7" s="764">
        <f t="shared" ref="BL7:BL43" si="34">+$BE7*AZ7%</f>
        <v>0</v>
      </c>
      <c r="BM7" s="764">
        <f t="shared" ref="BM7:BM43" si="35">+$BE7*BA7%</f>
        <v>0</v>
      </c>
      <c r="BN7" s="764">
        <f t="shared" ref="BN7:BN43" si="36">+$BE7*BB7%</f>
        <v>0</v>
      </c>
      <c r="BO7" s="764">
        <f t="shared" ref="BO7:BO43" si="37">+$BE7*BC7%</f>
        <v>0</v>
      </c>
      <c r="BP7" s="761">
        <f t="shared" ref="BP7:BP43" si="38">SUM(BI7:BO7)</f>
        <v>0</v>
      </c>
      <c r="BT7" s="1028">
        <v>8.5</v>
      </c>
      <c r="BU7" s="1028">
        <v>100</v>
      </c>
      <c r="BV7" s="1028">
        <v>0</v>
      </c>
      <c r="BW7" s="1028">
        <v>0</v>
      </c>
      <c r="BX7" s="1028">
        <v>0</v>
      </c>
      <c r="BY7" s="1028">
        <v>0</v>
      </c>
      <c r="BZ7" s="1028">
        <v>0</v>
      </c>
      <c r="CA7" s="1033">
        <f t="shared" ref="CA7:CA44" si="39">SUM(BU7:BZ7)</f>
        <v>100</v>
      </c>
      <c r="CC7" s="1034">
        <v>4065.6893693892093</v>
      </c>
      <c r="CE7" s="1035">
        <f>+CF7+0.25</f>
        <v>8.75</v>
      </c>
      <c r="CF7" s="1036">
        <v>8.5</v>
      </c>
      <c r="CG7" s="1034">
        <f t="shared" ref="CG7:CG44" si="40">+$CC7*BU7%</f>
        <v>4065.6893693892093</v>
      </c>
      <c r="CH7" s="1034">
        <f t="shared" ref="CH7:CH44" si="41">+$CC7*BV7%</f>
        <v>0</v>
      </c>
      <c r="CI7" s="1034">
        <f t="shared" ref="CI7:CI44" si="42">+$CC7*BW7%</f>
        <v>0</v>
      </c>
      <c r="CJ7" s="1034">
        <f t="shared" ref="CJ7:CJ44" si="43">+$CC7*BX7%</f>
        <v>0</v>
      </c>
      <c r="CK7" s="1034">
        <f t="shared" ref="CK7:CK44" si="44">+$CC7*BY7%</f>
        <v>0</v>
      </c>
      <c r="CL7" s="1034">
        <f t="shared" ref="CL7:CL44" si="45">+$CC7*BZ7%</f>
        <v>0</v>
      </c>
      <c r="CM7" s="1034">
        <f t="shared" ref="CM7:CM44" si="46">SUM(CG7:CL7)</f>
        <v>4065.6893693892093</v>
      </c>
      <c r="CQ7" s="1028">
        <v>7.5</v>
      </c>
      <c r="CR7" s="1032">
        <v>100</v>
      </c>
      <c r="CS7" s="1028">
        <v>0</v>
      </c>
      <c r="CT7" s="1028">
        <v>0</v>
      </c>
      <c r="CU7" s="1028">
        <v>0</v>
      </c>
      <c r="CV7" s="1028">
        <v>0</v>
      </c>
      <c r="CW7" s="1028">
        <v>0</v>
      </c>
      <c r="CX7" s="1039"/>
      <c r="CZ7" s="1034">
        <v>373.66289255114498</v>
      </c>
      <c r="DB7" s="1035">
        <f t="shared" si="4"/>
        <v>7.75</v>
      </c>
      <c r="DC7" s="1036">
        <v>7.5</v>
      </c>
      <c r="DD7" s="1034">
        <f t="shared" ref="DD7:DD46" si="47">$CZ7*CR7/100</f>
        <v>373.66289255114498</v>
      </c>
      <c r="DE7" s="1034">
        <f t="shared" ref="DE7:DE46" si="48">$CZ7*CS7/100</f>
        <v>0</v>
      </c>
      <c r="DF7" s="1034">
        <f t="shared" ref="DF7:DF46" si="49">$CZ7*CT7/100</f>
        <v>0</v>
      </c>
      <c r="DG7" s="1034">
        <f t="shared" ref="DG7:DG46" si="50">$CZ7*CU7/100</f>
        <v>0</v>
      </c>
      <c r="DH7" s="1034">
        <f t="shared" ref="DH7:DH46" si="51">$CZ7*CV7/100</f>
        <v>0</v>
      </c>
      <c r="DI7" s="1034">
        <f t="shared" ref="DI7:DI46" si="52">$CZ7*CW7/100</f>
        <v>0</v>
      </c>
      <c r="DJ7" s="1034">
        <f t="shared" si="6"/>
        <v>373.66289255114498</v>
      </c>
      <c r="DN7" s="1028">
        <v>8</v>
      </c>
      <c r="DO7" s="1037">
        <v>100</v>
      </c>
      <c r="DP7" s="1037">
        <v>0</v>
      </c>
      <c r="DQ7" s="1037">
        <v>0</v>
      </c>
      <c r="DR7" s="1037">
        <v>0</v>
      </c>
      <c r="DS7" s="1037">
        <v>0</v>
      </c>
      <c r="DT7" s="1037">
        <v>0</v>
      </c>
      <c r="DV7" s="1034">
        <v>127.64703411746112</v>
      </c>
      <c r="DX7" s="1035">
        <f t="shared" si="7"/>
        <v>8.25</v>
      </c>
      <c r="DY7" s="1036">
        <v>8</v>
      </c>
      <c r="DZ7" s="1034">
        <f t="shared" ref="DZ7:DZ46" si="53">$DV7*DO7/100</f>
        <v>127.64703411746112</v>
      </c>
      <c r="EA7" s="1034">
        <f t="shared" ref="EA7:EA46" si="54">$DV7*DP7/100</f>
        <v>0</v>
      </c>
      <c r="EB7" s="1034">
        <f t="shared" ref="EB7:EB46" si="55">$DV7*DQ7/100</f>
        <v>0</v>
      </c>
      <c r="EC7" s="1034">
        <f t="shared" ref="EC7:EC46" si="56">$DV7*DR7/100</f>
        <v>0</v>
      </c>
      <c r="ED7" s="1034">
        <f t="shared" ref="ED7:ED46" si="57">$DV7*DS7/100</f>
        <v>0</v>
      </c>
      <c r="EE7" s="1034">
        <f t="shared" ref="EE7:EE46" si="58">$DV7*DT7/100</f>
        <v>0</v>
      </c>
      <c r="EF7" s="1034">
        <f t="shared" ref="EF7:EF46" si="59">SUM(DZ7:EE7)</f>
        <v>127.64703411746112</v>
      </c>
      <c r="EG7" s="1038"/>
      <c r="EL7" s="1028">
        <v>8</v>
      </c>
      <c r="EM7" s="1037">
        <v>100</v>
      </c>
      <c r="EN7" s="1037">
        <v>0</v>
      </c>
      <c r="EO7" s="1037">
        <v>0</v>
      </c>
      <c r="EP7" s="1037">
        <v>0</v>
      </c>
      <c r="EQ7" s="1037">
        <v>0</v>
      </c>
      <c r="ER7" s="1037">
        <v>0</v>
      </c>
      <c r="ET7" s="1034">
        <v>304.96946208211045</v>
      </c>
      <c r="EV7" s="1035">
        <f t="shared" si="9"/>
        <v>8.25</v>
      </c>
      <c r="EW7" s="1036">
        <v>8</v>
      </c>
      <c r="EX7" s="1034">
        <f t="shared" ref="EX7:EX46" si="60">$ET7*EM7/100</f>
        <v>304.96946208211045</v>
      </c>
      <c r="EY7" s="1034">
        <f t="shared" ref="EY7:EY46" si="61">$ET7*EN7/100</f>
        <v>0</v>
      </c>
      <c r="EZ7" s="1034">
        <f t="shared" ref="EZ7:EZ46" si="62">$ET7*EO7/100</f>
        <v>0</v>
      </c>
      <c r="FA7" s="1034">
        <f t="shared" ref="FA7:FA46" si="63">$ET7*EP7/100</f>
        <v>0</v>
      </c>
      <c r="FB7" s="1034">
        <f t="shared" ref="FB7:FB46" si="64">$ET7*EQ7/100</f>
        <v>0</v>
      </c>
      <c r="FC7" s="1034">
        <f t="shared" ref="FC7:FC46" si="65">$ET7*ER7/100</f>
        <v>0</v>
      </c>
      <c r="FD7" s="1034">
        <f t="shared" ref="FD7:FD46" si="66">SUM(EX7:FC7)</f>
        <v>304.96946208211045</v>
      </c>
      <c r="FE7" s="1038"/>
      <c r="FK7" s="1028">
        <v>8</v>
      </c>
      <c r="FL7" s="1037">
        <v>100</v>
      </c>
      <c r="FM7" s="1037">
        <v>0</v>
      </c>
      <c r="FN7" s="1037">
        <v>0</v>
      </c>
      <c r="FO7" s="1037">
        <v>0</v>
      </c>
      <c r="FP7" s="1037">
        <v>0</v>
      </c>
      <c r="FQ7" s="1037">
        <v>0</v>
      </c>
      <c r="FR7" s="1037">
        <v>0</v>
      </c>
      <c r="FS7" s="1034">
        <v>33.120036842167515</v>
      </c>
      <c r="FU7" s="1035">
        <f t="shared" si="11"/>
        <v>8.25</v>
      </c>
      <c r="FV7" s="1036">
        <v>8</v>
      </c>
      <c r="FW7" s="1034">
        <f t="shared" ref="FW7:FW47" si="67">$FS7*FL7/100</f>
        <v>33.120036842167515</v>
      </c>
      <c r="FX7" s="1034">
        <f t="shared" ref="FX7:FX47" si="68">$FS7*FM7/100</f>
        <v>0</v>
      </c>
      <c r="FY7" s="1034">
        <f t="shared" ref="FY7:FY47" si="69">$FS7*FN7/100</f>
        <v>0</v>
      </c>
      <c r="FZ7" s="1034">
        <f t="shared" ref="FZ7:FZ47" si="70">$FS7*FO7/100</f>
        <v>0</v>
      </c>
      <c r="GA7" s="1034">
        <f t="shared" ref="GA7:GA47" si="71">$FS7*FP7/100</f>
        <v>0</v>
      </c>
      <c r="GB7" s="1034">
        <f t="shared" ref="GB7:GC47" si="72">$FS7*FQ7/100</f>
        <v>0</v>
      </c>
      <c r="GC7" s="1034">
        <f t="shared" si="12"/>
        <v>0</v>
      </c>
      <c r="GD7" s="1034">
        <f t="shared" ref="GD7:GD47" si="73">SUM(FW7:GC7)</f>
        <v>33.120036842167515</v>
      </c>
      <c r="GE7" s="1038"/>
      <c r="GJ7" s="1028">
        <v>8.5</v>
      </c>
      <c r="GK7" s="1037">
        <v>100</v>
      </c>
      <c r="GL7" s="1037">
        <v>0</v>
      </c>
      <c r="GM7" s="1037">
        <v>0</v>
      </c>
      <c r="GN7" s="1037">
        <v>0</v>
      </c>
      <c r="GO7" s="1037">
        <v>0</v>
      </c>
      <c r="GP7" s="1037">
        <v>0</v>
      </c>
      <c r="GQ7" s="1037">
        <v>0</v>
      </c>
      <c r="GR7" s="1034">
        <v>750.78391338797201</v>
      </c>
      <c r="GT7" s="1035">
        <f t="shared" si="13"/>
        <v>8.75</v>
      </c>
      <c r="GU7" s="1036">
        <v>8.5</v>
      </c>
      <c r="GV7" s="1034">
        <f t="shared" ref="GV7:GV44" si="74">$GR7*GK7/100</f>
        <v>750.78391338797201</v>
      </c>
      <c r="GW7" s="1034">
        <f t="shared" ref="GW7:GW44" si="75">$GR7*GL7/100</f>
        <v>0</v>
      </c>
      <c r="GX7" s="1034">
        <f t="shared" ref="GX7:GX44" si="76">$GR7*GM7/100</f>
        <v>0</v>
      </c>
      <c r="GY7" s="1034">
        <f t="shared" ref="GY7:GY44" si="77">$GR7*GN7/100</f>
        <v>0</v>
      </c>
      <c r="GZ7" s="1034">
        <f t="shared" ref="GZ7:GZ44" si="78">$GR7*GO7/100</f>
        <v>0</v>
      </c>
      <c r="HA7" s="1034">
        <f t="shared" ref="HA7:HA44" si="79">$GR7*GP7/100</f>
        <v>0</v>
      </c>
      <c r="HB7" s="1034">
        <f t="shared" ref="HB7:HB44" si="80">$GR7*GQ7/100</f>
        <v>0</v>
      </c>
      <c r="HC7" s="1034">
        <f t="shared" ref="HC7:HC44" si="81">SUM(GV7:HB7)</f>
        <v>750.78391338797201</v>
      </c>
      <c r="HI7" s="1080">
        <v>8.5</v>
      </c>
      <c r="HJ7" s="1080">
        <v>100</v>
      </c>
      <c r="HK7" s="1071">
        <v>0</v>
      </c>
      <c r="HL7" s="1071">
        <v>0</v>
      </c>
      <c r="HM7" s="1071">
        <v>0</v>
      </c>
      <c r="HN7" s="1071">
        <v>0</v>
      </c>
      <c r="HO7" s="1071">
        <v>0</v>
      </c>
      <c r="HP7" s="1071">
        <v>0</v>
      </c>
      <c r="HQ7" s="1071">
        <v>0</v>
      </c>
      <c r="HT7" s="1076">
        <f t="shared" si="15"/>
        <v>8.75</v>
      </c>
      <c r="HU7" s="1077">
        <v>8.5</v>
      </c>
      <c r="HV7" s="1078">
        <f t="shared" ref="HV7:IB44" si="82">$HQ7*HJ7/100</f>
        <v>0</v>
      </c>
      <c r="HW7" s="1078">
        <f t="shared" si="16"/>
        <v>0</v>
      </c>
      <c r="HX7" s="1078">
        <f t="shared" si="16"/>
        <v>0</v>
      </c>
      <c r="HY7" s="1078">
        <f t="shared" si="16"/>
        <v>0</v>
      </c>
      <c r="HZ7" s="1078">
        <f t="shared" si="16"/>
        <v>0</v>
      </c>
      <c r="IA7" s="1078">
        <f t="shared" si="16"/>
        <v>0</v>
      </c>
      <c r="IB7" s="1078">
        <f t="shared" si="16"/>
        <v>0</v>
      </c>
      <c r="IC7" s="1078">
        <f t="shared" si="17"/>
        <v>0</v>
      </c>
      <c r="IL7" s="1080">
        <v>8.5</v>
      </c>
      <c r="IM7" s="1080">
        <v>100</v>
      </c>
      <c r="IN7" s="1071">
        <v>0</v>
      </c>
      <c r="IO7" s="1071">
        <v>0</v>
      </c>
      <c r="IP7" s="1071">
        <v>0</v>
      </c>
      <c r="IQ7" s="1071">
        <v>0</v>
      </c>
      <c r="IR7" s="1071">
        <v>0</v>
      </c>
      <c r="IS7" s="1071">
        <v>0</v>
      </c>
      <c r="IT7" s="1071">
        <v>7880.1967378996433</v>
      </c>
      <c r="IW7" s="1076">
        <f t="shared" si="18"/>
        <v>8.75</v>
      </c>
      <c r="IX7" s="1077">
        <v>8.5</v>
      </c>
      <c r="IY7" s="1078">
        <f t="shared" ref="IY7:IY44" si="83">$IT7*IM7/100</f>
        <v>7880.1967378996433</v>
      </c>
      <c r="IZ7" s="1078">
        <f t="shared" ref="IZ7:IZ44" si="84">$IT7*IN7/100</f>
        <v>0</v>
      </c>
      <c r="JA7" s="1078">
        <f t="shared" ref="JA7:JA44" si="85">$IT7*IO7/100</f>
        <v>0</v>
      </c>
      <c r="JB7" s="1078">
        <f t="shared" ref="JB7:JB44" si="86">$IT7*IP7/100</f>
        <v>0</v>
      </c>
      <c r="JC7" s="1078">
        <f t="shared" ref="JC7:JC44" si="87">$IT7*IQ7/100</f>
        <v>0</v>
      </c>
      <c r="JD7" s="1078">
        <f t="shared" ref="JD7:JD44" si="88">$IT7*IR7/100</f>
        <v>0</v>
      </c>
      <c r="JE7" s="1078">
        <f t="shared" ref="JE7:JE44" si="89">$IT7*IS7/100</f>
        <v>0</v>
      </c>
      <c r="JF7" s="1078">
        <f t="shared" ref="JF7:JF44" si="90">SUM(IY7:JE7)</f>
        <v>7880.1967378996433</v>
      </c>
    </row>
    <row r="8" spans="2:266">
      <c r="B8" s="848">
        <v>9</v>
      </c>
      <c r="C8" s="848">
        <v>100</v>
      </c>
      <c r="D8" s="848"/>
      <c r="E8" s="848"/>
      <c r="F8" s="848"/>
      <c r="G8" s="848"/>
      <c r="H8" s="848"/>
      <c r="I8" s="653"/>
      <c r="J8" s="655">
        <v>728.89035839674136</v>
      </c>
      <c r="K8" s="653"/>
      <c r="L8" s="653"/>
      <c r="M8" s="848">
        <v>9</v>
      </c>
      <c r="N8" s="6">
        <f t="shared" ref="N8:N44" si="91">$J8*C8/100</f>
        <v>728.89035839674136</v>
      </c>
      <c r="O8" s="6">
        <f t="shared" ref="O8:O44" si="92">$J8*D8/100</f>
        <v>0</v>
      </c>
      <c r="P8" s="6">
        <f t="shared" ref="P8:P44" si="93">$J8*E8/100</f>
        <v>0</v>
      </c>
      <c r="Q8" s="6">
        <f t="shared" ref="Q8:Q44" si="94">$J8*F8/100</f>
        <v>0</v>
      </c>
      <c r="R8" s="6">
        <f t="shared" ref="R8:R44" si="95">$J8*G8/100</f>
        <v>0</v>
      </c>
      <c r="S8" s="6">
        <f t="shared" ref="S8:S44" si="96">$J8*H8/100</f>
        <v>0</v>
      </c>
      <c r="T8" s="6">
        <f t="shared" ref="T8:T44" si="97">$J8*I8/100</f>
        <v>0</v>
      </c>
      <c r="U8" s="6"/>
      <c r="X8" s="767">
        <v>9.5</v>
      </c>
      <c r="Y8" s="767">
        <v>100</v>
      </c>
      <c r="Z8" s="767"/>
      <c r="AA8" s="767"/>
      <c r="AB8" s="767"/>
      <c r="AC8" s="767"/>
      <c r="AD8" s="767"/>
      <c r="AE8" s="659"/>
      <c r="AG8" s="764">
        <v>0</v>
      </c>
      <c r="AI8" s="849">
        <f t="shared" si="21"/>
        <v>9.75</v>
      </c>
      <c r="AJ8" s="850">
        <v>9.5</v>
      </c>
      <c r="AK8" s="764">
        <f t="shared" si="22"/>
        <v>0</v>
      </c>
      <c r="AL8" s="764">
        <f t="shared" si="23"/>
        <v>0</v>
      </c>
      <c r="AM8" s="764">
        <f t="shared" si="24"/>
        <v>0</v>
      </c>
      <c r="AN8" s="764">
        <f t="shared" si="25"/>
        <v>0</v>
      </c>
      <c r="AO8" s="764">
        <f t="shared" si="26"/>
        <v>0</v>
      </c>
      <c r="AP8" s="764">
        <f t="shared" si="27"/>
        <v>0</v>
      </c>
      <c r="AQ8" s="764">
        <f t="shared" si="28"/>
        <v>0</v>
      </c>
      <c r="AR8" s="764">
        <f t="shared" si="29"/>
        <v>0</v>
      </c>
      <c r="AV8" s="767">
        <v>9.5</v>
      </c>
      <c r="AW8" s="767">
        <v>100</v>
      </c>
      <c r="AX8" s="767"/>
      <c r="AY8" s="767"/>
      <c r="AZ8" s="767"/>
      <c r="BA8" s="767"/>
      <c r="BB8" s="767"/>
      <c r="BC8" s="659"/>
      <c r="BE8" s="761">
        <v>1880.0366334802204</v>
      </c>
      <c r="BG8" s="849">
        <f t="shared" si="30"/>
        <v>9.75</v>
      </c>
      <c r="BH8" s="850">
        <v>9.5</v>
      </c>
      <c r="BI8" s="764">
        <f t="shared" si="31"/>
        <v>1880.0366334802204</v>
      </c>
      <c r="BJ8" s="764">
        <f t="shared" si="32"/>
        <v>0</v>
      </c>
      <c r="BK8" s="764">
        <f t="shared" si="33"/>
        <v>0</v>
      </c>
      <c r="BL8" s="764">
        <f t="shared" si="34"/>
        <v>0</v>
      </c>
      <c r="BM8" s="764">
        <f t="shared" si="35"/>
        <v>0</v>
      </c>
      <c r="BN8" s="764">
        <f t="shared" si="36"/>
        <v>0</v>
      </c>
      <c r="BO8" s="764">
        <f t="shared" si="37"/>
        <v>0</v>
      </c>
      <c r="BP8" s="761">
        <f t="shared" si="38"/>
        <v>1880.0366334802204</v>
      </c>
      <c r="BT8" s="1028">
        <v>9</v>
      </c>
      <c r="BU8" s="1028">
        <v>100</v>
      </c>
      <c r="BV8" s="1028">
        <v>0</v>
      </c>
      <c r="BW8" s="1028">
        <v>0</v>
      </c>
      <c r="BX8" s="1028">
        <v>0</v>
      </c>
      <c r="BY8" s="1028">
        <v>0</v>
      </c>
      <c r="BZ8" s="1028">
        <v>0</v>
      </c>
      <c r="CA8" s="1033">
        <f t="shared" si="39"/>
        <v>100</v>
      </c>
      <c r="CC8" s="1034">
        <v>11308.751666363411</v>
      </c>
      <c r="CE8" s="1035">
        <f t="shared" si="2"/>
        <v>9.25</v>
      </c>
      <c r="CF8" s="1036">
        <v>9</v>
      </c>
      <c r="CG8" s="1034">
        <f t="shared" si="40"/>
        <v>11308.751666363411</v>
      </c>
      <c r="CH8" s="1034">
        <f t="shared" si="41"/>
        <v>0</v>
      </c>
      <c r="CI8" s="1034">
        <f t="shared" si="42"/>
        <v>0</v>
      </c>
      <c r="CJ8" s="1034">
        <f t="shared" si="43"/>
        <v>0</v>
      </c>
      <c r="CK8" s="1034">
        <f t="shared" si="44"/>
        <v>0</v>
      </c>
      <c r="CL8" s="1034">
        <f t="shared" si="45"/>
        <v>0</v>
      </c>
      <c r="CM8" s="1034">
        <f t="shared" si="46"/>
        <v>11308.751666363411</v>
      </c>
      <c r="CQ8" s="1028">
        <v>8</v>
      </c>
      <c r="CR8" s="1028">
        <v>100</v>
      </c>
      <c r="CS8" s="1028">
        <v>0</v>
      </c>
      <c r="CT8" s="1028">
        <v>0</v>
      </c>
      <c r="CU8" s="1028">
        <v>0</v>
      </c>
      <c r="CV8" s="1028">
        <v>0</v>
      </c>
      <c r="CW8" s="1028">
        <v>0</v>
      </c>
      <c r="CX8" s="1039"/>
      <c r="CZ8" s="1034">
        <v>193.33945805709607</v>
      </c>
      <c r="DB8" s="1035">
        <f t="shared" si="4"/>
        <v>8.25</v>
      </c>
      <c r="DC8" s="1036">
        <v>8</v>
      </c>
      <c r="DD8" s="1034">
        <f t="shared" si="47"/>
        <v>193.33945805709607</v>
      </c>
      <c r="DE8" s="1034">
        <f t="shared" si="48"/>
        <v>0</v>
      </c>
      <c r="DF8" s="1034">
        <f t="shared" si="49"/>
        <v>0</v>
      </c>
      <c r="DG8" s="1034">
        <f t="shared" si="50"/>
        <v>0</v>
      </c>
      <c r="DH8" s="1034">
        <f t="shared" si="51"/>
        <v>0</v>
      </c>
      <c r="DI8" s="1034">
        <f t="shared" si="52"/>
        <v>0</v>
      </c>
      <c r="DJ8" s="1034">
        <f>SUM(DD8:DI8)</f>
        <v>193.33945805709607</v>
      </c>
      <c r="DN8" s="1028">
        <v>8.5</v>
      </c>
      <c r="DO8" s="1037">
        <v>100</v>
      </c>
      <c r="DP8" s="1037">
        <v>0</v>
      </c>
      <c r="DQ8" s="1037">
        <v>0</v>
      </c>
      <c r="DR8" s="1037">
        <v>0</v>
      </c>
      <c r="DS8" s="1037">
        <v>0</v>
      </c>
      <c r="DT8" s="1037">
        <v>0</v>
      </c>
      <c r="DV8" s="1034">
        <v>127.64703411746112</v>
      </c>
      <c r="DX8" s="1035">
        <f t="shared" si="7"/>
        <v>8.75</v>
      </c>
      <c r="DY8" s="1036">
        <v>8.5</v>
      </c>
      <c r="DZ8" s="1034">
        <f t="shared" si="53"/>
        <v>127.64703411746112</v>
      </c>
      <c r="EA8" s="1034">
        <f t="shared" si="54"/>
        <v>0</v>
      </c>
      <c r="EB8" s="1034">
        <f t="shared" si="55"/>
        <v>0</v>
      </c>
      <c r="EC8" s="1034">
        <f t="shared" si="56"/>
        <v>0</v>
      </c>
      <c r="ED8" s="1034">
        <f t="shared" si="57"/>
        <v>0</v>
      </c>
      <c r="EE8" s="1034">
        <f t="shared" si="58"/>
        <v>0</v>
      </c>
      <c r="EF8" s="1034">
        <f t="shared" si="59"/>
        <v>127.64703411746112</v>
      </c>
      <c r="EG8" s="1038"/>
      <c r="EL8" s="1028">
        <v>8.5</v>
      </c>
      <c r="EM8" s="1037">
        <v>100</v>
      </c>
      <c r="EN8" s="1037">
        <v>0</v>
      </c>
      <c r="EO8" s="1037">
        <v>0</v>
      </c>
      <c r="EP8" s="1037">
        <v>0</v>
      </c>
      <c r="EQ8" s="1037">
        <v>0</v>
      </c>
      <c r="ER8" s="1037">
        <v>0</v>
      </c>
      <c r="ET8" s="1034">
        <v>412.08028228399252</v>
      </c>
      <c r="EV8" s="1035">
        <f t="shared" si="9"/>
        <v>8.75</v>
      </c>
      <c r="EW8" s="1036">
        <v>8.5</v>
      </c>
      <c r="EX8" s="1034">
        <f t="shared" si="60"/>
        <v>412.08028228399252</v>
      </c>
      <c r="EY8" s="1034">
        <f t="shared" si="61"/>
        <v>0</v>
      </c>
      <c r="EZ8" s="1034">
        <f t="shared" si="62"/>
        <v>0</v>
      </c>
      <c r="FA8" s="1034">
        <f t="shared" si="63"/>
        <v>0</v>
      </c>
      <c r="FB8" s="1034">
        <f t="shared" si="64"/>
        <v>0</v>
      </c>
      <c r="FC8" s="1034">
        <f t="shared" si="65"/>
        <v>0</v>
      </c>
      <c r="FD8" s="1034">
        <f t="shared" si="66"/>
        <v>412.08028228399252</v>
      </c>
      <c r="FE8" s="1038"/>
      <c r="FK8" s="1028">
        <v>8.5</v>
      </c>
      <c r="FL8" s="1037">
        <v>100</v>
      </c>
      <c r="FM8" s="1037">
        <v>0</v>
      </c>
      <c r="FN8" s="1037">
        <v>0</v>
      </c>
      <c r="FO8" s="1037">
        <v>0</v>
      </c>
      <c r="FP8" s="1037">
        <v>0</v>
      </c>
      <c r="FQ8" s="1037">
        <v>0</v>
      </c>
      <c r="FR8" s="1037">
        <v>0</v>
      </c>
      <c r="FS8" s="1034">
        <v>80.467216954011761</v>
      </c>
      <c r="FU8" s="1035">
        <f t="shared" si="11"/>
        <v>8.75</v>
      </c>
      <c r="FV8" s="1036">
        <v>8.5</v>
      </c>
      <c r="FW8" s="1034">
        <f t="shared" si="67"/>
        <v>80.467216954011761</v>
      </c>
      <c r="FX8" s="1034">
        <f t="shared" si="68"/>
        <v>0</v>
      </c>
      <c r="FY8" s="1034">
        <f t="shared" si="69"/>
        <v>0</v>
      </c>
      <c r="FZ8" s="1034">
        <f t="shared" si="70"/>
        <v>0</v>
      </c>
      <c r="GA8" s="1034">
        <f t="shared" si="71"/>
        <v>0</v>
      </c>
      <c r="GB8" s="1034">
        <f t="shared" si="72"/>
        <v>0</v>
      </c>
      <c r="GC8" s="1034">
        <f t="shared" si="12"/>
        <v>0</v>
      </c>
      <c r="GD8" s="1034">
        <f t="shared" si="73"/>
        <v>80.467216954011761</v>
      </c>
      <c r="GE8" s="1038"/>
      <c r="GJ8" s="1028">
        <v>9</v>
      </c>
      <c r="GK8" s="1037">
        <v>100</v>
      </c>
      <c r="GL8" s="1037">
        <v>0</v>
      </c>
      <c r="GM8" s="1037">
        <v>0</v>
      </c>
      <c r="GN8" s="1037">
        <v>0</v>
      </c>
      <c r="GO8" s="1037">
        <v>0</v>
      </c>
      <c r="GP8" s="1037">
        <v>0</v>
      </c>
      <c r="GQ8" s="1037">
        <v>0</v>
      </c>
      <c r="GR8" s="1034">
        <v>5398.6889716001833</v>
      </c>
      <c r="GT8" s="1035">
        <f>+GU8+0.25</f>
        <v>9.25</v>
      </c>
      <c r="GU8" s="1036">
        <v>9</v>
      </c>
      <c r="GV8" s="1034">
        <f t="shared" si="74"/>
        <v>5398.6889716001833</v>
      </c>
      <c r="GW8" s="1034">
        <f t="shared" si="75"/>
        <v>0</v>
      </c>
      <c r="GX8" s="1034">
        <f t="shared" si="76"/>
        <v>0</v>
      </c>
      <c r="GY8" s="1034">
        <f t="shared" si="77"/>
        <v>0</v>
      </c>
      <c r="GZ8" s="1034">
        <f t="shared" si="78"/>
        <v>0</v>
      </c>
      <c r="HA8" s="1034">
        <f t="shared" si="79"/>
        <v>0</v>
      </c>
      <c r="HB8" s="1034">
        <f t="shared" si="80"/>
        <v>0</v>
      </c>
      <c r="HC8" s="1034">
        <f t="shared" si="81"/>
        <v>5398.6889716001833</v>
      </c>
      <c r="HI8" s="1080">
        <v>9</v>
      </c>
      <c r="HJ8" s="1080">
        <v>100</v>
      </c>
      <c r="HK8" s="1071">
        <v>0</v>
      </c>
      <c r="HL8" s="1071">
        <v>0</v>
      </c>
      <c r="HM8" s="1071">
        <v>0</v>
      </c>
      <c r="HN8" s="1071">
        <v>0</v>
      </c>
      <c r="HO8" s="1071">
        <v>0</v>
      </c>
      <c r="HP8" s="1071">
        <v>0</v>
      </c>
      <c r="HQ8" s="1071">
        <v>1711.5166568344246</v>
      </c>
      <c r="HT8" s="1076">
        <f>+HU8+0.25</f>
        <v>9.25</v>
      </c>
      <c r="HU8" s="1077">
        <v>9</v>
      </c>
      <c r="HV8" s="1078">
        <f t="shared" si="82"/>
        <v>1711.5166568344246</v>
      </c>
      <c r="HW8" s="1078">
        <f t="shared" si="16"/>
        <v>0</v>
      </c>
      <c r="HX8" s="1078">
        <f t="shared" si="16"/>
        <v>0</v>
      </c>
      <c r="HY8" s="1078">
        <f t="shared" si="16"/>
        <v>0</v>
      </c>
      <c r="HZ8" s="1078">
        <f t="shared" si="16"/>
        <v>0</v>
      </c>
      <c r="IA8" s="1078">
        <f t="shared" si="16"/>
        <v>0</v>
      </c>
      <c r="IB8" s="1078">
        <f t="shared" si="16"/>
        <v>0</v>
      </c>
      <c r="IC8" s="1078">
        <f t="shared" si="17"/>
        <v>1711.5166568344246</v>
      </c>
      <c r="IL8" s="1080">
        <v>9</v>
      </c>
      <c r="IM8" s="1080">
        <v>100</v>
      </c>
      <c r="IN8" s="1071">
        <v>0</v>
      </c>
      <c r="IO8" s="1071">
        <v>0</v>
      </c>
      <c r="IP8" s="1071">
        <v>0</v>
      </c>
      <c r="IQ8" s="1071">
        <v>0</v>
      </c>
      <c r="IR8" s="1071">
        <v>0</v>
      </c>
      <c r="IS8" s="1071">
        <v>0</v>
      </c>
      <c r="IT8" s="1071">
        <v>8551.9806668053425</v>
      </c>
      <c r="IW8" s="1076">
        <f>+IX8+0.25</f>
        <v>9.25</v>
      </c>
      <c r="IX8" s="1077">
        <v>9</v>
      </c>
      <c r="IY8" s="1078">
        <f t="shared" si="83"/>
        <v>8551.9806668053425</v>
      </c>
      <c r="IZ8" s="1078">
        <f t="shared" si="84"/>
        <v>0</v>
      </c>
      <c r="JA8" s="1078">
        <f t="shared" si="85"/>
        <v>0</v>
      </c>
      <c r="JB8" s="1078">
        <f t="shared" si="86"/>
        <v>0</v>
      </c>
      <c r="JC8" s="1078">
        <f t="shared" si="87"/>
        <v>0</v>
      </c>
      <c r="JD8" s="1078">
        <f t="shared" si="88"/>
        <v>0</v>
      </c>
      <c r="JE8" s="1078">
        <f t="shared" si="89"/>
        <v>0</v>
      </c>
      <c r="JF8" s="1078">
        <f t="shared" si="90"/>
        <v>8551.9806668053425</v>
      </c>
    </row>
    <row r="9" spans="2:266">
      <c r="B9" s="848">
        <v>9.5</v>
      </c>
      <c r="C9" s="848">
        <v>100</v>
      </c>
      <c r="D9" s="848"/>
      <c r="E9" s="848"/>
      <c r="F9" s="848"/>
      <c r="G9" s="848"/>
      <c r="H9" s="848"/>
      <c r="I9" s="653"/>
      <c r="J9" s="655">
        <v>11174.882123963758</v>
      </c>
      <c r="K9" s="653"/>
      <c r="L9" s="653"/>
      <c r="M9" s="848">
        <v>9.5</v>
      </c>
      <c r="N9" s="6">
        <f t="shared" si="91"/>
        <v>11174.882123963758</v>
      </c>
      <c r="O9" s="6">
        <f t="shared" si="92"/>
        <v>0</v>
      </c>
      <c r="P9" s="6">
        <f t="shared" si="93"/>
        <v>0</v>
      </c>
      <c r="Q9" s="6">
        <f t="shared" si="94"/>
        <v>0</v>
      </c>
      <c r="R9" s="6">
        <f t="shared" si="95"/>
        <v>0</v>
      </c>
      <c r="S9" s="6">
        <f t="shared" si="96"/>
        <v>0</v>
      </c>
      <c r="T9" s="6">
        <f t="shared" si="97"/>
        <v>0</v>
      </c>
      <c r="U9" s="6"/>
      <c r="X9" s="767">
        <v>10</v>
      </c>
      <c r="Y9" s="767">
        <v>100</v>
      </c>
      <c r="Z9" s="767"/>
      <c r="AA9" s="767"/>
      <c r="AB9" s="767"/>
      <c r="AC9" s="767"/>
      <c r="AD9" s="767"/>
      <c r="AE9" s="659"/>
      <c r="AG9" s="764">
        <v>533.43580171505187</v>
      </c>
      <c r="AI9" s="849">
        <f t="shared" si="21"/>
        <v>10.25</v>
      </c>
      <c r="AJ9" s="850">
        <v>10</v>
      </c>
      <c r="AK9" s="764">
        <f t="shared" si="22"/>
        <v>533.43580171505187</v>
      </c>
      <c r="AL9" s="764">
        <f t="shared" si="23"/>
        <v>0</v>
      </c>
      <c r="AM9" s="764">
        <f t="shared" si="24"/>
        <v>0</v>
      </c>
      <c r="AN9" s="764">
        <f t="shared" si="25"/>
        <v>0</v>
      </c>
      <c r="AO9" s="764">
        <f t="shared" si="26"/>
        <v>0</v>
      </c>
      <c r="AP9" s="764">
        <f t="shared" si="27"/>
        <v>0</v>
      </c>
      <c r="AQ9" s="764">
        <f t="shared" si="28"/>
        <v>0</v>
      </c>
      <c r="AR9" s="764">
        <f t="shared" si="29"/>
        <v>533.43580171505187</v>
      </c>
      <c r="AV9" s="767">
        <v>10</v>
      </c>
      <c r="AW9" s="768">
        <v>100</v>
      </c>
      <c r="AX9" s="768"/>
      <c r="AY9" s="768"/>
      <c r="AZ9" s="768"/>
      <c r="BA9" s="768"/>
      <c r="BB9" s="768"/>
      <c r="BC9" s="659"/>
      <c r="BE9" s="761">
        <v>728.34903768049855</v>
      </c>
      <c r="BG9" s="849">
        <f t="shared" si="30"/>
        <v>10.25</v>
      </c>
      <c r="BH9" s="850">
        <v>10</v>
      </c>
      <c r="BI9" s="764">
        <f t="shared" si="31"/>
        <v>728.34903768049855</v>
      </c>
      <c r="BJ9" s="764">
        <f t="shared" si="32"/>
        <v>0</v>
      </c>
      <c r="BK9" s="764">
        <f t="shared" si="33"/>
        <v>0</v>
      </c>
      <c r="BL9" s="764">
        <f t="shared" si="34"/>
        <v>0</v>
      </c>
      <c r="BM9" s="764">
        <f t="shared" si="35"/>
        <v>0</v>
      </c>
      <c r="BN9" s="764">
        <f t="shared" si="36"/>
        <v>0</v>
      </c>
      <c r="BO9" s="764">
        <f t="shared" si="37"/>
        <v>0</v>
      </c>
      <c r="BP9" s="761">
        <f t="shared" si="38"/>
        <v>728.34903768049855</v>
      </c>
      <c r="BT9" s="1028">
        <v>9.5</v>
      </c>
      <c r="BU9" s="1028">
        <v>100</v>
      </c>
      <c r="BV9" s="1028">
        <v>0</v>
      </c>
      <c r="BW9" s="1028">
        <v>0</v>
      </c>
      <c r="BX9" s="1028">
        <v>0</v>
      </c>
      <c r="BY9" s="1028">
        <v>0</v>
      </c>
      <c r="BZ9" s="1028">
        <v>0</v>
      </c>
      <c r="CA9" s="1033">
        <f t="shared" si="39"/>
        <v>100</v>
      </c>
      <c r="CC9" s="1034">
        <v>5428.2918437929857</v>
      </c>
      <c r="CE9" s="1035">
        <f t="shared" si="2"/>
        <v>9.75</v>
      </c>
      <c r="CF9" s="1036">
        <v>9.5</v>
      </c>
      <c r="CG9" s="1034">
        <f t="shared" si="40"/>
        <v>5428.2918437929857</v>
      </c>
      <c r="CH9" s="1034">
        <f t="shared" si="41"/>
        <v>0</v>
      </c>
      <c r="CI9" s="1034">
        <f t="shared" si="42"/>
        <v>0</v>
      </c>
      <c r="CJ9" s="1034">
        <f t="shared" si="43"/>
        <v>0</v>
      </c>
      <c r="CK9" s="1034">
        <f t="shared" si="44"/>
        <v>0</v>
      </c>
      <c r="CL9" s="1034">
        <f t="shared" si="45"/>
        <v>0</v>
      </c>
      <c r="CM9" s="1034">
        <f t="shared" si="46"/>
        <v>5428.2918437929857</v>
      </c>
      <c r="CQ9" s="1028">
        <v>8.5</v>
      </c>
      <c r="CR9" s="1028">
        <v>100</v>
      </c>
      <c r="CS9" s="1028">
        <v>0</v>
      </c>
      <c r="CT9" s="1028">
        <v>0</v>
      </c>
      <c r="CU9" s="1028">
        <v>0</v>
      </c>
      <c r="CV9" s="1028">
        <v>0</v>
      </c>
      <c r="CW9" s="1028">
        <v>0</v>
      </c>
      <c r="CX9" s="1039"/>
      <c r="CZ9" s="1034">
        <v>984.37125569168154</v>
      </c>
      <c r="DB9" s="1035">
        <f>+DC9+0.25</f>
        <v>8.75</v>
      </c>
      <c r="DC9" s="1036">
        <v>8.5</v>
      </c>
      <c r="DD9" s="1034">
        <f t="shared" si="47"/>
        <v>984.37125569168154</v>
      </c>
      <c r="DE9" s="1034">
        <f t="shared" si="48"/>
        <v>0</v>
      </c>
      <c r="DF9" s="1034">
        <f t="shared" si="49"/>
        <v>0</v>
      </c>
      <c r="DG9" s="1034">
        <f t="shared" si="50"/>
        <v>0</v>
      </c>
      <c r="DH9" s="1034">
        <f t="shared" si="51"/>
        <v>0</v>
      </c>
      <c r="DI9" s="1034">
        <f t="shared" si="52"/>
        <v>0</v>
      </c>
      <c r="DJ9" s="1034">
        <f t="shared" ref="DJ9:DJ46" si="98">SUM(DD9:DI9)</f>
        <v>984.37125569168154</v>
      </c>
      <c r="DN9" s="1028">
        <v>9</v>
      </c>
      <c r="DO9" s="1037">
        <v>100</v>
      </c>
      <c r="DP9" s="1037">
        <v>0</v>
      </c>
      <c r="DQ9" s="1037">
        <v>0</v>
      </c>
      <c r="DR9" s="1037">
        <v>0</v>
      </c>
      <c r="DS9" s="1037">
        <v>0</v>
      </c>
      <c r="DT9" s="1037">
        <v>0</v>
      </c>
      <c r="DV9" s="1034">
        <v>127.64703411746112</v>
      </c>
      <c r="DX9" s="1035">
        <f>+DY9+0.25</f>
        <v>9.25</v>
      </c>
      <c r="DY9" s="1036">
        <v>9</v>
      </c>
      <c r="DZ9" s="1034">
        <f t="shared" si="53"/>
        <v>127.64703411746112</v>
      </c>
      <c r="EA9" s="1034">
        <f t="shared" si="54"/>
        <v>0</v>
      </c>
      <c r="EB9" s="1034">
        <f t="shared" si="55"/>
        <v>0</v>
      </c>
      <c r="EC9" s="1034">
        <f t="shared" si="56"/>
        <v>0</v>
      </c>
      <c r="ED9" s="1034">
        <f t="shared" si="57"/>
        <v>0</v>
      </c>
      <c r="EE9" s="1034">
        <f t="shared" si="58"/>
        <v>0</v>
      </c>
      <c r="EF9" s="1034">
        <f t="shared" si="59"/>
        <v>127.64703411746112</v>
      </c>
      <c r="EG9" s="1038"/>
      <c r="EL9" s="1028">
        <v>9</v>
      </c>
      <c r="EM9" s="1037">
        <v>100</v>
      </c>
      <c r="EN9" s="1037">
        <v>0</v>
      </c>
      <c r="EO9" s="1037">
        <v>0</v>
      </c>
      <c r="EP9" s="1037">
        <v>0</v>
      </c>
      <c r="EQ9" s="1037">
        <v>0</v>
      </c>
      <c r="ER9" s="1037">
        <v>0</v>
      </c>
      <c r="ET9" s="1034">
        <v>1072.8380632389242</v>
      </c>
      <c r="EV9" s="1035">
        <f>+EW9+0.25</f>
        <v>9.25</v>
      </c>
      <c r="EW9" s="1036">
        <v>9</v>
      </c>
      <c r="EX9" s="1034">
        <f t="shared" si="60"/>
        <v>1072.8380632389242</v>
      </c>
      <c r="EY9" s="1034">
        <f t="shared" si="61"/>
        <v>0</v>
      </c>
      <c r="EZ9" s="1034">
        <f t="shared" si="62"/>
        <v>0</v>
      </c>
      <c r="FA9" s="1034">
        <f t="shared" si="63"/>
        <v>0</v>
      </c>
      <c r="FB9" s="1034">
        <f t="shared" si="64"/>
        <v>0</v>
      </c>
      <c r="FC9" s="1034">
        <f t="shared" si="65"/>
        <v>0</v>
      </c>
      <c r="FD9" s="1034">
        <f t="shared" si="66"/>
        <v>1072.8380632389242</v>
      </c>
      <c r="FE9" s="1038"/>
      <c r="FK9" s="1028">
        <v>9</v>
      </c>
      <c r="FL9" s="1037">
        <v>100</v>
      </c>
      <c r="FM9" s="1037">
        <v>0</v>
      </c>
      <c r="FN9" s="1037">
        <v>0</v>
      </c>
      <c r="FO9" s="1037">
        <v>0</v>
      </c>
      <c r="FP9" s="1037">
        <v>0</v>
      </c>
      <c r="FQ9" s="1037">
        <v>0</v>
      </c>
      <c r="FR9" s="1037">
        <v>0</v>
      </c>
      <c r="FS9" s="1034">
        <v>997.9628823059536</v>
      </c>
      <c r="FU9" s="1035">
        <f>+FV9+0.25</f>
        <v>9.25</v>
      </c>
      <c r="FV9" s="1036">
        <v>9</v>
      </c>
      <c r="FW9" s="1034">
        <f t="shared" si="67"/>
        <v>997.96288230595349</v>
      </c>
      <c r="FX9" s="1034">
        <f t="shared" si="68"/>
        <v>0</v>
      </c>
      <c r="FY9" s="1034">
        <f t="shared" si="69"/>
        <v>0</v>
      </c>
      <c r="FZ9" s="1034">
        <f t="shared" si="70"/>
        <v>0</v>
      </c>
      <c r="GA9" s="1034">
        <f t="shared" si="71"/>
        <v>0</v>
      </c>
      <c r="GB9" s="1034">
        <f t="shared" si="72"/>
        <v>0</v>
      </c>
      <c r="GC9" s="1034">
        <f t="shared" si="12"/>
        <v>0</v>
      </c>
      <c r="GD9" s="1034">
        <f t="shared" si="73"/>
        <v>997.96288230595349</v>
      </c>
      <c r="GE9" s="1038"/>
      <c r="GJ9" s="1028">
        <v>9.5</v>
      </c>
      <c r="GK9" s="1037">
        <v>100</v>
      </c>
      <c r="GL9" s="1037">
        <v>0</v>
      </c>
      <c r="GM9" s="1037">
        <v>0</v>
      </c>
      <c r="GN9" s="1037">
        <v>0</v>
      </c>
      <c r="GO9" s="1037">
        <v>0</v>
      </c>
      <c r="GP9" s="1037">
        <v>0</v>
      </c>
      <c r="GQ9" s="1037">
        <v>0</v>
      </c>
      <c r="GR9" s="1034">
        <v>6641.4982609979015</v>
      </c>
      <c r="GT9" s="1035">
        <f t="shared" ref="GT9:GT44" si="99">+GU9+0.25</f>
        <v>9.75</v>
      </c>
      <c r="GU9" s="1036">
        <v>9.5</v>
      </c>
      <c r="GV9" s="1034">
        <f t="shared" si="74"/>
        <v>6641.4982609979015</v>
      </c>
      <c r="GW9" s="1034">
        <f t="shared" si="75"/>
        <v>0</v>
      </c>
      <c r="GX9" s="1034">
        <f t="shared" si="76"/>
        <v>0</v>
      </c>
      <c r="GY9" s="1034">
        <f t="shared" si="77"/>
        <v>0</v>
      </c>
      <c r="GZ9" s="1034">
        <f t="shared" si="78"/>
        <v>0</v>
      </c>
      <c r="HA9" s="1034">
        <f t="shared" si="79"/>
        <v>0</v>
      </c>
      <c r="HB9" s="1034">
        <f t="shared" si="80"/>
        <v>0</v>
      </c>
      <c r="HC9" s="1034">
        <f t="shared" si="81"/>
        <v>6641.4982609979015</v>
      </c>
      <c r="HI9" s="1080">
        <v>9.5</v>
      </c>
      <c r="HJ9" s="1080">
        <v>100</v>
      </c>
      <c r="HK9" s="1071">
        <v>0</v>
      </c>
      <c r="HL9" s="1071">
        <v>0</v>
      </c>
      <c r="HM9" s="1071">
        <v>0</v>
      </c>
      <c r="HN9" s="1071">
        <v>0</v>
      </c>
      <c r="HO9" s="1071">
        <v>0</v>
      </c>
      <c r="HP9" s="1071">
        <v>0</v>
      </c>
      <c r="HQ9" s="1071">
        <v>4844.5143424085863</v>
      </c>
      <c r="HT9" s="1076">
        <f t="shared" ref="HT9:HT44" si="100">+HU9+0.25</f>
        <v>9.75</v>
      </c>
      <c r="HU9" s="1077">
        <v>9.5</v>
      </c>
      <c r="HV9" s="1078">
        <f t="shared" si="82"/>
        <v>4844.5143424085863</v>
      </c>
      <c r="HW9" s="1078">
        <f t="shared" si="16"/>
        <v>0</v>
      </c>
      <c r="HX9" s="1078">
        <f t="shared" si="16"/>
        <v>0</v>
      </c>
      <c r="HY9" s="1078">
        <f t="shared" si="16"/>
        <v>0</v>
      </c>
      <c r="HZ9" s="1078">
        <f t="shared" si="16"/>
        <v>0</v>
      </c>
      <c r="IA9" s="1078">
        <f t="shared" si="16"/>
        <v>0</v>
      </c>
      <c r="IB9" s="1078">
        <f t="shared" si="16"/>
        <v>0</v>
      </c>
      <c r="IC9" s="1078">
        <f t="shared" si="17"/>
        <v>4844.5143424085863</v>
      </c>
      <c r="IL9" s="1080">
        <v>9.5</v>
      </c>
      <c r="IM9" s="1080">
        <v>100</v>
      </c>
      <c r="IN9" s="1071">
        <v>0</v>
      </c>
      <c r="IO9" s="1071">
        <v>0</v>
      </c>
      <c r="IP9" s="1071">
        <v>0</v>
      </c>
      <c r="IQ9" s="1071">
        <v>0</v>
      </c>
      <c r="IR9" s="1071">
        <v>0</v>
      </c>
      <c r="IS9" s="1071">
        <v>0</v>
      </c>
      <c r="IT9" s="1071">
        <v>5916.3794485721883</v>
      </c>
      <c r="IW9" s="1076">
        <f t="shared" ref="IW9:IW44" si="101">+IX9+0.25</f>
        <v>9.75</v>
      </c>
      <c r="IX9" s="1077">
        <v>9.5</v>
      </c>
      <c r="IY9" s="1078">
        <f t="shared" si="83"/>
        <v>5916.3794485721874</v>
      </c>
      <c r="IZ9" s="1078">
        <f t="shared" si="84"/>
        <v>0</v>
      </c>
      <c r="JA9" s="1078">
        <f t="shared" si="85"/>
        <v>0</v>
      </c>
      <c r="JB9" s="1078">
        <f t="shared" si="86"/>
        <v>0</v>
      </c>
      <c r="JC9" s="1078">
        <f t="shared" si="87"/>
        <v>0</v>
      </c>
      <c r="JD9" s="1078">
        <f t="shared" si="88"/>
        <v>0</v>
      </c>
      <c r="JE9" s="1078">
        <f t="shared" si="89"/>
        <v>0</v>
      </c>
      <c r="JF9" s="1078">
        <f t="shared" si="90"/>
        <v>5916.3794485721874</v>
      </c>
    </row>
    <row r="10" spans="2:266">
      <c r="B10" s="848">
        <v>10</v>
      </c>
      <c r="C10" s="848">
        <v>100</v>
      </c>
      <c r="D10" s="848"/>
      <c r="E10" s="848"/>
      <c r="F10" s="848"/>
      <c r="G10" s="848"/>
      <c r="H10" s="848"/>
      <c r="I10" s="653"/>
      <c r="J10" s="655">
        <v>13121.345737796481</v>
      </c>
      <c r="K10" s="653"/>
      <c r="L10" s="653"/>
      <c r="M10" s="848">
        <v>10</v>
      </c>
      <c r="N10" s="6">
        <f t="shared" si="91"/>
        <v>13121.345737796482</v>
      </c>
      <c r="O10" s="6">
        <f t="shared" si="92"/>
        <v>0</v>
      </c>
      <c r="P10" s="6">
        <f t="shared" si="93"/>
        <v>0</v>
      </c>
      <c r="Q10" s="6">
        <f t="shared" si="94"/>
        <v>0</v>
      </c>
      <c r="R10" s="6">
        <f t="shared" si="95"/>
        <v>0</v>
      </c>
      <c r="S10" s="6">
        <f t="shared" si="96"/>
        <v>0</v>
      </c>
      <c r="T10" s="6">
        <f t="shared" si="97"/>
        <v>0</v>
      </c>
      <c r="U10" s="6"/>
      <c r="X10" s="767">
        <v>10.5</v>
      </c>
      <c r="Y10" s="767">
        <v>100</v>
      </c>
      <c r="Z10" s="767"/>
      <c r="AA10" s="767"/>
      <c r="AB10" s="767"/>
      <c r="AC10" s="767"/>
      <c r="AD10" s="767"/>
      <c r="AE10" s="659"/>
      <c r="AG10" s="764">
        <v>627.13738179015161</v>
      </c>
      <c r="AI10" s="849">
        <f t="shared" si="21"/>
        <v>10.75</v>
      </c>
      <c r="AJ10" s="850">
        <v>10.5</v>
      </c>
      <c r="AK10" s="764">
        <f t="shared" si="22"/>
        <v>627.13738179015161</v>
      </c>
      <c r="AL10" s="764">
        <f t="shared" si="23"/>
        <v>0</v>
      </c>
      <c r="AM10" s="764">
        <f t="shared" si="24"/>
        <v>0</v>
      </c>
      <c r="AN10" s="764">
        <f t="shared" si="25"/>
        <v>0</v>
      </c>
      <c r="AO10" s="764">
        <f t="shared" si="26"/>
        <v>0</v>
      </c>
      <c r="AP10" s="764">
        <f t="shared" si="27"/>
        <v>0</v>
      </c>
      <c r="AQ10" s="764">
        <f t="shared" si="28"/>
        <v>0</v>
      </c>
      <c r="AR10" s="764">
        <f t="shared" si="29"/>
        <v>627.13738179015161</v>
      </c>
      <c r="AV10" s="767">
        <v>10.5</v>
      </c>
      <c r="AW10" s="768">
        <v>100</v>
      </c>
      <c r="AX10" s="768"/>
      <c r="AY10" s="768"/>
      <c r="AZ10" s="768"/>
      <c r="BA10" s="768"/>
      <c r="BB10" s="768"/>
      <c r="BC10" s="659"/>
      <c r="BE10" s="761">
        <v>824.79703670924744</v>
      </c>
      <c r="BG10" s="849">
        <f t="shared" si="30"/>
        <v>10.75</v>
      </c>
      <c r="BH10" s="850">
        <v>10.5</v>
      </c>
      <c r="BI10" s="764">
        <f t="shared" si="31"/>
        <v>824.79703670924744</v>
      </c>
      <c r="BJ10" s="764">
        <f t="shared" si="32"/>
        <v>0</v>
      </c>
      <c r="BK10" s="764">
        <f t="shared" si="33"/>
        <v>0</v>
      </c>
      <c r="BL10" s="764">
        <f t="shared" si="34"/>
        <v>0</v>
      </c>
      <c r="BM10" s="764">
        <f t="shared" si="35"/>
        <v>0</v>
      </c>
      <c r="BN10" s="764">
        <f t="shared" si="36"/>
        <v>0</v>
      </c>
      <c r="BO10" s="764">
        <f t="shared" si="37"/>
        <v>0</v>
      </c>
      <c r="BP10" s="761">
        <f t="shared" si="38"/>
        <v>824.79703670924744</v>
      </c>
      <c r="BT10" s="1028">
        <v>10</v>
      </c>
      <c r="BU10" s="1037">
        <v>100</v>
      </c>
      <c r="BV10" s="1028">
        <v>0</v>
      </c>
      <c r="BW10" s="1028">
        <v>0</v>
      </c>
      <c r="BX10" s="1028">
        <v>0</v>
      </c>
      <c r="BY10" s="1028">
        <v>0</v>
      </c>
      <c r="BZ10" s="1028">
        <v>0</v>
      </c>
      <c r="CA10" s="1033">
        <f t="shared" si="39"/>
        <v>100</v>
      </c>
      <c r="CC10" s="1034">
        <v>8479.3061446422453</v>
      </c>
      <c r="CE10" s="1035">
        <f t="shared" si="2"/>
        <v>10.25</v>
      </c>
      <c r="CF10" s="1036">
        <v>10</v>
      </c>
      <c r="CG10" s="1034">
        <f t="shared" si="40"/>
        <v>8479.3061446422453</v>
      </c>
      <c r="CH10" s="1034">
        <f t="shared" si="41"/>
        <v>0</v>
      </c>
      <c r="CI10" s="1034">
        <f t="shared" si="42"/>
        <v>0</v>
      </c>
      <c r="CJ10" s="1034">
        <f t="shared" si="43"/>
        <v>0</v>
      </c>
      <c r="CK10" s="1034">
        <f t="shared" si="44"/>
        <v>0</v>
      </c>
      <c r="CL10" s="1034">
        <f t="shared" si="45"/>
        <v>0</v>
      </c>
      <c r="CM10" s="1034">
        <f t="shared" si="46"/>
        <v>8479.3061446422453</v>
      </c>
      <c r="CQ10" s="1028">
        <v>9</v>
      </c>
      <c r="CR10" s="1028">
        <v>100</v>
      </c>
      <c r="CS10" s="1028">
        <v>0</v>
      </c>
      <c r="CT10" s="1028">
        <v>0</v>
      </c>
      <c r="CU10" s="1028">
        <v>0</v>
      </c>
      <c r="CV10" s="1028">
        <v>0</v>
      </c>
      <c r="CW10" s="1028">
        <v>0</v>
      </c>
      <c r="CX10" s="1039"/>
      <c r="CZ10" s="1034">
        <v>6218.1958346414649</v>
      </c>
      <c r="DB10" s="1035">
        <f t="shared" ref="DB10:DB46" si="102">+DC10+0.25</f>
        <v>9.25</v>
      </c>
      <c r="DC10" s="1036">
        <v>9</v>
      </c>
      <c r="DD10" s="1034">
        <f t="shared" si="47"/>
        <v>6218.1958346414649</v>
      </c>
      <c r="DE10" s="1034">
        <f t="shared" si="48"/>
        <v>0</v>
      </c>
      <c r="DF10" s="1034">
        <f t="shared" si="49"/>
        <v>0</v>
      </c>
      <c r="DG10" s="1034">
        <f t="shared" si="50"/>
        <v>0</v>
      </c>
      <c r="DH10" s="1034">
        <f t="shared" si="51"/>
        <v>0</v>
      </c>
      <c r="DI10" s="1034">
        <f t="shared" si="52"/>
        <v>0</v>
      </c>
      <c r="DJ10" s="1034">
        <f t="shared" si="98"/>
        <v>6218.1958346414649</v>
      </c>
      <c r="DN10" s="1028">
        <v>9.5</v>
      </c>
      <c r="DO10" s="1037">
        <v>100</v>
      </c>
      <c r="DP10" s="1037">
        <v>0</v>
      </c>
      <c r="DQ10" s="1037">
        <v>0</v>
      </c>
      <c r="DR10" s="1037">
        <v>0</v>
      </c>
      <c r="DS10" s="1037">
        <v>0</v>
      </c>
      <c r="DT10" s="1037">
        <v>0</v>
      </c>
      <c r="DV10" s="1034">
        <v>127.64703411746112</v>
      </c>
      <c r="DX10" s="1035">
        <f t="shared" ref="DX10:DX46" si="103">+DY10+0.25</f>
        <v>9.75</v>
      </c>
      <c r="DY10" s="1036">
        <v>9.5</v>
      </c>
      <c r="DZ10" s="1034">
        <f t="shared" si="53"/>
        <v>127.64703411746112</v>
      </c>
      <c r="EA10" s="1034">
        <f t="shared" si="54"/>
        <v>0</v>
      </c>
      <c r="EB10" s="1034">
        <f t="shared" si="55"/>
        <v>0</v>
      </c>
      <c r="EC10" s="1034">
        <f t="shared" si="56"/>
        <v>0</v>
      </c>
      <c r="ED10" s="1034">
        <f t="shared" si="57"/>
        <v>0</v>
      </c>
      <c r="EE10" s="1034">
        <f t="shared" si="58"/>
        <v>0</v>
      </c>
      <c r="EF10" s="1034">
        <f t="shared" si="59"/>
        <v>127.64703411746112</v>
      </c>
      <c r="EG10" s="1038"/>
      <c r="EL10" s="1028">
        <v>9.5</v>
      </c>
      <c r="EM10" s="1037">
        <v>100</v>
      </c>
      <c r="EN10" s="1037">
        <v>0</v>
      </c>
      <c r="EO10" s="1037">
        <v>0</v>
      </c>
      <c r="EP10" s="1037">
        <v>0</v>
      </c>
      <c r="EQ10" s="1037">
        <v>0</v>
      </c>
      <c r="ER10" s="1037">
        <v>0</v>
      </c>
      <c r="ET10" s="1034">
        <v>1648.1101291130926</v>
      </c>
      <c r="EV10" s="1035">
        <f t="shared" ref="EV10:EV46" si="104">+EW10+0.25</f>
        <v>9.75</v>
      </c>
      <c r="EW10" s="1036">
        <v>9.5</v>
      </c>
      <c r="EX10" s="1034">
        <f t="shared" si="60"/>
        <v>1648.1101291130926</v>
      </c>
      <c r="EY10" s="1034">
        <f t="shared" si="61"/>
        <v>0</v>
      </c>
      <c r="EZ10" s="1034">
        <f t="shared" si="62"/>
        <v>0</v>
      </c>
      <c r="FA10" s="1034">
        <f t="shared" si="63"/>
        <v>0</v>
      </c>
      <c r="FB10" s="1034">
        <f t="shared" si="64"/>
        <v>0</v>
      </c>
      <c r="FC10" s="1034">
        <f t="shared" si="65"/>
        <v>0</v>
      </c>
      <c r="FD10" s="1034">
        <f t="shared" si="66"/>
        <v>1648.1101291130926</v>
      </c>
      <c r="FE10" s="1038"/>
      <c r="FK10" s="1028">
        <v>9.5</v>
      </c>
      <c r="FL10" s="1037">
        <v>100</v>
      </c>
      <c r="FM10" s="1037">
        <v>0</v>
      </c>
      <c r="FN10" s="1037">
        <v>0</v>
      </c>
      <c r="FO10" s="1037">
        <v>0</v>
      </c>
      <c r="FP10" s="1037">
        <v>0</v>
      </c>
      <c r="FQ10" s="1037">
        <v>0</v>
      </c>
      <c r="FR10" s="1037">
        <v>0</v>
      </c>
      <c r="FS10" s="1034">
        <v>1193.4089907541377</v>
      </c>
      <c r="FU10" s="1035">
        <f t="shared" ref="FU10:FU47" si="105">+FV10+0.25</f>
        <v>9.75</v>
      </c>
      <c r="FV10" s="1036">
        <v>9.5</v>
      </c>
      <c r="FW10" s="1034">
        <f t="shared" si="67"/>
        <v>1193.4089907541377</v>
      </c>
      <c r="FX10" s="1034">
        <f t="shared" si="68"/>
        <v>0</v>
      </c>
      <c r="FY10" s="1034">
        <f t="shared" si="69"/>
        <v>0</v>
      </c>
      <c r="FZ10" s="1034">
        <f t="shared" si="70"/>
        <v>0</v>
      </c>
      <c r="GA10" s="1034">
        <f t="shared" si="71"/>
        <v>0</v>
      </c>
      <c r="GB10" s="1034">
        <f t="shared" si="72"/>
        <v>0</v>
      </c>
      <c r="GC10" s="1034">
        <f t="shared" si="12"/>
        <v>0</v>
      </c>
      <c r="GD10" s="1034">
        <f t="shared" si="73"/>
        <v>1193.4089907541377</v>
      </c>
      <c r="GE10" s="1038"/>
      <c r="GJ10" s="1028">
        <v>10</v>
      </c>
      <c r="GK10" s="1037">
        <v>100</v>
      </c>
      <c r="GL10" s="1037">
        <v>0</v>
      </c>
      <c r="GM10" s="1037">
        <v>0</v>
      </c>
      <c r="GN10" s="1037">
        <v>0</v>
      </c>
      <c r="GO10" s="1037">
        <v>0</v>
      </c>
      <c r="GP10" s="1037">
        <v>0</v>
      </c>
      <c r="GQ10" s="1037">
        <v>0</v>
      </c>
      <c r="GR10" s="1034">
        <v>10035.266048403333</v>
      </c>
      <c r="GT10" s="1035">
        <f t="shared" si="99"/>
        <v>10.25</v>
      </c>
      <c r="GU10" s="1036">
        <v>10</v>
      </c>
      <c r="GV10" s="1034">
        <f t="shared" si="74"/>
        <v>10035.266048403333</v>
      </c>
      <c r="GW10" s="1034">
        <f t="shared" si="75"/>
        <v>0</v>
      </c>
      <c r="GX10" s="1034">
        <f t="shared" si="76"/>
        <v>0</v>
      </c>
      <c r="GY10" s="1034">
        <f t="shared" si="77"/>
        <v>0</v>
      </c>
      <c r="GZ10" s="1034">
        <f t="shared" si="78"/>
        <v>0</v>
      </c>
      <c r="HA10" s="1034">
        <f t="shared" si="79"/>
        <v>0</v>
      </c>
      <c r="HB10" s="1034">
        <f t="shared" si="80"/>
        <v>0</v>
      </c>
      <c r="HC10" s="1034">
        <f t="shared" si="81"/>
        <v>10035.266048403333</v>
      </c>
      <c r="HI10" s="1080">
        <v>10</v>
      </c>
      <c r="HJ10" s="1080">
        <v>100</v>
      </c>
      <c r="HK10" s="1071">
        <v>0</v>
      </c>
      <c r="HL10" s="1071">
        <v>0</v>
      </c>
      <c r="HM10" s="1071">
        <v>0</v>
      </c>
      <c r="HN10" s="1071">
        <v>0</v>
      </c>
      <c r="HO10" s="1071">
        <v>0</v>
      </c>
      <c r="HP10" s="1071">
        <v>0</v>
      </c>
      <c r="HQ10" s="1071">
        <v>28273.188610276451</v>
      </c>
      <c r="HT10" s="1076">
        <f t="shared" si="100"/>
        <v>10.25</v>
      </c>
      <c r="HU10" s="1077">
        <v>10</v>
      </c>
      <c r="HV10" s="1078">
        <f t="shared" si="82"/>
        <v>28273.188610276451</v>
      </c>
      <c r="HW10" s="1078">
        <f t="shared" si="16"/>
        <v>0</v>
      </c>
      <c r="HX10" s="1078">
        <f t="shared" si="16"/>
        <v>0</v>
      </c>
      <c r="HY10" s="1078">
        <f t="shared" si="16"/>
        <v>0</v>
      </c>
      <c r="HZ10" s="1078">
        <f t="shared" si="16"/>
        <v>0</v>
      </c>
      <c r="IA10" s="1078">
        <f t="shared" si="16"/>
        <v>0</v>
      </c>
      <c r="IB10" s="1078">
        <f t="shared" si="16"/>
        <v>0</v>
      </c>
      <c r="IC10" s="1078">
        <f t="shared" si="17"/>
        <v>28273.188610276451</v>
      </c>
      <c r="IL10" s="1080">
        <v>10</v>
      </c>
      <c r="IM10" s="1080">
        <v>100</v>
      </c>
      <c r="IN10" s="1071">
        <v>0</v>
      </c>
      <c r="IO10" s="1071">
        <v>0</v>
      </c>
      <c r="IP10" s="1071">
        <v>0</v>
      </c>
      <c r="IQ10" s="1071">
        <v>0</v>
      </c>
      <c r="IR10" s="1071">
        <v>0</v>
      </c>
      <c r="IS10" s="1071">
        <v>0</v>
      </c>
      <c r="IT10" s="1071">
        <v>13549.779355714025</v>
      </c>
      <c r="IW10" s="1076">
        <f t="shared" si="101"/>
        <v>10.25</v>
      </c>
      <c r="IX10" s="1077">
        <v>10</v>
      </c>
      <c r="IY10" s="1078">
        <f t="shared" si="83"/>
        <v>13549.779355714025</v>
      </c>
      <c r="IZ10" s="1078">
        <f t="shared" si="84"/>
        <v>0</v>
      </c>
      <c r="JA10" s="1078">
        <f t="shared" si="85"/>
        <v>0</v>
      </c>
      <c r="JB10" s="1078">
        <f t="shared" si="86"/>
        <v>0</v>
      </c>
      <c r="JC10" s="1078">
        <f t="shared" si="87"/>
        <v>0</v>
      </c>
      <c r="JD10" s="1078">
        <f t="shared" si="88"/>
        <v>0</v>
      </c>
      <c r="JE10" s="1078">
        <f t="shared" si="89"/>
        <v>0</v>
      </c>
      <c r="JF10" s="1078">
        <f t="shared" si="90"/>
        <v>13549.779355714025</v>
      </c>
    </row>
    <row r="11" spans="2:266">
      <c r="B11" s="848">
        <v>10.5</v>
      </c>
      <c r="C11" s="848">
        <v>100</v>
      </c>
      <c r="D11" s="848"/>
      <c r="E11" s="848"/>
      <c r="F11" s="848"/>
      <c r="G11" s="848"/>
      <c r="H11" s="848"/>
      <c r="I11" s="653"/>
      <c r="J11" s="655">
        <v>16283.236140799418</v>
      </c>
      <c r="K11" s="653"/>
      <c r="L11" s="653"/>
      <c r="M11" s="848">
        <v>10.5</v>
      </c>
      <c r="N11" s="6">
        <f t="shared" si="91"/>
        <v>16283.236140799418</v>
      </c>
      <c r="O11" s="6">
        <f t="shared" si="92"/>
        <v>0</v>
      </c>
      <c r="P11" s="6">
        <f t="shared" si="93"/>
        <v>0</v>
      </c>
      <c r="Q11" s="6">
        <f t="shared" si="94"/>
        <v>0</v>
      </c>
      <c r="R11" s="6">
        <f t="shared" si="95"/>
        <v>0</v>
      </c>
      <c r="S11" s="6">
        <f t="shared" si="96"/>
        <v>0</v>
      </c>
      <c r="T11" s="6">
        <f t="shared" si="97"/>
        <v>0</v>
      </c>
      <c r="U11" s="6"/>
      <c r="X11" s="767">
        <v>11</v>
      </c>
      <c r="Y11" s="767">
        <v>100</v>
      </c>
      <c r="Z11" s="767"/>
      <c r="AA11" s="767"/>
      <c r="AB11" s="767"/>
      <c r="AC11" s="767"/>
      <c r="AD11" s="767"/>
      <c r="AE11" s="659"/>
      <c r="AG11" s="764">
        <v>1114.75747120146</v>
      </c>
      <c r="AI11" s="849">
        <f t="shared" si="21"/>
        <v>11.25</v>
      </c>
      <c r="AJ11" s="850">
        <v>11</v>
      </c>
      <c r="AK11" s="764">
        <f t="shared" si="22"/>
        <v>1114.75747120146</v>
      </c>
      <c r="AL11" s="764">
        <f t="shared" si="23"/>
        <v>0</v>
      </c>
      <c r="AM11" s="764">
        <f t="shared" si="24"/>
        <v>0</v>
      </c>
      <c r="AN11" s="764">
        <f t="shared" si="25"/>
        <v>0</v>
      </c>
      <c r="AO11" s="764">
        <f t="shared" si="26"/>
        <v>0</v>
      </c>
      <c r="AP11" s="764">
        <f t="shared" si="27"/>
        <v>0</v>
      </c>
      <c r="AQ11" s="764">
        <f t="shared" si="28"/>
        <v>0</v>
      </c>
      <c r="AR11" s="764">
        <f t="shared" si="29"/>
        <v>1114.75747120146</v>
      </c>
      <c r="AV11" s="767">
        <v>11</v>
      </c>
      <c r="AW11" s="768">
        <v>75</v>
      </c>
      <c r="AX11" s="768"/>
      <c r="AY11" s="768"/>
      <c r="AZ11" s="768"/>
      <c r="BA11" s="768"/>
      <c r="BB11" s="768"/>
      <c r="BC11" s="659"/>
      <c r="BE11" s="761">
        <v>1547.6621733207871</v>
      </c>
      <c r="BG11" s="849">
        <f t="shared" si="30"/>
        <v>11.25</v>
      </c>
      <c r="BH11" s="850">
        <v>11</v>
      </c>
      <c r="BI11" s="764">
        <f t="shared" si="31"/>
        <v>1160.7466299905905</v>
      </c>
      <c r="BJ11" s="764">
        <f t="shared" si="32"/>
        <v>0</v>
      </c>
      <c r="BK11" s="764">
        <f t="shared" si="33"/>
        <v>0</v>
      </c>
      <c r="BL11" s="764">
        <f t="shared" si="34"/>
        <v>0</v>
      </c>
      <c r="BM11" s="764">
        <f t="shared" si="35"/>
        <v>0</v>
      </c>
      <c r="BN11" s="764">
        <f t="shared" si="36"/>
        <v>0</v>
      </c>
      <c r="BO11" s="764">
        <f t="shared" si="37"/>
        <v>0</v>
      </c>
      <c r="BP11" s="761">
        <f t="shared" si="38"/>
        <v>1160.7466299905905</v>
      </c>
      <c r="BT11" s="1028">
        <v>10.5</v>
      </c>
      <c r="BU11" s="1037">
        <v>100</v>
      </c>
      <c r="BV11" s="1028">
        <v>0</v>
      </c>
      <c r="BW11" s="1028">
        <v>0</v>
      </c>
      <c r="BX11" s="1028">
        <v>0</v>
      </c>
      <c r="BY11" s="1028">
        <v>0</v>
      </c>
      <c r="BZ11" s="1028">
        <v>0</v>
      </c>
      <c r="CA11" s="1033">
        <f t="shared" si="39"/>
        <v>100</v>
      </c>
      <c r="CC11" s="1034">
        <v>1441.3799989073432</v>
      </c>
      <c r="CE11" s="1035">
        <f t="shared" si="2"/>
        <v>10.75</v>
      </c>
      <c r="CF11" s="1036">
        <v>10.5</v>
      </c>
      <c r="CG11" s="1034">
        <f t="shared" si="40"/>
        <v>1441.3799989073432</v>
      </c>
      <c r="CH11" s="1034">
        <f t="shared" si="41"/>
        <v>0</v>
      </c>
      <c r="CI11" s="1034">
        <f t="shared" si="42"/>
        <v>0</v>
      </c>
      <c r="CJ11" s="1034">
        <f t="shared" si="43"/>
        <v>0</v>
      </c>
      <c r="CK11" s="1034">
        <f t="shared" si="44"/>
        <v>0</v>
      </c>
      <c r="CL11" s="1034">
        <f t="shared" si="45"/>
        <v>0</v>
      </c>
      <c r="CM11" s="1034">
        <f t="shared" si="46"/>
        <v>1441.3799989073432</v>
      </c>
      <c r="CQ11" s="1028">
        <v>9.5</v>
      </c>
      <c r="CR11" s="1028">
        <v>100</v>
      </c>
      <c r="CS11" s="1028">
        <v>0</v>
      </c>
      <c r="CT11" s="1028">
        <v>0</v>
      </c>
      <c r="CU11" s="1028">
        <v>0</v>
      </c>
      <c r="CV11" s="1028">
        <v>0</v>
      </c>
      <c r="CW11" s="1028">
        <v>0</v>
      </c>
      <c r="CX11" s="1039"/>
      <c r="CZ11" s="1034">
        <v>10864.220191784865</v>
      </c>
      <c r="DB11" s="1035">
        <f t="shared" si="102"/>
        <v>9.75</v>
      </c>
      <c r="DC11" s="1036">
        <v>9.5</v>
      </c>
      <c r="DD11" s="1034">
        <f t="shared" si="47"/>
        <v>10864.220191784865</v>
      </c>
      <c r="DE11" s="1034">
        <f t="shared" si="48"/>
        <v>0</v>
      </c>
      <c r="DF11" s="1034">
        <f t="shared" si="49"/>
        <v>0</v>
      </c>
      <c r="DG11" s="1034">
        <f t="shared" si="50"/>
        <v>0</v>
      </c>
      <c r="DH11" s="1034">
        <f t="shared" si="51"/>
        <v>0</v>
      </c>
      <c r="DI11" s="1034">
        <f t="shared" si="52"/>
        <v>0</v>
      </c>
      <c r="DJ11" s="1034">
        <f t="shared" si="98"/>
        <v>10864.220191784865</v>
      </c>
      <c r="DN11" s="1028">
        <v>10</v>
      </c>
      <c r="DO11" s="1037">
        <v>100</v>
      </c>
      <c r="DP11" s="1037">
        <v>0</v>
      </c>
      <c r="DQ11" s="1037">
        <v>0</v>
      </c>
      <c r="DR11" s="1037">
        <v>0</v>
      </c>
      <c r="DS11" s="1037">
        <v>0</v>
      </c>
      <c r="DT11" s="1037">
        <v>0</v>
      </c>
      <c r="DV11" s="1034">
        <v>3361.2128389259979</v>
      </c>
      <c r="DX11" s="1035">
        <f t="shared" si="103"/>
        <v>10.25</v>
      </c>
      <c r="DY11" s="1036">
        <v>10</v>
      </c>
      <c r="DZ11" s="1034">
        <f t="shared" si="53"/>
        <v>3361.2128389259979</v>
      </c>
      <c r="EA11" s="1034">
        <f t="shared" si="54"/>
        <v>0</v>
      </c>
      <c r="EB11" s="1034">
        <f t="shared" si="55"/>
        <v>0</v>
      </c>
      <c r="EC11" s="1034">
        <f t="shared" si="56"/>
        <v>0</v>
      </c>
      <c r="ED11" s="1034">
        <f t="shared" si="57"/>
        <v>0</v>
      </c>
      <c r="EE11" s="1034">
        <f t="shared" si="58"/>
        <v>0</v>
      </c>
      <c r="EF11" s="1034">
        <f t="shared" si="59"/>
        <v>3361.2128389259979</v>
      </c>
      <c r="EG11" s="1038"/>
      <c r="EL11" s="1028">
        <v>10</v>
      </c>
      <c r="EM11" s="1037">
        <v>100</v>
      </c>
      <c r="EN11" s="1037">
        <v>0</v>
      </c>
      <c r="EO11" s="1037">
        <v>0</v>
      </c>
      <c r="EP11" s="1037">
        <v>0</v>
      </c>
      <c r="EQ11" s="1037">
        <v>0</v>
      </c>
      <c r="ER11" s="1037">
        <v>0</v>
      </c>
      <c r="ET11" s="1034">
        <v>4362.2005205532059</v>
      </c>
      <c r="EV11" s="1035">
        <f t="shared" si="104"/>
        <v>10.25</v>
      </c>
      <c r="EW11" s="1036">
        <v>10</v>
      </c>
      <c r="EX11" s="1034">
        <f t="shared" si="60"/>
        <v>4362.2005205532059</v>
      </c>
      <c r="EY11" s="1034">
        <f t="shared" si="61"/>
        <v>0</v>
      </c>
      <c r="EZ11" s="1034">
        <f t="shared" si="62"/>
        <v>0</v>
      </c>
      <c r="FA11" s="1034">
        <f t="shared" si="63"/>
        <v>0</v>
      </c>
      <c r="FB11" s="1034">
        <f t="shared" si="64"/>
        <v>0</v>
      </c>
      <c r="FC11" s="1034">
        <f t="shared" si="65"/>
        <v>0</v>
      </c>
      <c r="FD11" s="1034">
        <f t="shared" si="66"/>
        <v>4362.2005205532059</v>
      </c>
      <c r="FE11" s="1038"/>
      <c r="FK11" s="1028">
        <v>10</v>
      </c>
      <c r="FL11" s="1037">
        <v>100</v>
      </c>
      <c r="FM11" s="1037">
        <v>0</v>
      </c>
      <c r="FN11" s="1037">
        <v>0</v>
      </c>
      <c r="FO11" s="1037">
        <v>0</v>
      </c>
      <c r="FP11" s="1037">
        <v>0</v>
      </c>
      <c r="FQ11" s="1037">
        <v>0</v>
      </c>
      <c r="FR11" s="1037">
        <v>0</v>
      </c>
      <c r="FS11" s="1034">
        <v>3839.6828156429183</v>
      </c>
      <c r="FU11" s="1035">
        <f t="shared" si="105"/>
        <v>10.25</v>
      </c>
      <c r="FV11" s="1036">
        <v>10</v>
      </c>
      <c r="FW11" s="1034">
        <f t="shared" si="67"/>
        <v>3839.6828156429178</v>
      </c>
      <c r="FX11" s="1034">
        <f t="shared" si="68"/>
        <v>0</v>
      </c>
      <c r="FY11" s="1034">
        <f t="shared" si="69"/>
        <v>0</v>
      </c>
      <c r="FZ11" s="1034">
        <f t="shared" si="70"/>
        <v>0</v>
      </c>
      <c r="GA11" s="1034">
        <f t="shared" si="71"/>
        <v>0</v>
      </c>
      <c r="GB11" s="1034">
        <f t="shared" si="72"/>
        <v>0</v>
      </c>
      <c r="GC11" s="1034">
        <f t="shared" si="12"/>
        <v>0</v>
      </c>
      <c r="GD11" s="1034">
        <f t="shared" si="73"/>
        <v>3839.6828156429178</v>
      </c>
      <c r="GE11" s="1038"/>
      <c r="GJ11" s="1028">
        <v>10.5</v>
      </c>
      <c r="GK11" s="1037">
        <v>100</v>
      </c>
      <c r="GL11" s="1037">
        <v>0</v>
      </c>
      <c r="GM11" s="1037">
        <v>0</v>
      </c>
      <c r="GN11" s="1037">
        <v>0</v>
      </c>
      <c r="GO11" s="1037">
        <v>0</v>
      </c>
      <c r="GP11" s="1037">
        <v>0</v>
      </c>
      <c r="GQ11" s="1037">
        <v>0</v>
      </c>
      <c r="GR11" s="1034">
        <v>6140.5803302952427</v>
      </c>
      <c r="GT11" s="1035">
        <f t="shared" si="99"/>
        <v>10.75</v>
      </c>
      <c r="GU11" s="1036">
        <v>10.5</v>
      </c>
      <c r="GV11" s="1034">
        <f t="shared" si="74"/>
        <v>6140.5803302952427</v>
      </c>
      <c r="GW11" s="1034">
        <f t="shared" si="75"/>
        <v>0</v>
      </c>
      <c r="GX11" s="1034">
        <f t="shared" si="76"/>
        <v>0</v>
      </c>
      <c r="GY11" s="1034">
        <f t="shared" si="77"/>
        <v>0</v>
      </c>
      <c r="GZ11" s="1034">
        <f t="shared" si="78"/>
        <v>0</v>
      </c>
      <c r="HA11" s="1034">
        <f t="shared" si="79"/>
        <v>0</v>
      </c>
      <c r="HB11" s="1034">
        <f t="shared" si="80"/>
        <v>0</v>
      </c>
      <c r="HC11" s="1034">
        <f t="shared" si="81"/>
        <v>6140.5803302952427</v>
      </c>
      <c r="HI11" s="1080">
        <v>10.5</v>
      </c>
      <c r="HJ11" s="1080">
        <v>100</v>
      </c>
      <c r="HK11" s="1071">
        <v>0</v>
      </c>
      <c r="HL11" s="1071">
        <v>0</v>
      </c>
      <c r="HM11" s="1071">
        <v>0</v>
      </c>
      <c r="HN11" s="1071">
        <v>0</v>
      </c>
      <c r="HO11" s="1071">
        <v>0</v>
      </c>
      <c r="HP11" s="1071">
        <v>0</v>
      </c>
      <c r="HQ11" s="1071">
        <v>25575.430856595689</v>
      </c>
      <c r="HT11" s="1076">
        <f t="shared" si="100"/>
        <v>10.75</v>
      </c>
      <c r="HU11" s="1077">
        <v>10.5</v>
      </c>
      <c r="HV11" s="1078">
        <f t="shared" si="82"/>
        <v>25575.430856595693</v>
      </c>
      <c r="HW11" s="1078">
        <f t="shared" si="16"/>
        <v>0</v>
      </c>
      <c r="HX11" s="1078">
        <f t="shared" si="16"/>
        <v>0</v>
      </c>
      <c r="HY11" s="1078">
        <f t="shared" si="16"/>
        <v>0</v>
      </c>
      <c r="HZ11" s="1078">
        <f t="shared" si="16"/>
        <v>0</v>
      </c>
      <c r="IA11" s="1078">
        <f t="shared" si="16"/>
        <v>0</v>
      </c>
      <c r="IB11" s="1078">
        <f t="shared" si="16"/>
        <v>0</v>
      </c>
      <c r="IC11" s="1078">
        <f t="shared" si="17"/>
        <v>25575.430856595693</v>
      </c>
      <c r="IL11" s="1080">
        <v>10.5</v>
      </c>
      <c r="IM11" s="1080">
        <v>100</v>
      </c>
      <c r="IN11" s="1071">
        <v>0</v>
      </c>
      <c r="IO11" s="1071">
        <v>0</v>
      </c>
      <c r="IP11" s="1071">
        <v>0</v>
      </c>
      <c r="IQ11" s="1071">
        <v>0</v>
      </c>
      <c r="IR11" s="1071">
        <v>0</v>
      </c>
      <c r="IS11" s="1071">
        <v>0</v>
      </c>
      <c r="IT11" s="1071">
        <v>13164.153649838663</v>
      </c>
      <c r="IW11" s="1076">
        <f t="shared" si="101"/>
        <v>10.75</v>
      </c>
      <c r="IX11" s="1077">
        <v>10.5</v>
      </c>
      <c r="IY11" s="1078">
        <f t="shared" si="83"/>
        <v>13164.153649838663</v>
      </c>
      <c r="IZ11" s="1078">
        <f t="shared" si="84"/>
        <v>0</v>
      </c>
      <c r="JA11" s="1078">
        <f t="shared" si="85"/>
        <v>0</v>
      </c>
      <c r="JB11" s="1078">
        <f t="shared" si="86"/>
        <v>0</v>
      </c>
      <c r="JC11" s="1078">
        <f t="shared" si="87"/>
        <v>0</v>
      </c>
      <c r="JD11" s="1078">
        <f t="shared" si="88"/>
        <v>0</v>
      </c>
      <c r="JE11" s="1078">
        <f t="shared" si="89"/>
        <v>0</v>
      </c>
      <c r="JF11" s="1078">
        <f t="shared" si="90"/>
        <v>13164.153649838663</v>
      </c>
    </row>
    <row r="12" spans="2:266">
      <c r="B12" s="848">
        <v>11</v>
      </c>
      <c r="C12" s="848">
        <v>100</v>
      </c>
      <c r="D12" s="848"/>
      <c r="E12" s="848"/>
      <c r="F12" s="848"/>
      <c r="G12" s="848"/>
      <c r="H12" s="848"/>
      <c r="I12" s="653"/>
      <c r="J12" s="655">
        <v>16615.092384929005</v>
      </c>
      <c r="K12" s="653"/>
      <c r="L12" s="653"/>
      <c r="M12" s="848">
        <v>11</v>
      </c>
      <c r="N12" s="6">
        <f t="shared" si="91"/>
        <v>16615.092384929005</v>
      </c>
      <c r="O12" s="6">
        <f t="shared" si="92"/>
        <v>0</v>
      </c>
      <c r="P12" s="6">
        <f t="shared" si="93"/>
        <v>0</v>
      </c>
      <c r="Q12" s="6">
        <f t="shared" si="94"/>
        <v>0</v>
      </c>
      <c r="R12" s="6">
        <f t="shared" si="95"/>
        <v>0</v>
      </c>
      <c r="S12" s="6">
        <f t="shared" si="96"/>
        <v>0</v>
      </c>
      <c r="T12" s="6">
        <f t="shared" si="97"/>
        <v>0</v>
      </c>
      <c r="U12" s="6"/>
      <c r="X12" s="767">
        <v>11.5</v>
      </c>
      <c r="Y12" s="767">
        <v>100</v>
      </c>
      <c r="Z12" s="767"/>
      <c r="AA12" s="767"/>
      <c r="AB12" s="767"/>
      <c r="AC12" s="767"/>
      <c r="AD12" s="767"/>
      <c r="AE12" s="659"/>
      <c r="AG12" s="764">
        <v>5531.4105592665774</v>
      </c>
      <c r="AI12" s="849">
        <f t="shared" si="21"/>
        <v>11.75</v>
      </c>
      <c r="AJ12" s="850">
        <v>11.5</v>
      </c>
      <c r="AK12" s="764">
        <f t="shared" si="22"/>
        <v>5531.4105592665774</v>
      </c>
      <c r="AL12" s="764">
        <f t="shared" si="23"/>
        <v>0</v>
      </c>
      <c r="AM12" s="764">
        <f t="shared" si="24"/>
        <v>0</v>
      </c>
      <c r="AN12" s="764">
        <f t="shared" si="25"/>
        <v>0</v>
      </c>
      <c r="AO12" s="764">
        <f t="shared" si="26"/>
        <v>0</v>
      </c>
      <c r="AP12" s="764">
        <f t="shared" si="27"/>
        <v>0</v>
      </c>
      <c r="AQ12" s="764">
        <f t="shared" si="28"/>
        <v>0</v>
      </c>
      <c r="AR12" s="764">
        <f t="shared" si="29"/>
        <v>5531.4105592665774</v>
      </c>
      <c r="AV12" s="767">
        <v>11.5</v>
      </c>
      <c r="AW12" s="768">
        <v>83.333333333333343</v>
      </c>
      <c r="AX12" s="768"/>
      <c r="AY12" s="768"/>
      <c r="AZ12" s="768"/>
      <c r="BA12" s="768"/>
      <c r="BB12" s="768"/>
      <c r="BC12" s="659"/>
      <c r="BE12" s="761">
        <v>7873.7458902198705</v>
      </c>
      <c r="BG12" s="849">
        <f t="shared" si="30"/>
        <v>11.75</v>
      </c>
      <c r="BH12" s="850">
        <v>11.5</v>
      </c>
      <c r="BI12" s="764">
        <f t="shared" si="31"/>
        <v>6561.45490851656</v>
      </c>
      <c r="BJ12" s="764">
        <f t="shared" si="32"/>
        <v>0</v>
      </c>
      <c r="BK12" s="764">
        <f t="shared" si="33"/>
        <v>0</v>
      </c>
      <c r="BL12" s="764">
        <f t="shared" si="34"/>
        <v>0</v>
      </c>
      <c r="BM12" s="764">
        <f t="shared" si="35"/>
        <v>0</v>
      </c>
      <c r="BN12" s="764">
        <f t="shared" si="36"/>
        <v>0</v>
      </c>
      <c r="BO12" s="764">
        <f t="shared" si="37"/>
        <v>0</v>
      </c>
      <c r="BP12" s="761">
        <f t="shared" si="38"/>
        <v>6561.45490851656</v>
      </c>
      <c r="BT12" s="1028">
        <v>11</v>
      </c>
      <c r="BU12" s="1037">
        <v>100</v>
      </c>
      <c r="BV12" s="1028">
        <v>0</v>
      </c>
      <c r="BW12" s="1028">
        <v>0</v>
      </c>
      <c r="BX12" s="1028">
        <v>0</v>
      </c>
      <c r="BY12" s="1028">
        <v>0</v>
      </c>
      <c r="BZ12" s="1028">
        <v>0</v>
      </c>
      <c r="CA12" s="1033">
        <f t="shared" si="39"/>
        <v>100</v>
      </c>
      <c r="CC12" s="1034">
        <v>2438.9991255253653</v>
      </c>
      <c r="CE12" s="1035">
        <f t="shared" si="2"/>
        <v>11.25</v>
      </c>
      <c r="CF12" s="1036">
        <v>11</v>
      </c>
      <c r="CG12" s="1034">
        <f>+$CC12*BU12%</f>
        <v>2438.9991255253653</v>
      </c>
      <c r="CH12" s="1034">
        <f t="shared" si="41"/>
        <v>0</v>
      </c>
      <c r="CI12" s="1034">
        <f t="shared" si="42"/>
        <v>0</v>
      </c>
      <c r="CJ12" s="1034">
        <f t="shared" si="43"/>
        <v>0</v>
      </c>
      <c r="CK12" s="1034">
        <f t="shared" si="44"/>
        <v>0</v>
      </c>
      <c r="CL12" s="1034">
        <f t="shared" si="45"/>
        <v>0</v>
      </c>
      <c r="CM12" s="1034">
        <f t="shared" si="46"/>
        <v>2438.9991255253653</v>
      </c>
      <c r="CQ12" s="1028">
        <v>10</v>
      </c>
      <c r="CR12" s="1037">
        <v>100</v>
      </c>
      <c r="CS12" s="1028">
        <v>0</v>
      </c>
      <c r="CT12" s="1028">
        <v>0</v>
      </c>
      <c r="CU12" s="1028">
        <v>0</v>
      </c>
      <c r="CV12" s="1028">
        <v>0</v>
      </c>
      <c r="CW12" s="1028">
        <v>0</v>
      </c>
      <c r="CX12" s="1039"/>
      <c r="CZ12" s="1034">
        <v>6772.6875241418293</v>
      </c>
      <c r="DB12" s="1035">
        <f t="shared" si="102"/>
        <v>10.25</v>
      </c>
      <c r="DC12" s="1036">
        <v>10</v>
      </c>
      <c r="DD12" s="1034">
        <f t="shared" si="47"/>
        <v>6772.6875241418284</v>
      </c>
      <c r="DE12" s="1034">
        <f t="shared" si="48"/>
        <v>0</v>
      </c>
      <c r="DF12" s="1034">
        <f t="shared" si="49"/>
        <v>0</v>
      </c>
      <c r="DG12" s="1034">
        <f t="shared" si="50"/>
        <v>0</v>
      </c>
      <c r="DH12" s="1034">
        <f t="shared" si="51"/>
        <v>0</v>
      </c>
      <c r="DI12" s="1034">
        <f t="shared" si="52"/>
        <v>0</v>
      </c>
      <c r="DJ12" s="1034">
        <f t="shared" si="98"/>
        <v>6772.6875241418284</v>
      </c>
      <c r="DN12" s="1028">
        <v>10.5</v>
      </c>
      <c r="DO12" s="1037">
        <v>100</v>
      </c>
      <c r="DP12" s="1037">
        <v>0</v>
      </c>
      <c r="DQ12" s="1037">
        <v>0</v>
      </c>
      <c r="DR12" s="1037">
        <v>0</v>
      </c>
      <c r="DS12" s="1037">
        <v>0</v>
      </c>
      <c r="DT12" s="1037">
        <v>0</v>
      </c>
      <c r="DV12" s="1034">
        <v>6303.7665640655905</v>
      </c>
      <c r="DX12" s="1035">
        <f t="shared" si="103"/>
        <v>10.75</v>
      </c>
      <c r="DY12" s="1036">
        <v>10.5</v>
      </c>
      <c r="DZ12" s="1034">
        <f t="shared" si="53"/>
        <v>6303.7665640655905</v>
      </c>
      <c r="EA12" s="1034">
        <f t="shared" si="54"/>
        <v>0</v>
      </c>
      <c r="EB12" s="1034">
        <f t="shared" si="55"/>
        <v>0</v>
      </c>
      <c r="EC12" s="1034">
        <f t="shared" si="56"/>
        <v>0</v>
      </c>
      <c r="ED12" s="1034">
        <f t="shared" si="57"/>
        <v>0</v>
      </c>
      <c r="EE12" s="1034">
        <f t="shared" si="58"/>
        <v>0</v>
      </c>
      <c r="EF12" s="1034">
        <f t="shared" si="59"/>
        <v>6303.7665640655905</v>
      </c>
      <c r="EG12" s="1038"/>
      <c r="EL12" s="1028">
        <v>10.5</v>
      </c>
      <c r="EM12" s="1037">
        <v>100</v>
      </c>
      <c r="EN12" s="1037">
        <v>0</v>
      </c>
      <c r="EO12" s="1037">
        <v>0</v>
      </c>
      <c r="EP12" s="1037">
        <v>0</v>
      </c>
      <c r="EQ12" s="1037">
        <v>0</v>
      </c>
      <c r="ER12" s="1037">
        <v>0</v>
      </c>
      <c r="ET12" s="1034">
        <v>5681.0845675632909</v>
      </c>
      <c r="EV12" s="1035">
        <f t="shared" si="104"/>
        <v>10.75</v>
      </c>
      <c r="EW12" s="1036">
        <v>10.5</v>
      </c>
      <c r="EX12" s="1034">
        <f t="shared" si="60"/>
        <v>5681.0845675632909</v>
      </c>
      <c r="EY12" s="1034">
        <f t="shared" si="61"/>
        <v>0</v>
      </c>
      <c r="EZ12" s="1034">
        <f t="shared" si="62"/>
        <v>0</v>
      </c>
      <c r="FA12" s="1034">
        <f t="shared" si="63"/>
        <v>0</v>
      </c>
      <c r="FB12" s="1034">
        <f t="shared" si="64"/>
        <v>0</v>
      </c>
      <c r="FC12" s="1034">
        <f t="shared" si="65"/>
        <v>0</v>
      </c>
      <c r="FD12" s="1034">
        <f t="shared" si="66"/>
        <v>5681.0845675632909</v>
      </c>
      <c r="FE12" s="1038"/>
      <c r="FK12" s="1028">
        <v>10.5</v>
      </c>
      <c r="FL12" s="1037">
        <v>100</v>
      </c>
      <c r="FM12" s="1037">
        <v>0</v>
      </c>
      <c r="FN12" s="1037">
        <v>0</v>
      </c>
      <c r="FO12" s="1037">
        <v>0</v>
      </c>
      <c r="FP12" s="1037">
        <v>0</v>
      </c>
      <c r="FQ12" s="1037">
        <v>0</v>
      </c>
      <c r="FR12" s="1037">
        <v>0</v>
      </c>
      <c r="FS12" s="1034">
        <v>5965.5598525508267</v>
      </c>
      <c r="FU12" s="1035">
        <f t="shared" si="105"/>
        <v>10.75</v>
      </c>
      <c r="FV12" s="1036">
        <v>10.5</v>
      </c>
      <c r="FW12" s="1034">
        <f t="shared" si="67"/>
        <v>5965.5598525508276</v>
      </c>
      <c r="FX12" s="1034">
        <f t="shared" si="68"/>
        <v>0</v>
      </c>
      <c r="FY12" s="1034">
        <f t="shared" si="69"/>
        <v>0</v>
      </c>
      <c r="FZ12" s="1034">
        <f t="shared" si="70"/>
        <v>0</v>
      </c>
      <c r="GA12" s="1034">
        <f t="shared" si="71"/>
        <v>0</v>
      </c>
      <c r="GB12" s="1034">
        <f t="shared" si="72"/>
        <v>0</v>
      </c>
      <c r="GC12" s="1034">
        <f t="shared" si="12"/>
        <v>0</v>
      </c>
      <c r="GD12" s="1034">
        <f t="shared" si="73"/>
        <v>5965.5598525508276</v>
      </c>
      <c r="GE12" s="1038"/>
      <c r="GJ12" s="1028">
        <v>11</v>
      </c>
      <c r="GK12" s="1037">
        <v>100</v>
      </c>
      <c r="GL12" s="1037">
        <v>0</v>
      </c>
      <c r="GM12" s="1037">
        <v>0</v>
      </c>
      <c r="GN12" s="1037">
        <v>0</v>
      </c>
      <c r="GO12" s="1037">
        <v>0</v>
      </c>
      <c r="GP12" s="1037">
        <v>0</v>
      </c>
      <c r="GQ12" s="1037">
        <v>0</v>
      </c>
      <c r="GR12" s="1034">
        <v>16786.157949107099</v>
      </c>
      <c r="GT12" s="1035">
        <f t="shared" si="99"/>
        <v>11.25</v>
      </c>
      <c r="GU12" s="1036">
        <v>11</v>
      </c>
      <c r="GV12" s="1034">
        <f t="shared" si="74"/>
        <v>16786.157949107099</v>
      </c>
      <c r="GW12" s="1034">
        <f t="shared" si="75"/>
        <v>0</v>
      </c>
      <c r="GX12" s="1034">
        <f t="shared" si="76"/>
        <v>0</v>
      </c>
      <c r="GY12" s="1034">
        <f t="shared" si="77"/>
        <v>0</v>
      </c>
      <c r="GZ12" s="1034">
        <f t="shared" si="78"/>
        <v>0</v>
      </c>
      <c r="HA12" s="1034">
        <f t="shared" si="79"/>
        <v>0</v>
      </c>
      <c r="HB12" s="1034">
        <f t="shared" si="80"/>
        <v>0</v>
      </c>
      <c r="HC12" s="1034">
        <f t="shared" si="81"/>
        <v>16786.157949107099</v>
      </c>
      <c r="HI12" s="1080">
        <v>11</v>
      </c>
      <c r="HJ12" s="1080">
        <v>100</v>
      </c>
      <c r="HK12" s="1071">
        <v>0</v>
      </c>
      <c r="HL12" s="1071">
        <v>0</v>
      </c>
      <c r="HM12" s="1071">
        <v>0</v>
      </c>
      <c r="HN12" s="1071">
        <v>0</v>
      </c>
      <c r="HO12" s="1071">
        <v>0</v>
      </c>
      <c r="HP12" s="1071">
        <v>0</v>
      </c>
      <c r="HQ12" s="1071">
        <v>40267.605354466119</v>
      </c>
      <c r="HT12" s="1076">
        <f t="shared" si="100"/>
        <v>11.25</v>
      </c>
      <c r="HU12" s="1077">
        <v>11</v>
      </c>
      <c r="HV12" s="1078">
        <f t="shared" si="82"/>
        <v>40267.605354466119</v>
      </c>
      <c r="HW12" s="1078">
        <f t="shared" si="16"/>
        <v>0</v>
      </c>
      <c r="HX12" s="1078">
        <f t="shared" si="16"/>
        <v>0</v>
      </c>
      <c r="HY12" s="1078">
        <f t="shared" si="16"/>
        <v>0</v>
      </c>
      <c r="HZ12" s="1078">
        <f t="shared" si="16"/>
        <v>0</v>
      </c>
      <c r="IA12" s="1078">
        <f t="shared" si="16"/>
        <v>0</v>
      </c>
      <c r="IB12" s="1078">
        <f t="shared" si="16"/>
        <v>0</v>
      </c>
      <c r="IC12" s="1078">
        <f t="shared" si="17"/>
        <v>40267.605354466119</v>
      </c>
      <c r="IL12" s="1080">
        <v>11</v>
      </c>
      <c r="IM12" s="1080">
        <v>100</v>
      </c>
      <c r="IN12" s="1071">
        <v>0</v>
      </c>
      <c r="IO12" s="1071">
        <v>0</v>
      </c>
      <c r="IP12" s="1071">
        <v>0</v>
      </c>
      <c r="IQ12" s="1071">
        <v>0</v>
      </c>
      <c r="IR12" s="1071">
        <v>0</v>
      </c>
      <c r="IS12" s="1071">
        <v>0</v>
      </c>
      <c r="IT12" s="1071">
        <v>24772.909935374424</v>
      </c>
      <c r="IW12" s="1076">
        <f t="shared" si="101"/>
        <v>11.25</v>
      </c>
      <c r="IX12" s="1077">
        <v>11</v>
      </c>
      <c r="IY12" s="1078">
        <f t="shared" si="83"/>
        <v>24772.909935374424</v>
      </c>
      <c r="IZ12" s="1078">
        <f t="shared" si="84"/>
        <v>0</v>
      </c>
      <c r="JA12" s="1078">
        <f t="shared" si="85"/>
        <v>0</v>
      </c>
      <c r="JB12" s="1078">
        <f t="shared" si="86"/>
        <v>0</v>
      </c>
      <c r="JC12" s="1078">
        <f t="shared" si="87"/>
        <v>0</v>
      </c>
      <c r="JD12" s="1078">
        <f t="shared" si="88"/>
        <v>0</v>
      </c>
      <c r="JE12" s="1078">
        <f t="shared" si="89"/>
        <v>0</v>
      </c>
      <c r="JF12" s="1078">
        <f t="shared" si="90"/>
        <v>24772.909935374424</v>
      </c>
    </row>
    <row r="13" spans="2:266">
      <c r="B13" s="848">
        <v>11.5</v>
      </c>
      <c r="C13" s="848">
        <v>100</v>
      </c>
      <c r="D13" s="848"/>
      <c r="E13" s="848"/>
      <c r="F13" s="848"/>
      <c r="G13" s="848"/>
      <c r="H13" s="848"/>
      <c r="I13" s="653"/>
      <c r="J13" s="655">
        <v>39348.765324051223</v>
      </c>
      <c r="K13" s="653"/>
      <c r="L13" s="653"/>
      <c r="M13" s="848">
        <v>11.5</v>
      </c>
      <c r="N13" s="6">
        <f t="shared" si="91"/>
        <v>39348.765324051223</v>
      </c>
      <c r="O13" s="6">
        <f t="shared" si="92"/>
        <v>0</v>
      </c>
      <c r="P13" s="6">
        <f t="shared" si="93"/>
        <v>0</v>
      </c>
      <c r="Q13" s="6">
        <f t="shared" si="94"/>
        <v>0</v>
      </c>
      <c r="R13" s="6">
        <f t="shared" si="95"/>
        <v>0</v>
      </c>
      <c r="S13" s="6">
        <f t="shared" si="96"/>
        <v>0</v>
      </c>
      <c r="T13" s="6">
        <f t="shared" si="97"/>
        <v>0</v>
      </c>
      <c r="U13" s="6"/>
      <c r="X13" s="767">
        <v>12</v>
      </c>
      <c r="Y13" s="767">
        <v>100</v>
      </c>
      <c r="Z13" s="767"/>
      <c r="AA13" s="767"/>
      <c r="AB13" s="767"/>
      <c r="AC13" s="767"/>
      <c r="AD13" s="767"/>
      <c r="AE13" s="659"/>
      <c r="AG13" s="764">
        <v>15519.362182508039</v>
      </c>
      <c r="AI13" s="849">
        <f t="shared" si="21"/>
        <v>12.25</v>
      </c>
      <c r="AJ13" s="850">
        <v>12</v>
      </c>
      <c r="AK13" s="764">
        <f t="shared" si="22"/>
        <v>15519.362182508039</v>
      </c>
      <c r="AL13" s="764">
        <f t="shared" si="23"/>
        <v>0</v>
      </c>
      <c r="AM13" s="764">
        <f t="shared" si="24"/>
        <v>0</v>
      </c>
      <c r="AN13" s="764">
        <f t="shared" si="25"/>
        <v>0</v>
      </c>
      <c r="AO13" s="764">
        <f t="shared" si="26"/>
        <v>0</v>
      </c>
      <c r="AP13" s="764">
        <f t="shared" si="27"/>
        <v>0</v>
      </c>
      <c r="AQ13" s="764">
        <f t="shared" si="28"/>
        <v>0</v>
      </c>
      <c r="AR13" s="764">
        <f t="shared" si="29"/>
        <v>15519.362182508039</v>
      </c>
      <c r="AV13" s="767">
        <v>12</v>
      </c>
      <c r="AW13" s="768">
        <v>85.714285714285708</v>
      </c>
      <c r="AX13" s="768">
        <v>4.7619047619047619</v>
      </c>
      <c r="AY13" s="768"/>
      <c r="AZ13" s="768"/>
      <c r="BA13" s="768"/>
      <c r="BB13" s="768"/>
      <c r="BC13" s="659"/>
      <c r="BE13" s="761">
        <v>20314.148323450045</v>
      </c>
      <c r="BG13" s="849">
        <f t="shared" si="30"/>
        <v>12.25</v>
      </c>
      <c r="BH13" s="850">
        <v>12</v>
      </c>
      <c r="BI13" s="764">
        <f t="shared" si="31"/>
        <v>17412.127134385752</v>
      </c>
      <c r="BJ13" s="764">
        <f t="shared" si="32"/>
        <v>967.34039635476393</v>
      </c>
      <c r="BK13" s="764">
        <f t="shared" si="33"/>
        <v>0</v>
      </c>
      <c r="BL13" s="764">
        <f t="shared" si="34"/>
        <v>0</v>
      </c>
      <c r="BM13" s="764">
        <f t="shared" si="35"/>
        <v>0</v>
      </c>
      <c r="BN13" s="764">
        <f t="shared" si="36"/>
        <v>0</v>
      </c>
      <c r="BO13" s="764">
        <f t="shared" si="37"/>
        <v>0</v>
      </c>
      <c r="BP13" s="761">
        <f t="shared" si="38"/>
        <v>18379.467530740516</v>
      </c>
      <c r="BT13" s="1028">
        <v>11.5</v>
      </c>
      <c r="BU13" s="1037">
        <v>80</v>
      </c>
      <c r="BV13" s="1037">
        <v>20</v>
      </c>
      <c r="BW13" s="1037">
        <v>0</v>
      </c>
      <c r="BX13" s="1037">
        <v>0</v>
      </c>
      <c r="BY13" s="1037">
        <v>0</v>
      </c>
      <c r="BZ13" s="1037">
        <v>0</v>
      </c>
      <c r="CA13" s="1033">
        <f t="shared" si="39"/>
        <v>100</v>
      </c>
      <c r="CC13" s="1034">
        <v>18083.854287902057</v>
      </c>
      <c r="CE13" s="1035">
        <f t="shared" si="2"/>
        <v>11.75</v>
      </c>
      <c r="CF13" s="1036">
        <v>11.5</v>
      </c>
      <c r="CG13" s="1034">
        <f t="shared" si="40"/>
        <v>14467.083430321647</v>
      </c>
      <c r="CH13" s="1034">
        <f t="shared" si="41"/>
        <v>3616.7708575804118</v>
      </c>
      <c r="CI13" s="1034">
        <f t="shared" si="42"/>
        <v>0</v>
      </c>
      <c r="CJ13" s="1034">
        <f t="shared" si="43"/>
        <v>0</v>
      </c>
      <c r="CK13" s="1034">
        <f t="shared" si="44"/>
        <v>0</v>
      </c>
      <c r="CL13" s="1034">
        <f t="shared" si="45"/>
        <v>0</v>
      </c>
      <c r="CM13" s="1034">
        <f t="shared" si="46"/>
        <v>18083.854287902061</v>
      </c>
      <c r="CQ13" s="1028">
        <v>10.5</v>
      </c>
      <c r="CR13" s="1037">
        <v>100</v>
      </c>
      <c r="CS13" s="1028">
        <v>0</v>
      </c>
      <c r="CT13" s="1028">
        <v>0</v>
      </c>
      <c r="CU13" s="1028">
        <v>0</v>
      </c>
      <c r="CV13" s="1028">
        <v>0</v>
      </c>
      <c r="CW13" s="1028">
        <v>0</v>
      </c>
      <c r="CX13" s="1040"/>
      <c r="CZ13" s="1034">
        <v>3905.1092933752011</v>
      </c>
      <c r="DB13" s="1035">
        <f t="shared" si="102"/>
        <v>10.75</v>
      </c>
      <c r="DC13" s="1036">
        <v>10.5</v>
      </c>
      <c r="DD13" s="1034">
        <f t="shared" si="47"/>
        <v>3905.1092933752011</v>
      </c>
      <c r="DE13" s="1034">
        <f t="shared" si="48"/>
        <v>0</v>
      </c>
      <c r="DF13" s="1034">
        <f t="shared" si="49"/>
        <v>0</v>
      </c>
      <c r="DG13" s="1034">
        <f t="shared" si="50"/>
        <v>0</v>
      </c>
      <c r="DH13" s="1034">
        <f t="shared" si="51"/>
        <v>0</v>
      </c>
      <c r="DI13" s="1034">
        <f t="shared" si="52"/>
        <v>0</v>
      </c>
      <c r="DJ13" s="1034">
        <f t="shared" si="98"/>
        <v>3905.1092933752011</v>
      </c>
      <c r="DN13" s="1028">
        <v>11</v>
      </c>
      <c r="DO13" s="1037">
        <v>100</v>
      </c>
      <c r="DP13" s="1037">
        <v>0</v>
      </c>
      <c r="DQ13" s="1037">
        <v>0</v>
      </c>
      <c r="DR13" s="1037">
        <v>0</v>
      </c>
      <c r="DS13" s="1037">
        <v>0</v>
      </c>
      <c r="DT13" s="1037">
        <v>0</v>
      </c>
      <c r="DV13" s="1034">
        <v>29898.183817111785</v>
      </c>
      <c r="DX13" s="1035">
        <f t="shared" si="103"/>
        <v>11.25</v>
      </c>
      <c r="DY13" s="1036">
        <v>11</v>
      </c>
      <c r="DZ13" s="1034">
        <f t="shared" si="53"/>
        <v>29898.183817111785</v>
      </c>
      <c r="EA13" s="1034">
        <f t="shared" si="54"/>
        <v>0</v>
      </c>
      <c r="EB13" s="1034">
        <f t="shared" si="55"/>
        <v>0</v>
      </c>
      <c r="EC13" s="1034">
        <f t="shared" si="56"/>
        <v>0</v>
      </c>
      <c r="ED13" s="1034">
        <f t="shared" si="57"/>
        <v>0</v>
      </c>
      <c r="EE13" s="1034">
        <f t="shared" si="58"/>
        <v>0</v>
      </c>
      <c r="EF13" s="1034">
        <f t="shared" si="59"/>
        <v>29898.183817111785</v>
      </c>
      <c r="EG13" s="1038"/>
      <c r="EL13" s="1028">
        <v>11</v>
      </c>
      <c r="EM13" s="1037">
        <v>100</v>
      </c>
      <c r="EN13" s="1037">
        <v>0</v>
      </c>
      <c r="EO13" s="1037">
        <v>0</v>
      </c>
      <c r="EP13" s="1037">
        <v>0</v>
      </c>
      <c r="EQ13" s="1037">
        <v>0</v>
      </c>
      <c r="ER13" s="1037">
        <v>0</v>
      </c>
      <c r="ET13" s="1034">
        <v>17275.087785288517</v>
      </c>
      <c r="EV13" s="1035">
        <f t="shared" si="104"/>
        <v>11.25</v>
      </c>
      <c r="EW13" s="1036">
        <v>11</v>
      </c>
      <c r="EX13" s="1034">
        <f t="shared" si="60"/>
        <v>17275.087785288517</v>
      </c>
      <c r="EY13" s="1034">
        <f t="shared" si="61"/>
        <v>0</v>
      </c>
      <c r="EZ13" s="1034">
        <f t="shared" si="62"/>
        <v>0</v>
      </c>
      <c r="FA13" s="1034">
        <f t="shared" si="63"/>
        <v>0</v>
      </c>
      <c r="FB13" s="1034">
        <f t="shared" si="64"/>
        <v>0</v>
      </c>
      <c r="FC13" s="1034">
        <f t="shared" si="65"/>
        <v>0</v>
      </c>
      <c r="FD13" s="1034">
        <f t="shared" si="66"/>
        <v>17275.087785288517</v>
      </c>
      <c r="FE13" s="1038"/>
      <c r="FK13" s="1028">
        <v>11</v>
      </c>
      <c r="FL13" s="1037">
        <v>88.888888888888886</v>
      </c>
      <c r="FM13" s="1037">
        <v>11.111111111111111</v>
      </c>
      <c r="FN13" s="1037">
        <v>0</v>
      </c>
      <c r="FO13" s="1037">
        <v>0</v>
      </c>
      <c r="FP13" s="1037">
        <v>0</v>
      </c>
      <c r="FQ13" s="1037">
        <v>0</v>
      </c>
      <c r="FR13" s="1037">
        <v>0</v>
      </c>
      <c r="FS13" s="1034">
        <v>26884.164391553208</v>
      </c>
      <c r="FU13" s="1035">
        <f t="shared" si="105"/>
        <v>11.25</v>
      </c>
      <c r="FV13" s="1036">
        <v>11</v>
      </c>
      <c r="FW13" s="1034">
        <f t="shared" si="67"/>
        <v>23897.035014713962</v>
      </c>
      <c r="FX13" s="1034">
        <f t="shared" si="68"/>
        <v>2987.1293768392452</v>
      </c>
      <c r="FY13" s="1034">
        <f t="shared" si="69"/>
        <v>0</v>
      </c>
      <c r="FZ13" s="1034">
        <f t="shared" si="70"/>
        <v>0</v>
      </c>
      <c r="GA13" s="1034">
        <f t="shared" si="71"/>
        <v>0</v>
      </c>
      <c r="GB13" s="1034">
        <f t="shared" si="72"/>
        <v>0</v>
      </c>
      <c r="GC13" s="1034">
        <f t="shared" si="12"/>
        <v>0</v>
      </c>
      <c r="GD13" s="1034">
        <f t="shared" si="73"/>
        <v>26884.164391553208</v>
      </c>
      <c r="GE13" s="1038"/>
      <c r="GJ13" s="1028">
        <v>11.5</v>
      </c>
      <c r="GK13" s="1037">
        <v>100</v>
      </c>
      <c r="GL13" s="1037">
        <v>0</v>
      </c>
      <c r="GM13" s="1037">
        <v>0</v>
      </c>
      <c r="GN13" s="1037">
        <v>0</v>
      </c>
      <c r="GO13" s="1037">
        <v>0</v>
      </c>
      <c r="GP13" s="1037">
        <v>0</v>
      </c>
      <c r="GQ13" s="1037">
        <v>0</v>
      </c>
      <c r="GR13" s="1034">
        <v>25799.238127237284</v>
      </c>
      <c r="GT13" s="1035">
        <f t="shared" si="99"/>
        <v>11.75</v>
      </c>
      <c r="GU13" s="1036">
        <v>11.5</v>
      </c>
      <c r="GV13" s="1034">
        <f t="shared" si="74"/>
        <v>25799.238127237284</v>
      </c>
      <c r="GW13" s="1034">
        <f t="shared" si="75"/>
        <v>0</v>
      </c>
      <c r="GX13" s="1034">
        <f t="shared" si="76"/>
        <v>0</v>
      </c>
      <c r="GY13" s="1034">
        <f t="shared" si="77"/>
        <v>0</v>
      </c>
      <c r="GZ13" s="1034">
        <f t="shared" si="78"/>
        <v>0</v>
      </c>
      <c r="HA13" s="1034">
        <f t="shared" si="79"/>
        <v>0</v>
      </c>
      <c r="HB13" s="1034">
        <f t="shared" si="80"/>
        <v>0</v>
      </c>
      <c r="HC13" s="1034">
        <f t="shared" si="81"/>
        <v>25799.238127237284</v>
      </c>
      <c r="HI13" s="1080">
        <v>11.5</v>
      </c>
      <c r="HJ13" s="1080">
        <v>100</v>
      </c>
      <c r="HK13" s="1071">
        <v>0</v>
      </c>
      <c r="HL13" s="1071">
        <v>0</v>
      </c>
      <c r="HM13" s="1071">
        <v>0</v>
      </c>
      <c r="HN13" s="1071">
        <v>0</v>
      </c>
      <c r="HO13" s="1071">
        <v>0</v>
      </c>
      <c r="HP13" s="1071">
        <v>0</v>
      </c>
      <c r="HQ13" s="1071">
        <v>59293.099404356617</v>
      </c>
      <c r="HT13" s="1076">
        <f t="shared" si="100"/>
        <v>11.75</v>
      </c>
      <c r="HU13" s="1077">
        <v>11.5</v>
      </c>
      <c r="HV13" s="1078">
        <f t="shared" si="82"/>
        <v>59293.099404356617</v>
      </c>
      <c r="HW13" s="1078">
        <f t="shared" si="16"/>
        <v>0</v>
      </c>
      <c r="HX13" s="1078">
        <f t="shared" si="16"/>
        <v>0</v>
      </c>
      <c r="HY13" s="1078">
        <f t="shared" si="16"/>
        <v>0</v>
      </c>
      <c r="HZ13" s="1078">
        <f t="shared" si="16"/>
        <v>0</v>
      </c>
      <c r="IA13" s="1078">
        <f t="shared" si="16"/>
        <v>0</v>
      </c>
      <c r="IB13" s="1078">
        <f t="shared" si="16"/>
        <v>0</v>
      </c>
      <c r="IC13" s="1078">
        <f t="shared" si="17"/>
        <v>59293.099404356617</v>
      </c>
      <c r="IL13" s="1080">
        <v>11.5</v>
      </c>
      <c r="IM13" s="1080">
        <v>100</v>
      </c>
      <c r="IN13" s="1071">
        <v>0</v>
      </c>
      <c r="IO13" s="1071">
        <v>0</v>
      </c>
      <c r="IP13" s="1071">
        <v>0</v>
      </c>
      <c r="IQ13" s="1071">
        <v>0</v>
      </c>
      <c r="IR13" s="1071">
        <v>0</v>
      </c>
      <c r="IS13" s="1071">
        <v>0</v>
      </c>
      <c r="IT13" s="1071">
        <v>35948.580581311384</v>
      </c>
      <c r="IW13" s="1076">
        <f t="shared" si="101"/>
        <v>11.75</v>
      </c>
      <c r="IX13" s="1077">
        <v>11.5</v>
      </c>
      <c r="IY13" s="1078">
        <f t="shared" si="83"/>
        <v>35948.580581311384</v>
      </c>
      <c r="IZ13" s="1078">
        <f t="shared" si="84"/>
        <v>0</v>
      </c>
      <c r="JA13" s="1078">
        <f t="shared" si="85"/>
        <v>0</v>
      </c>
      <c r="JB13" s="1078">
        <f t="shared" si="86"/>
        <v>0</v>
      </c>
      <c r="JC13" s="1078">
        <f t="shared" si="87"/>
        <v>0</v>
      </c>
      <c r="JD13" s="1078">
        <f t="shared" si="88"/>
        <v>0</v>
      </c>
      <c r="JE13" s="1078">
        <f t="shared" si="89"/>
        <v>0</v>
      </c>
      <c r="JF13" s="1078">
        <f t="shared" si="90"/>
        <v>35948.580581311384</v>
      </c>
    </row>
    <row r="14" spans="2:266">
      <c r="B14" s="848">
        <v>12</v>
      </c>
      <c r="C14" s="848">
        <v>100</v>
      </c>
      <c r="D14" s="848"/>
      <c r="E14" s="848"/>
      <c r="F14" s="848"/>
      <c r="G14" s="848"/>
      <c r="H14" s="848"/>
      <c r="I14" s="653"/>
      <c r="J14" s="655">
        <v>34813.292424504085</v>
      </c>
      <c r="K14" s="653"/>
      <c r="L14" s="653"/>
      <c r="M14" s="848">
        <v>12</v>
      </c>
      <c r="N14" s="6">
        <f t="shared" si="91"/>
        <v>34813.292424504085</v>
      </c>
      <c r="O14" s="6">
        <f t="shared" si="92"/>
        <v>0</v>
      </c>
      <c r="P14" s="6">
        <f t="shared" si="93"/>
        <v>0</v>
      </c>
      <c r="Q14" s="6">
        <f t="shared" si="94"/>
        <v>0</v>
      </c>
      <c r="R14" s="6">
        <f t="shared" si="95"/>
        <v>0</v>
      </c>
      <c r="S14" s="6">
        <f t="shared" si="96"/>
        <v>0</v>
      </c>
      <c r="T14" s="6">
        <f t="shared" si="97"/>
        <v>0</v>
      </c>
      <c r="U14" s="6"/>
      <c r="X14" s="767">
        <v>12.5</v>
      </c>
      <c r="Y14" s="767">
        <v>100</v>
      </c>
      <c r="Z14" s="767"/>
      <c r="AA14" s="767"/>
      <c r="AB14" s="767"/>
      <c r="AC14" s="767"/>
      <c r="AD14" s="767"/>
      <c r="AE14" s="659"/>
      <c r="AG14" s="764">
        <v>29313.10367389466</v>
      </c>
      <c r="AI14" s="849">
        <f t="shared" si="21"/>
        <v>12.75</v>
      </c>
      <c r="AJ14" s="850">
        <v>12.5</v>
      </c>
      <c r="AK14" s="764">
        <f t="shared" si="22"/>
        <v>29313.10367389466</v>
      </c>
      <c r="AL14" s="764">
        <f t="shared" si="23"/>
        <v>0</v>
      </c>
      <c r="AM14" s="764">
        <f t="shared" si="24"/>
        <v>0</v>
      </c>
      <c r="AN14" s="764">
        <f t="shared" si="25"/>
        <v>0</v>
      </c>
      <c r="AO14" s="764">
        <f t="shared" si="26"/>
        <v>0</v>
      </c>
      <c r="AP14" s="764">
        <f t="shared" si="27"/>
        <v>0</v>
      </c>
      <c r="AQ14" s="764">
        <f t="shared" si="28"/>
        <v>0</v>
      </c>
      <c r="AR14" s="764">
        <f t="shared" si="29"/>
        <v>29313.10367389466</v>
      </c>
      <c r="AV14" s="767">
        <v>12.5</v>
      </c>
      <c r="AW14" s="768">
        <v>85.714285714285708</v>
      </c>
      <c r="AX14" s="768">
        <v>14.285714285714285</v>
      </c>
      <c r="AY14" s="768"/>
      <c r="AZ14" s="768"/>
      <c r="BA14" s="768"/>
      <c r="BB14" s="768"/>
      <c r="BC14" s="659"/>
      <c r="BE14" s="761">
        <v>31341.53421932632</v>
      </c>
      <c r="BG14" s="849">
        <f t="shared" si="30"/>
        <v>12.75</v>
      </c>
      <c r="BH14" s="850">
        <v>12.5</v>
      </c>
      <c r="BI14" s="764">
        <f t="shared" si="31"/>
        <v>26864.172187993987</v>
      </c>
      <c r="BJ14" s="764">
        <f t="shared" si="32"/>
        <v>4477.3620313323308</v>
      </c>
      <c r="BK14" s="764">
        <f t="shared" si="33"/>
        <v>0</v>
      </c>
      <c r="BL14" s="764">
        <f t="shared" si="34"/>
        <v>0</v>
      </c>
      <c r="BM14" s="764">
        <f t="shared" si="35"/>
        <v>0</v>
      </c>
      <c r="BN14" s="764">
        <f t="shared" si="36"/>
        <v>0</v>
      </c>
      <c r="BO14" s="764">
        <f t="shared" si="37"/>
        <v>0</v>
      </c>
      <c r="BP14" s="761">
        <f t="shared" si="38"/>
        <v>31341.534219326317</v>
      </c>
      <c r="BT14" s="1028">
        <v>12</v>
      </c>
      <c r="BU14" s="1037">
        <v>42.857142857142854</v>
      </c>
      <c r="BV14" s="1037">
        <v>57.142857142857139</v>
      </c>
      <c r="BW14" s="1037">
        <v>0</v>
      </c>
      <c r="BX14" s="1037">
        <v>0</v>
      </c>
      <c r="BY14" s="1037">
        <v>0</v>
      </c>
      <c r="BZ14" s="1037">
        <v>0</v>
      </c>
      <c r="CA14" s="1033">
        <f t="shared" si="39"/>
        <v>100</v>
      </c>
      <c r="CC14" s="1034">
        <v>40231.564472555547</v>
      </c>
      <c r="CE14" s="1035">
        <f t="shared" si="2"/>
        <v>12.25</v>
      </c>
      <c r="CF14" s="1036">
        <v>12</v>
      </c>
      <c r="CG14" s="1034">
        <f t="shared" si="40"/>
        <v>17242.099059666663</v>
      </c>
      <c r="CH14" s="1034">
        <f t="shared" si="41"/>
        <v>22989.465412888883</v>
      </c>
      <c r="CI14" s="1034">
        <f t="shared" si="42"/>
        <v>0</v>
      </c>
      <c r="CJ14" s="1034">
        <f t="shared" si="43"/>
        <v>0</v>
      </c>
      <c r="CK14" s="1034">
        <f t="shared" si="44"/>
        <v>0</v>
      </c>
      <c r="CL14" s="1034">
        <f t="shared" si="45"/>
        <v>0</v>
      </c>
      <c r="CM14" s="1034">
        <f t="shared" si="46"/>
        <v>40231.564472555547</v>
      </c>
      <c r="CQ14" s="1028">
        <v>11</v>
      </c>
      <c r="CR14" s="1037">
        <v>100</v>
      </c>
      <c r="CS14" s="1028">
        <v>0</v>
      </c>
      <c r="CT14" s="1028">
        <v>0</v>
      </c>
      <c r="CU14" s="1028">
        <v>0</v>
      </c>
      <c r="CV14" s="1028">
        <v>0</v>
      </c>
      <c r="CW14" s="1028">
        <v>0</v>
      </c>
      <c r="CX14" s="1040"/>
      <c r="CZ14" s="1034">
        <v>5690.9390905285554</v>
      </c>
      <c r="DB14" s="1035">
        <f t="shared" si="102"/>
        <v>11.25</v>
      </c>
      <c r="DC14" s="1036">
        <v>11</v>
      </c>
      <c r="DD14" s="1034">
        <f t="shared" si="47"/>
        <v>5690.9390905285554</v>
      </c>
      <c r="DE14" s="1034">
        <f t="shared" si="48"/>
        <v>0</v>
      </c>
      <c r="DF14" s="1034">
        <f t="shared" si="49"/>
        <v>0</v>
      </c>
      <c r="DG14" s="1034">
        <f t="shared" si="50"/>
        <v>0</v>
      </c>
      <c r="DH14" s="1034">
        <f t="shared" si="51"/>
        <v>0</v>
      </c>
      <c r="DI14" s="1034">
        <f t="shared" si="52"/>
        <v>0</v>
      </c>
      <c r="DJ14" s="1034">
        <f t="shared" si="98"/>
        <v>5690.9390905285554</v>
      </c>
      <c r="DN14" s="1028">
        <v>11.5</v>
      </c>
      <c r="DO14" s="1037">
        <v>100</v>
      </c>
      <c r="DP14" s="1037">
        <v>0</v>
      </c>
      <c r="DQ14" s="1037">
        <v>0</v>
      </c>
      <c r="DR14" s="1037">
        <v>0</v>
      </c>
      <c r="DS14" s="1037">
        <v>0</v>
      </c>
      <c r="DT14" s="1037">
        <v>0</v>
      </c>
      <c r="DV14" s="1034">
        <v>27209.882556812994</v>
      </c>
      <c r="DX14" s="1035">
        <f t="shared" si="103"/>
        <v>11.75</v>
      </c>
      <c r="DY14" s="1036">
        <v>11.5</v>
      </c>
      <c r="DZ14" s="1034">
        <f t="shared" si="53"/>
        <v>27209.882556812998</v>
      </c>
      <c r="EA14" s="1034">
        <f t="shared" si="54"/>
        <v>0</v>
      </c>
      <c r="EB14" s="1034">
        <f t="shared" si="55"/>
        <v>0</v>
      </c>
      <c r="EC14" s="1034">
        <f t="shared" si="56"/>
        <v>0</v>
      </c>
      <c r="ED14" s="1034">
        <f t="shared" si="57"/>
        <v>0</v>
      </c>
      <c r="EE14" s="1034">
        <f t="shared" si="58"/>
        <v>0</v>
      </c>
      <c r="EF14" s="1034">
        <f t="shared" si="59"/>
        <v>27209.882556812998</v>
      </c>
      <c r="EG14" s="1038"/>
      <c r="EL14" s="1028">
        <v>11.5</v>
      </c>
      <c r="EM14" s="1037">
        <v>100</v>
      </c>
      <c r="EN14" s="1037">
        <v>0</v>
      </c>
      <c r="EO14" s="1037">
        <v>0</v>
      </c>
      <c r="EP14" s="1037">
        <v>0</v>
      </c>
      <c r="EQ14" s="1037">
        <v>0</v>
      </c>
      <c r="ER14" s="1037">
        <v>0</v>
      </c>
      <c r="ET14" s="1034">
        <v>27212.277335523169</v>
      </c>
      <c r="EV14" s="1035">
        <f t="shared" si="104"/>
        <v>11.75</v>
      </c>
      <c r="EW14" s="1036">
        <v>11.5</v>
      </c>
      <c r="EX14" s="1034">
        <f t="shared" si="60"/>
        <v>27212.277335523173</v>
      </c>
      <c r="EY14" s="1034">
        <f t="shared" si="61"/>
        <v>0</v>
      </c>
      <c r="EZ14" s="1034">
        <f t="shared" si="62"/>
        <v>0</v>
      </c>
      <c r="FA14" s="1034">
        <f t="shared" si="63"/>
        <v>0</v>
      </c>
      <c r="FB14" s="1034">
        <f t="shared" si="64"/>
        <v>0</v>
      </c>
      <c r="FC14" s="1034">
        <f t="shared" si="65"/>
        <v>0</v>
      </c>
      <c r="FD14" s="1034">
        <f t="shared" si="66"/>
        <v>27212.277335523173</v>
      </c>
      <c r="FE14" s="1038"/>
      <c r="FK14" s="1028">
        <v>11.5</v>
      </c>
      <c r="FL14" s="1037">
        <v>63.636363636363633</v>
      </c>
      <c r="FM14" s="1037">
        <v>36.363636363636367</v>
      </c>
      <c r="FN14" s="1037">
        <v>0</v>
      </c>
      <c r="FO14" s="1037">
        <v>0</v>
      </c>
      <c r="FP14" s="1037">
        <v>0</v>
      </c>
      <c r="FQ14" s="1037">
        <v>0</v>
      </c>
      <c r="FR14" s="1037">
        <v>0</v>
      </c>
      <c r="FS14" s="1034">
        <v>32982.741080703716</v>
      </c>
      <c r="FU14" s="1035">
        <f t="shared" si="105"/>
        <v>11.75</v>
      </c>
      <c r="FV14" s="1036">
        <v>11.5</v>
      </c>
      <c r="FW14" s="1034">
        <f t="shared" si="67"/>
        <v>20989.01705135691</v>
      </c>
      <c r="FX14" s="1034">
        <f t="shared" si="68"/>
        <v>11993.724029346808</v>
      </c>
      <c r="FY14" s="1034">
        <f t="shared" si="69"/>
        <v>0</v>
      </c>
      <c r="FZ14" s="1034">
        <f t="shared" si="70"/>
        <v>0</v>
      </c>
      <c r="GA14" s="1034">
        <f t="shared" si="71"/>
        <v>0</v>
      </c>
      <c r="GB14" s="1034">
        <f t="shared" si="72"/>
        <v>0</v>
      </c>
      <c r="GC14" s="1034">
        <f t="shared" si="12"/>
        <v>0</v>
      </c>
      <c r="GD14" s="1034">
        <f t="shared" si="73"/>
        <v>32982.741080703716</v>
      </c>
      <c r="GE14" s="1038"/>
      <c r="GJ14" s="1028">
        <v>12</v>
      </c>
      <c r="GK14" s="1037">
        <v>50</v>
      </c>
      <c r="GL14" s="1037">
        <v>50</v>
      </c>
      <c r="GM14" s="1037">
        <v>0</v>
      </c>
      <c r="GN14" s="1037">
        <v>0</v>
      </c>
      <c r="GO14" s="1037">
        <v>0</v>
      </c>
      <c r="GP14" s="1037">
        <v>0</v>
      </c>
      <c r="GQ14" s="1037">
        <v>0</v>
      </c>
      <c r="GR14" s="1034">
        <v>46246.129406669672</v>
      </c>
      <c r="GT14" s="1035">
        <f t="shared" si="99"/>
        <v>12.25</v>
      </c>
      <c r="GU14" s="1036">
        <v>12</v>
      </c>
      <c r="GV14" s="1034">
        <f t="shared" si="74"/>
        <v>23123.064703334836</v>
      </c>
      <c r="GW14" s="1034">
        <f t="shared" si="75"/>
        <v>23123.064703334836</v>
      </c>
      <c r="GX14" s="1034">
        <f t="shared" si="76"/>
        <v>0</v>
      </c>
      <c r="GY14" s="1034">
        <f t="shared" si="77"/>
        <v>0</v>
      </c>
      <c r="GZ14" s="1034">
        <f t="shared" si="78"/>
        <v>0</v>
      </c>
      <c r="HA14" s="1034">
        <f t="shared" si="79"/>
        <v>0</v>
      </c>
      <c r="HB14" s="1034">
        <f t="shared" si="80"/>
        <v>0</v>
      </c>
      <c r="HC14" s="1034">
        <f t="shared" si="81"/>
        <v>46246.129406669672</v>
      </c>
      <c r="HI14" s="1080">
        <v>12</v>
      </c>
      <c r="HJ14" s="1080">
        <v>50</v>
      </c>
      <c r="HK14" s="1071">
        <v>50</v>
      </c>
      <c r="HL14" s="1071">
        <v>0</v>
      </c>
      <c r="HM14" s="1071">
        <v>0</v>
      </c>
      <c r="HN14" s="1071">
        <v>0</v>
      </c>
      <c r="HO14" s="1071">
        <v>0</v>
      </c>
      <c r="HP14" s="1071">
        <v>0</v>
      </c>
      <c r="HQ14" s="1071">
        <v>106505.99412698284</v>
      </c>
      <c r="HT14" s="1076">
        <f t="shared" si="100"/>
        <v>12.25</v>
      </c>
      <c r="HU14" s="1077">
        <v>12</v>
      </c>
      <c r="HV14" s="1078">
        <f>$HQ14*HJ14/100</f>
        <v>53252.997063491421</v>
      </c>
      <c r="HW14" s="1078">
        <f t="shared" si="16"/>
        <v>53252.997063491421</v>
      </c>
      <c r="HX14" s="1078">
        <f t="shared" si="16"/>
        <v>0</v>
      </c>
      <c r="HY14" s="1078">
        <f t="shared" si="16"/>
        <v>0</v>
      </c>
      <c r="HZ14" s="1078">
        <f t="shared" si="16"/>
        <v>0</v>
      </c>
      <c r="IA14" s="1078">
        <f t="shared" si="16"/>
        <v>0</v>
      </c>
      <c r="IB14" s="1078">
        <f t="shared" si="16"/>
        <v>0</v>
      </c>
      <c r="IC14" s="1078">
        <f t="shared" si="17"/>
        <v>106505.99412698284</v>
      </c>
      <c r="IL14" s="1080">
        <v>12</v>
      </c>
      <c r="IM14" s="1080">
        <v>100</v>
      </c>
      <c r="IN14" s="1071">
        <v>0</v>
      </c>
      <c r="IO14" s="1071">
        <v>0</v>
      </c>
      <c r="IP14" s="1071">
        <v>0</v>
      </c>
      <c r="IQ14" s="1071">
        <v>0</v>
      </c>
      <c r="IR14" s="1071">
        <v>0</v>
      </c>
      <c r="IS14" s="1071">
        <v>0</v>
      </c>
      <c r="IT14" s="1071">
        <v>56979.3835183392</v>
      </c>
      <c r="IW14" s="1076">
        <f t="shared" si="101"/>
        <v>12.25</v>
      </c>
      <c r="IX14" s="1077">
        <v>12</v>
      </c>
      <c r="IY14" s="1078">
        <f t="shared" si="83"/>
        <v>56979.3835183392</v>
      </c>
      <c r="IZ14" s="1078">
        <f t="shared" si="84"/>
        <v>0</v>
      </c>
      <c r="JA14" s="1078">
        <f t="shared" si="85"/>
        <v>0</v>
      </c>
      <c r="JB14" s="1078">
        <f t="shared" si="86"/>
        <v>0</v>
      </c>
      <c r="JC14" s="1078">
        <f t="shared" si="87"/>
        <v>0</v>
      </c>
      <c r="JD14" s="1078">
        <f t="shared" si="88"/>
        <v>0</v>
      </c>
      <c r="JE14" s="1078">
        <f t="shared" si="89"/>
        <v>0</v>
      </c>
      <c r="JF14" s="1078">
        <f t="shared" si="90"/>
        <v>56979.3835183392</v>
      </c>
    </row>
    <row r="15" spans="2:266">
      <c r="B15" s="848">
        <v>12.5</v>
      </c>
      <c r="C15" s="848">
        <v>100</v>
      </c>
      <c r="D15" s="848"/>
      <c r="E15" s="848"/>
      <c r="F15" s="848"/>
      <c r="G15" s="848"/>
      <c r="H15" s="848"/>
      <c r="I15" s="653"/>
      <c r="J15" s="655">
        <v>134501.39827551137</v>
      </c>
      <c r="K15" s="653"/>
      <c r="L15" s="653"/>
      <c r="M15" s="848">
        <v>12.5</v>
      </c>
      <c r="N15" s="6">
        <f t="shared" si="91"/>
        <v>134501.39827551137</v>
      </c>
      <c r="O15" s="6">
        <f t="shared" si="92"/>
        <v>0</v>
      </c>
      <c r="P15" s="6">
        <f t="shared" si="93"/>
        <v>0</v>
      </c>
      <c r="Q15" s="6">
        <f t="shared" si="94"/>
        <v>0</v>
      </c>
      <c r="R15" s="6">
        <f t="shared" si="95"/>
        <v>0</v>
      </c>
      <c r="S15" s="6">
        <f t="shared" si="96"/>
        <v>0</v>
      </c>
      <c r="T15" s="6">
        <f t="shared" si="97"/>
        <v>0</v>
      </c>
      <c r="U15" s="6"/>
      <c r="X15" s="767">
        <v>13</v>
      </c>
      <c r="Y15" s="767">
        <v>100</v>
      </c>
      <c r="Z15" s="767"/>
      <c r="AA15" s="767"/>
      <c r="AB15" s="767"/>
      <c r="AC15" s="767"/>
      <c r="AD15" s="767"/>
      <c r="AE15" s="659"/>
      <c r="AG15" s="764">
        <v>30218.129877420026</v>
      </c>
      <c r="AI15" s="849">
        <f t="shared" si="21"/>
        <v>13.25</v>
      </c>
      <c r="AJ15" s="850">
        <v>13</v>
      </c>
      <c r="AK15" s="764">
        <f t="shared" si="22"/>
        <v>30218.129877420026</v>
      </c>
      <c r="AL15" s="764">
        <f t="shared" si="23"/>
        <v>0</v>
      </c>
      <c r="AM15" s="764">
        <f t="shared" si="24"/>
        <v>0</v>
      </c>
      <c r="AN15" s="764">
        <f t="shared" si="25"/>
        <v>0</v>
      </c>
      <c r="AO15" s="764">
        <f t="shared" si="26"/>
        <v>0</v>
      </c>
      <c r="AP15" s="764">
        <f t="shared" si="27"/>
        <v>0</v>
      </c>
      <c r="AQ15" s="764">
        <f t="shared" si="28"/>
        <v>0</v>
      </c>
      <c r="AR15" s="764">
        <f t="shared" si="29"/>
        <v>30218.129877420026</v>
      </c>
      <c r="AV15" s="767">
        <v>13</v>
      </c>
      <c r="AW15" s="768">
        <v>71.428571428571431</v>
      </c>
      <c r="AX15" s="768">
        <v>26.190476190476193</v>
      </c>
      <c r="AY15" s="768"/>
      <c r="AZ15" s="768"/>
      <c r="BA15" s="768"/>
      <c r="BB15" s="768"/>
      <c r="BC15" s="659"/>
      <c r="BE15" s="761">
        <v>54037.126702530928</v>
      </c>
      <c r="BG15" s="849">
        <f t="shared" si="30"/>
        <v>13.25</v>
      </c>
      <c r="BH15" s="850">
        <v>13</v>
      </c>
      <c r="BI15" s="764">
        <f t="shared" si="31"/>
        <v>38597.94764466495</v>
      </c>
      <c r="BJ15" s="764">
        <f t="shared" si="32"/>
        <v>14152.580803043815</v>
      </c>
      <c r="BK15" s="764">
        <f t="shared" si="33"/>
        <v>0</v>
      </c>
      <c r="BL15" s="764">
        <f t="shared" si="34"/>
        <v>0</v>
      </c>
      <c r="BM15" s="764">
        <f t="shared" si="35"/>
        <v>0</v>
      </c>
      <c r="BN15" s="764">
        <f t="shared" si="36"/>
        <v>0</v>
      </c>
      <c r="BO15" s="764">
        <f t="shared" si="37"/>
        <v>0</v>
      </c>
      <c r="BP15" s="761">
        <f t="shared" si="38"/>
        <v>52750.528447708763</v>
      </c>
      <c r="BT15" s="1028">
        <v>12.5</v>
      </c>
      <c r="BU15" s="1037">
        <v>40</v>
      </c>
      <c r="BV15" s="1037">
        <v>53.333333333333336</v>
      </c>
      <c r="BW15" s="1037">
        <v>6.666666666666667</v>
      </c>
      <c r="BX15" s="1037">
        <v>0</v>
      </c>
      <c r="BY15" s="1037">
        <v>0</v>
      </c>
      <c r="BZ15" s="1037">
        <v>0</v>
      </c>
      <c r="CA15" s="1033">
        <f t="shared" si="39"/>
        <v>100.00000000000001</v>
      </c>
      <c r="CC15" s="1034">
        <v>58472.449722241116</v>
      </c>
      <c r="CE15" s="1035">
        <f t="shared" si="2"/>
        <v>12.75</v>
      </c>
      <c r="CF15" s="1036">
        <v>12.5</v>
      </c>
      <c r="CG15" s="1034">
        <f t="shared" si="40"/>
        <v>23388.979888896447</v>
      </c>
      <c r="CH15" s="1034">
        <f t="shared" si="41"/>
        <v>31185.306518528596</v>
      </c>
      <c r="CI15" s="1034">
        <f t="shared" si="42"/>
        <v>3898.1633148160745</v>
      </c>
      <c r="CJ15" s="1034">
        <f t="shared" si="43"/>
        <v>0</v>
      </c>
      <c r="CK15" s="1034">
        <f t="shared" si="44"/>
        <v>0</v>
      </c>
      <c r="CL15" s="1034">
        <f t="shared" si="45"/>
        <v>0</v>
      </c>
      <c r="CM15" s="1034">
        <f t="shared" si="46"/>
        <v>58472.449722241116</v>
      </c>
      <c r="CQ15" s="1028">
        <v>11.5</v>
      </c>
      <c r="CR15" s="1037">
        <v>80</v>
      </c>
      <c r="CS15" s="1037">
        <v>20</v>
      </c>
      <c r="CT15" s="1037">
        <v>0</v>
      </c>
      <c r="CU15" s="1037">
        <v>0</v>
      </c>
      <c r="CV15" s="1037">
        <v>0</v>
      </c>
      <c r="CW15" s="1037">
        <v>0</v>
      </c>
      <c r="CX15" s="1040"/>
      <c r="CZ15" s="1034">
        <v>5408.3592279074146</v>
      </c>
      <c r="DB15" s="1035">
        <f t="shared" si="102"/>
        <v>11.75</v>
      </c>
      <c r="DC15" s="1036">
        <v>11.5</v>
      </c>
      <c r="DD15" s="1034">
        <f t="shared" si="47"/>
        <v>4326.687382325932</v>
      </c>
      <c r="DE15" s="1034">
        <f t="shared" si="48"/>
        <v>1081.671845581483</v>
      </c>
      <c r="DF15" s="1034">
        <f t="shared" si="49"/>
        <v>0</v>
      </c>
      <c r="DG15" s="1034">
        <f t="shared" si="50"/>
        <v>0</v>
      </c>
      <c r="DH15" s="1034">
        <f t="shared" si="51"/>
        <v>0</v>
      </c>
      <c r="DI15" s="1034">
        <f t="shared" si="52"/>
        <v>0</v>
      </c>
      <c r="DJ15" s="1034">
        <f t="shared" si="98"/>
        <v>5408.3592279074146</v>
      </c>
      <c r="DN15" s="1028">
        <v>12</v>
      </c>
      <c r="DO15" s="1037">
        <v>100</v>
      </c>
      <c r="DP15" s="1037">
        <v>0</v>
      </c>
      <c r="DQ15" s="1037">
        <v>0</v>
      </c>
      <c r="DR15" s="1037">
        <v>0</v>
      </c>
      <c r="DS15" s="1037">
        <v>0</v>
      </c>
      <c r="DT15" s="1037">
        <v>0</v>
      </c>
      <c r="DV15" s="1034">
        <v>65166.070552598016</v>
      </c>
      <c r="DX15" s="1035">
        <f t="shared" si="103"/>
        <v>12.25</v>
      </c>
      <c r="DY15" s="1036">
        <v>12</v>
      </c>
      <c r="DZ15" s="1034">
        <f t="shared" si="53"/>
        <v>65166.070552598016</v>
      </c>
      <c r="EA15" s="1034">
        <f t="shared" si="54"/>
        <v>0</v>
      </c>
      <c r="EB15" s="1034">
        <f t="shared" si="55"/>
        <v>0</v>
      </c>
      <c r="EC15" s="1034">
        <f t="shared" si="56"/>
        <v>0</v>
      </c>
      <c r="ED15" s="1034">
        <f t="shared" si="57"/>
        <v>0</v>
      </c>
      <c r="EE15" s="1034">
        <f t="shared" si="58"/>
        <v>0</v>
      </c>
      <c r="EF15" s="1034">
        <f t="shared" si="59"/>
        <v>65166.070552598016</v>
      </c>
      <c r="EG15" s="1038"/>
      <c r="EL15" s="1028">
        <v>12</v>
      </c>
      <c r="EM15" s="1037">
        <v>100</v>
      </c>
      <c r="EN15" s="1037">
        <v>0</v>
      </c>
      <c r="EO15" s="1037">
        <v>0</v>
      </c>
      <c r="EP15" s="1037">
        <v>0</v>
      </c>
      <c r="EQ15" s="1037">
        <v>0</v>
      </c>
      <c r="ER15" s="1037">
        <v>0</v>
      </c>
      <c r="ET15" s="1034">
        <v>56422.879989037203</v>
      </c>
      <c r="EV15" s="1035">
        <f t="shared" si="104"/>
        <v>12.25</v>
      </c>
      <c r="EW15" s="1036">
        <v>12</v>
      </c>
      <c r="EX15" s="1034">
        <f t="shared" si="60"/>
        <v>56422.879989037203</v>
      </c>
      <c r="EY15" s="1034">
        <f t="shared" si="61"/>
        <v>0</v>
      </c>
      <c r="EZ15" s="1034">
        <f t="shared" si="62"/>
        <v>0</v>
      </c>
      <c r="FA15" s="1034">
        <f t="shared" si="63"/>
        <v>0</v>
      </c>
      <c r="FB15" s="1034">
        <f t="shared" si="64"/>
        <v>0</v>
      </c>
      <c r="FC15" s="1034">
        <f t="shared" si="65"/>
        <v>0</v>
      </c>
      <c r="FD15" s="1034">
        <f t="shared" si="66"/>
        <v>56422.879989037203</v>
      </c>
      <c r="FE15" s="1038"/>
      <c r="FK15" s="1028">
        <v>12</v>
      </c>
      <c r="FL15" s="1037">
        <v>60</v>
      </c>
      <c r="FM15" s="1037">
        <v>35</v>
      </c>
      <c r="FN15" s="1037">
        <v>5</v>
      </c>
      <c r="FO15" s="1037">
        <v>0</v>
      </c>
      <c r="FP15" s="1037">
        <v>0</v>
      </c>
      <c r="FQ15" s="1037">
        <v>0</v>
      </c>
      <c r="FR15" s="1037">
        <v>0</v>
      </c>
      <c r="FS15" s="1034">
        <v>99771.631101391031</v>
      </c>
      <c r="FU15" s="1035">
        <f t="shared" si="105"/>
        <v>12.25</v>
      </c>
      <c r="FV15" s="1036">
        <v>12</v>
      </c>
      <c r="FW15" s="1034">
        <f t="shared" si="67"/>
        <v>59862.978660834618</v>
      </c>
      <c r="FX15" s="1034">
        <f t="shared" si="68"/>
        <v>34920.070885486857</v>
      </c>
      <c r="FY15" s="1034">
        <f t="shared" si="69"/>
        <v>4988.5815550695515</v>
      </c>
      <c r="FZ15" s="1034">
        <f t="shared" si="70"/>
        <v>0</v>
      </c>
      <c r="GA15" s="1034">
        <f t="shared" si="71"/>
        <v>0</v>
      </c>
      <c r="GB15" s="1034">
        <f t="shared" si="72"/>
        <v>0</v>
      </c>
      <c r="GC15" s="1034">
        <f t="shared" si="12"/>
        <v>0</v>
      </c>
      <c r="GD15" s="1034">
        <f t="shared" si="73"/>
        <v>99771.631101391031</v>
      </c>
      <c r="GE15" s="1038"/>
      <c r="GJ15" s="1028">
        <v>12.5</v>
      </c>
      <c r="GK15" s="1037">
        <v>73.333333333333329</v>
      </c>
      <c r="GL15" s="1037">
        <v>26.666666666666668</v>
      </c>
      <c r="GM15" s="1037">
        <v>0</v>
      </c>
      <c r="GN15" s="1037">
        <v>0</v>
      </c>
      <c r="GO15" s="1037">
        <v>0</v>
      </c>
      <c r="GP15" s="1037">
        <v>0</v>
      </c>
      <c r="GQ15" s="1037">
        <v>0</v>
      </c>
      <c r="GR15" s="1034">
        <v>63464.118594140571</v>
      </c>
      <c r="GT15" s="1035">
        <f t="shared" si="99"/>
        <v>12.75</v>
      </c>
      <c r="GU15" s="1036">
        <v>12.5</v>
      </c>
      <c r="GV15" s="1034">
        <f t="shared" si="74"/>
        <v>46540.353635703083</v>
      </c>
      <c r="GW15" s="1034">
        <f t="shared" si="75"/>
        <v>16923.764958437485</v>
      </c>
      <c r="GX15" s="1034">
        <f t="shared" si="76"/>
        <v>0</v>
      </c>
      <c r="GY15" s="1034">
        <f t="shared" si="77"/>
        <v>0</v>
      </c>
      <c r="GZ15" s="1034">
        <f t="shared" si="78"/>
        <v>0</v>
      </c>
      <c r="HA15" s="1034">
        <f t="shared" si="79"/>
        <v>0</v>
      </c>
      <c r="HB15" s="1034">
        <f t="shared" si="80"/>
        <v>0</v>
      </c>
      <c r="HC15" s="1034">
        <f t="shared" si="81"/>
        <v>63464.118594140571</v>
      </c>
      <c r="HI15" s="1080">
        <v>12.5</v>
      </c>
      <c r="HJ15" s="1080">
        <v>75</v>
      </c>
      <c r="HK15" s="1071">
        <v>25</v>
      </c>
      <c r="HL15" s="1071">
        <v>0</v>
      </c>
      <c r="HM15" s="1071">
        <v>0</v>
      </c>
      <c r="HN15" s="1071">
        <v>0</v>
      </c>
      <c r="HO15" s="1071">
        <v>0</v>
      </c>
      <c r="HP15" s="1071">
        <v>0</v>
      </c>
      <c r="HQ15" s="1071">
        <v>94410.234753369834</v>
      </c>
      <c r="HT15" s="1076">
        <f t="shared" si="100"/>
        <v>12.75</v>
      </c>
      <c r="HU15" s="1077">
        <v>12.5</v>
      </c>
      <c r="HV15" s="1078">
        <f t="shared" si="82"/>
        <v>70807.676065027379</v>
      </c>
      <c r="HW15" s="1078">
        <f t="shared" si="16"/>
        <v>23602.558688342458</v>
      </c>
      <c r="HX15" s="1078">
        <f t="shared" si="16"/>
        <v>0</v>
      </c>
      <c r="HY15" s="1078">
        <f t="shared" si="16"/>
        <v>0</v>
      </c>
      <c r="HZ15" s="1078">
        <f t="shared" si="16"/>
        <v>0</v>
      </c>
      <c r="IA15" s="1078">
        <f t="shared" si="16"/>
        <v>0</v>
      </c>
      <c r="IB15" s="1078">
        <f t="shared" si="16"/>
        <v>0</v>
      </c>
      <c r="IC15" s="1078">
        <f t="shared" si="17"/>
        <v>94410.234753369834</v>
      </c>
      <c r="IL15" s="1080">
        <v>12.5</v>
      </c>
      <c r="IM15" s="1080">
        <v>85.714285714285708</v>
      </c>
      <c r="IN15" s="1071">
        <v>14.285714285714285</v>
      </c>
      <c r="IO15" s="1071">
        <v>0</v>
      </c>
      <c r="IP15" s="1071">
        <v>0</v>
      </c>
      <c r="IQ15" s="1071">
        <v>0</v>
      </c>
      <c r="IR15" s="1071">
        <v>0</v>
      </c>
      <c r="IS15" s="1071">
        <v>0</v>
      </c>
      <c r="IT15" s="1071">
        <v>78765.237512958585</v>
      </c>
      <c r="IW15" s="1076">
        <f t="shared" si="101"/>
        <v>12.75</v>
      </c>
      <c r="IX15" s="1077">
        <v>12.5</v>
      </c>
      <c r="IY15" s="1078">
        <f t="shared" si="83"/>
        <v>67513.060725393065</v>
      </c>
      <c r="IZ15" s="1078">
        <f t="shared" si="84"/>
        <v>11252.176787565511</v>
      </c>
      <c r="JA15" s="1078">
        <f t="shared" si="85"/>
        <v>0</v>
      </c>
      <c r="JB15" s="1078">
        <f t="shared" si="86"/>
        <v>0</v>
      </c>
      <c r="JC15" s="1078">
        <f t="shared" si="87"/>
        <v>0</v>
      </c>
      <c r="JD15" s="1078">
        <f t="shared" si="88"/>
        <v>0</v>
      </c>
      <c r="JE15" s="1078">
        <f t="shared" si="89"/>
        <v>0</v>
      </c>
      <c r="JF15" s="1078">
        <f t="shared" si="90"/>
        <v>78765.237512958571</v>
      </c>
    </row>
    <row r="16" spans="2:266">
      <c r="B16" s="848">
        <v>13</v>
      </c>
      <c r="C16" s="848">
        <v>100</v>
      </c>
      <c r="D16" s="848"/>
      <c r="E16" s="848"/>
      <c r="F16" s="848"/>
      <c r="G16" s="848"/>
      <c r="H16" s="848"/>
      <c r="I16" s="653"/>
      <c r="J16" s="655">
        <v>185808.76457967958</v>
      </c>
      <c r="K16" s="653"/>
      <c r="L16" s="653"/>
      <c r="M16" s="848">
        <v>13</v>
      </c>
      <c r="N16" s="6">
        <f t="shared" si="91"/>
        <v>185808.76457967958</v>
      </c>
      <c r="O16" s="6">
        <f t="shared" si="92"/>
        <v>0</v>
      </c>
      <c r="P16" s="6">
        <f t="shared" si="93"/>
        <v>0</v>
      </c>
      <c r="Q16" s="6">
        <f t="shared" si="94"/>
        <v>0</v>
      </c>
      <c r="R16" s="6">
        <f t="shared" si="95"/>
        <v>0</v>
      </c>
      <c r="S16" s="6">
        <f t="shared" si="96"/>
        <v>0</v>
      </c>
      <c r="T16" s="6">
        <f t="shared" si="97"/>
        <v>0</v>
      </c>
      <c r="U16" s="6"/>
      <c r="X16" s="767">
        <v>13.5</v>
      </c>
      <c r="Y16" s="767">
        <v>100</v>
      </c>
      <c r="Z16" s="767"/>
      <c r="AA16" s="767"/>
      <c r="AB16" s="767"/>
      <c r="AC16" s="767"/>
      <c r="AD16" s="767"/>
      <c r="AE16" s="659"/>
      <c r="AG16" s="764">
        <v>28220.077036394272</v>
      </c>
      <c r="AI16" s="849">
        <f t="shared" si="21"/>
        <v>13.75</v>
      </c>
      <c r="AJ16" s="850">
        <v>13.5</v>
      </c>
      <c r="AK16" s="764">
        <f t="shared" si="22"/>
        <v>28220.077036394272</v>
      </c>
      <c r="AL16" s="764">
        <f t="shared" si="23"/>
        <v>0</v>
      </c>
      <c r="AM16" s="764">
        <f t="shared" si="24"/>
        <v>0</v>
      </c>
      <c r="AN16" s="764">
        <f t="shared" si="25"/>
        <v>0</v>
      </c>
      <c r="AO16" s="764">
        <f t="shared" si="26"/>
        <v>0</v>
      </c>
      <c r="AP16" s="764">
        <f t="shared" si="27"/>
        <v>0</v>
      </c>
      <c r="AQ16" s="764">
        <f t="shared" si="28"/>
        <v>0</v>
      </c>
      <c r="AR16" s="764">
        <f t="shared" si="29"/>
        <v>28220.077036394272</v>
      </c>
      <c r="AV16" s="767">
        <v>13.5</v>
      </c>
      <c r="AW16" s="768">
        <v>62.5</v>
      </c>
      <c r="AX16" s="768">
        <v>33.928571428571431</v>
      </c>
      <c r="AY16" s="768"/>
      <c r="AZ16" s="768"/>
      <c r="BA16" s="768"/>
      <c r="BB16" s="768"/>
      <c r="BC16" s="659"/>
      <c r="BE16" s="761">
        <v>76063.556603546429</v>
      </c>
      <c r="BG16" s="849">
        <f t="shared" si="30"/>
        <v>13.75</v>
      </c>
      <c r="BH16" s="850">
        <v>13.5</v>
      </c>
      <c r="BI16" s="764">
        <f t="shared" si="31"/>
        <v>47539.722877216518</v>
      </c>
      <c r="BJ16" s="764">
        <f t="shared" si="32"/>
        <v>25807.27813334611</v>
      </c>
      <c r="BK16" s="764">
        <f t="shared" si="33"/>
        <v>0</v>
      </c>
      <c r="BL16" s="764">
        <f t="shared" si="34"/>
        <v>0</v>
      </c>
      <c r="BM16" s="764">
        <f t="shared" si="35"/>
        <v>0</v>
      </c>
      <c r="BN16" s="764">
        <f t="shared" si="36"/>
        <v>0</v>
      </c>
      <c r="BO16" s="764">
        <f t="shared" si="37"/>
        <v>0</v>
      </c>
      <c r="BP16" s="761">
        <f t="shared" si="38"/>
        <v>73347.001010562628</v>
      </c>
      <c r="BT16" s="1028">
        <v>13</v>
      </c>
      <c r="BU16" s="1037">
        <v>19.444444444444446</v>
      </c>
      <c r="BV16" s="1037">
        <v>75</v>
      </c>
      <c r="BW16" s="1037">
        <v>5.5555555555555554</v>
      </c>
      <c r="BX16" s="1037">
        <v>0</v>
      </c>
      <c r="BY16" s="1037">
        <v>0</v>
      </c>
      <c r="BZ16" s="1037">
        <v>0</v>
      </c>
      <c r="CA16" s="1033">
        <f t="shared" si="39"/>
        <v>100</v>
      </c>
      <c r="CC16" s="1034">
        <v>115594.62419775774</v>
      </c>
      <c r="CE16" s="1035">
        <f t="shared" si="2"/>
        <v>13.25</v>
      </c>
      <c r="CF16" s="1036">
        <v>13</v>
      </c>
      <c r="CG16" s="1034">
        <f t="shared" si="40"/>
        <v>22476.732482897343</v>
      </c>
      <c r="CH16" s="1034">
        <f t="shared" si="41"/>
        <v>86695.968148318309</v>
      </c>
      <c r="CI16" s="1034">
        <f t="shared" si="42"/>
        <v>6421.9235665420965</v>
      </c>
      <c r="CJ16" s="1034">
        <f t="shared" si="43"/>
        <v>0</v>
      </c>
      <c r="CK16" s="1034">
        <f t="shared" si="44"/>
        <v>0</v>
      </c>
      <c r="CL16" s="1034">
        <f t="shared" si="45"/>
        <v>0</v>
      </c>
      <c r="CM16" s="1034">
        <f t="shared" si="46"/>
        <v>115594.62419775774</v>
      </c>
      <c r="CQ16" s="1028">
        <v>12</v>
      </c>
      <c r="CR16" s="1037">
        <v>42.857142857142854</v>
      </c>
      <c r="CS16" s="1037">
        <v>57.142857142857139</v>
      </c>
      <c r="CT16" s="1037">
        <v>0</v>
      </c>
      <c r="CU16" s="1037">
        <v>0</v>
      </c>
      <c r="CV16" s="1037">
        <v>0</v>
      </c>
      <c r="CW16" s="1037">
        <v>0</v>
      </c>
      <c r="CX16" s="1040"/>
      <c r="CZ16" s="1034">
        <v>13719.144821137199</v>
      </c>
      <c r="DB16" s="1035">
        <f t="shared" si="102"/>
        <v>12.25</v>
      </c>
      <c r="DC16" s="1036">
        <v>12</v>
      </c>
      <c r="DD16" s="1034">
        <f t="shared" si="47"/>
        <v>5879.6334947730847</v>
      </c>
      <c r="DE16" s="1034">
        <f t="shared" si="48"/>
        <v>7839.5113263641133</v>
      </c>
      <c r="DF16" s="1034">
        <f t="shared" si="49"/>
        <v>0</v>
      </c>
      <c r="DG16" s="1034">
        <f t="shared" si="50"/>
        <v>0</v>
      </c>
      <c r="DH16" s="1034">
        <f t="shared" si="51"/>
        <v>0</v>
      </c>
      <c r="DI16" s="1034">
        <f t="shared" si="52"/>
        <v>0</v>
      </c>
      <c r="DJ16" s="1034">
        <f t="shared" si="98"/>
        <v>13719.144821137197</v>
      </c>
      <c r="DN16" s="1028">
        <v>12.5</v>
      </c>
      <c r="DO16" s="1037">
        <v>16.666666666666664</v>
      </c>
      <c r="DP16" s="1037">
        <v>83.333333333333343</v>
      </c>
      <c r="DQ16" s="1037">
        <v>0</v>
      </c>
      <c r="DR16" s="1037">
        <v>0</v>
      </c>
      <c r="DS16" s="1037">
        <v>0</v>
      </c>
      <c r="DT16" s="1037">
        <v>0</v>
      </c>
      <c r="DV16" s="1034">
        <v>41036.927961044297</v>
      </c>
      <c r="DX16" s="1035">
        <f t="shared" si="103"/>
        <v>12.75</v>
      </c>
      <c r="DY16" s="1036">
        <v>12.5</v>
      </c>
      <c r="DZ16" s="1034">
        <f t="shared" si="53"/>
        <v>6839.4879935073814</v>
      </c>
      <c r="EA16" s="1034">
        <f t="shared" si="54"/>
        <v>34197.43996753692</v>
      </c>
      <c r="EB16" s="1034">
        <f t="shared" si="55"/>
        <v>0</v>
      </c>
      <c r="EC16" s="1034">
        <f t="shared" si="56"/>
        <v>0</v>
      </c>
      <c r="ED16" s="1034">
        <f t="shared" si="57"/>
        <v>0</v>
      </c>
      <c r="EE16" s="1034">
        <f t="shared" si="58"/>
        <v>0</v>
      </c>
      <c r="EF16" s="1034">
        <f t="shared" si="59"/>
        <v>41036.927961044305</v>
      </c>
      <c r="EG16" s="1038"/>
      <c r="EL16" s="1028">
        <v>12.5</v>
      </c>
      <c r="EM16" s="1037">
        <v>16.666666666666664</v>
      </c>
      <c r="EN16" s="1037">
        <v>83.333333333333343</v>
      </c>
      <c r="EO16" s="1037">
        <v>0</v>
      </c>
      <c r="EP16" s="1037">
        <v>0</v>
      </c>
      <c r="EQ16" s="1037">
        <v>0</v>
      </c>
      <c r="ER16" s="1037">
        <v>0</v>
      </c>
      <c r="ET16" s="1034">
        <v>78572.718190479587</v>
      </c>
      <c r="EV16" s="1035">
        <f t="shared" si="104"/>
        <v>12.75</v>
      </c>
      <c r="EW16" s="1036">
        <v>12.5</v>
      </c>
      <c r="EX16" s="1034">
        <f t="shared" si="60"/>
        <v>13095.453031746596</v>
      </c>
      <c r="EY16" s="1034">
        <f t="shared" si="61"/>
        <v>65477.265158732996</v>
      </c>
      <c r="EZ16" s="1034">
        <f t="shared" si="62"/>
        <v>0</v>
      </c>
      <c r="FA16" s="1034">
        <f t="shared" si="63"/>
        <v>0</v>
      </c>
      <c r="FB16" s="1034">
        <f t="shared" si="64"/>
        <v>0</v>
      </c>
      <c r="FC16" s="1034">
        <f t="shared" si="65"/>
        <v>0</v>
      </c>
      <c r="FD16" s="1034">
        <f t="shared" si="66"/>
        <v>78572.718190479587</v>
      </c>
      <c r="FE16" s="1038"/>
      <c r="FK16" s="1028">
        <v>12.5</v>
      </c>
      <c r="FL16" s="1037">
        <v>38.235294117647058</v>
      </c>
      <c r="FM16" s="1037">
        <v>35.294117647058826</v>
      </c>
      <c r="FN16" s="1037">
        <v>26.47058823529412</v>
      </c>
      <c r="FO16" s="1037">
        <v>0</v>
      </c>
      <c r="FP16" s="1037">
        <v>0</v>
      </c>
      <c r="FQ16" s="1037">
        <v>0</v>
      </c>
      <c r="FR16" s="1037">
        <v>0</v>
      </c>
      <c r="FS16" s="1034">
        <v>97817.798546169157</v>
      </c>
      <c r="FU16" s="1035">
        <f t="shared" si="105"/>
        <v>12.75</v>
      </c>
      <c r="FV16" s="1036">
        <v>12.5</v>
      </c>
      <c r="FW16" s="1034">
        <f t="shared" si="67"/>
        <v>37400.922973535264</v>
      </c>
      <c r="FX16" s="1034">
        <f t="shared" si="68"/>
        <v>34523.928898647937</v>
      </c>
      <c r="FY16" s="1034">
        <f t="shared" si="69"/>
        <v>25892.946673985956</v>
      </c>
      <c r="FZ16" s="1034">
        <f t="shared" si="70"/>
        <v>0</v>
      </c>
      <c r="GA16" s="1034">
        <f t="shared" si="71"/>
        <v>0</v>
      </c>
      <c r="GB16" s="1034">
        <f t="shared" si="72"/>
        <v>0</v>
      </c>
      <c r="GC16" s="1034">
        <f t="shared" si="12"/>
        <v>0</v>
      </c>
      <c r="GD16" s="1034">
        <f t="shared" si="73"/>
        <v>97817.798546169157</v>
      </c>
      <c r="GE16" s="1038"/>
      <c r="GJ16" s="1028">
        <v>13</v>
      </c>
      <c r="GK16" s="1037">
        <v>57.692307692307686</v>
      </c>
      <c r="GL16" s="1037">
        <v>26.923076923076923</v>
      </c>
      <c r="GM16" s="1037">
        <v>15.384615384615385</v>
      </c>
      <c r="GN16" s="1037">
        <v>0</v>
      </c>
      <c r="GO16" s="1037">
        <v>0</v>
      </c>
      <c r="GP16" s="1037">
        <v>0</v>
      </c>
      <c r="GQ16" s="1037">
        <v>0</v>
      </c>
      <c r="GR16" s="1034">
        <v>104635.83664468049</v>
      </c>
      <c r="GT16" s="1035">
        <f t="shared" si="99"/>
        <v>13.25</v>
      </c>
      <c r="GU16" s="1036">
        <v>13</v>
      </c>
      <c r="GV16" s="1034">
        <f t="shared" si="74"/>
        <v>60366.82883346951</v>
      </c>
      <c r="GW16" s="1034">
        <f t="shared" si="75"/>
        <v>28171.18678895244</v>
      </c>
      <c r="GX16" s="1034">
        <f t="shared" si="76"/>
        <v>16097.821022258537</v>
      </c>
      <c r="GY16" s="1034">
        <f t="shared" si="77"/>
        <v>0</v>
      </c>
      <c r="GZ16" s="1034">
        <f t="shared" si="78"/>
        <v>0</v>
      </c>
      <c r="HA16" s="1034">
        <f t="shared" si="79"/>
        <v>0</v>
      </c>
      <c r="HB16" s="1034">
        <f t="shared" si="80"/>
        <v>0</v>
      </c>
      <c r="HC16" s="1034">
        <f t="shared" si="81"/>
        <v>104635.83664468049</v>
      </c>
      <c r="HI16" s="1080">
        <v>13</v>
      </c>
      <c r="HJ16" s="1080">
        <v>72.727272727272734</v>
      </c>
      <c r="HK16" s="1071">
        <v>27.27272727272727</v>
      </c>
      <c r="HL16" s="1071">
        <v>0</v>
      </c>
      <c r="HM16" s="1071">
        <v>0</v>
      </c>
      <c r="HN16" s="1071">
        <v>0</v>
      </c>
      <c r="HO16" s="1071">
        <v>0</v>
      </c>
      <c r="HP16" s="1071">
        <v>0</v>
      </c>
      <c r="HQ16" s="1071">
        <v>152114.46669009919</v>
      </c>
      <c r="HT16" s="1076">
        <f t="shared" si="100"/>
        <v>13.25</v>
      </c>
      <c r="HU16" s="1077">
        <v>13</v>
      </c>
      <c r="HV16" s="1078">
        <f t="shared" si="82"/>
        <v>110628.70304734487</v>
      </c>
      <c r="HW16" s="1078">
        <f t="shared" si="16"/>
        <v>41485.763642754318</v>
      </c>
      <c r="HX16" s="1078">
        <f t="shared" si="16"/>
        <v>0</v>
      </c>
      <c r="HY16" s="1078">
        <f t="shared" si="16"/>
        <v>0</v>
      </c>
      <c r="HZ16" s="1078">
        <f t="shared" si="16"/>
        <v>0</v>
      </c>
      <c r="IA16" s="1078">
        <f t="shared" si="16"/>
        <v>0</v>
      </c>
      <c r="IB16" s="1078">
        <f t="shared" si="16"/>
        <v>0</v>
      </c>
      <c r="IC16" s="1078">
        <f t="shared" si="17"/>
        <v>152114.46669009919</v>
      </c>
      <c r="IL16" s="1080">
        <v>13</v>
      </c>
      <c r="IM16" s="1080">
        <v>83.333333333333343</v>
      </c>
      <c r="IN16" s="1071">
        <v>16.666666666666664</v>
      </c>
      <c r="IO16" s="1071">
        <v>0</v>
      </c>
      <c r="IP16" s="1071">
        <v>0</v>
      </c>
      <c r="IQ16" s="1071">
        <v>0</v>
      </c>
      <c r="IR16" s="1071">
        <v>0</v>
      </c>
      <c r="IS16" s="1071">
        <v>0</v>
      </c>
      <c r="IT16" s="1071">
        <v>140147.00350325802</v>
      </c>
      <c r="IW16" s="1076">
        <f t="shared" si="101"/>
        <v>13.25</v>
      </c>
      <c r="IX16" s="1077">
        <v>13</v>
      </c>
      <c r="IY16" s="1078">
        <f t="shared" si="83"/>
        <v>116789.16958604837</v>
      </c>
      <c r="IZ16" s="1078">
        <f t="shared" si="84"/>
        <v>23357.833917209664</v>
      </c>
      <c r="JA16" s="1078">
        <f t="shared" si="85"/>
        <v>0</v>
      </c>
      <c r="JB16" s="1078">
        <f t="shared" si="86"/>
        <v>0</v>
      </c>
      <c r="JC16" s="1078">
        <f t="shared" si="87"/>
        <v>0</v>
      </c>
      <c r="JD16" s="1078">
        <f t="shared" si="88"/>
        <v>0</v>
      </c>
      <c r="JE16" s="1078">
        <f t="shared" si="89"/>
        <v>0</v>
      </c>
      <c r="JF16" s="1078">
        <f t="shared" si="90"/>
        <v>140147.00350325805</v>
      </c>
    </row>
    <row r="17" spans="2:266">
      <c r="B17" s="848">
        <v>13.5</v>
      </c>
      <c r="C17" s="848">
        <v>100</v>
      </c>
      <c r="D17" s="848"/>
      <c r="E17" s="848"/>
      <c r="F17" s="848"/>
      <c r="G17" s="848"/>
      <c r="H17" s="848"/>
      <c r="I17" s="653"/>
      <c r="J17" s="655">
        <v>336287.54183861153</v>
      </c>
      <c r="K17" s="653"/>
      <c r="L17" s="653"/>
      <c r="M17" s="848">
        <v>13.5</v>
      </c>
      <c r="N17" s="6">
        <f t="shared" si="91"/>
        <v>336287.54183861153</v>
      </c>
      <c r="O17" s="6">
        <f t="shared" si="92"/>
        <v>0</v>
      </c>
      <c r="P17" s="6">
        <f t="shared" si="93"/>
        <v>0</v>
      </c>
      <c r="Q17" s="6">
        <f t="shared" si="94"/>
        <v>0</v>
      </c>
      <c r="R17" s="6">
        <f t="shared" si="95"/>
        <v>0</v>
      </c>
      <c r="S17" s="6">
        <f t="shared" si="96"/>
        <v>0</v>
      </c>
      <c r="T17" s="6">
        <f t="shared" si="97"/>
        <v>0</v>
      </c>
      <c r="U17" s="6"/>
      <c r="X17" s="767">
        <v>14</v>
      </c>
      <c r="Y17" s="851">
        <v>92.10526315789474</v>
      </c>
      <c r="Z17" s="851">
        <v>7.8947368421052628</v>
      </c>
      <c r="AA17" s="767"/>
      <c r="AB17" s="767"/>
      <c r="AC17" s="767"/>
      <c r="AD17" s="767"/>
      <c r="AE17" s="659"/>
      <c r="AG17" s="764">
        <v>41716.184648357172</v>
      </c>
      <c r="AI17" s="849">
        <f t="shared" si="21"/>
        <v>14.25</v>
      </c>
      <c r="AJ17" s="850">
        <v>14</v>
      </c>
      <c r="AK17" s="764">
        <f t="shared" si="22"/>
        <v>38422.801649802655</v>
      </c>
      <c r="AL17" s="764">
        <f t="shared" si="23"/>
        <v>3293.3829985545135</v>
      </c>
      <c r="AM17" s="764">
        <f t="shared" si="24"/>
        <v>0</v>
      </c>
      <c r="AN17" s="764">
        <f t="shared" si="25"/>
        <v>0</v>
      </c>
      <c r="AO17" s="764">
        <f t="shared" si="26"/>
        <v>0</v>
      </c>
      <c r="AP17" s="764">
        <f t="shared" si="27"/>
        <v>0</v>
      </c>
      <c r="AQ17" s="764">
        <f t="shared" si="28"/>
        <v>0</v>
      </c>
      <c r="AR17" s="764">
        <f t="shared" si="29"/>
        <v>41716.184648357172</v>
      </c>
      <c r="AV17" s="767">
        <v>14</v>
      </c>
      <c r="AW17" s="768">
        <v>43.283582089552233</v>
      </c>
      <c r="AX17" s="768">
        <v>52.238805970149251</v>
      </c>
      <c r="AY17" s="768"/>
      <c r="AZ17" s="768"/>
      <c r="BA17" s="768"/>
      <c r="BB17" s="768"/>
      <c r="BC17" s="659"/>
      <c r="BE17" s="761">
        <v>83208.026660818083</v>
      </c>
      <c r="BG17" s="849">
        <f t="shared" si="30"/>
        <v>14.25</v>
      </c>
      <c r="BH17" s="850">
        <v>14</v>
      </c>
      <c r="BI17" s="764">
        <f t="shared" si="31"/>
        <v>36015.4145248317</v>
      </c>
      <c r="BJ17" s="764">
        <f t="shared" si="32"/>
        <v>43466.879598934815</v>
      </c>
      <c r="BK17" s="764">
        <f t="shared" si="33"/>
        <v>0</v>
      </c>
      <c r="BL17" s="764">
        <f t="shared" si="34"/>
        <v>0</v>
      </c>
      <c r="BM17" s="764">
        <f t="shared" si="35"/>
        <v>0</v>
      </c>
      <c r="BN17" s="764">
        <f t="shared" si="36"/>
        <v>0</v>
      </c>
      <c r="BO17" s="764">
        <f t="shared" si="37"/>
        <v>0</v>
      </c>
      <c r="BP17" s="761">
        <f t="shared" si="38"/>
        <v>79482.294123766507</v>
      </c>
      <c r="BT17" s="1028">
        <v>13.5</v>
      </c>
      <c r="BU17" s="1037">
        <v>5.3571428571428568</v>
      </c>
      <c r="BV17" s="1037">
        <v>82.142857142857139</v>
      </c>
      <c r="BW17" s="1037">
        <v>12.5</v>
      </c>
      <c r="BX17" s="1037">
        <v>0</v>
      </c>
      <c r="BY17" s="1037">
        <v>0</v>
      </c>
      <c r="BZ17" s="1037">
        <v>0</v>
      </c>
      <c r="CA17" s="1033">
        <f t="shared" si="39"/>
        <v>100</v>
      </c>
      <c r="CC17" s="1034">
        <v>97858.962282597</v>
      </c>
      <c r="CE17" s="1035">
        <f t="shared" si="2"/>
        <v>13.75</v>
      </c>
      <c r="CF17" s="1036">
        <v>13.5</v>
      </c>
      <c r="CG17" s="1034">
        <f t="shared" si="40"/>
        <v>5242.4444079962677</v>
      </c>
      <c r="CH17" s="1034">
        <f t="shared" si="41"/>
        <v>80384.147589276108</v>
      </c>
      <c r="CI17" s="1034">
        <f t="shared" si="42"/>
        <v>12232.370285324625</v>
      </c>
      <c r="CJ17" s="1034">
        <f t="shared" si="43"/>
        <v>0</v>
      </c>
      <c r="CK17" s="1034">
        <f t="shared" si="44"/>
        <v>0</v>
      </c>
      <c r="CL17" s="1034">
        <f t="shared" si="45"/>
        <v>0</v>
      </c>
      <c r="CM17" s="1034">
        <f t="shared" si="46"/>
        <v>97858.962282597</v>
      </c>
      <c r="CQ17" s="1028">
        <v>12.5</v>
      </c>
      <c r="CR17" s="1037">
        <v>40</v>
      </c>
      <c r="CS17" s="1037">
        <v>53.333333333333336</v>
      </c>
      <c r="CT17" s="1037">
        <v>6.666666666666667</v>
      </c>
      <c r="CU17" s="1037">
        <v>0</v>
      </c>
      <c r="CV17" s="1037">
        <v>0</v>
      </c>
      <c r="CW17" s="1037">
        <v>0</v>
      </c>
      <c r="CX17" s="1040"/>
      <c r="CZ17" s="1034">
        <v>14112.180765922722</v>
      </c>
      <c r="DB17" s="1035">
        <f t="shared" si="102"/>
        <v>12.75</v>
      </c>
      <c r="DC17" s="1036">
        <v>12.5</v>
      </c>
      <c r="DD17" s="1034">
        <f t="shared" si="47"/>
        <v>5644.8723063690886</v>
      </c>
      <c r="DE17" s="1034">
        <f t="shared" si="48"/>
        <v>7526.4964084921185</v>
      </c>
      <c r="DF17" s="1034">
        <f t="shared" si="49"/>
        <v>940.81205106151481</v>
      </c>
      <c r="DG17" s="1034">
        <f t="shared" si="50"/>
        <v>0</v>
      </c>
      <c r="DH17" s="1034">
        <f t="shared" si="51"/>
        <v>0</v>
      </c>
      <c r="DI17" s="1034">
        <f t="shared" si="52"/>
        <v>0</v>
      </c>
      <c r="DJ17" s="1034">
        <f t="shared" si="98"/>
        <v>14112.180765922723</v>
      </c>
      <c r="DN17" s="1028">
        <v>13</v>
      </c>
      <c r="DO17" s="1037">
        <v>60</v>
      </c>
      <c r="DP17" s="1037">
        <v>40</v>
      </c>
      <c r="DQ17" s="1037">
        <v>0</v>
      </c>
      <c r="DR17" s="1037">
        <v>0</v>
      </c>
      <c r="DS17" s="1037">
        <v>0</v>
      </c>
      <c r="DT17" s="1037">
        <v>0</v>
      </c>
      <c r="DV17" s="1034">
        <v>52419.535644993877</v>
      </c>
      <c r="DX17" s="1035">
        <f t="shared" si="103"/>
        <v>13.25</v>
      </c>
      <c r="DY17" s="1036">
        <v>13</v>
      </c>
      <c r="DZ17" s="1034">
        <f t="shared" si="53"/>
        <v>31451.721386996327</v>
      </c>
      <c r="EA17" s="1034">
        <f t="shared" si="54"/>
        <v>20967.81425799755</v>
      </c>
      <c r="EB17" s="1034">
        <f t="shared" si="55"/>
        <v>0</v>
      </c>
      <c r="EC17" s="1034">
        <f t="shared" si="56"/>
        <v>0</v>
      </c>
      <c r="ED17" s="1034">
        <f t="shared" si="57"/>
        <v>0</v>
      </c>
      <c r="EE17" s="1034">
        <f t="shared" si="58"/>
        <v>0</v>
      </c>
      <c r="EF17" s="1034">
        <f t="shared" si="59"/>
        <v>52419.535644993877</v>
      </c>
      <c r="EG17" s="1038"/>
      <c r="EL17" s="1028">
        <v>13</v>
      </c>
      <c r="EM17" s="1037">
        <v>60</v>
      </c>
      <c r="EN17" s="1037">
        <v>40</v>
      </c>
      <c r="EO17" s="1037">
        <v>0</v>
      </c>
      <c r="EP17" s="1037">
        <v>0</v>
      </c>
      <c r="EQ17" s="1037">
        <v>0</v>
      </c>
      <c r="ER17" s="1037">
        <v>0</v>
      </c>
      <c r="ET17" s="1034">
        <v>125324.26517923645</v>
      </c>
      <c r="EV17" s="1035">
        <f t="shared" si="104"/>
        <v>13.25</v>
      </c>
      <c r="EW17" s="1036">
        <v>13</v>
      </c>
      <c r="EX17" s="1034">
        <f t="shared" si="60"/>
        <v>75194.559107541863</v>
      </c>
      <c r="EY17" s="1034">
        <f t="shared" si="61"/>
        <v>50129.706071694578</v>
      </c>
      <c r="EZ17" s="1034">
        <f t="shared" si="62"/>
        <v>0</v>
      </c>
      <c r="FA17" s="1034">
        <f t="shared" si="63"/>
        <v>0</v>
      </c>
      <c r="FB17" s="1034">
        <f t="shared" si="64"/>
        <v>0</v>
      </c>
      <c r="FC17" s="1034">
        <f t="shared" si="65"/>
        <v>0</v>
      </c>
      <c r="FD17" s="1034">
        <f t="shared" si="66"/>
        <v>125324.26517923645</v>
      </c>
      <c r="FE17" s="1038"/>
      <c r="FK17" s="1028">
        <v>13</v>
      </c>
      <c r="FL17" s="1037">
        <v>44.444444444444443</v>
      </c>
      <c r="FM17" s="1037">
        <v>11.111111111111111</v>
      </c>
      <c r="FN17" s="1037">
        <v>44.444444444444443</v>
      </c>
      <c r="FO17" s="1037">
        <v>0</v>
      </c>
      <c r="FP17" s="1037">
        <v>0</v>
      </c>
      <c r="FQ17" s="1037">
        <v>0</v>
      </c>
      <c r="FR17" s="1037">
        <v>0</v>
      </c>
      <c r="FS17" s="1034">
        <v>299900.95525948011</v>
      </c>
      <c r="FU17" s="1035">
        <f t="shared" si="105"/>
        <v>13.25</v>
      </c>
      <c r="FV17" s="1036">
        <v>13</v>
      </c>
      <c r="FW17" s="1034">
        <f t="shared" si="67"/>
        <v>133289.31344865783</v>
      </c>
      <c r="FX17" s="1034">
        <f t="shared" si="68"/>
        <v>33322.328362164459</v>
      </c>
      <c r="FY17" s="1034">
        <f t="shared" si="69"/>
        <v>133289.31344865783</v>
      </c>
      <c r="FZ17" s="1034">
        <f t="shared" si="70"/>
        <v>0</v>
      </c>
      <c r="GA17" s="1034">
        <f t="shared" si="71"/>
        <v>0</v>
      </c>
      <c r="GB17" s="1034">
        <f t="shared" si="72"/>
        <v>0</v>
      </c>
      <c r="GC17" s="1034">
        <f t="shared" si="12"/>
        <v>0</v>
      </c>
      <c r="GD17" s="1034">
        <f t="shared" si="73"/>
        <v>299900.95525948016</v>
      </c>
      <c r="GE17" s="1038"/>
      <c r="GJ17" s="1028">
        <v>13.5</v>
      </c>
      <c r="GK17" s="1037">
        <v>28.000000000000004</v>
      </c>
      <c r="GL17" s="1037">
        <v>36</v>
      </c>
      <c r="GM17" s="1037">
        <v>36</v>
      </c>
      <c r="GN17" s="1037">
        <v>0</v>
      </c>
      <c r="GO17" s="1037">
        <v>0</v>
      </c>
      <c r="GP17" s="1037">
        <v>0</v>
      </c>
      <c r="GQ17" s="1037">
        <v>0</v>
      </c>
      <c r="GR17" s="1034">
        <v>121877.32638902136</v>
      </c>
      <c r="GT17" s="1035">
        <f t="shared" si="99"/>
        <v>13.75</v>
      </c>
      <c r="GU17" s="1036">
        <v>13.5</v>
      </c>
      <c r="GV17" s="1034">
        <f t="shared" si="74"/>
        <v>34125.651388925988</v>
      </c>
      <c r="GW17" s="1034">
        <f t="shared" si="75"/>
        <v>43875.837500047681</v>
      </c>
      <c r="GX17" s="1034">
        <f t="shared" si="76"/>
        <v>43875.837500047681</v>
      </c>
      <c r="GY17" s="1034">
        <f t="shared" si="77"/>
        <v>0</v>
      </c>
      <c r="GZ17" s="1034">
        <f t="shared" si="78"/>
        <v>0</v>
      </c>
      <c r="HA17" s="1034">
        <f t="shared" si="79"/>
        <v>0</v>
      </c>
      <c r="HB17" s="1034">
        <f t="shared" si="80"/>
        <v>0</v>
      </c>
      <c r="HC17" s="1034">
        <f t="shared" si="81"/>
        <v>121877.32638902134</v>
      </c>
      <c r="HI17" s="1080">
        <v>13.5</v>
      </c>
      <c r="HJ17" s="1080">
        <v>62.162162162162161</v>
      </c>
      <c r="HK17" s="1071">
        <v>32.432432432432435</v>
      </c>
      <c r="HL17" s="1071">
        <v>5.4054054054054053</v>
      </c>
      <c r="HM17" s="1071">
        <v>0</v>
      </c>
      <c r="HN17" s="1071">
        <v>0</v>
      </c>
      <c r="HO17" s="1071">
        <v>0</v>
      </c>
      <c r="HP17" s="1071">
        <v>0</v>
      </c>
      <c r="HQ17" s="1071">
        <v>220250.0384847899</v>
      </c>
      <c r="HT17" s="1076">
        <f t="shared" si="100"/>
        <v>13.75</v>
      </c>
      <c r="HU17" s="1077">
        <v>13.5</v>
      </c>
      <c r="HV17" s="1078">
        <f t="shared" si="82"/>
        <v>136912.18608513966</v>
      </c>
      <c r="HW17" s="1078">
        <f t="shared" si="16"/>
        <v>71432.444913985921</v>
      </c>
      <c r="HX17" s="1078">
        <f t="shared" si="16"/>
        <v>11905.40748566432</v>
      </c>
      <c r="HY17" s="1078">
        <f t="shared" si="16"/>
        <v>0</v>
      </c>
      <c r="HZ17" s="1078">
        <f t="shared" si="16"/>
        <v>0</v>
      </c>
      <c r="IA17" s="1078">
        <f t="shared" si="16"/>
        <v>0</v>
      </c>
      <c r="IB17" s="1078">
        <f t="shared" si="16"/>
        <v>0</v>
      </c>
      <c r="IC17" s="1078">
        <f t="shared" si="17"/>
        <v>220250.03848478993</v>
      </c>
      <c r="IL17" s="1080">
        <v>13.5</v>
      </c>
      <c r="IM17" s="1080">
        <v>58.333333333333336</v>
      </c>
      <c r="IN17" s="1071">
        <v>41.666666666666671</v>
      </c>
      <c r="IO17" s="1071">
        <v>0</v>
      </c>
      <c r="IP17" s="1071">
        <v>0</v>
      </c>
      <c r="IQ17" s="1071">
        <v>0</v>
      </c>
      <c r="IR17" s="1071">
        <v>0</v>
      </c>
      <c r="IS17" s="1071">
        <v>0</v>
      </c>
      <c r="IT17" s="1071">
        <v>160069.06709855492</v>
      </c>
      <c r="IW17" s="1076">
        <f t="shared" si="101"/>
        <v>13.75</v>
      </c>
      <c r="IX17" s="1077">
        <v>13.5</v>
      </c>
      <c r="IY17" s="1078">
        <f t="shared" si="83"/>
        <v>93373.622474157048</v>
      </c>
      <c r="IZ17" s="1078">
        <f t="shared" si="84"/>
        <v>66695.444624397889</v>
      </c>
      <c r="JA17" s="1078">
        <f t="shared" si="85"/>
        <v>0</v>
      </c>
      <c r="JB17" s="1078">
        <f t="shared" si="86"/>
        <v>0</v>
      </c>
      <c r="JC17" s="1078">
        <f t="shared" si="87"/>
        <v>0</v>
      </c>
      <c r="JD17" s="1078">
        <f t="shared" si="88"/>
        <v>0</v>
      </c>
      <c r="JE17" s="1078">
        <f t="shared" si="89"/>
        <v>0</v>
      </c>
      <c r="JF17" s="1078">
        <f t="shared" si="90"/>
        <v>160069.06709855492</v>
      </c>
    </row>
    <row r="18" spans="2:266">
      <c r="B18" s="848">
        <v>14</v>
      </c>
      <c r="C18" s="852">
        <v>92.10526315789474</v>
      </c>
      <c r="D18" s="852">
        <v>7.8947368421052628</v>
      </c>
      <c r="E18" s="848"/>
      <c r="F18" s="848"/>
      <c r="G18" s="848"/>
      <c r="H18" s="848"/>
      <c r="I18" s="653"/>
      <c r="J18" s="655">
        <v>324523.0592862491</v>
      </c>
      <c r="K18" s="653"/>
      <c r="L18" s="653"/>
      <c r="M18" s="848">
        <v>14</v>
      </c>
      <c r="N18" s="6">
        <f t="shared" si="91"/>
        <v>298902.8177636505</v>
      </c>
      <c r="O18" s="6">
        <f t="shared" si="92"/>
        <v>25620.241522598611</v>
      </c>
      <c r="P18" s="6">
        <f t="shared" si="93"/>
        <v>0</v>
      </c>
      <c r="Q18" s="6">
        <f t="shared" si="94"/>
        <v>0</v>
      </c>
      <c r="R18" s="6">
        <f t="shared" si="95"/>
        <v>0</v>
      </c>
      <c r="S18" s="6">
        <f t="shared" si="96"/>
        <v>0</v>
      </c>
      <c r="T18" s="6">
        <f t="shared" si="97"/>
        <v>0</v>
      </c>
      <c r="U18" s="6"/>
      <c r="X18" s="767">
        <v>14.5</v>
      </c>
      <c r="Y18" s="851">
        <v>87.272727272727266</v>
      </c>
      <c r="Z18" s="851">
        <v>12.727272727272727</v>
      </c>
      <c r="AA18" s="767"/>
      <c r="AB18" s="767"/>
      <c r="AC18" s="767"/>
      <c r="AD18" s="767"/>
      <c r="AE18" s="659"/>
      <c r="AG18" s="764">
        <v>94807.005523781554</v>
      </c>
      <c r="AI18" s="849">
        <f t="shared" si="21"/>
        <v>14.75</v>
      </c>
      <c r="AJ18" s="850">
        <v>14.5</v>
      </c>
      <c r="AK18" s="764">
        <f t="shared" si="22"/>
        <v>82740.659366209351</v>
      </c>
      <c r="AL18" s="764">
        <f t="shared" si="23"/>
        <v>12066.346157572198</v>
      </c>
      <c r="AM18" s="764">
        <f t="shared" si="24"/>
        <v>0</v>
      </c>
      <c r="AN18" s="764">
        <f t="shared" si="25"/>
        <v>0</v>
      </c>
      <c r="AO18" s="764">
        <f t="shared" si="26"/>
        <v>0</v>
      </c>
      <c r="AP18" s="764">
        <f t="shared" si="27"/>
        <v>0</v>
      </c>
      <c r="AQ18" s="764">
        <f t="shared" si="28"/>
        <v>0</v>
      </c>
      <c r="AR18" s="764">
        <f t="shared" si="29"/>
        <v>94807.005523781554</v>
      </c>
      <c r="AV18" s="767">
        <v>14.5</v>
      </c>
      <c r="AW18" s="768">
        <v>42.857142857142854</v>
      </c>
      <c r="AX18" s="768">
        <v>41.558441558441558</v>
      </c>
      <c r="AY18" s="768">
        <v>14.285714285714285</v>
      </c>
      <c r="AZ18" s="768"/>
      <c r="BA18" s="768"/>
      <c r="BB18" s="768"/>
      <c r="BC18" s="659"/>
      <c r="BE18" s="761">
        <v>115871.02471395195</v>
      </c>
      <c r="BG18" s="849">
        <f t="shared" si="30"/>
        <v>14.75</v>
      </c>
      <c r="BH18" s="850">
        <v>14.5</v>
      </c>
      <c r="BI18" s="764">
        <f t="shared" si="31"/>
        <v>49659.010591693688</v>
      </c>
      <c r="BJ18" s="764">
        <f t="shared" si="32"/>
        <v>48154.192088915093</v>
      </c>
      <c r="BK18" s="764">
        <f t="shared" si="33"/>
        <v>16553.003530564562</v>
      </c>
      <c r="BL18" s="764">
        <f t="shared" si="34"/>
        <v>0</v>
      </c>
      <c r="BM18" s="764">
        <f t="shared" si="35"/>
        <v>0</v>
      </c>
      <c r="BN18" s="764">
        <f t="shared" si="36"/>
        <v>0</v>
      </c>
      <c r="BO18" s="764">
        <f t="shared" si="37"/>
        <v>0</v>
      </c>
      <c r="BP18" s="761">
        <f t="shared" si="38"/>
        <v>114366.20621117334</v>
      </c>
      <c r="BT18" s="1028">
        <v>14</v>
      </c>
      <c r="BU18" s="1037">
        <v>3.3898305084745761</v>
      </c>
      <c r="BV18" s="1037">
        <v>84.745762711864401</v>
      </c>
      <c r="BW18" s="1037">
        <v>11.864406779661017</v>
      </c>
      <c r="BX18" s="1037">
        <v>0</v>
      </c>
      <c r="BY18" s="1037">
        <v>0</v>
      </c>
      <c r="BZ18" s="1037">
        <v>0</v>
      </c>
      <c r="CA18" s="1033">
        <f t="shared" si="39"/>
        <v>100</v>
      </c>
      <c r="CC18" s="1034">
        <v>202594.34228069169</v>
      </c>
      <c r="CE18" s="1035">
        <f t="shared" si="2"/>
        <v>14.25</v>
      </c>
      <c r="CF18" s="1036">
        <v>14</v>
      </c>
      <c r="CG18" s="1034">
        <f t="shared" si="40"/>
        <v>6867.6048230742945</v>
      </c>
      <c r="CH18" s="1034">
        <f t="shared" si="41"/>
        <v>171690.12057685736</v>
      </c>
      <c r="CI18" s="1034">
        <f t="shared" si="42"/>
        <v>24036.616880760033</v>
      </c>
      <c r="CJ18" s="1034">
        <f t="shared" si="43"/>
        <v>0</v>
      </c>
      <c r="CK18" s="1034">
        <f t="shared" si="44"/>
        <v>0</v>
      </c>
      <c r="CL18" s="1034">
        <f t="shared" si="45"/>
        <v>0</v>
      </c>
      <c r="CM18" s="1034">
        <f t="shared" si="46"/>
        <v>202594.34228069169</v>
      </c>
      <c r="CQ18" s="1028">
        <v>13</v>
      </c>
      <c r="CR18" s="1037">
        <v>19.444444444444446</v>
      </c>
      <c r="CS18" s="1037">
        <v>75</v>
      </c>
      <c r="CT18" s="1037">
        <v>5.5555555555555554</v>
      </c>
      <c r="CU18" s="1037">
        <v>0</v>
      </c>
      <c r="CV18" s="1037">
        <v>0</v>
      </c>
      <c r="CW18" s="1037">
        <v>0</v>
      </c>
      <c r="CX18" s="1040"/>
      <c r="CZ18" s="1034">
        <v>23755.568819013472</v>
      </c>
      <c r="DB18" s="1035">
        <f t="shared" si="102"/>
        <v>13.25</v>
      </c>
      <c r="DC18" s="1036">
        <v>13</v>
      </c>
      <c r="DD18" s="1034">
        <f t="shared" si="47"/>
        <v>4619.1383814748424</v>
      </c>
      <c r="DE18" s="1034">
        <f t="shared" si="48"/>
        <v>17816.676614260105</v>
      </c>
      <c r="DF18" s="1034">
        <f t="shared" si="49"/>
        <v>1319.7538232785262</v>
      </c>
      <c r="DG18" s="1034">
        <f t="shared" si="50"/>
        <v>0</v>
      </c>
      <c r="DH18" s="1034">
        <f t="shared" si="51"/>
        <v>0</v>
      </c>
      <c r="DI18" s="1034">
        <f t="shared" si="52"/>
        <v>0</v>
      </c>
      <c r="DJ18" s="1034">
        <f t="shared" si="98"/>
        <v>23755.568819013472</v>
      </c>
      <c r="DN18" s="1028">
        <v>13.5</v>
      </c>
      <c r="DO18" s="1037">
        <v>38.095238095238095</v>
      </c>
      <c r="DP18" s="1037">
        <v>61.904761904761905</v>
      </c>
      <c r="DQ18" s="1037">
        <v>0</v>
      </c>
      <c r="DR18" s="1037">
        <v>0</v>
      </c>
      <c r="DS18" s="1037">
        <v>0</v>
      </c>
      <c r="DT18" s="1037">
        <v>0</v>
      </c>
      <c r="DV18" s="1034">
        <v>66665.392245504452</v>
      </c>
      <c r="DX18" s="1035">
        <f t="shared" si="103"/>
        <v>13.75</v>
      </c>
      <c r="DY18" s="1036">
        <v>13.5</v>
      </c>
      <c r="DZ18" s="1034">
        <f t="shared" si="53"/>
        <v>25396.339903049316</v>
      </c>
      <c r="EA18" s="1034">
        <f t="shared" si="54"/>
        <v>41269.052342455136</v>
      </c>
      <c r="EB18" s="1034">
        <f t="shared" si="55"/>
        <v>0</v>
      </c>
      <c r="EC18" s="1034">
        <f t="shared" si="56"/>
        <v>0</v>
      </c>
      <c r="ED18" s="1034">
        <f t="shared" si="57"/>
        <v>0</v>
      </c>
      <c r="EE18" s="1034">
        <f t="shared" si="58"/>
        <v>0</v>
      </c>
      <c r="EF18" s="1034">
        <f t="shared" si="59"/>
        <v>66665.392245504452</v>
      </c>
      <c r="EG18" s="1038"/>
      <c r="EL18" s="1028">
        <v>13.5</v>
      </c>
      <c r="EM18" s="1037">
        <v>38.095238095238095</v>
      </c>
      <c r="EN18" s="1037">
        <v>61.904761904761905</v>
      </c>
      <c r="EO18" s="1037">
        <v>0</v>
      </c>
      <c r="EP18" s="1037">
        <v>0</v>
      </c>
      <c r="EQ18" s="1037">
        <v>0</v>
      </c>
      <c r="ER18" s="1037">
        <v>0</v>
      </c>
      <c r="ET18" s="1034">
        <v>130184.79705152147</v>
      </c>
      <c r="EV18" s="1035">
        <f t="shared" si="104"/>
        <v>13.75</v>
      </c>
      <c r="EW18" s="1036">
        <v>13.5</v>
      </c>
      <c r="EX18" s="1034">
        <f t="shared" si="60"/>
        <v>49594.208400579606</v>
      </c>
      <c r="EY18" s="1034">
        <f t="shared" si="61"/>
        <v>80590.588650941863</v>
      </c>
      <c r="EZ18" s="1034">
        <f t="shared" si="62"/>
        <v>0</v>
      </c>
      <c r="FA18" s="1034">
        <f t="shared" si="63"/>
        <v>0</v>
      </c>
      <c r="FB18" s="1034">
        <f t="shared" si="64"/>
        <v>0</v>
      </c>
      <c r="FC18" s="1034">
        <f t="shared" si="65"/>
        <v>0</v>
      </c>
      <c r="FD18" s="1034">
        <f t="shared" si="66"/>
        <v>130184.79705152147</v>
      </c>
      <c r="FE18" s="1038"/>
      <c r="FK18" s="1028">
        <v>13.5</v>
      </c>
      <c r="FL18" s="1037">
        <v>60.465116279069761</v>
      </c>
      <c r="FM18" s="1037">
        <v>9.3023255813953494</v>
      </c>
      <c r="FN18" s="1037">
        <v>30.232558139534881</v>
      </c>
      <c r="FO18" s="1037">
        <v>0</v>
      </c>
      <c r="FP18" s="1037">
        <v>0</v>
      </c>
      <c r="FQ18" s="1037">
        <v>0</v>
      </c>
      <c r="FR18" s="1037">
        <v>0</v>
      </c>
      <c r="FS18" s="1034">
        <v>354050.91985518043</v>
      </c>
      <c r="FU18" s="1035">
        <f t="shared" si="105"/>
        <v>13.75</v>
      </c>
      <c r="FV18" s="1036">
        <v>13.5</v>
      </c>
      <c r="FW18" s="1034">
        <f t="shared" si="67"/>
        <v>214077.30037755094</v>
      </c>
      <c r="FX18" s="1034">
        <f t="shared" si="68"/>
        <v>32934.969288853994</v>
      </c>
      <c r="FY18" s="1034">
        <f t="shared" si="69"/>
        <v>107038.65018877547</v>
      </c>
      <c r="FZ18" s="1034">
        <f t="shared" si="70"/>
        <v>0</v>
      </c>
      <c r="GA18" s="1034">
        <f t="shared" si="71"/>
        <v>0</v>
      </c>
      <c r="GB18" s="1034">
        <f t="shared" si="72"/>
        <v>0</v>
      </c>
      <c r="GC18" s="1034">
        <f t="shared" si="12"/>
        <v>0</v>
      </c>
      <c r="GD18" s="1034">
        <f t="shared" si="73"/>
        <v>354050.91985518043</v>
      </c>
      <c r="GE18" s="1038"/>
      <c r="GJ18" s="1028">
        <v>14</v>
      </c>
      <c r="GK18" s="1037">
        <v>30.188679245283019</v>
      </c>
      <c r="GL18" s="1037">
        <v>35.849056603773583</v>
      </c>
      <c r="GM18" s="1037">
        <v>33.962264150943398</v>
      </c>
      <c r="GN18" s="1037">
        <v>0</v>
      </c>
      <c r="GO18" s="1037">
        <v>0</v>
      </c>
      <c r="GP18" s="1037">
        <v>0</v>
      </c>
      <c r="GQ18" s="1037">
        <v>0</v>
      </c>
      <c r="GR18" s="1034">
        <v>203799.45447270598</v>
      </c>
      <c r="GT18" s="1035">
        <f t="shared" si="99"/>
        <v>14.25</v>
      </c>
      <c r="GU18" s="1036">
        <v>14</v>
      </c>
      <c r="GV18" s="1034">
        <f t="shared" si="74"/>
        <v>61524.363614401809</v>
      </c>
      <c r="GW18" s="1034">
        <f t="shared" si="75"/>
        <v>73060.181792102143</v>
      </c>
      <c r="GX18" s="1034">
        <f t="shared" si="76"/>
        <v>69214.909066202032</v>
      </c>
      <c r="GY18" s="1034">
        <f t="shared" si="77"/>
        <v>0</v>
      </c>
      <c r="GZ18" s="1034">
        <f t="shared" si="78"/>
        <v>0</v>
      </c>
      <c r="HA18" s="1034">
        <f t="shared" si="79"/>
        <v>0</v>
      </c>
      <c r="HB18" s="1034">
        <f t="shared" si="80"/>
        <v>0</v>
      </c>
      <c r="HC18" s="1034">
        <f t="shared" si="81"/>
        <v>203799.45447270598</v>
      </c>
      <c r="HI18" s="1080">
        <v>14</v>
      </c>
      <c r="HJ18" s="1080">
        <v>33.87096774193548</v>
      </c>
      <c r="HK18" s="1071">
        <v>54.838709677419352</v>
      </c>
      <c r="HL18" s="1071">
        <v>11.29032258064516</v>
      </c>
      <c r="HM18" s="1071">
        <v>0</v>
      </c>
      <c r="HN18" s="1071">
        <v>0</v>
      </c>
      <c r="HO18" s="1071">
        <v>0</v>
      </c>
      <c r="HP18" s="1071">
        <v>0</v>
      </c>
      <c r="HQ18" s="1071">
        <v>416486.91477643885</v>
      </c>
      <c r="HT18" s="1076">
        <f t="shared" si="100"/>
        <v>14.25</v>
      </c>
      <c r="HU18" s="1077">
        <v>14</v>
      </c>
      <c r="HV18" s="1078">
        <f t="shared" si="82"/>
        <v>141068.14855330993</v>
      </c>
      <c r="HW18" s="1078">
        <f t="shared" si="16"/>
        <v>228396.05003869225</v>
      </c>
      <c r="HX18" s="1078">
        <f t="shared" si="16"/>
        <v>47022.716184436642</v>
      </c>
      <c r="HY18" s="1078">
        <f t="shared" si="16"/>
        <v>0</v>
      </c>
      <c r="HZ18" s="1078">
        <f t="shared" si="16"/>
        <v>0</v>
      </c>
      <c r="IA18" s="1078">
        <f t="shared" si="16"/>
        <v>0</v>
      </c>
      <c r="IB18" s="1078">
        <f t="shared" si="16"/>
        <v>0</v>
      </c>
      <c r="IC18" s="1078">
        <f t="shared" si="17"/>
        <v>416486.91477643879</v>
      </c>
      <c r="IL18" s="1080">
        <v>14</v>
      </c>
      <c r="IM18" s="1080">
        <v>36.734693877551024</v>
      </c>
      <c r="IN18" s="1071">
        <v>59.183673469387756</v>
      </c>
      <c r="IO18" s="1071">
        <v>4.0816326530612246</v>
      </c>
      <c r="IP18" s="1071">
        <v>0</v>
      </c>
      <c r="IQ18" s="1071">
        <v>0</v>
      </c>
      <c r="IR18" s="1071">
        <v>0</v>
      </c>
      <c r="IS18" s="1071">
        <v>0</v>
      </c>
      <c r="IT18" s="1071">
        <v>300500.76360637997</v>
      </c>
      <c r="IW18" s="1076">
        <f t="shared" si="101"/>
        <v>14.25</v>
      </c>
      <c r="IX18" s="1077">
        <v>14</v>
      </c>
      <c r="IY18" s="1078">
        <f t="shared" si="83"/>
        <v>110388.03561050695</v>
      </c>
      <c r="IZ18" s="1078">
        <f t="shared" si="84"/>
        <v>177847.39070581671</v>
      </c>
      <c r="JA18" s="1078">
        <f t="shared" si="85"/>
        <v>12265.337290056324</v>
      </c>
      <c r="JB18" s="1078">
        <f t="shared" si="86"/>
        <v>0</v>
      </c>
      <c r="JC18" s="1078">
        <f t="shared" si="87"/>
        <v>0</v>
      </c>
      <c r="JD18" s="1078">
        <f t="shared" si="88"/>
        <v>0</v>
      </c>
      <c r="JE18" s="1078">
        <f t="shared" si="89"/>
        <v>0</v>
      </c>
      <c r="JF18" s="1078">
        <f t="shared" si="90"/>
        <v>300500.76360638003</v>
      </c>
    </row>
    <row r="19" spans="2:266">
      <c r="B19" s="848">
        <v>14.5</v>
      </c>
      <c r="C19" s="852">
        <v>87.272727272727266</v>
      </c>
      <c r="D19" s="852">
        <v>12.727272727272727</v>
      </c>
      <c r="E19" s="848"/>
      <c r="F19" s="848"/>
      <c r="G19" s="848"/>
      <c r="H19" s="848"/>
      <c r="I19" s="653"/>
      <c r="J19" s="655">
        <v>618331.44583863043</v>
      </c>
      <c r="K19" s="653"/>
      <c r="L19" s="653"/>
      <c r="M19" s="848">
        <v>14.5</v>
      </c>
      <c r="N19" s="6">
        <f t="shared" si="91"/>
        <v>539634.71636825928</v>
      </c>
      <c r="O19" s="6">
        <f t="shared" si="92"/>
        <v>78696.729470371138</v>
      </c>
      <c r="P19" s="6">
        <f t="shared" si="93"/>
        <v>0</v>
      </c>
      <c r="Q19" s="6">
        <f t="shared" si="94"/>
        <v>0</v>
      </c>
      <c r="R19" s="6">
        <f t="shared" si="95"/>
        <v>0</v>
      </c>
      <c r="S19" s="6">
        <f t="shared" si="96"/>
        <v>0</v>
      </c>
      <c r="T19" s="6">
        <f t="shared" si="97"/>
        <v>0</v>
      </c>
      <c r="U19" s="6"/>
      <c r="X19" s="767">
        <v>15</v>
      </c>
      <c r="Y19" s="767">
        <v>62.5</v>
      </c>
      <c r="Z19" s="767">
        <v>37.5</v>
      </c>
      <c r="AA19" s="767"/>
      <c r="AB19" s="767"/>
      <c r="AC19" s="767"/>
      <c r="AD19" s="767"/>
      <c r="AE19" s="659"/>
      <c r="AG19" s="764">
        <v>218038.822095793</v>
      </c>
      <c r="AI19" s="849">
        <f t="shared" si="21"/>
        <v>15.25</v>
      </c>
      <c r="AJ19" s="850">
        <v>15</v>
      </c>
      <c r="AK19" s="764">
        <f t="shared" si="22"/>
        <v>136274.26380987064</v>
      </c>
      <c r="AL19" s="764">
        <f t="shared" si="23"/>
        <v>81764.55828592238</v>
      </c>
      <c r="AM19" s="764">
        <f t="shared" si="24"/>
        <v>0</v>
      </c>
      <c r="AN19" s="764">
        <f t="shared" si="25"/>
        <v>0</v>
      </c>
      <c r="AO19" s="764">
        <f t="shared" si="26"/>
        <v>0</v>
      </c>
      <c r="AP19" s="764">
        <f t="shared" si="27"/>
        <v>0</v>
      </c>
      <c r="AQ19" s="764">
        <f t="shared" si="28"/>
        <v>0</v>
      </c>
      <c r="AR19" s="764">
        <f t="shared" si="29"/>
        <v>218038.82209579303</v>
      </c>
      <c r="AV19" s="767">
        <v>15</v>
      </c>
      <c r="AW19" s="768">
        <v>37.179487179487182</v>
      </c>
      <c r="AX19" s="768">
        <v>44.871794871794876</v>
      </c>
      <c r="AY19" s="768">
        <v>16.666666666666664</v>
      </c>
      <c r="AZ19" s="768"/>
      <c r="BA19" s="768"/>
      <c r="BB19" s="768"/>
      <c r="BC19" s="659"/>
      <c r="BE19" s="761">
        <v>200332.14278717426</v>
      </c>
      <c r="BG19" s="849">
        <f t="shared" si="30"/>
        <v>15.25</v>
      </c>
      <c r="BH19" s="850">
        <v>15</v>
      </c>
      <c r="BI19" s="764">
        <f t="shared" si="31"/>
        <v>74482.463343949406</v>
      </c>
      <c r="BJ19" s="764">
        <f t="shared" si="32"/>
        <v>89892.628173732039</v>
      </c>
      <c r="BK19" s="764">
        <f t="shared" si="33"/>
        <v>33388.690464529034</v>
      </c>
      <c r="BL19" s="764">
        <f t="shared" si="34"/>
        <v>0</v>
      </c>
      <c r="BM19" s="764">
        <f t="shared" si="35"/>
        <v>0</v>
      </c>
      <c r="BN19" s="764">
        <f t="shared" si="36"/>
        <v>0</v>
      </c>
      <c r="BO19" s="764">
        <f t="shared" si="37"/>
        <v>0</v>
      </c>
      <c r="BP19" s="761">
        <f t="shared" si="38"/>
        <v>197763.78198221046</v>
      </c>
      <c r="BT19" s="1028">
        <v>14.5</v>
      </c>
      <c r="BU19" s="1037">
        <v>1.7241379310344827</v>
      </c>
      <c r="BV19" s="1037">
        <v>84.482758620689651</v>
      </c>
      <c r="BW19" s="1037">
        <v>13.793103448275861</v>
      </c>
      <c r="BX19" s="1037">
        <v>0</v>
      </c>
      <c r="BY19" s="1037">
        <v>0</v>
      </c>
      <c r="BZ19" s="1037">
        <v>0</v>
      </c>
      <c r="CA19" s="1033">
        <f t="shared" si="39"/>
        <v>99.999999999999986</v>
      </c>
      <c r="CC19" s="1034">
        <v>259004.38857994156</v>
      </c>
      <c r="CE19" s="1035">
        <f t="shared" si="2"/>
        <v>14.75</v>
      </c>
      <c r="CF19" s="1036">
        <v>14.5</v>
      </c>
      <c r="CG19" s="1034">
        <f t="shared" si="40"/>
        <v>4465.5929065507162</v>
      </c>
      <c r="CH19" s="1034">
        <f t="shared" si="41"/>
        <v>218814.0524209851</v>
      </c>
      <c r="CI19" s="1034">
        <f t="shared" si="42"/>
        <v>35724.743252405729</v>
      </c>
      <c r="CJ19" s="1034">
        <f t="shared" si="43"/>
        <v>0</v>
      </c>
      <c r="CK19" s="1034">
        <f t="shared" si="44"/>
        <v>0</v>
      </c>
      <c r="CL19" s="1034">
        <f t="shared" si="45"/>
        <v>0</v>
      </c>
      <c r="CM19" s="1034">
        <f t="shared" si="46"/>
        <v>259004.38857994153</v>
      </c>
      <c r="CQ19" s="1028">
        <v>13.5</v>
      </c>
      <c r="CR19" s="1037">
        <v>5.3571428571428568</v>
      </c>
      <c r="CS19" s="1037">
        <v>82.142857142857139</v>
      </c>
      <c r="CT19" s="1037">
        <v>12.5</v>
      </c>
      <c r="CU19" s="1037">
        <v>0</v>
      </c>
      <c r="CV19" s="1037">
        <v>0</v>
      </c>
      <c r="CW19" s="1037">
        <v>0</v>
      </c>
      <c r="CX19" s="1040"/>
      <c r="CZ19" s="1034">
        <v>25187.697120822522</v>
      </c>
      <c r="DB19" s="1035">
        <f t="shared" si="102"/>
        <v>13.75</v>
      </c>
      <c r="DC19" s="1036">
        <v>13.5</v>
      </c>
      <c r="DD19" s="1034">
        <f t="shared" si="47"/>
        <v>1349.3409171869207</v>
      </c>
      <c r="DE19" s="1034">
        <f t="shared" si="48"/>
        <v>20689.894063532785</v>
      </c>
      <c r="DF19" s="1034">
        <f t="shared" si="49"/>
        <v>3148.4621401028153</v>
      </c>
      <c r="DG19" s="1034">
        <f t="shared" si="50"/>
        <v>0</v>
      </c>
      <c r="DH19" s="1034">
        <f t="shared" si="51"/>
        <v>0</v>
      </c>
      <c r="DI19" s="1034">
        <f t="shared" si="52"/>
        <v>0</v>
      </c>
      <c r="DJ19" s="1034">
        <f t="shared" si="98"/>
        <v>25187.697120822522</v>
      </c>
      <c r="DN19" s="1028">
        <v>14</v>
      </c>
      <c r="DO19" s="1037">
        <v>41.666666666666671</v>
      </c>
      <c r="DP19" s="1037">
        <v>58.333333333333336</v>
      </c>
      <c r="DQ19" s="1037">
        <v>0</v>
      </c>
      <c r="DR19" s="1037">
        <v>0</v>
      </c>
      <c r="DS19" s="1037">
        <v>0</v>
      </c>
      <c r="DT19" s="1037">
        <v>0</v>
      </c>
      <c r="DV19" s="1034">
        <v>112273.59703515837</v>
      </c>
      <c r="DX19" s="1035">
        <f t="shared" si="103"/>
        <v>14.25</v>
      </c>
      <c r="DY19" s="1036">
        <v>14</v>
      </c>
      <c r="DZ19" s="1034">
        <f t="shared" si="53"/>
        <v>46780.665431315989</v>
      </c>
      <c r="EA19" s="1034">
        <f t="shared" si="54"/>
        <v>65492.931603842386</v>
      </c>
      <c r="EB19" s="1034">
        <f t="shared" si="55"/>
        <v>0</v>
      </c>
      <c r="EC19" s="1034">
        <f t="shared" si="56"/>
        <v>0</v>
      </c>
      <c r="ED19" s="1034">
        <f t="shared" si="57"/>
        <v>0</v>
      </c>
      <c r="EE19" s="1034">
        <f t="shared" si="58"/>
        <v>0</v>
      </c>
      <c r="EF19" s="1034">
        <f t="shared" si="59"/>
        <v>112273.59703515837</v>
      </c>
      <c r="EG19" s="1038"/>
      <c r="EL19" s="1028">
        <v>14</v>
      </c>
      <c r="EM19" s="1037">
        <v>41.666666666666671</v>
      </c>
      <c r="EN19" s="1037">
        <v>58.333333333333336</v>
      </c>
      <c r="EO19" s="1037">
        <v>0</v>
      </c>
      <c r="EP19" s="1037">
        <v>0</v>
      </c>
      <c r="EQ19" s="1037">
        <v>0</v>
      </c>
      <c r="ER19" s="1037">
        <v>0</v>
      </c>
      <c r="ET19" s="1034">
        <v>220601.35592802489</v>
      </c>
      <c r="EV19" s="1035">
        <f t="shared" si="104"/>
        <v>14.25</v>
      </c>
      <c r="EW19" s="1036">
        <v>14</v>
      </c>
      <c r="EX19" s="1034">
        <f t="shared" si="60"/>
        <v>91917.231636677054</v>
      </c>
      <c r="EY19" s="1034">
        <f t="shared" si="61"/>
        <v>128684.12429134786</v>
      </c>
      <c r="EZ19" s="1034">
        <f t="shared" si="62"/>
        <v>0</v>
      </c>
      <c r="FA19" s="1034">
        <f t="shared" si="63"/>
        <v>0</v>
      </c>
      <c r="FB19" s="1034">
        <f t="shared" si="64"/>
        <v>0</v>
      </c>
      <c r="FC19" s="1034">
        <f t="shared" si="65"/>
        <v>0</v>
      </c>
      <c r="FD19" s="1034">
        <f t="shared" si="66"/>
        <v>220601.35592802492</v>
      </c>
      <c r="FE19" s="1038"/>
      <c r="FK19" s="1028">
        <v>14</v>
      </c>
      <c r="FL19" s="1037">
        <v>48.148148148148145</v>
      </c>
      <c r="FM19" s="1037">
        <v>37.037037037037038</v>
      </c>
      <c r="FN19" s="1037">
        <v>14.814814814814813</v>
      </c>
      <c r="FO19" s="1037">
        <v>0</v>
      </c>
      <c r="FP19" s="1037">
        <v>0</v>
      </c>
      <c r="FQ19" s="1037">
        <v>0</v>
      </c>
      <c r="FR19" s="1037">
        <v>0</v>
      </c>
      <c r="FS19" s="1034">
        <v>664359.73178324557</v>
      </c>
      <c r="FU19" s="1035">
        <f t="shared" si="105"/>
        <v>14.25</v>
      </c>
      <c r="FV19" s="1036">
        <v>14</v>
      </c>
      <c r="FW19" s="1034">
        <f t="shared" si="67"/>
        <v>319876.90789563674</v>
      </c>
      <c r="FX19" s="1034">
        <f t="shared" si="68"/>
        <v>246059.15991972058</v>
      </c>
      <c r="FY19" s="1034">
        <f t="shared" si="69"/>
        <v>98423.66396788822</v>
      </c>
      <c r="FZ19" s="1034">
        <f t="shared" si="70"/>
        <v>0</v>
      </c>
      <c r="GA19" s="1034">
        <f t="shared" si="71"/>
        <v>0</v>
      </c>
      <c r="GB19" s="1034">
        <f t="shared" si="72"/>
        <v>0</v>
      </c>
      <c r="GC19" s="1034">
        <f t="shared" si="12"/>
        <v>0</v>
      </c>
      <c r="GD19" s="1034">
        <f t="shared" si="73"/>
        <v>664359.73178324557</v>
      </c>
      <c r="GE19" s="1038"/>
      <c r="GJ19" s="1028">
        <v>14.5</v>
      </c>
      <c r="GK19" s="1037">
        <v>19.35483870967742</v>
      </c>
      <c r="GL19" s="1037">
        <v>50</v>
      </c>
      <c r="GM19" s="1037">
        <v>30.64516129032258</v>
      </c>
      <c r="GN19" s="1037">
        <v>0</v>
      </c>
      <c r="GO19" s="1037">
        <v>0</v>
      </c>
      <c r="GP19" s="1037">
        <v>0</v>
      </c>
      <c r="GQ19" s="1037">
        <v>0</v>
      </c>
      <c r="GR19" s="1034">
        <v>188829.62918293587</v>
      </c>
      <c r="GT19" s="1035">
        <f t="shared" si="99"/>
        <v>14.75</v>
      </c>
      <c r="GU19" s="1036">
        <v>14.5</v>
      </c>
      <c r="GV19" s="1034">
        <f t="shared" si="74"/>
        <v>36547.670164439201</v>
      </c>
      <c r="GW19" s="1034">
        <f t="shared" si="75"/>
        <v>94414.814591467933</v>
      </c>
      <c r="GX19" s="1034">
        <f t="shared" si="76"/>
        <v>57867.144427028739</v>
      </c>
      <c r="GY19" s="1034">
        <f t="shared" si="77"/>
        <v>0</v>
      </c>
      <c r="GZ19" s="1034">
        <f t="shared" si="78"/>
        <v>0</v>
      </c>
      <c r="HA19" s="1034">
        <f t="shared" si="79"/>
        <v>0</v>
      </c>
      <c r="HB19" s="1034">
        <f t="shared" si="80"/>
        <v>0</v>
      </c>
      <c r="HC19" s="1034">
        <f t="shared" si="81"/>
        <v>188829.62918293587</v>
      </c>
      <c r="HI19" s="1080">
        <v>14.5</v>
      </c>
      <c r="HJ19" s="1080">
        <v>26.666666666666668</v>
      </c>
      <c r="HK19" s="1071">
        <v>54.666666666666664</v>
      </c>
      <c r="HL19" s="1071">
        <v>17.333333333333336</v>
      </c>
      <c r="HM19" s="1071">
        <v>1.3333333333333335</v>
      </c>
      <c r="HN19" s="1071">
        <v>0</v>
      </c>
      <c r="HO19" s="1071">
        <v>0</v>
      </c>
      <c r="HP19" s="1071">
        <v>0</v>
      </c>
      <c r="HQ19" s="1071">
        <v>600008.98146652686</v>
      </c>
      <c r="HT19" s="1076">
        <f t="shared" si="100"/>
        <v>14.75</v>
      </c>
      <c r="HU19" s="1077">
        <v>14.5</v>
      </c>
      <c r="HV19" s="1078">
        <f t="shared" si="82"/>
        <v>160002.3950577405</v>
      </c>
      <c r="HW19" s="1078">
        <f t="shared" si="16"/>
        <v>328004.90986836801</v>
      </c>
      <c r="HX19" s="1078">
        <f t="shared" si="16"/>
        <v>104001.55678753134</v>
      </c>
      <c r="HY19" s="1078">
        <f t="shared" si="16"/>
        <v>8000.1197528870252</v>
      </c>
      <c r="HZ19" s="1078">
        <f t="shared" si="16"/>
        <v>0</v>
      </c>
      <c r="IA19" s="1078">
        <f t="shared" si="16"/>
        <v>0</v>
      </c>
      <c r="IB19" s="1078">
        <f t="shared" si="16"/>
        <v>0</v>
      </c>
      <c r="IC19" s="1078">
        <f t="shared" si="17"/>
        <v>600008.98146652686</v>
      </c>
      <c r="IL19" s="1080">
        <v>14.5</v>
      </c>
      <c r="IM19" s="1080">
        <v>20.833333333333336</v>
      </c>
      <c r="IN19" s="1071">
        <v>70.833333333333343</v>
      </c>
      <c r="IO19" s="1071">
        <v>8.3333333333333321</v>
      </c>
      <c r="IP19" s="1071">
        <v>0</v>
      </c>
      <c r="IQ19" s="1071">
        <v>0</v>
      </c>
      <c r="IR19" s="1071">
        <v>0</v>
      </c>
      <c r="IS19" s="1071">
        <v>0</v>
      </c>
      <c r="IT19" s="1071">
        <v>308603.07491797546</v>
      </c>
      <c r="IW19" s="1076">
        <f t="shared" si="101"/>
        <v>14.75</v>
      </c>
      <c r="IX19" s="1077">
        <v>14.5</v>
      </c>
      <c r="IY19" s="1078">
        <f t="shared" si="83"/>
        <v>64292.307274578234</v>
      </c>
      <c r="IZ19" s="1078">
        <f t="shared" si="84"/>
        <v>218593.84473356596</v>
      </c>
      <c r="JA19" s="1078">
        <f t="shared" si="85"/>
        <v>25716.922909831283</v>
      </c>
      <c r="JB19" s="1078">
        <f t="shared" si="86"/>
        <v>0</v>
      </c>
      <c r="JC19" s="1078">
        <f t="shared" si="87"/>
        <v>0</v>
      </c>
      <c r="JD19" s="1078">
        <f t="shared" si="88"/>
        <v>0</v>
      </c>
      <c r="JE19" s="1078">
        <f t="shared" si="89"/>
        <v>0</v>
      </c>
      <c r="JF19" s="1078">
        <f t="shared" si="90"/>
        <v>308603.07491797546</v>
      </c>
    </row>
    <row r="20" spans="2:266">
      <c r="B20" s="848">
        <v>15</v>
      </c>
      <c r="C20" s="848">
        <v>62.5</v>
      </c>
      <c r="D20" s="848">
        <v>37.5</v>
      </c>
      <c r="E20" s="848"/>
      <c r="F20" s="848"/>
      <c r="G20" s="848"/>
      <c r="H20" s="848"/>
      <c r="I20" s="653"/>
      <c r="J20" s="655">
        <v>696773.7444046617</v>
      </c>
      <c r="K20" s="653"/>
      <c r="L20" s="653"/>
      <c r="M20" s="848">
        <v>15</v>
      </c>
      <c r="N20" s="6">
        <f t="shared" si="91"/>
        <v>435483.59025291353</v>
      </c>
      <c r="O20" s="6">
        <f t="shared" si="92"/>
        <v>261290.15415174811</v>
      </c>
      <c r="P20" s="6">
        <f t="shared" si="93"/>
        <v>0</v>
      </c>
      <c r="Q20" s="6">
        <f t="shared" si="94"/>
        <v>0</v>
      </c>
      <c r="R20" s="6">
        <f t="shared" si="95"/>
        <v>0</v>
      </c>
      <c r="S20" s="6">
        <f t="shared" si="96"/>
        <v>0</v>
      </c>
      <c r="T20" s="6">
        <f t="shared" si="97"/>
        <v>0</v>
      </c>
      <c r="U20" s="6"/>
      <c r="X20" s="767">
        <v>15.5</v>
      </c>
      <c r="Y20" s="851">
        <v>60.416666666666664</v>
      </c>
      <c r="Z20" s="851">
        <v>39.583333333333336</v>
      </c>
      <c r="AA20" s="767"/>
      <c r="AB20" s="767"/>
      <c r="AC20" s="767"/>
      <c r="AD20" s="767"/>
      <c r="AE20" s="659"/>
      <c r="AG20" s="764">
        <v>330816.97370586859</v>
      </c>
      <c r="AI20" s="849">
        <f t="shared" si="21"/>
        <v>15.75</v>
      </c>
      <c r="AJ20" s="850">
        <v>15.5</v>
      </c>
      <c r="AK20" s="764">
        <f t="shared" si="22"/>
        <v>199868.58828062893</v>
      </c>
      <c r="AL20" s="764">
        <f t="shared" si="23"/>
        <v>130948.38542523966</v>
      </c>
      <c r="AM20" s="764">
        <f t="shared" si="24"/>
        <v>0</v>
      </c>
      <c r="AN20" s="764">
        <f t="shared" si="25"/>
        <v>0</v>
      </c>
      <c r="AO20" s="764">
        <f t="shared" si="26"/>
        <v>0</v>
      </c>
      <c r="AP20" s="764">
        <f t="shared" si="27"/>
        <v>0</v>
      </c>
      <c r="AQ20" s="764">
        <f t="shared" si="28"/>
        <v>0</v>
      </c>
      <c r="AR20" s="764">
        <f t="shared" si="29"/>
        <v>330816.97370586859</v>
      </c>
      <c r="AV20" s="767">
        <v>15.5</v>
      </c>
      <c r="AW20" s="768">
        <v>40</v>
      </c>
      <c r="AX20" s="768">
        <v>35</v>
      </c>
      <c r="AY20" s="768">
        <v>25</v>
      </c>
      <c r="AZ20" s="768"/>
      <c r="BA20" s="768"/>
      <c r="BB20" s="768"/>
      <c r="BC20" s="659"/>
      <c r="BE20" s="761">
        <v>425936.38176773168</v>
      </c>
      <c r="BG20" s="849">
        <f t="shared" si="30"/>
        <v>15.75</v>
      </c>
      <c r="BH20" s="850">
        <v>15.5</v>
      </c>
      <c r="BI20" s="764">
        <f t="shared" si="31"/>
        <v>170374.55270709269</v>
      </c>
      <c r="BJ20" s="764">
        <f t="shared" si="32"/>
        <v>149077.73361870609</v>
      </c>
      <c r="BK20" s="764">
        <f t="shared" si="33"/>
        <v>106484.09544193292</v>
      </c>
      <c r="BL20" s="764">
        <f t="shared" si="34"/>
        <v>0</v>
      </c>
      <c r="BM20" s="764">
        <f t="shared" si="35"/>
        <v>0</v>
      </c>
      <c r="BN20" s="764">
        <f t="shared" si="36"/>
        <v>0</v>
      </c>
      <c r="BO20" s="764">
        <f t="shared" si="37"/>
        <v>0</v>
      </c>
      <c r="BP20" s="761">
        <f t="shared" si="38"/>
        <v>425936.38176773168</v>
      </c>
      <c r="BT20" s="1028">
        <v>15</v>
      </c>
      <c r="BU20" s="1037">
        <v>0</v>
      </c>
      <c r="BV20" s="1037">
        <v>73.75</v>
      </c>
      <c r="BW20" s="1037">
        <v>25</v>
      </c>
      <c r="BX20" s="1037">
        <v>1.25</v>
      </c>
      <c r="BY20" s="1037">
        <v>0</v>
      </c>
      <c r="BZ20" s="1037">
        <v>0</v>
      </c>
      <c r="CA20" s="1033">
        <f t="shared" si="39"/>
        <v>100</v>
      </c>
      <c r="CC20" s="1034">
        <v>376322.54135257029</v>
      </c>
      <c r="CE20" s="1035">
        <f t="shared" si="2"/>
        <v>15.25</v>
      </c>
      <c r="CF20" s="1036">
        <v>15</v>
      </c>
      <c r="CG20" s="1034">
        <f t="shared" si="40"/>
        <v>0</v>
      </c>
      <c r="CH20" s="1034">
        <f t="shared" si="41"/>
        <v>277537.87424752058</v>
      </c>
      <c r="CI20" s="1034">
        <f t="shared" si="42"/>
        <v>94080.635338142572</v>
      </c>
      <c r="CJ20" s="1034">
        <f t="shared" si="43"/>
        <v>4704.0317669071292</v>
      </c>
      <c r="CK20" s="1034">
        <f t="shared" si="44"/>
        <v>0</v>
      </c>
      <c r="CL20" s="1034">
        <f t="shared" si="45"/>
        <v>0</v>
      </c>
      <c r="CM20" s="1034">
        <f t="shared" si="46"/>
        <v>376322.54135257029</v>
      </c>
      <c r="CQ20" s="1028">
        <v>14</v>
      </c>
      <c r="CR20" s="1037">
        <v>3.3898305084745761</v>
      </c>
      <c r="CS20" s="1037">
        <v>84.745762711864401</v>
      </c>
      <c r="CT20" s="1037">
        <v>11.864406779661017</v>
      </c>
      <c r="CU20" s="1037">
        <v>0</v>
      </c>
      <c r="CV20" s="1037">
        <v>0</v>
      </c>
      <c r="CW20" s="1037">
        <v>0</v>
      </c>
      <c r="CX20" s="1040"/>
      <c r="CZ20" s="1034">
        <v>61238.544679621045</v>
      </c>
      <c r="DB20" s="1035">
        <f t="shared" si="102"/>
        <v>14.25</v>
      </c>
      <c r="DC20" s="1036">
        <v>14</v>
      </c>
      <c r="DD20" s="1034">
        <f t="shared" si="47"/>
        <v>2075.8828704956286</v>
      </c>
      <c r="DE20" s="1034">
        <f t="shared" si="48"/>
        <v>51897.071762390711</v>
      </c>
      <c r="DF20" s="1034">
        <f t="shared" si="49"/>
        <v>7265.5900467347001</v>
      </c>
      <c r="DG20" s="1034">
        <f t="shared" si="50"/>
        <v>0</v>
      </c>
      <c r="DH20" s="1034">
        <f t="shared" si="51"/>
        <v>0</v>
      </c>
      <c r="DI20" s="1034">
        <f t="shared" si="52"/>
        <v>0</v>
      </c>
      <c r="DJ20" s="1034">
        <f t="shared" si="98"/>
        <v>61238.544679621038</v>
      </c>
      <c r="DN20" s="1028">
        <v>14.5</v>
      </c>
      <c r="DO20" s="1037">
        <v>40</v>
      </c>
      <c r="DP20" s="1037">
        <v>60</v>
      </c>
      <c r="DQ20" s="1037">
        <v>0</v>
      </c>
      <c r="DR20" s="1037">
        <v>0</v>
      </c>
      <c r="DS20" s="1037">
        <v>0</v>
      </c>
      <c r="DT20" s="1037">
        <v>0</v>
      </c>
      <c r="DV20" s="1034">
        <v>129324.26560688953</v>
      </c>
      <c r="DX20" s="1035">
        <f t="shared" si="103"/>
        <v>14.75</v>
      </c>
      <c r="DY20" s="1036">
        <v>14.5</v>
      </c>
      <c r="DZ20" s="1034">
        <f t="shared" si="53"/>
        <v>51729.706242755812</v>
      </c>
      <c r="EA20" s="1034">
        <f t="shared" si="54"/>
        <v>77594.559364133718</v>
      </c>
      <c r="EB20" s="1034">
        <f t="shared" si="55"/>
        <v>0</v>
      </c>
      <c r="EC20" s="1034">
        <f t="shared" si="56"/>
        <v>0</v>
      </c>
      <c r="ED20" s="1034">
        <f t="shared" si="57"/>
        <v>0</v>
      </c>
      <c r="EE20" s="1034">
        <f t="shared" si="58"/>
        <v>0</v>
      </c>
      <c r="EF20" s="1034">
        <f t="shared" si="59"/>
        <v>129324.26560688953</v>
      </c>
      <c r="EG20" s="1038"/>
      <c r="EL20" s="1028">
        <v>14.5</v>
      </c>
      <c r="EM20" s="1037">
        <v>40</v>
      </c>
      <c r="EN20" s="1037">
        <v>60</v>
      </c>
      <c r="EO20" s="1037">
        <v>0</v>
      </c>
      <c r="EP20" s="1037">
        <v>0</v>
      </c>
      <c r="EQ20" s="1037">
        <v>0</v>
      </c>
      <c r="ER20" s="1037">
        <v>0</v>
      </c>
      <c r="ET20" s="1034">
        <v>203055.3707132382</v>
      </c>
      <c r="EV20" s="1035">
        <f t="shared" si="104"/>
        <v>14.75</v>
      </c>
      <c r="EW20" s="1036">
        <v>14.5</v>
      </c>
      <c r="EX20" s="1034">
        <f t="shared" si="60"/>
        <v>81222.148285295276</v>
      </c>
      <c r="EY20" s="1034">
        <f t="shared" si="61"/>
        <v>121833.22242794292</v>
      </c>
      <c r="EZ20" s="1034">
        <f t="shared" si="62"/>
        <v>0</v>
      </c>
      <c r="FA20" s="1034">
        <f t="shared" si="63"/>
        <v>0</v>
      </c>
      <c r="FB20" s="1034">
        <f t="shared" si="64"/>
        <v>0</v>
      </c>
      <c r="FC20" s="1034">
        <f t="shared" si="65"/>
        <v>0</v>
      </c>
      <c r="FD20" s="1034">
        <f t="shared" si="66"/>
        <v>203055.3707132382</v>
      </c>
      <c r="FE20" s="1038"/>
      <c r="FK20" s="1028">
        <v>14.5</v>
      </c>
      <c r="FL20" s="1037">
        <v>23.684210526315788</v>
      </c>
      <c r="FM20" s="1037">
        <v>60.526315789473685</v>
      </c>
      <c r="FN20" s="1037">
        <v>15.789473684210526</v>
      </c>
      <c r="FO20" s="1037">
        <v>0</v>
      </c>
      <c r="FP20" s="1037">
        <v>0</v>
      </c>
      <c r="FQ20" s="1037">
        <v>0</v>
      </c>
      <c r="FR20" s="1037">
        <v>0</v>
      </c>
      <c r="FS20" s="1034">
        <v>514006.77155424969</v>
      </c>
      <c r="FU20" s="1035">
        <f t="shared" si="105"/>
        <v>14.75</v>
      </c>
      <c r="FV20" s="1036">
        <v>14.5</v>
      </c>
      <c r="FW20" s="1034">
        <f t="shared" si="67"/>
        <v>121738.44589442754</v>
      </c>
      <c r="FX20" s="1034">
        <f t="shared" si="68"/>
        <v>311109.36173020379</v>
      </c>
      <c r="FY20" s="1034">
        <f t="shared" si="69"/>
        <v>81158.96392961836</v>
      </c>
      <c r="FZ20" s="1034">
        <f t="shared" si="70"/>
        <v>0</v>
      </c>
      <c r="GA20" s="1034">
        <f t="shared" si="71"/>
        <v>0</v>
      </c>
      <c r="GB20" s="1034">
        <f t="shared" si="72"/>
        <v>0</v>
      </c>
      <c r="GC20" s="1034">
        <f t="shared" si="12"/>
        <v>0</v>
      </c>
      <c r="GD20" s="1034">
        <f t="shared" si="73"/>
        <v>514006.77155424969</v>
      </c>
      <c r="GE20" s="1038"/>
      <c r="GJ20" s="1028">
        <v>15</v>
      </c>
      <c r="GK20" s="1037">
        <v>7.4074074074074066</v>
      </c>
      <c r="GL20" s="1037">
        <v>56.79012345679012</v>
      </c>
      <c r="GM20" s="1037">
        <v>35.802469135802468</v>
      </c>
      <c r="GN20" s="1037">
        <v>0</v>
      </c>
      <c r="GO20" s="1037">
        <v>0</v>
      </c>
      <c r="GP20" s="1037">
        <v>0</v>
      </c>
      <c r="GQ20" s="1037">
        <v>0</v>
      </c>
      <c r="GR20" s="1034">
        <v>329485.16024847486</v>
      </c>
      <c r="GT20" s="1035">
        <f t="shared" si="99"/>
        <v>15.25</v>
      </c>
      <c r="GU20" s="1036">
        <v>15</v>
      </c>
      <c r="GV20" s="1034">
        <f t="shared" si="74"/>
        <v>24406.308166553688</v>
      </c>
      <c r="GW20" s="1034">
        <f t="shared" si="75"/>
        <v>187115.02927691166</v>
      </c>
      <c r="GX20" s="1034">
        <f t="shared" si="76"/>
        <v>117963.82280500952</v>
      </c>
      <c r="GY20" s="1034">
        <f t="shared" si="77"/>
        <v>0</v>
      </c>
      <c r="GZ20" s="1034">
        <f t="shared" si="78"/>
        <v>0</v>
      </c>
      <c r="HA20" s="1034">
        <f t="shared" si="79"/>
        <v>0</v>
      </c>
      <c r="HB20" s="1034">
        <f t="shared" si="80"/>
        <v>0</v>
      </c>
      <c r="HC20" s="1034">
        <f t="shared" si="81"/>
        <v>329485.16024847492</v>
      </c>
      <c r="HI20" s="1080">
        <v>15</v>
      </c>
      <c r="HJ20" s="1080">
        <v>12.371134020618557</v>
      </c>
      <c r="HK20" s="1071">
        <v>57.731958762886592</v>
      </c>
      <c r="HL20" s="1071">
        <v>27.835051546391753</v>
      </c>
      <c r="HM20" s="1071">
        <v>2.0618556701030926</v>
      </c>
      <c r="HN20" s="1071">
        <v>0</v>
      </c>
      <c r="HO20" s="1071">
        <v>0</v>
      </c>
      <c r="HP20" s="1071">
        <v>0</v>
      </c>
      <c r="HQ20" s="1071">
        <v>876568.54606469406</v>
      </c>
      <c r="HT20" s="1076">
        <f t="shared" si="100"/>
        <v>15.25</v>
      </c>
      <c r="HU20" s="1077">
        <v>15</v>
      </c>
      <c r="HV20" s="1078">
        <f t="shared" si="82"/>
        <v>108441.46961625082</v>
      </c>
      <c r="HW20" s="1078">
        <f t="shared" si="16"/>
        <v>506060.19154250377</v>
      </c>
      <c r="HX20" s="1078">
        <f t="shared" si="16"/>
        <v>243993.30663656432</v>
      </c>
      <c r="HY20" s="1078">
        <f t="shared" si="16"/>
        <v>18073.578269375135</v>
      </c>
      <c r="HZ20" s="1078">
        <f t="shared" si="16"/>
        <v>0</v>
      </c>
      <c r="IA20" s="1078">
        <f t="shared" si="16"/>
        <v>0</v>
      </c>
      <c r="IB20" s="1078">
        <f t="shared" si="16"/>
        <v>0</v>
      </c>
      <c r="IC20" s="1078">
        <f t="shared" si="17"/>
        <v>876568.54606469406</v>
      </c>
      <c r="IL20" s="1080">
        <v>15</v>
      </c>
      <c r="IM20" s="1080">
        <v>12.76595744680851</v>
      </c>
      <c r="IN20" s="1071">
        <v>72.340425531914903</v>
      </c>
      <c r="IO20" s="1071">
        <v>14.893617021276595</v>
      </c>
      <c r="IP20" s="1071">
        <v>0</v>
      </c>
      <c r="IQ20" s="1071">
        <v>0</v>
      </c>
      <c r="IR20" s="1071">
        <v>0</v>
      </c>
      <c r="IS20" s="1071">
        <v>0</v>
      </c>
      <c r="IT20" s="1071">
        <v>345513.73948750785</v>
      </c>
      <c r="IW20" s="1076">
        <f t="shared" si="101"/>
        <v>15.25</v>
      </c>
      <c r="IX20" s="1077">
        <v>15</v>
      </c>
      <c r="IY20" s="1078">
        <f t="shared" si="83"/>
        <v>44108.13695585206</v>
      </c>
      <c r="IZ20" s="1078">
        <f t="shared" si="84"/>
        <v>249946.10941649508</v>
      </c>
      <c r="JA20" s="1078">
        <f t="shared" si="85"/>
        <v>51459.493115160745</v>
      </c>
      <c r="JB20" s="1078">
        <f t="shared" si="86"/>
        <v>0</v>
      </c>
      <c r="JC20" s="1078">
        <f t="shared" si="87"/>
        <v>0</v>
      </c>
      <c r="JD20" s="1078">
        <f t="shared" si="88"/>
        <v>0</v>
      </c>
      <c r="JE20" s="1078">
        <f t="shared" si="89"/>
        <v>0</v>
      </c>
      <c r="JF20" s="1078">
        <f t="shared" si="90"/>
        <v>345513.73948750785</v>
      </c>
    </row>
    <row r="21" spans="2:266">
      <c r="B21" s="848">
        <v>15.5</v>
      </c>
      <c r="C21" s="852">
        <v>60.416666666666664</v>
      </c>
      <c r="D21" s="852">
        <v>39.583333333333336</v>
      </c>
      <c r="E21" s="848"/>
      <c r="F21" s="848"/>
      <c r="G21" s="848"/>
      <c r="H21" s="848"/>
      <c r="I21" s="653"/>
      <c r="J21" s="655">
        <v>838639.62601239071</v>
      </c>
      <c r="K21" s="653"/>
      <c r="L21" s="653"/>
      <c r="M21" s="848">
        <v>15.5</v>
      </c>
      <c r="N21" s="6">
        <f t="shared" si="91"/>
        <v>506678.10738248599</v>
      </c>
      <c r="O21" s="6">
        <f t="shared" si="92"/>
        <v>331961.51862990466</v>
      </c>
      <c r="P21" s="6">
        <f t="shared" si="93"/>
        <v>0</v>
      </c>
      <c r="Q21" s="6">
        <f t="shared" si="94"/>
        <v>0</v>
      </c>
      <c r="R21" s="6">
        <f t="shared" si="95"/>
        <v>0</v>
      </c>
      <c r="S21" s="6">
        <f t="shared" si="96"/>
        <v>0</v>
      </c>
      <c r="T21" s="6">
        <f t="shared" si="97"/>
        <v>0</v>
      </c>
      <c r="U21" s="6"/>
      <c r="X21" s="767">
        <v>16</v>
      </c>
      <c r="Y21" s="851">
        <v>35.416666666666664</v>
      </c>
      <c r="Z21" s="851">
        <v>56.25</v>
      </c>
      <c r="AA21" s="851">
        <v>8.3333333333333339</v>
      </c>
      <c r="AB21" s="767"/>
      <c r="AC21" s="767"/>
      <c r="AD21" s="767"/>
      <c r="AE21" s="659"/>
      <c r="AG21" s="764">
        <v>384155.13932403468</v>
      </c>
      <c r="AI21" s="849">
        <f t="shared" si="21"/>
        <v>16.25</v>
      </c>
      <c r="AJ21" s="850">
        <v>16</v>
      </c>
      <c r="AK21" s="764">
        <f t="shared" si="22"/>
        <v>136054.94517726227</v>
      </c>
      <c r="AL21" s="764">
        <f t="shared" si="23"/>
        <v>216087.2658697695</v>
      </c>
      <c r="AM21" s="764">
        <f t="shared" si="24"/>
        <v>32012.928277002895</v>
      </c>
      <c r="AN21" s="764">
        <f t="shared" si="25"/>
        <v>0</v>
      </c>
      <c r="AO21" s="764">
        <f t="shared" si="26"/>
        <v>0</v>
      </c>
      <c r="AP21" s="764">
        <f t="shared" si="27"/>
        <v>0</v>
      </c>
      <c r="AQ21" s="764">
        <f t="shared" si="28"/>
        <v>0</v>
      </c>
      <c r="AR21" s="764">
        <f t="shared" si="29"/>
        <v>384155.13932403468</v>
      </c>
      <c r="AV21" s="767">
        <v>16</v>
      </c>
      <c r="AW21" s="768">
        <v>35.714285714285715</v>
      </c>
      <c r="AX21" s="768">
        <v>42.857142857142854</v>
      </c>
      <c r="AY21" s="768">
        <v>21.428571428571427</v>
      </c>
      <c r="AZ21" s="768"/>
      <c r="BA21" s="768"/>
      <c r="BB21" s="768"/>
      <c r="BC21" s="659"/>
      <c r="BE21" s="761">
        <v>578739.24930563674</v>
      </c>
      <c r="BG21" s="849">
        <f t="shared" si="30"/>
        <v>16.25</v>
      </c>
      <c r="BH21" s="850">
        <v>16</v>
      </c>
      <c r="BI21" s="764">
        <f t="shared" si="31"/>
        <v>206692.58903772742</v>
      </c>
      <c r="BJ21" s="764">
        <f t="shared" si="32"/>
        <v>248031.10684527288</v>
      </c>
      <c r="BK21" s="764">
        <f t="shared" si="33"/>
        <v>124015.55342263644</v>
      </c>
      <c r="BL21" s="764">
        <f t="shared" si="34"/>
        <v>0</v>
      </c>
      <c r="BM21" s="764">
        <f t="shared" si="35"/>
        <v>0</v>
      </c>
      <c r="BN21" s="764">
        <f t="shared" si="36"/>
        <v>0</v>
      </c>
      <c r="BO21" s="764">
        <f t="shared" si="37"/>
        <v>0</v>
      </c>
      <c r="BP21" s="761">
        <f t="shared" si="38"/>
        <v>578739.24930563674</v>
      </c>
      <c r="BT21" s="1028">
        <v>15.5</v>
      </c>
      <c r="BU21" s="1037">
        <v>0</v>
      </c>
      <c r="BV21" s="1037">
        <v>69.148936170212778</v>
      </c>
      <c r="BW21" s="1037">
        <v>30.851063829787233</v>
      </c>
      <c r="BX21" s="1037">
        <v>0</v>
      </c>
      <c r="BY21" s="1037">
        <v>0</v>
      </c>
      <c r="BZ21" s="1037">
        <v>0</v>
      </c>
      <c r="CA21" s="1033">
        <f t="shared" si="39"/>
        <v>100.00000000000001</v>
      </c>
      <c r="CC21" s="1034">
        <v>421970.66340329504</v>
      </c>
      <c r="CE21" s="1035">
        <f t="shared" si="2"/>
        <v>15.75</v>
      </c>
      <c r="CF21" s="1036">
        <v>15.5</v>
      </c>
      <c r="CG21" s="1034">
        <f t="shared" si="40"/>
        <v>0</v>
      </c>
      <c r="CH21" s="1034">
        <f t="shared" si="41"/>
        <v>291788.2246937679</v>
      </c>
      <c r="CI21" s="1034">
        <f t="shared" si="42"/>
        <v>130182.4387095272</v>
      </c>
      <c r="CJ21" s="1034">
        <f t="shared" si="43"/>
        <v>0</v>
      </c>
      <c r="CK21" s="1034">
        <f t="shared" si="44"/>
        <v>0</v>
      </c>
      <c r="CL21" s="1034">
        <f t="shared" si="45"/>
        <v>0</v>
      </c>
      <c r="CM21" s="1034">
        <f t="shared" si="46"/>
        <v>421970.6634032951</v>
      </c>
      <c r="CQ21" s="1028">
        <v>14.5</v>
      </c>
      <c r="CR21" s="1037">
        <v>1.7241379310344827</v>
      </c>
      <c r="CS21" s="1037">
        <v>84.482758620689651</v>
      </c>
      <c r="CT21" s="1037">
        <v>13.793103448275861</v>
      </c>
      <c r="CU21" s="1037">
        <v>0</v>
      </c>
      <c r="CV21" s="1037">
        <v>0</v>
      </c>
      <c r="CW21" s="1037">
        <v>0</v>
      </c>
      <c r="CX21" s="1040"/>
      <c r="CZ21" s="1034">
        <v>160666.98875515015</v>
      </c>
      <c r="DB21" s="1035">
        <f t="shared" si="102"/>
        <v>14.75</v>
      </c>
      <c r="DC21" s="1036">
        <v>14.5</v>
      </c>
      <c r="DD21" s="1034">
        <f t="shared" si="47"/>
        <v>2770.1204957784507</v>
      </c>
      <c r="DE21" s="1034">
        <f t="shared" si="48"/>
        <v>135735.90429314409</v>
      </c>
      <c r="DF21" s="1034">
        <f t="shared" si="49"/>
        <v>22160.963966227606</v>
      </c>
      <c r="DG21" s="1034">
        <f t="shared" si="50"/>
        <v>0</v>
      </c>
      <c r="DH21" s="1034">
        <f t="shared" si="51"/>
        <v>0</v>
      </c>
      <c r="DI21" s="1034">
        <f t="shared" si="52"/>
        <v>0</v>
      </c>
      <c r="DJ21" s="1034">
        <f t="shared" si="98"/>
        <v>160666.98875515015</v>
      </c>
      <c r="DN21" s="1028">
        <v>15</v>
      </c>
      <c r="DO21" s="1037">
        <v>46.153846153846153</v>
      </c>
      <c r="DP21" s="1037">
        <v>53.846153846153847</v>
      </c>
      <c r="DQ21" s="1037">
        <v>0</v>
      </c>
      <c r="DR21" s="1037">
        <v>0</v>
      </c>
      <c r="DS21" s="1037">
        <v>0</v>
      </c>
      <c r="DT21" s="1037">
        <v>0</v>
      </c>
      <c r="DV21" s="1034">
        <v>227438.94425329182</v>
      </c>
      <c r="DX21" s="1035">
        <f t="shared" si="103"/>
        <v>15.25</v>
      </c>
      <c r="DY21" s="1036">
        <v>15</v>
      </c>
      <c r="DZ21" s="1034">
        <f t="shared" si="53"/>
        <v>104971.82042459623</v>
      </c>
      <c r="EA21" s="1034">
        <f t="shared" si="54"/>
        <v>122467.12382869561</v>
      </c>
      <c r="EB21" s="1034">
        <f t="shared" si="55"/>
        <v>0</v>
      </c>
      <c r="EC21" s="1034">
        <f t="shared" si="56"/>
        <v>0</v>
      </c>
      <c r="ED21" s="1034">
        <f t="shared" si="57"/>
        <v>0</v>
      </c>
      <c r="EE21" s="1034">
        <f t="shared" si="58"/>
        <v>0</v>
      </c>
      <c r="EF21" s="1034">
        <f t="shared" si="59"/>
        <v>227438.94425329182</v>
      </c>
      <c r="EG21" s="1038"/>
      <c r="EL21" s="1028">
        <v>15</v>
      </c>
      <c r="EM21" s="1037">
        <v>46.153846153846153</v>
      </c>
      <c r="EN21" s="1037">
        <v>53.846153846153847</v>
      </c>
      <c r="EO21" s="1037">
        <v>0</v>
      </c>
      <c r="EP21" s="1037">
        <v>0</v>
      </c>
      <c r="EQ21" s="1037">
        <v>0</v>
      </c>
      <c r="ER21" s="1037">
        <v>0</v>
      </c>
      <c r="ET21" s="1034">
        <v>277012.86189120193</v>
      </c>
      <c r="EV21" s="1035">
        <f t="shared" si="104"/>
        <v>15.25</v>
      </c>
      <c r="EW21" s="1036">
        <v>15</v>
      </c>
      <c r="EX21" s="1034">
        <f t="shared" si="60"/>
        <v>127852.09010363165</v>
      </c>
      <c r="EY21" s="1034">
        <f t="shared" si="61"/>
        <v>149160.77178757027</v>
      </c>
      <c r="EZ21" s="1034">
        <f t="shared" si="62"/>
        <v>0</v>
      </c>
      <c r="FA21" s="1034">
        <f t="shared" si="63"/>
        <v>0</v>
      </c>
      <c r="FB21" s="1034">
        <f t="shared" si="64"/>
        <v>0</v>
      </c>
      <c r="FC21" s="1034">
        <f t="shared" si="65"/>
        <v>0</v>
      </c>
      <c r="FD21" s="1034">
        <f t="shared" si="66"/>
        <v>277012.86189120193</v>
      </c>
      <c r="FE21" s="1038"/>
      <c r="FK21" s="1028">
        <v>15</v>
      </c>
      <c r="FL21" s="1037">
        <v>11.320754716981133</v>
      </c>
      <c r="FM21" s="1037">
        <v>79.245283018867923</v>
      </c>
      <c r="FN21" s="1037">
        <v>9.433962264150944</v>
      </c>
      <c r="FO21" s="1037">
        <v>0</v>
      </c>
      <c r="FP21" s="1037">
        <v>0</v>
      </c>
      <c r="FQ21" s="1037">
        <v>0</v>
      </c>
      <c r="FR21" s="1037">
        <v>0</v>
      </c>
      <c r="FS21" s="1034">
        <v>721114.36757266521</v>
      </c>
      <c r="FU21" s="1035">
        <f t="shared" si="105"/>
        <v>15.25</v>
      </c>
      <c r="FV21" s="1036">
        <v>15</v>
      </c>
      <c r="FW21" s="1034">
        <f t="shared" si="67"/>
        <v>81635.588781811166</v>
      </c>
      <c r="FX21" s="1034">
        <f t="shared" si="68"/>
        <v>571449.12147267815</v>
      </c>
      <c r="FY21" s="1034">
        <f t="shared" si="69"/>
        <v>68029.65731817596</v>
      </c>
      <c r="FZ21" s="1034">
        <f t="shared" si="70"/>
        <v>0</v>
      </c>
      <c r="GA21" s="1034">
        <f t="shared" si="71"/>
        <v>0</v>
      </c>
      <c r="GB21" s="1034">
        <f t="shared" si="72"/>
        <v>0</v>
      </c>
      <c r="GC21" s="1034">
        <f t="shared" si="12"/>
        <v>0</v>
      </c>
      <c r="GD21" s="1034">
        <f t="shared" si="73"/>
        <v>721114.36757266533</v>
      </c>
      <c r="GE21" s="1038"/>
      <c r="GJ21" s="1028">
        <v>15.5</v>
      </c>
      <c r="GK21" s="1037">
        <v>1.1111111111111112</v>
      </c>
      <c r="GL21" s="1037">
        <v>50</v>
      </c>
      <c r="GM21" s="1037">
        <v>48.888888888888886</v>
      </c>
      <c r="GN21" s="1037">
        <v>0</v>
      </c>
      <c r="GO21" s="1037">
        <v>0</v>
      </c>
      <c r="GP21" s="1037">
        <v>0</v>
      </c>
      <c r="GQ21" s="1037">
        <v>0</v>
      </c>
      <c r="GR21" s="1034">
        <v>331167.16154978727</v>
      </c>
      <c r="GT21" s="1035">
        <f t="shared" si="99"/>
        <v>15.75</v>
      </c>
      <c r="GU21" s="1036">
        <v>15.5</v>
      </c>
      <c r="GV21" s="1034">
        <f t="shared" si="74"/>
        <v>3679.6351283309696</v>
      </c>
      <c r="GW21" s="1034">
        <f t="shared" si="75"/>
        <v>165583.58077489363</v>
      </c>
      <c r="GX21" s="1034">
        <f t="shared" si="76"/>
        <v>161903.94564656264</v>
      </c>
      <c r="GY21" s="1034">
        <f t="shared" si="77"/>
        <v>0</v>
      </c>
      <c r="GZ21" s="1034">
        <f t="shared" si="78"/>
        <v>0</v>
      </c>
      <c r="HA21" s="1034">
        <f t="shared" si="79"/>
        <v>0</v>
      </c>
      <c r="HB21" s="1034">
        <f t="shared" si="80"/>
        <v>0</v>
      </c>
      <c r="HC21" s="1034">
        <f t="shared" si="81"/>
        <v>331167.16154978727</v>
      </c>
      <c r="HI21" s="1080">
        <v>15.5</v>
      </c>
      <c r="HJ21" s="1080">
        <v>5.7142857142857144</v>
      </c>
      <c r="HK21" s="1071">
        <v>55.238095238095241</v>
      </c>
      <c r="HL21" s="1071">
        <v>37.142857142857146</v>
      </c>
      <c r="HM21" s="1071">
        <v>1.9047619047619049</v>
      </c>
      <c r="HN21" s="1071">
        <v>0</v>
      </c>
      <c r="HO21" s="1071">
        <v>0</v>
      </c>
      <c r="HP21" s="1071">
        <v>0</v>
      </c>
      <c r="HQ21" s="1071">
        <v>935379.93514994474</v>
      </c>
      <c r="HT21" s="1076">
        <f t="shared" si="100"/>
        <v>15.75</v>
      </c>
      <c r="HU21" s="1077">
        <v>15.5</v>
      </c>
      <c r="HV21" s="1078">
        <f t="shared" si="82"/>
        <v>53450.282008568269</v>
      </c>
      <c r="HW21" s="1078">
        <f t="shared" si="16"/>
        <v>516686.05941615999</v>
      </c>
      <c r="HX21" s="1078">
        <f>$HQ21*HL21/100</f>
        <v>347426.83305569383</v>
      </c>
      <c r="HY21" s="1078">
        <f>$HQ21*HM21/100</f>
        <v>17816.760669522759</v>
      </c>
      <c r="HZ21" s="1078">
        <f t="shared" si="16"/>
        <v>0</v>
      </c>
      <c r="IA21" s="1078">
        <f t="shared" si="16"/>
        <v>0</v>
      </c>
      <c r="IB21" s="1078">
        <f t="shared" si="16"/>
        <v>0</v>
      </c>
      <c r="IC21" s="1078">
        <f t="shared" si="17"/>
        <v>935379.93514994497</v>
      </c>
      <c r="IL21" s="1080">
        <v>15.5</v>
      </c>
      <c r="IM21" s="1080">
        <v>10.344827586206897</v>
      </c>
      <c r="IN21" s="1071">
        <v>58.620689655172406</v>
      </c>
      <c r="IO21" s="1071">
        <v>31.03448275862069</v>
      </c>
      <c r="IP21" s="1071">
        <v>0</v>
      </c>
      <c r="IQ21" s="1071">
        <v>0</v>
      </c>
      <c r="IR21" s="1071">
        <v>0</v>
      </c>
      <c r="IS21" s="1071">
        <v>0</v>
      </c>
      <c r="IT21" s="1071">
        <v>312046.64660070813</v>
      </c>
      <c r="IW21" s="1076">
        <f t="shared" si="101"/>
        <v>15.75</v>
      </c>
      <c r="IX21" s="1077">
        <v>15.5</v>
      </c>
      <c r="IY21" s="1078">
        <f t="shared" si="83"/>
        <v>32280.687579383597</v>
      </c>
      <c r="IZ21" s="1078">
        <f t="shared" si="84"/>
        <v>182923.8962831737</v>
      </c>
      <c r="JA21" s="1078">
        <f t="shared" si="85"/>
        <v>96842.062738150809</v>
      </c>
      <c r="JB21" s="1078">
        <f t="shared" si="86"/>
        <v>0</v>
      </c>
      <c r="JC21" s="1078">
        <f t="shared" si="87"/>
        <v>0</v>
      </c>
      <c r="JD21" s="1078">
        <f t="shared" si="88"/>
        <v>0</v>
      </c>
      <c r="JE21" s="1078">
        <f t="shared" si="89"/>
        <v>0</v>
      </c>
      <c r="JF21" s="1078">
        <f t="shared" si="90"/>
        <v>312046.64660070813</v>
      </c>
    </row>
    <row r="22" spans="2:266">
      <c r="B22" s="848">
        <v>16</v>
      </c>
      <c r="C22" s="852">
        <v>35.416666666666664</v>
      </c>
      <c r="D22" s="852">
        <v>56.25</v>
      </c>
      <c r="E22" s="852">
        <v>8.3333333333333339</v>
      </c>
      <c r="F22" s="848"/>
      <c r="G22" s="848"/>
      <c r="H22" s="848"/>
      <c r="I22" s="653"/>
      <c r="J22" s="655">
        <v>581550.32884083432</v>
      </c>
      <c r="K22" s="653"/>
      <c r="L22" s="653"/>
      <c r="M22" s="848">
        <v>16</v>
      </c>
      <c r="N22" s="6">
        <f t="shared" si="91"/>
        <v>205965.74146446213</v>
      </c>
      <c r="O22" s="6">
        <f t="shared" si="92"/>
        <v>327122.05997296929</v>
      </c>
      <c r="P22" s="6">
        <f t="shared" si="93"/>
        <v>48462.527403402863</v>
      </c>
      <c r="Q22" s="6">
        <f t="shared" si="94"/>
        <v>0</v>
      </c>
      <c r="R22" s="6">
        <f t="shared" si="95"/>
        <v>0</v>
      </c>
      <c r="S22" s="6">
        <f t="shared" si="96"/>
        <v>0</v>
      </c>
      <c r="T22" s="6">
        <f t="shared" si="97"/>
        <v>0</v>
      </c>
      <c r="U22" s="6"/>
      <c r="X22" s="767">
        <v>16.5</v>
      </c>
      <c r="Y22" s="851">
        <v>22.580645161290324</v>
      </c>
      <c r="Z22" s="851">
        <v>70.967741935483872</v>
      </c>
      <c r="AA22" s="851">
        <v>6.4516129032258061</v>
      </c>
      <c r="AB22" s="767"/>
      <c r="AC22" s="767"/>
      <c r="AD22" s="767"/>
      <c r="AE22" s="659"/>
      <c r="AG22" s="764">
        <v>435665.8457415388</v>
      </c>
      <c r="AI22" s="849">
        <f t="shared" si="21"/>
        <v>16.75</v>
      </c>
      <c r="AJ22" s="850">
        <v>16.5</v>
      </c>
      <c r="AK22" s="764">
        <f t="shared" si="22"/>
        <v>98376.158715831334</v>
      </c>
      <c r="AL22" s="764">
        <f t="shared" si="23"/>
        <v>309182.21310689853</v>
      </c>
      <c r="AM22" s="764">
        <f t="shared" si="24"/>
        <v>28107.473918808955</v>
      </c>
      <c r="AN22" s="764">
        <f t="shared" si="25"/>
        <v>0</v>
      </c>
      <c r="AO22" s="764">
        <f t="shared" si="26"/>
        <v>0</v>
      </c>
      <c r="AP22" s="764">
        <f t="shared" si="27"/>
        <v>0</v>
      </c>
      <c r="AQ22" s="764">
        <f t="shared" si="28"/>
        <v>0</v>
      </c>
      <c r="AR22" s="764">
        <f t="shared" si="29"/>
        <v>435665.84574153885</v>
      </c>
      <c r="AV22" s="767">
        <v>16.5</v>
      </c>
      <c r="AW22" s="768">
        <v>11.320754716981133</v>
      </c>
      <c r="AX22" s="768">
        <v>37.735849056603776</v>
      </c>
      <c r="AY22" s="768">
        <v>49.056603773584904</v>
      </c>
      <c r="AZ22" s="768"/>
      <c r="BA22" s="768"/>
      <c r="BB22" s="768"/>
      <c r="BC22" s="659"/>
      <c r="BE22" s="761">
        <v>577306.78361552104</v>
      </c>
      <c r="BG22" s="849">
        <f t="shared" si="30"/>
        <v>16.75</v>
      </c>
      <c r="BH22" s="850">
        <v>16.5</v>
      </c>
      <c r="BI22" s="764">
        <f t="shared" si="31"/>
        <v>65355.484937606168</v>
      </c>
      <c r="BJ22" s="764">
        <f t="shared" si="32"/>
        <v>217851.6164586872</v>
      </c>
      <c r="BK22" s="764">
        <f t="shared" si="33"/>
        <v>283207.10139629332</v>
      </c>
      <c r="BL22" s="764">
        <f t="shared" si="34"/>
        <v>0</v>
      </c>
      <c r="BM22" s="764">
        <f t="shared" si="35"/>
        <v>0</v>
      </c>
      <c r="BN22" s="764">
        <f t="shared" si="36"/>
        <v>0</v>
      </c>
      <c r="BO22" s="764">
        <f t="shared" si="37"/>
        <v>0</v>
      </c>
      <c r="BP22" s="761">
        <f t="shared" si="38"/>
        <v>566414.20279258676</v>
      </c>
      <c r="BT22" s="1028">
        <v>16</v>
      </c>
      <c r="BU22" s="1037">
        <v>0</v>
      </c>
      <c r="BV22" s="1037">
        <v>56.557377049180324</v>
      </c>
      <c r="BW22" s="1037">
        <v>41.803278688524593</v>
      </c>
      <c r="BX22" s="1037">
        <v>1.639344262295082</v>
      </c>
      <c r="BY22" s="1037">
        <v>0</v>
      </c>
      <c r="BZ22" s="1037">
        <v>0</v>
      </c>
      <c r="CA22" s="1033">
        <f t="shared" si="39"/>
        <v>100</v>
      </c>
      <c r="CC22" s="1034">
        <v>547796.393688004</v>
      </c>
      <c r="CE22" s="1035">
        <f t="shared" si="2"/>
        <v>16.25</v>
      </c>
      <c r="CF22" s="1036">
        <v>16</v>
      </c>
      <c r="CG22" s="1034">
        <f t="shared" si="40"/>
        <v>0</v>
      </c>
      <c r="CH22" s="1034">
        <f t="shared" si="41"/>
        <v>309819.27183993667</v>
      </c>
      <c r="CI22" s="1034">
        <f t="shared" si="42"/>
        <v>228996.85309908364</v>
      </c>
      <c r="CJ22" s="1034">
        <f t="shared" si="43"/>
        <v>8980.2687489836717</v>
      </c>
      <c r="CK22" s="1034">
        <f t="shared" si="44"/>
        <v>0</v>
      </c>
      <c r="CL22" s="1034">
        <f t="shared" si="45"/>
        <v>0</v>
      </c>
      <c r="CM22" s="1034">
        <f t="shared" si="46"/>
        <v>547796.39368800388</v>
      </c>
      <c r="CQ22" s="1028">
        <v>15</v>
      </c>
      <c r="CR22" s="1037">
        <v>0</v>
      </c>
      <c r="CS22" s="1037">
        <v>73.75</v>
      </c>
      <c r="CT22" s="1037">
        <v>25</v>
      </c>
      <c r="CU22" s="1037">
        <v>1.25</v>
      </c>
      <c r="CV22" s="1037">
        <v>0</v>
      </c>
      <c r="CW22" s="1037">
        <v>0</v>
      </c>
      <c r="CX22" s="1040"/>
      <c r="CZ22" s="1034">
        <v>412879.84524072811</v>
      </c>
      <c r="DB22" s="1035">
        <f t="shared" si="102"/>
        <v>15.25</v>
      </c>
      <c r="DC22" s="1036">
        <v>15</v>
      </c>
      <c r="DD22" s="1034">
        <f t="shared" si="47"/>
        <v>0</v>
      </c>
      <c r="DE22" s="1034">
        <f t="shared" si="48"/>
        <v>304498.88586503698</v>
      </c>
      <c r="DF22" s="1034">
        <f t="shared" si="49"/>
        <v>103219.96131018203</v>
      </c>
      <c r="DG22" s="1034">
        <f t="shared" si="50"/>
        <v>5160.9980655091013</v>
      </c>
      <c r="DH22" s="1034">
        <f t="shared" si="51"/>
        <v>0</v>
      </c>
      <c r="DI22" s="1034">
        <f t="shared" si="52"/>
        <v>0</v>
      </c>
      <c r="DJ22" s="1034">
        <f t="shared" si="98"/>
        <v>412879.84524072806</v>
      </c>
      <c r="DN22" s="1028">
        <v>15.5</v>
      </c>
      <c r="DO22" s="1037">
        <v>38.235294117647058</v>
      </c>
      <c r="DP22" s="1037">
        <v>55.882352941176471</v>
      </c>
      <c r="DQ22" s="1037">
        <v>5.8823529411764701</v>
      </c>
      <c r="DR22" s="1037">
        <v>0</v>
      </c>
      <c r="DS22" s="1037">
        <v>0</v>
      </c>
      <c r="DT22" s="1037">
        <v>0</v>
      </c>
      <c r="DV22" s="1034">
        <v>324048.05054729269</v>
      </c>
      <c r="DX22" s="1035">
        <f t="shared" si="103"/>
        <v>15.75</v>
      </c>
      <c r="DY22" s="1036">
        <v>15.5</v>
      </c>
      <c r="DZ22" s="1034">
        <f t="shared" si="53"/>
        <v>123900.72520925896</v>
      </c>
      <c r="EA22" s="1034">
        <f t="shared" si="54"/>
        <v>181085.67530584004</v>
      </c>
      <c r="EB22" s="1034">
        <f t="shared" si="55"/>
        <v>19061.650032193687</v>
      </c>
      <c r="EC22" s="1034">
        <f t="shared" si="56"/>
        <v>0</v>
      </c>
      <c r="ED22" s="1034">
        <f t="shared" si="57"/>
        <v>0</v>
      </c>
      <c r="EE22" s="1034">
        <f t="shared" si="58"/>
        <v>0</v>
      </c>
      <c r="EF22" s="1034">
        <f t="shared" si="59"/>
        <v>324048.05054729269</v>
      </c>
      <c r="EG22" s="1038"/>
      <c r="EL22" s="1028">
        <v>15.5</v>
      </c>
      <c r="EM22" s="1037">
        <v>38.235294117647058</v>
      </c>
      <c r="EN22" s="1037">
        <v>55.882352941176471</v>
      </c>
      <c r="EO22" s="1037">
        <v>5.8823529411764701</v>
      </c>
      <c r="EP22" s="1037">
        <v>0</v>
      </c>
      <c r="EQ22" s="1037">
        <v>0</v>
      </c>
      <c r="ER22" s="1037">
        <v>0</v>
      </c>
      <c r="ET22" s="1034">
        <v>267515.08436540008</v>
      </c>
      <c r="EV22" s="1035">
        <f t="shared" si="104"/>
        <v>15.75</v>
      </c>
      <c r="EW22" s="1036">
        <v>15.5</v>
      </c>
      <c r="EX22" s="1034">
        <f t="shared" si="60"/>
        <v>102285.17931618237</v>
      </c>
      <c r="EY22" s="1034">
        <f t="shared" si="61"/>
        <v>149493.72361595888</v>
      </c>
      <c r="EZ22" s="1034">
        <f t="shared" si="62"/>
        <v>15736.181433258827</v>
      </c>
      <c r="FA22" s="1034">
        <f t="shared" si="63"/>
        <v>0</v>
      </c>
      <c r="FB22" s="1034">
        <f t="shared" si="64"/>
        <v>0</v>
      </c>
      <c r="FC22" s="1034">
        <f t="shared" si="65"/>
        <v>0</v>
      </c>
      <c r="FD22" s="1034">
        <f t="shared" si="66"/>
        <v>267515.08436540008</v>
      </c>
      <c r="FE22" s="1038"/>
      <c r="FK22" s="1028">
        <v>15.5</v>
      </c>
      <c r="FL22" s="1037">
        <v>5.7692307692307692</v>
      </c>
      <c r="FM22" s="1037">
        <v>84.615384615384613</v>
      </c>
      <c r="FN22" s="1037">
        <v>9.6153846153846168</v>
      </c>
      <c r="FO22" s="1037">
        <v>0</v>
      </c>
      <c r="FP22" s="1037">
        <v>0</v>
      </c>
      <c r="FQ22" s="1037">
        <v>0</v>
      </c>
      <c r="FR22" s="1037">
        <v>0</v>
      </c>
      <c r="FS22" s="1034">
        <v>521121.4376463627</v>
      </c>
      <c r="FU22" s="1035">
        <f t="shared" si="105"/>
        <v>15.75</v>
      </c>
      <c r="FV22" s="1036">
        <v>15.5</v>
      </c>
      <c r="FW22" s="1034">
        <f t="shared" si="67"/>
        <v>30064.698325751695</v>
      </c>
      <c r="FX22" s="1034">
        <f t="shared" si="68"/>
        <v>440948.90877769148</v>
      </c>
      <c r="FY22" s="1034">
        <f t="shared" si="69"/>
        <v>50107.830542919495</v>
      </c>
      <c r="FZ22" s="1034">
        <f t="shared" si="70"/>
        <v>0</v>
      </c>
      <c r="GA22" s="1034">
        <f t="shared" si="71"/>
        <v>0</v>
      </c>
      <c r="GB22" s="1034">
        <f t="shared" si="72"/>
        <v>0</v>
      </c>
      <c r="GC22" s="1034">
        <f t="shared" si="72"/>
        <v>0</v>
      </c>
      <c r="GD22" s="1034">
        <f t="shared" si="73"/>
        <v>521121.4376463627</v>
      </c>
      <c r="GE22" s="1038"/>
      <c r="GJ22" s="1028">
        <v>16</v>
      </c>
      <c r="GK22" s="1037">
        <v>0</v>
      </c>
      <c r="GL22" s="1037">
        <v>36.134453781512605</v>
      </c>
      <c r="GM22" s="1037">
        <v>40.336134453781511</v>
      </c>
      <c r="GN22" s="1037">
        <v>23.52941176470588</v>
      </c>
      <c r="GO22" s="1037">
        <v>0</v>
      </c>
      <c r="GP22" s="1037">
        <v>0</v>
      </c>
      <c r="GQ22" s="1037">
        <v>0</v>
      </c>
      <c r="GR22" s="1034">
        <v>490571.8277306474</v>
      </c>
      <c r="GT22" s="1035">
        <f t="shared" si="99"/>
        <v>16.25</v>
      </c>
      <c r="GU22" s="1036">
        <v>16</v>
      </c>
      <c r="GV22" s="1034">
        <f t="shared" si="74"/>
        <v>0</v>
      </c>
      <c r="GW22" s="1034">
        <f t="shared" si="75"/>
        <v>177265.45035645243</v>
      </c>
      <c r="GX22" s="1034">
        <f t="shared" si="76"/>
        <v>197877.71202580736</v>
      </c>
      <c r="GY22" s="1034">
        <f t="shared" si="77"/>
        <v>115428.66534838761</v>
      </c>
      <c r="GZ22" s="1034">
        <f t="shared" si="78"/>
        <v>0</v>
      </c>
      <c r="HA22" s="1034">
        <f t="shared" si="79"/>
        <v>0</v>
      </c>
      <c r="HB22" s="1034">
        <f t="shared" si="80"/>
        <v>0</v>
      </c>
      <c r="HC22" s="1034">
        <f t="shared" si="81"/>
        <v>490571.8277306474</v>
      </c>
      <c r="HI22" s="1080">
        <v>16</v>
      </c>
      <c r="HJ22" s="1080">
        <v>3.3112582781456954</v>
      </c>
      <c r="HK22" s="1071">
        <v>37.748344370860927</v>
      </c>
      <c r="HL22" s="1071">
        <v>49.006622516556291</v>
      </c>
      <c r="HM22" s="1071">
        <v>9.9337748344370862</v>
      </c>
      <c r="HN22" s="1071">
        <v>0</v>
      </c>
      <c r="HO22" s="1071">
        <v>0</v>
      </c>
      <c r="HP22" s="1071">
        <v>0</v>
      </c>
      <c r="HQ22" s="1071">
        <v>941109.57195824047</v>
      </c>
      <c r="HT22" s="1076">
        <f t="shared" si="100"/>
        <v>16.25</v>
      </c>
      <c r="HU22" s="1077">
        <v>16</v>
      </c>
      <c r="HV22" s="1078">
        <f t="shared" si="82"/>
        <v>31162.568607888756</v>
      </c>
      <c r="HW22" s="1078">
        <f t="shared" si="82"/>
        <v>355253.28212993185</v>
      </c>
      <c r="HX22" s="1078">
        <f t="shared" si="82"/>
        <v>461206.01539675362</v>
      </c>
      <c r="HY22" s="1078">
        <f t="shared" si="82"/>
        <v>93487.705823666271</v>
      </c>
      <c r="HZ22" s="1078">
        <f t="shared" si="82"/>
        <v>0</v>
      </c>
      <c r="IA22" s="1078">
        <f t="shared" si="82"/>
        <v>0</v>
      </c>
      <c r="IB22" s="1078">
        <f t="shared" si="82"/>
        <v>0</v>
      </c>
      <c r="IC22" s="1078">
        <f t="shared" si="17"/>
        <v>941109.57195824047</v>
      </c>
      <c r="IL22" s="1080">
        <v>16</v>
      </c>
      <c r="IM22" s="1080">
        <v>7.2072072072072073</v>
      </c>
      <c r="IN22" s="1071">
        <v>44.144144144144143</v>
      </c>
      <c r="IO22" s="1071">
        <v>46.846846846846844</v>
      </c>
      <c r="IP22" s="1071">
        <v>1.8018018018018018</v>
      </c>
      <c r="IQ22" s="1071">
        <v>0</v>
      </c>
      <c r="IR22" s="1071">
        <v>0</v>
      </c>
      <c r="IS22" s="1071">
        <v>0</v>
      </c>
      <c r="IT22" s="1071">
        <v>353762.93050443515</v>
      </c>
      <c r="IW22" s="1076">
        <f t="shared" si="101"/>
        <v>16.25</v>
      </c>
      <c r="IX22" s="1077">
        <v>16</v>
      </c>
      <c r="IY22" s="1078">
        <f t="shared" si="83"/>
        <v>25496.427423743076</v>
      </c>
      <c r="IZ22" s="1078">
        <f t="shared" si="84"/>
        <v>156165.61797042633</v>
      </c>
      <c r="JA22" s="1078">
        <f t="shared" si="85"/>
        <v>165726.77825432998</v>
      </c>
      <c r="JB22" s="1078">
        <f t="shared" si="86"/>
        <v>6374.1068559357691</v>
      </c>
      <c r="JC22" s="1078">
        <f t="shared" si="87"/>
        <v>0</v>
      </c>
      <c r="JD22" s="1078">
        <f t="shared" si="88"/>
        <v>0</v>
      </c>
      <c r="JE22" s="1078">
        <f t="shared" si="89"/>
        <v>0</v>
      </c>
      <c r="JF22" s="1078">
        <f t="shared" si="90"/>
        <v>353762.93050443515</v>
      </c>
    </row>
    <row r="23" spans="2:266">
      <c r="B23" s="848">
        <v>16.5</v>
      </c>
      <c r="C23" s="852">
        <v>22.580645161290324</v>
      </c>
      <c r="D23" s="852">
        <v>70.967741935483872</v>
      </c>
      <c r="E23" s="852">
        <v>6.4516129032258061</v>
      </c>
      <c r="F23" s="848"/>
      <c r="G23" s="848"/>
      <c r="H23" s="848"/>
      <c r="I23" s="653"/>
      <c r="J23" s="655">
        <v>433577.92532915546</v>
      </c>
      <c r="K23" s="653"/>
      <c r="L23" s="653"/>
      <c r="M23" s="848">
        <v>16.5</v>
      </c>
      <c r="N23" s="6">
        <f t="shared" si="91"/>
        <v>97904.692816260926</v>
      </c>
      <c r="O23" s="6">
        <f t="shared" si="92"/>
        <v>307700.46313682001</v>
      </c>
      <c r="P23" s="6">
        <f t="shared" si="93"/>
        <v>27972.769376074546</v>
      </c>
      <c r="Q23" s="6">
        <f t="shared" si="94"/>
        <v>0</v>
      </c>
      <c r="R23" s="6">
        <f t="shared" si="95"/>
        <v>0</v>
      </c>
      <c r="S23" s="6">
        <f t="shared" si="96"/>
        <v>0</v>
      </c>
      <c r="T23" s="6">
        <f t="shared" si="97"/>
        <v>0</v>
      </c>
      <c r="U23" s="6"/>
      <c r="X23" s="767">
        <v>17</v>
      </c>
      <c r="Y23" s="851">
        <v>14.0625</v>
      </c>
      <c r="Z23" s="851">
        <v>75</v>
      </c>
      <c r="AA23" s="851">
        <v>10.9375</v>
      </c>
      <c r="AB23" s="767"/>
      <c r="AC23" s="767"/>
      <c r="AD23" s="767"/>
      <c r="AE23" s="659"/>
      <c r="AG23" s="764">
        <v>359152.74239336152</v>
      </c>
      <c r="AI23" s="849">
        <f t="shared" si="21"/>
        <v>17.25</v>
      </c>
      <c r="AJ23" s="850">
        <v>17</v>
      </c>
      <c r="AK23" s="764">
        <f t="shared" si="22"/>
        <v>50505.854399066462</v>
      </c>
      <c r="AL23" s="764">
        <f t="shared" si="23"/>
        <v>269364.55679502117</v>
      </c>
      <c r="AM23" s="764">
        <f t="shared" si="24"/>
        <v>39282.331199273911</v>
      </c>
      <c r="AN23" s="764">
        <f t="shared" si="25"/>
        <v>0</v>
      </c>
      <c r="AO23" s="764">
        <f t="shared" si="26"/>
        <v>0</v>
      </c>
      <c r="AP23" s="764">
        <f t="shared" si="27"/>
        <v>0</v>
      </c>
      <c r="AQ23" s="764">
        <f t="shared" si="28"/>
        <v>0</v>
      </c>
      <c r="AR23" s="764">
        <f t="shared" si="29"/>
        <v>359152.74239336158</v>
      </c>
      <c r="AV23" s="767">
        <v>17</v>
      </c>
      <c r="AW23" s="768"/>
      <c r="AX23" s="768">
        <v>31.147540983606557</v>
      </c>
      <c r="AY23" s="768">
        <v>60.655737704918032</v>
      </c>
      <c r="AZ23" s="768">
        <v>3.278688524590164</v>
      </c>
      <c r="BA23" s="768"/>
      <c r="BB23" s="768"/>
      <c r="BC23" s="659"/>
      <c r="BE23" s="761">
        <v>458905.39060649765</v>
      </c>
      <c r="BG23" s="849">
        <f t="shared" si="30"/>
        <v>17.25</v>
      </c>
      <c r="BH23" s="850">
        <v>17</v>
      </c>
      <c r="BI23" s="764">
        <f t="shared" si="31"/>
        <v>0</v>
      </c>
      <c r="BJ23" s="764">
        <f t="shared" si="32"/>
        <v>142937.74461513862</v>
      </c>
      <c r="BK23" s="764">
        <f t="shared" si="33"/>
        <v>278352.45004000678</v>
      </c>
      <c r="BL23" s="764">
        <f t="shared" si="34"/>
        <v>15046.078380540906</v>
      </c>
      <c r="BM23" s="764">
        <f t="shared" si="35"/>
        <v>0</v>
      </c>
      <c r="BN23" s="764">
        <f t="shared" si="36"/>
        <v>0</v>
      </c>
      <c r="BO23" s="764">
        <f t="shared" si="37"/>
        <v>0</v>
      </c>
      <c r="BP23" s="761">
        <f t="shared" si="38"/>
        <v>436336.27303568629</v>
      </c>
      <c r="BT23" s="1028">
        <v>16.5</v>
      </c>
      <c r="BU23" s="1037">
        <v>0</v>
      </c>
      <c r="BV23" s="1037">
        <v>34.146341463414636</v>
      </c>
      <c r="BW23" s="1037">
        <v>64.22764227642277</v>
      </c>
      <c r="BX23" s="1037">
        <v>1.6260162601626018</v>
      </c>
      <c r="BY23" s="1037">
        <v>0</v>
      </c>
      <c r="BZ23" s="1037">
        <v>0</v>
      </c>
      <c r="CA23" s="1033">
        <f t="shared" si="39"/>
        <v>100</v>
      </c>
      <c r="CC23" s="1034">
        <v>718809.35922564217</v>
      </c>
      <c r="CE23" s="1035">
        <f t="shared" si="2"/>
        <v>16.75</v>
      </c>
      <c r="CF23" s="1036">
        <v>16.5</v>
      </c>
      <c r="CG23" s="1034">
        <f t="shared" si="40"/>
        <v>0</v>
      </c>
      <c r="CH23" s="1034">
        <f t="shared" si="41"/>
        <v>245447.09827217052</v>
      </c>
      <c r="CI23" s="1034">
        <f t="shared" si="42"/>
        <v>461674.30389289215</v>
      </c>
      <c r="CJ23" s="1034">
        <f t="shared" si="43"/>
        <v>11687.957060579549</v>
      </c>
      <c r="CK23" s="1034">
        <f t="shared" si="44"/>
        <v>0</v>
      </c>
      <c r="CL23" s="1034">
        <f t="shared" si="45"/>
        <v>0</v>
      </c>
      <c r="CM23" s="1034">
        <f t="shared" si="46"/>
        <v>718809.35922564229</v>
      </c>
      <c r="CQ23" s="1028">
        <v>15.5</v>
      </c>
      <c r="CR23" s="1037">
        <v>0</v>
      </c>
      <c r="CS23" s="1037">
        <v>69.148936170212778</v>
      </c>
      <c r="CT23" s="1037">
        <v>30.851063829787233</v>
      </c>
      <c r="CU23" s="1037">
        <v>0</v>
      </c>
      <c r="CV23" s="1037">
        <v>0</v>
      </c>
      <c r="CW23" s="1037">
        <v>0</v>
      </c>
      <c r="CX23" s="1040"/>
      <c r="CZ23" s="1034">
        <v>636533.29385260702</v>
      </c>
      <c r="DB23" s="1035">
        <f t="shared" si="102"/>
        <v>15.75</v>
      </c>
      <c r="DC23" s="1036">
        <v>15.5</v>
      </c>
      <c r="DD23" s="1034">
        <f t="shared" si="47"/>
        <v>0</v>
      </c>
      <c r="DE23" s="1034">
        <f t="shared" si="48"/>
        <v>440156.00106829219</v>
      </c>
      <c r="DF23" s="1034">
        <f t="shared" si="49"/>
        <v>196377.29278431495</v>
      </c>
      <c r="DG23" s="1034">
        <f t="shared" si="50"/>
        <v>0</v>
      </c>
      <c r="DH23" s="1034">
        <f t="shared" si="51"/>
        <v>0</v>
      </c>
      <c r="DI23" s="1034">
        <f t="shared" si="52"/>
        <v>0</v>
      </c>
      <c r="DJ23" s="1034">
        <f t="shared" si="98"/>
        <v>636533.29385260714</v>
      </c>
      <c r="DN23" s="1028">
        <v>16</v>
      </c>
      <c r="DO23" s="1037">
        <v>16.494845360824741</v>
      </c>
      <c r="DP23" s="1037">
        <v>74.226804123711347</v>
      </c>
      <c r="DQ23" s="1037">
        <v>9.2783505154639183</v>
      </c>
      <c r="DR23" s="1037">
        <v>0</v>
      </c>
      <c r="DS23" s="1037">
        <v>0</v>
      </c>
      <c r="DT23" s="1037">
        <v>0</v>
      </c>
      <c r="DV23" s="1034">
        <v>430411.76230761863</v>
      </c>
      <c r="DX23" s="1035">
        <f t="shared" si="103"/>
        <v>16.25</v>
      </c>
      <c r="DY23" s="1036">
        <v>16</v>
      </c>
      <c r="DZ23" s="1034">
        <f t="shared" si="53"/>
        <v>70995.754607442243</v>
      </c>
      <c r="EA23" s="1034">
        <f t="shared" si="54"/>
        <v>319480.89573349012</v>
      </c>
      <c r="EB23" s="1034">
        <f t="shared" si="55"/>
        <v>39935.111966686265</v>
      </c>
      <c r="EC23" s="1034">
        <f t="shared" si="56"/>
        <v>0</v>
      </c>
      <c r="ED23" s="1034">
        <f t="shared" si="57"/>
        <v>0</v>
      </c>
      <c r="EE23" s="1034">
        <f t="shared" si="58"/>
        <v>0</v>
      </c>
      <c r="EF23" s="1034">
        <f t="shared" si="59"/>
        <v>430411.76230761863</v>
      </c>
      <c r="EG23" s="1038"/>
      <c r="EL23" s="1028">
        <v>16</v>
      </c>
      <c r="EM23" s="1037">
        <v>16.494845360824741</v>
      </c>
      <c r="EN23" s="1037">
        <v>74.226804123711347</v>
      </c>
      <c r="EO23" s="1037">
        <v>9.2783505154639183</v>
      </c>
      <c r="EP23" s="1037">
        <v>0</v>
      </c>
      <c r="EQ23" s="1037">
        <v>0</v>
      </c>
      <c r="ER23" s="1037">
        <v>0</v>
      </c>
      <c r="ET23" s="1034">
        <v>372560.91897647385</v>
      </c>
      <c r="EV23" s="1035">
        <f t="shared" si="104"/>
        <v>16.25</v>
      </c>
      <c r="EW23" s="1036">
        <v>16</v>
      </c>
      <c r="EX23" s="1034">
        <f t="shared" si="60"/>
        <v>61453.347460036923</v>
      </c>
      <c r="EY23" s="1034">
        <f t="shared" si="61"/>
        <v>276540.06357016618</v>
      </c>
      <c r="EZ23" s="1034">
        <f t="shared" si="62"/>
        <v>34567.507946270773</v>
      </c>
      <c r="FA23" s="1034">
        <f t="shared" si="63"/>
        <v>0</v>
      </c>
      <c r="FB23" s="1034">
        <f t="shared" si="64"/>
        <v>0</v>
      </c>
      <c r="FC23" s="1034">
        <f t="shared" si="65"/>
        <v>0</v>
      </c>
      <c r="FD23" s="1034">
        <f t="shared" si="66"/>
        <v>372560.91897647385</v>
      </c>
      <c r="FE23" s="1038"/>
      <c r="FK23" s="1028">
        <v>16</v>
      </c>
      <c r="FL23" s="1037">
        <v>4.6875</v>
      </c>
      <c r="FM23" s="1037">
        <v>68.75</v>
      </c>
      <c r="FN23" s="1037">
        <v>25</v>
      </c>
      <c r="FO23" s="1037">
        <v>1.5625</v>
      </c>
      <c r="FP23" s="1037">
        <v>0</v>
      </c>
      <c r="FQ23" s="1037">
        <v>0</v>
      </c>
      <c r="FR23" s="1037">
        <v>0</v>
      </c>
      <c r="FS23" s="1034">
        <v>632755.6212498605</v>
      </c>
      <c r="FU23" s="1035">
        <f t="shared" si="105"/>
        <v>16.25</v>
      </c>
      <c r="FV23" s="1036">
        <v>16</v>
      </c>
      <c r="FW23" s="1034">
        <f t="shared" si="67"/>
        <v>29660.419746087213</v>
      </c>
      <c r="FX23" s="1034">
        <f t="shared" si="68"/>
        <v>435019.48960927909</v>
      </c>
      <c r="FY23" s="1034">
        <f t="shared" si="69"/>
        <v>158188.90531246513</v>
      </c>
      <c r="FZ23" s="1034">
        <f t="shared" si="70"/>
        <v>9886.8065820290703</v>
      </c>
      <c r="GA23" s="1034">
        <f t="shared" si="71"/>
        <v>0</v>
      </c>
      <c r="GB23" s="1034">
        <f t="shared" si="72"/>
        <v>0</v>
      </c>
      <c r="GC23" s="1034">
        <f t="shared" si="72"/>
        <v>0</v>
      </c>
      <c r="GD23" s="1034">
        <f t="shared" si="73"/>
        <v>632755.6212498605</v>
      </c>
      <c r="GE23" s="1038"/>
      <c r="GJ23" s="1028">
        <v>16.5</v>
      </c>
      <c r="GK23" s="1037">
        <v>0</v>
      </c>
      <c r="GL23" s="1037">
        <v>20.325203252032519</v>
      </c>
      <c r="GM23" s="1037">
        <v>45.528455284552841</v>
      </c>
      <c r="GN23" s="1037">
        <v>34.146341463414636</v>
      </c>
      <c r="GO23" s="1037">
        <v>0</v>
      </c>
      <c r="GP23" s="1037">
        <v>0</v>
      </c>
      <c r="GQ23" s="1037">
        <v>0</v>
      </c>
      <c r="GR23" s="1034">
        <v>490748.180965557</v>
      </c>
      <c r="GT23" s="1035">
        <f t="shared" si="99"/>
        <v>16.75</v>
      </c>
      <c r="GU23" s="1036">
        <v>16.5</v>
      </c>
      <c r="GV23" s="1034">
        <f t="shared" si="74"/>
        <v>0</v>
      </c>
      <c r="GW23" s="1034">
        <f t="shared" si="75"/>
        <v>99745.565236901821</v>
      </c>
      <c r="GX23" s="1034">
        <f t="shared" si="76"/>
        <v>223430.06613066007</v>
      </c>
      <c r="GY23" s="1034">
        <f t="shared" si="77"/>
        <v>167572.54959799506</v>
      </c>
      <c r="GZ23" s="1034">
        <f t="shared" si="78"/>
        <v>0</v>
      </c>
      <c r="HA23" s="1034">
        <f t="shared" si="79"/>
        <v>0</v>
      </c>
      <c r="HB23" s="1034">
        <f t="shared" si="80"/>
        <v>0</v>
      </c>
      <c r="HC23" s="1034">
        <f t="shared" si="81"/>
        <v>490748.18096555694</v>
      </c>
      <c r="HI23" s="1080">
        <v>16.5</v>
      </c>
      <c r="HJ23" s="1080">
        <v>1.1976047904191618</v>
      </c>
      <c r="HK23" s="1071">
        <v>28.143712574850298</v>
      </c>
      <c r="HL23" s="1071">
        <v>58.682634730538922</v>
      </c>
      <c r="HM23" s="1071">
        <v>11.976047904191617</v>
      </c>
      <c r="HN23" s="1071">
        <v>0</v>
      </c>
      <c r="HO23" s="1071">
        <v>0</v>
      </c>
      <c r="HP23" s="1071">
        <v>0</v>
      </c>
      <c r="HQ23" s="1071">
        <v>877827.25939050224</v>
      </c>
      <c r="HT23" s="1076">
        <f t="shared" si="100"/>
        <v>16.75</v>
      </c>
      <c r="HU23" s="1077">
        <v>16.5</v>
      </c>
      <c r="HV23" s="1078">
        <f t="shared" si="82"/>
        <v>10512.901310065896</v>
      </c>
      <c r="HW23" s="1078">
        <f t="shared" si="82"/>
        <v>247053.18078654853</v>
      </c>
      <c r="HX23" s="1078">
        <f t="shared" si="82"/>
        <v>515132.16419322888</v>
      </c>
      <c r="HY23" s="1078">
        <f t="shared" si="82"/>
        <v>105129.01310065895</v>
      </c>
      <c r="HZ23" s="1078">
        <f t="shared" si="82"/>
        <v>0</v>
      </c>
      <c r="IA23" s="1078">
        <f t="shared" si="82"/>
        <v>0</v>
      </c>
      <c r="IB23" s="1078">
        <f t="shared" si="82"/>
        <v>0</v>
      </c>
      <c r="IC23" s="1078">
        <f t="shared" si="17"/>
        <v>877827.25939050224</v>
      </c>
      <c r="IL23" s="1080">
        <v>16.5</v>
      </c>
      <c r="IM23" s="1080">
        <v>2.4390243902439024</v>
      </c>
      <c r="IN23" s="1071">
        <v>29.268292682926827</v>
      </c>
      <c r="IO23" s="1071">
        <v>66.666666666666657</v>
      </c>
      <c r="IP23" s="1071">
        <v>1.6260162601626018</v>
      </c>
      <c r="IQ23" s="1071">
        <v>0</v>
      </c>
      <c r="IR23" s="1071">
        <v>0</v>
      </c>
      <c r="IS23" s="1071">
        <v>0</v>
      </c>
      <c r="IT23" s="1071">
        <v>311276.47830189619</v>
      </c>
      <c r="IW23" s="1076">
        <f t="shared" si="101"/>
        <v>16.75</v>
      </c>
      <c r="IX23" s="1077">
        <v>16.5</v>
      </c>
      <c r="IY23" s="1078">
        <f t="shared" si="83"/>
        <v>7592.1092268755174</v>
      </c>
      <c r="IZ23" s="1078">
        <f t="shared" si="84"/>
        <v>91105.310722506198</v>
      </c>
      <c r="JA23" s="1078">
        <f t="shared" si="85"/>
        <v>207517.65220126408</v>
      </c>
      <c r="JB23" s="1078">
        <f t="shared" si="86"/>
        <v>5061.4061512503449</v>
      </c>
      <c r="JC23" s="1078">
        <f t="shared" si="87"/>
        <v>0</v>
      </c>
      <c r="JD23" s="1078">
        <f t="shared" si="88"/>
        <v>0</v>
      </c>
      <c r="JE23" s="1078">
        <f t="shared" si="89"/>
        <v>0</v>
      </c>
      <c r="JF23" s="1078">
        <f t="shared" si="90"/>
        <v>311276.47830189613</v>
      </c>
    </row>
    <row r="24" spans="2:266">
      <c r="B24" s="848">
        <v>17</v>
      </c>
      <c r="C24" s="852">
        <v>14.0625</v>
      </c>
      <c r="D24" s="852">
        <v>75</v>
      </c>
      <c r="E24" s="852">
        <v>10.9375</v>
      </c>
      <c r="F24" s="848"/>
      <c r="G24" s="848"/>
      <c r="H24" s="848"/>
      <c r="I24" s="653"/>
      <c r="J24" s="655">
        <v>293342.69447745354</v>
      </c>
      <c r="K24" s="653"/>
      <c r="L24" s="653"/>
      <c r="M24" s="848">
        <v>17</v>
      </c>
      <c r="N24" s="6">
        <f t="shared" si="91"/>
        <v>41251.316410891901</v>
      </c>
      <c r="O24" s="6">
        <f t="shared" si="92"/>
        <v>220007.02085809014</v>
      </c>
      <c r="P24" s="6">
        <f t="shared" si="93"/>
        <v>32084.35720847148</v>
      </c>
      <c r="Q24" s="6">
        <f t="shared" si="94"/>
        <v>0</v>
      </c>
      <c r="R24" s="6">
        <f t="shared" si="95"/>
        <v>0</v>
      </c>
      <c r="S24" s="6">
        <f t="shared" si="96"/>
        <v>0</v>
      </c>
      <c r="T24" s="6">
        <f t="shared" si="97"/>
        <v>0</v>
      </c>
      <c r="U24" s="6"/>
      <c r="X24" s="767">
        <v>17.5</v>
      </c>
      <c r="Y24" s="767"/>
      <c r="Z24" s="851">
        <v>58.571428571428569</v>
      </c>
      <c r="AA24" s="851">
        <v>41.428571428571431</v>
      </c>
      <c r="AB24" s="767"/>
      <c r="AC24" s="767"/>
      <c r="AD24" s="767"/>
      <c r="AE24" s="659"/>
      <c r="AG24" s="764">
        <v>243842.04139549361</v>
      </c>
      <c r="AI24" s="849">
        <f t="shared" si="21"/>
        <v>17.75</v>
      </c>
      <c r="AJ24" s="850">
        <v>17.5</v>
      </c>
      <c r="AK24" s="764">
        <f t="shared" si="22"/>
        <v>0</v>
      </c>
      <c r="AL24" s="764">
        <f t="shared" si="23"/>
        <v>142821.76710307482</v>
      </c>
      <c r="AM24" s="764">
        <f t="shared" si="24"/>
        <v>101020.27429241879</v>
      </c>
      <c r="AN24" s="764">
        <f t="shared" si="25"/>
        <v>0</v>
      </c>
      <c r="AO24" s="764">
        <f t="shared" si="26"/>
        <v>0</v>
      </c>
      <c r="AP24" s="764">
        <f t="shared" si="27"/>
        <v>0</v>
      </c>
      <c r="AQ24" s="764">
        <f t="shared" si="28"/>
        <v>0</v>
      </c>
      <c r="AR24" s="764">
        <f t="shared" si="29"/>
        <v>243842.04139549361</v>
      </c>
      <c r="AV24" s="767">
        <v>17.5</v>
      </c>
      <c r="AW24" s="768"/>
      <c r="AX24" s="768">
        <v>25.97402597402597</v>
      </c>
      <c r="AY24" s="768">
        <v>57.142857142857139</v>
      </c>
      <c r="AZ24" s="768">
        <v>14.285714285714285</v>
      </c>
      <c r="BA24" s="768"/>
      <c r="BB24" s="768"/>
      <c r="BC24" s="659"/>
      <c r="BE24" s="761">
        <v>307616.59622391942</v>
      </c>
      <c r="BG24" s="849">
        <f t="shared" si="30"/>
        <v>17.75</v>
      </c>
      <c r="BH24" s="850">
        <v>17.5</v>
      </c>
      <c r="BI24" s="764">
        <f t="shared" si="31"/>
        <v>0</v>
      </c>
      <c r="BJ24" s="764">
        <f t="shared" si="32"/>
        <v>79900.414603615427</v>
      </c>
      <c r="BK24" s="764">
        <f t="shared" si="33"/>
        <v>175780.91212795395</v>
      </c>
      <c r="BL24" s="764">
        <f t="shared" si="34"/>
        <v>43945.228031988489</v>
      </c>
      <c r="BM24" s="764">
        <f t="shared" si="35"/>
        <v>0</v>
      </c>
      <c r="BN24" s="764">
        <f t="shared" si="36"/>
        <v>0</v>
      </c>
      <c r="BO24" s="764">
        <f t="shared" si="37"/>
        <v>0</v>
      </c>
      <c r="BP24" s="761">
        <f t="shared" si="38"/>
        <v>299626.55476355786</v>
      </c>
      <c r="BT24" s="1028">
        <v>17</v>
      </c>
      <c r="BU24" s="1037">
        <v>0</v>
      </c>
      <c r="BV24" s="1037">
        <v>30</v>
      </c>
      <c r="BW24" s="1037">
        <v>63.84615384615384</v>
      </c>
      <c r="BX24" s="1037">
        <v>6.1538461538461542</v>
      </c>
      <c r="BY24" s="1037">
        <v>0</v>
      </c>
      <c r="BZ24" s="1037">
        <v>0</v>
      </c>
      <c r="CA24" s="1033">
        <f t="shared" si="39"/>
        <v>100</v>
      </c>
      <c r="CC24" s="1034">
        <v>1151806.4091639863</v>
      </c>
      <c r="CE24" s="1035">
        <f t="shared" si="2"/>
        <v>17.25</v>
      </c>
      <c r="CF24" s="1036">
        <v>17</v>
      </c>
      <c r="CG24" s="1034">
        <f t="shared" si="40"/>
        <v>0</v>
      </c>
      <c r="CH24" s="1034">
        <f t="shared" si="41"/>
        <v>345541.92274919589</v>
      </c>
      <c r="CI24" s="1034">
        <f t="shared" si="42"/>
        <v>735384.09200469893</v>
      </c>
      <c r="CJ24" s="1034">
        <f t="shared" si="43"/>
        <v>70880.394410091467</v>
      </c>
      <c r="CK24" s="1034">
        <f t="shared" si="44"/>
        <v>0</v>
      </c>
      <c r="CL24" s="1034">
        <f t="shared" si="45"/>
        <v>0</v>
      </c>
      <c r="CM24" s="1034">
        <f t="shared" si="46"/>
        <v>1151806.4091639863</v>
      </c>
      <c r="CQ24" s="1028">
        <v>16</v>
      </c>
      <c r="CR24" s="1037">
        <v>0</v>
      </c>
      <c r="CS24" s="1037">
        <v>56.557377049180324</v>
      </c>
      <c r="CT24" s="1037">
        <v>41.803278688524593</v>
      </c>
      <c r="CU24" s="1037">
        <v>1.639344262295082</v>
      </c>
      <c r="CV24" s="1037">
        <v>0</v>
      </c>
      <c r="CW24" s="1037">
        <v>0</v>
      </c>
      <c r="CX24" s="1040"/>
      <c r="CZ24" s="1034">
        <v>581864.19645912433</v>
      </c>
      <c r="DB24" s="1035">
        <f t="shared" si="102"/>
        <v>16.25</v>
      </c>
      <c r="DC24" s="1036">
        <v>16</v>
      </c>
      <c r="DD24" s="1034">
        <f t="shared" si="47"/>
        <v>0</v>
      </c>
      <c r="DE24" s="1034">
        <f t="shared" si="48"/>
        <v>329087.1275055703</v>
      </c>
      <c r="DF24" s="1034">
        <f t="shared" si="49"/>
        <v>243238.311634552</v>
      </c>
      <c r="DG24" s="1034">
        <f t="shared" si="50"/>
        <v>9538.7573190020394</v>
      </c>
      <c r="DH24" s="1034">
        <f t="shared" si="51"/>
        <v>0</v>
      </c>
      <c r="DI24" s="1034">
        <f t="shared" si="52"/>
        <v>0</v>
      </c>
      <c r="DJ24" s="1034">
        <f t="shared" si="98"/>
        <v>581864.19645912433</v>
      </c>
      <c r="DN24" s="1028">
        <v>16.5</v>
      </c>
      <c r="DO24" s="1037">
        <v>9.4117647058823533</v>
      </c>
      <c r="DP24" s="1037">
        <v>71.764705882352942</v>
      </c>
      <c r="DQ24" s="1037">
        <v>17.647058823529413</v>
      </c>
      <c r="DR24" s="1037">
        <v>1.1764705882352942</v>
      </c>
      <c r="DS24" s="1037">
        <v>0</v>
      </c>
      <c r="DT24" s="1037">
        <v>0</v>
      </c>
      <c r="DV24" s="1034">
        <v>519492.91270091856</v>
      </c>
      <c r="DX24" s="1035">
        <f t="shared" si="103"/>
        <v>16.75</v>
      </c>
      <c r="DY24" s="1036">
        <v>16.5</v>
      </c>
      <c r="DZ24" s="1034">
        <f t="shared" si="53"/>
        <v>48893.450607145278</v>
      </c>
      <c r="EA24" s="1034">
        <f t="shared" si="54"/>
        <v>372812.56087948271</v>
      </c>
      <c r="EB24" s="1034">
        <f t="shared" si="55"/>
        <v>91675.219888397405</v>
      </c>
      <c r="EC24" s="1034">
        <f t="shared" si="56"/>
        <v>6111.6813258931597</v>
      </c>
      <c r="ED24" s="1034">
        <f t="shared" si="57"/>
        <v>0</v>
      </c>
      <c r="EE24" s="1034">
        <f t="shared" si="58"/>
        <v>0</v>
      </c>
      <c r="EF24" s="1034">
        <f t="shared" si="59"/>
        <v>519492.9127009185</v>
      </c>
      <c r="EG24" s="1038"/>
      <c r="EL24" s="1028">
        <v>16.5</v>
      </c>
      <c r="EM24" s="1037">
        <v>9.4117647058823533</v>
      </c>
      <c r="EN24" s="1037">
        <v>71.764705882352942</v>
      </c>
      <c r="EO24" s="1037">
        <v>17.647058823529413</v>
      </c>
      <c r="EP24" s="1037">
        <v>1.1764705882352942</v>
      </c>
      <c r="EQ24" s="1037">
        <v>0</v>
      </c>
      <c r="ER24" s="1037">
        <v>0</v>
      </c>
      <c r="ET24" s="1034">
        <v>347585.6939215142</v>
      </c>
      <c r="EV24" s="1035">
        <f t="shared" si="104"/>
        <v>16.75</v>
      </c>
      <c r="EW24" s="1036">
        <v>16.5</v>
      </c>
      <c r="EX24" s="1034">
        <f t="shared" si="60"/>
        <v>32713.947663201336</v>
      </c>
      <c r="EY24" s="1034">
        <f t="shared" si="61"/>
        <v>249443.85093191022</v>
      </c>
      <c r="EZ24" s="1034">
        <f t="shared" si="62"/>
        <v>61338.651868502508</v>
      </c>
      <c r="FA24" s="1034">
        <f t="shared" si="63"/>
        <v>4089.243457900167</v>
      </c>
      <c r="FB24" s="1034">
        <f t="shared" si="64"/>
        <v>0</v>
      </c>
      <c r="FC24" s="1034">
        <f t="shared" si="65"/>
        <v>0</v>
      </c>
      <c r="FD24" s="1034">
        <f t="shared" si="66"/>
        <v>347585.6939215142</v>
      </c>
      <c r="FE24" s="1038"/>
      <c r="FK24" s="1028">
        <v>16.5</v>
      </c>
      <c r="FL24" s="1037">
        <v>0</v>
      </c>
      <c r="FM24" s="1037">
        <v>48.684210526315788</v>
      </c>
      <c r="FN24" s="1037">
        <v>46.05263157894737</v>
      </c>
      <c r="FO24" s="1037">
        <v>5.2631578947368416</v>
      </c>
      <c r="FP24" s="1037">
        <v>0</v>
      </c>
      <c r="FQ24" s="1037">
        <v>0</v>
      </c>
      <c r="FR24" s="1037">
        <v>0</v>
      </c>
      <c r="FS24" s="1034">
        <v>404559.35717458796</v>
      </c>
      <c r="FU24" s="1035">
        <f t="shared" si="105"/>
        <v>16.75</v>
      </c>
      <c r="FV24" s="1036">
        <v>16.5</v>
      </c>
      <c r="FW24" s="1034">
        <f t="shared" si="67"/>
        <v>0</v>
      </c>
      <c r="FX24" s="1034">
        <f t="shared" si="68"/>
        <v>196956.52915078626</v>
      </c>
      <c r="FY24" s="1034">
        <f t="shared" si="69"/>
        <v>186310.23027777078</v>
      </c>
      <c r="FZ24" s="1034">
        <f t="shared" si="70"/>
        <v>21292.597746030944</v>
      </c>
      <c r="GA24" s="1034">
        <f t="shared" si="71"/>
        <v>0</v>
      </c>
      <c r="GB24" s="1034">
        <f t="shared" si="72"/>
        <v>0</v>
      </c>
      <c r="GC24" s="1034">
        <f t="shared" si="72"/>
        <v>0</v>
      </c>
      <c r="GD24" s="1034">
        <f t="shared" si="73"/>
        <v>404559.35717458796</v>
      </c>
      <c r="GE24" s="1038"/>
      <c r="GJ24" s="1028">
        <v>17</v>
      </c>
      <c r="GK24" s="1037">
        <v>0</v>
      </c>
      <c r="GL24" s="1037">
        <v>11.656441717791409</v>
      </c>
      <c r="GM24" s="1037">
        <v>46.012269938650306</v>
      </c>
      <c r="GN24" s="1037">
        <v>42.331288343558285</v>
      </c>
      <c r="GO24" s="1037">
        <v>0</v>
      </c>
      <c r="GP24" s="1037">
        <v>0</v>
      </c>
      <c r="GQ24" s="1037">
        <v>0</v>
      </c>
      <c r="GR24" s="1034">
        <v>594637.68594796467</v>
      </c>
      <c r="GT24" s="1035">
        <f t="shared" si="99"/>
        <v>17.25</v>
      </c>
      <c r="GU24" s="1036">
        <v>17</v>
      </c>
      <c r="GV24" s="1034">
        <f t="shared" si="74"/>
        <v>0</v>
      </c>
      <c r="GW24" s="1034">
        <f t="shared" si="75"/>
        <v>69313.595294548024</v>
      </c>
      <c r="GX24" s="1034">
        <f t="shared" si="76"/>
        <v>273606.29721532116</v>
      </c>
      <c r="GY24" s="1034">
        <f t="shared" si="77"/>
        <v>251717.79343809548</v>
      </c>
      <c r="GZ24" s="1034">
        <f t="shared" si="78"/>
        <v>0</v>
      </c>
      <c r="HA24" s="1034">
        <f t="shared" si="79"/>
        <v>0</v>
      </c>
      <c r="HB24" s="1034">
        <f t="shared" si="80"/>
        <v>0</v>
      </c>
      <c r="HC24" s="1034">
        <f t="shared" si="81"/>
        <v>594637.68594796467</v>
      </c>
      <c r="HI24" s="1080">
        <v>17</v>
      </c>
      <c r="HJ24" s="1080">
        <v>0</v>
      </c>
      <c r="HK24" s="1071">
        <v>11.585365853658537</v>
      </c>
      <c r="HL24" s="1071">
        <v>57.926829268292678</v>
      </c>
      <c r="HM24" s="1071">
        <v>30.487804878048781</v>
      </c>
      <c r="HN24" s="1071">
        <v>0</v>
      </c>
      <c r="HO24" s="1071">
        <v>0</v>
      </c>
      <c r="HP24" s="1071">
        <v>0</v>
      </c>
      <c r="HQ24" s="1071">
        <v>847735.13661192264</v>
      </c>
      <c r="HT24" s="1076">
        <f t="shared" si="100"/>
        <v>17.25</v>
      </c>
      <c r="HU24" s="1077">
        <v>17</v>
      </c>
      <c r="HV24" s="1078">
        <f t="shared" si="82"/>
        <v>0</v>
      </c>
      <c r="HW24" s="1078">
        <f t="shared" si="82"/>
        <v>98213.21704650324</v>
      </c>
      <c r="HX24" s="1078">
        <f t="shared" si="82"/>
        <v>491066.08523251617</v>
      </c>
      <c r="HY24" s="1078">
        <f t="shared" si="82"/>
        <v>258455.83433290327</v>
      </c>
      <c r="HZ24" s="1078">
        <f t="shared" si="82"/>
        <v>0</v>
      </c>
      <c r="IA24" s="1078">
        <f t="shared" si="82"/>
        <v>0</v>
      </c>
      <c r="IB24" s="1078">
        <f t="shared" si="82"/>
        <v>0</v>
      </c>
      <c r="IC24" s="1078">
        <f t="shared" si="17"/>
        <v>847735.13661192264</v>
      </c>
      <c r="IL24" s="1080">
        <v>17</v>
      </c>
      <c r="IM24" s="1080">
        <v>0.68965517241379315</v>
      </c>
      <c r="IN24" s="1071">
        <v>17.931034482758619</v>
      </c>
      <c r="IO24" s="1071">
        <v>71.034482758620683</v>
      </c>
      <c r="IP24" s="1071">
        <v>10.344827586206897</v>
      </c>
      <c r="IQ24" s="1071">
        <v>0</v>
      </c>
      <c r="IR24" s="1071">
        <v>0</v>
      </c>
      <c r="IS24" s="1071">
        <v>0</v>
      </c>
      <c r="IT24" s="1071">
        <v>303098.06020964752</v>
      </c>
      <c r="IW24" s="1076">
        <f t="shared" si="101"/>
        <v>17.25</v>
      </c>
      <c r="IX24" s="1077">
        <v>17</v>
      </c>
      <c r="IY24" s="1078">
        <f t="shared" si="83"/>
        <v>2090.331449721707</v>
      </c>
      <c r="IZ24" s="1078">
        <f t="shared" si="84"/>
        <v>54348.617692764383</v>
      </c>
      <c r="JA24" s="1078">
        <f t="shared" si="85"/>
        <v>215304.13932133582</v>
      </c>
      <c r="JB24" s="1078">
        <f t="shared" si="86"/>
        <v>31354.971745825605</v>
      </c>
      <c r="JC24" s="1078">
        <f t="shared" si="87"/>
        <v>0</v>
      </c>
      <c r="JD24" s="1078">
        <f t="shared" si="88"/>
        <v>0</v>
      </c>
      <c r="JE24" s="1078">
        <f t="shared" si="89"/>
        <v>0</v>
      </c>
      <c r="JF24" s="1078">
        <f t="shared" si="90"/>
        <v>303098.06020964752</v>
      </c>
    </row>
    <row r="25" spans="2:266">
      <c r="B25" s="848">
        <v>17.5</v>
      </c>
      <c r="C25" s="848"/>
      <c r="D25" s="852">
        <v>58.571428571428569</v>
      </c>
      <c r="E25" s="852">
        <v>41.428571428571431</v>
      </c>
      <c r="F25" s="848"/>
      <c r="G25" s="848"/>
      <c r="H25" s="848"/>
      <c r="I25" s="653"/>
      <c r="J25" s="655">
        <v>526555.39868198289</v>
      </c>
      <c r="K25" s="653"/>
      <c r="L25" s="653"/>
      <c r="M25" s="848">
        <v>17.5</v>
      </c>
      <c r="N25" s="6">
        <f t="shared" si="91"/>
        <v>0</v>
      </c>
      <c r="O25" s="6">
        <f t="shared" si="92"/>
        <v>308411.01922801853</v>
      </c>
      <c r="P25" s="6">
        <f t="shared" si="93"/>
        <v>218144.37945396436</v>
      </c>
      <c r="Q25" s="6">
        <f t="shared" si="94"/>
        <v>0</v>
      </c>
      <c r="R25" s="6">
        <f t="shared" si="95"/>
        <v>0</v>
      </c>
      <c r="S25" s="6">
        <f t="shared" si="96"/>
        <v>0</v>
      </c>
      <c r="T25" s="6">
        <f t="shared" si="97"/>
        <v>0</v>
      </c>
      <c r="U25" s="6"/>
      <c r="X25" s="767">
        <v>18</v>
      </c>
      <c r="Y25" s="767"/>
      <c r="Z25" s="851">
        <v>43.421052631578945</v>
      </c>
      <c r="AA25" s="851">
        <v>56.578947368421055</v>
      </c>
      <c r="AB25" s="767"/>
      <c r="AC25" s="767"/>
      <c r="AD25" s="767"/>
      <c r="AE25" s="659"/>
      <c r="AG25" s="764">
        <v>313379.28489621048</v>
      </c>
      <c r="AI25" s="849">
        <f t="shared" si="21"/>
        <v>18.25</v>
      </c>
      <c r="AJ25" s="850">
        <v>18</v>
      </c>
      <c r="AK25" s="764">
        <f t="shared" si="22"/>
        <v>0</v>
      </c>
      <c r="AL25" s="764">
        <f t="shared" si="23"/>
        <v>136072.58423124929</v>
      </c>
      <c r="AM25" s="764">
        <f t="shared" si="24"/>
        <v>177306.70066496119</v>
      </c>
      <c r="AN25" s="764">
        <f t="shared" si="25"/>
        <v>0</v>
      </c>
      <c r="AO25" s="764">
        <f t="shared" si="26"/>
        <v>0</v>
      </c>
      <c r="AP25" s="764">
        <f t="shared" si="27"/>
        <v>0</v>
      </c>
      <c r="AQ25" s="764">
        <f t="shared" si="28"/>
        <v>0</v>
      </c>
      <c r="AR25" s="764">
        <f t="shared" si="29"/>
        <v>313379.28489621048</v>
      </c>
      <c r="AV25" s="767">
        <v>18</v>
      </c>
      <c r="AW25" s="768"/>
      <c r="AX25" s="768">
        <v>12.371134020618557</v>
      </c>
      <c r="AY25" s="768">
        <v>63.917525773195869</v>
      </c>
      <c r="AZ25" s="768">
        <v>20.618556701030926</v>
      </c>
      <c r="BA25" s="768"/>
      <c r="BB25" s="768"/>
      <c r="BC25" s="659"/>
      <c r="BE25" s="761">
        <v>312674.31331530551</v>
      </c>
      <c r="BG25" s="849">
        <f t="shared" si="30"/>
        <v>18.25</v>
      </c>
      <c r="BH25" s="850">
        <v>18</v>
      </c>
      <c r="BI25" s="764">
        <f t="shared" si="31"/>
        <v>0</v>
      </c>
      <c r="BJ25" s="764">
        <f t="shared" si="32"/>
        <v>38681.358348285219</v>
      </c>
      <c r="BK25" s="764">
        <f t="shared" si="33"/>
        <v>199853.68479947362</v>
      </c>
      <c r="BL25" s="764">
        <f t="shared" si="34"/>
        <v>64468.93058047536</v>
      </c>
      <c r="BM25" s="764">
        <f t="shared" si="35"/>
        <v>0</v>
      </c>
      <c r="BN25" s="764">
        <f t="shared" si="36"/>
        <v>0</v>
      </c>
      <c r="BO25" s="764">
        <f t="shared" si="37"/>
        <v>0</v>
      </c>
      <c r="BP25" s="761">
        <f t="shared" si="38"/>
        <v>303003.97372823418</v>
      </c>
      <c r="BT25" s="1028">
        <v>17.5</v>
      </c>
      <c r="BU25" s="1037">
        <v>0</v>
      </c>
      <c r="BV25" s="1037">
        <v>22.222222222222221</v>
      </c>
      <c r="BW25" s="1037">
        <v>73.015873015873012</v>
      </c>
      <c r="BX25" s="1037">
        <v>4.7619047619047619</v>
      </c>
      <c r="BY25" s="1037">
        <v>0</v>
      </c>
      <c r="BZ25" s="1037">
        <v>0</v>
      </c>
      <c r="CA25" s="1033">
        <f t="shared" si="39"/>
        <v>100</v>
      </c>
      <c r="CC25" s="1034">
        <v>1246782.3330610695</v>
      </c>
      <c r="CE25" s="1035">
        <f t="shared" si="2"/>
        <v>17.75</v>
      </c>
      <c r="CF25" s="1036">
        <v>17.5</v>
      </c>
      <c r="CG25" s="1034">
        <f t="shared" si="40"/>
        <v>0</v>
      </c>
      <c r="CH25" s="1034">
        <f t="shared" si="41"/>
        <v>277062.74068023765</v>
      </c>
      <c r="CI25" s="1034">
        <f t="shared" si="42"/>
        <v>910349.00509220944</v>
      </c>
      <c r="CJ25" s="1034">
        <f t="shared" si="43"/>
        <v>59370.587288622351</v>
      </c>
      <c r="CK25" s="1034">
        <f t="shared" si="44"/>
        <v>0</v>
      </c>
      <c r="CL25" s="1034">
        <f t="shared" si="45"/>
        <v>0</v>
      </c>
      <c r="CM25" s="1034">
        <f t="shared" si="46"/>
        <v>1246782.3330610693</v>
      </c>
      <c r="CQ25" s="1028">
        <v>16.5</v>
      </c>
      <c r="CR25" s="1037">
        <v>0</v>
      </c>
      <c r="CS25" s="1037">
        <v>34.146341463414636</v>
      </c>
      <c r="CT25" s="1037">
        <v>64.22764227642277</v>
      </c>
      <c r="CU25" s="1037">
        <v>1.6260162601626018</v>
      </c>
      <c r="CV25" s="1037">
        <v>0</v>
      </c>
      <c r="CW25" s="1037">
        <v>0</v>
      </c>
      <c r="CX25" s="1040"/>
      <c r="CZ25" s="1034">
        <v>383573.09714500007</v>
      </c>
      <c r="DB25" s="1035">
        <f t="shared" si="102"/>
        <v>16.75</v>
      </c>
      <c r="DC25" s="1036">
        <v>16.5</v>
      </c>
      <c r="DD25" s="1034">
        <f t="shared" si="47"/>
        <v>0</v>
      </c>
      <c r="DE25" s="1034">
        <f t="shared" si="48"/>
        <v>130976.17951292686</v>
      </c>
      <c r="DF25" s="1034">
        <f t="shared" si="49"/>
        <v>246359.95670288627</v>
      </c>
      <c r="DG25" s="1034">
        <f t="shared" si="50"/>
        <v>6236.9609291869938</v>
      </c>
      <c r="DH25" s="1034">
        <f t="shared" si="51"/>
        <v>0</v>
      </c>
      <c r="DI25" s="1034">
        <f t="shared" si="52"/>
        <v>0</v>
      </c>
      <c r="DJ25" s="1034">
        <f t="shared" si="98"/>
        <v>383573.09714500012</v>
      </c>
      <c r="DN25" s="1028">
        <v>17</v>
      </c>
      <c r="DO25" s="1037">
        <v>10.416666666666668</v>
      </c>
      <c r="DP25" s="1037">
        <v>68.75</v>
      </c>
      <c r="DQ25" s="1037">
        <v>18.75</v>
      </c>
      <c r="DR25" s="1037">
        <v>2.083333333333333</v>
      </c>
      <c r="DS25" s="1037">
        <v>0</v>
      </c>
      <c r="DT25" s="1037">
        <v>0</v>
      </c>
      <c r="DV25" s="1034">
        <v>786286.09301970317</v>
      </c>
      <c r="DX25" s="1035">
        <f t="shared" si="103"/>
        <v>17.25</v>
      </c>
      <c r="DY25" s="1036">
        <v>17</v>
      </c>
      <c r="DZ25" s="1034">
        <f t="shared" si="53"/>
        <v>81904.80135621909</v>
      </c>
      <c r="EA25" s="1034">
        <f t="shared" si="54"/>
        <v>540571.68895104597</v>
      </c>
      <c r="EB25" s="1034">
        <f t="shared" si="55"/>
        <v>147428.64244119433</v>
      </c>
      <c r="EC25" s="1034">
        <f t="shared" si="56"/>
        <v>16380.960271243814</v>
      </c>
      <c r="ED25" s="1034">
        <f t="shared" si="57"/>
        <v>0</v>
      </c>
      <c r="EE25" s="1034">
        <f t="shared" si="58"/>
        <v>0</v>
      </c>
      <c r="EF25" s="1034">
        <f t="shared" si="59"/>
        <v>786286.09301970329</v>
      </c>
      <c r="EG25" s="1038"/>
      <c r="EL25" s="1028">
        <v>17</v>
      </c>
      <c r="EM25" s="1037">
        <v>10.416666666666668</v>
      </c>
      <c r="EN25" s="1037">
        <v>68.75</v>
      </c>
      <c r="EO25" s="1037">
        <v>18.75</v>
      </c>
      <c r="EP25" s="1037">
        <v>2.083333333333333</v>
      </c>
      <c r="EQ25" s="1037">
        <v>0</v>
      </c>
      <c r="ER25" s="1037">
        <v>0</v>
      </c>
      <c r="ET25" s="1034">
        <v>436248.22595132847</v>
      </c>
      <c r="EV25" s="1035">
        <f t="shared" si="104"/>
        <v>17.25</v>
      </c>
      <c r="EW25" s="1036">
        <v>17</v>
      </c>
      <c r="EX25" s="1034">
        <f t="shared" si="60"/>
        <v>45442.523536596716</v>
      </c>
      <c r="EY25" s="1034">
        <f t="shared" si="61"/>
        <v>299920.65534153831</v>
      </c>
      <c r="EZ25" s="1034">
        <f t="shared" si="62"/>
        <v>81796.542365874091</v>
      </c>
      <c r="FA25" s="1034">
        <f t="shared" si="63"/>
        <v>9088.5047073193418</v>
      </c>
      <c r="FB25" s="1034">
        <f t="shared" si="64"/>
        <v>0</v>
      </c>
      <c r="FC25" s="1034">
        <f t="shared" si="65"/>
        <v>0</v>
      </c>
      <c r="FD25" s="1034">
        <f t="shared" si="66"/>
        <v>436248.22595132852</v>
      </c>
      <c r="FE25" s="1038"/>
      <c r="FK25" s="1028">
        <v>17</v>
      </c>
      <c r="FL25" s="1037">
        <v>0</v>
      </c>
      <c r="FM25" s="1037">
        <v>30.555555555555557</v>
      </c>
      <c r="FN25" s="1037">
        <v>65.277777777777786</v>
      </c>
      <c r="FO25" s="1037">
        <v>4.1666666666666661</v>
      </c>
      <c r="FP25" s="1037">
        <v>0</v>
      </c>
      <c r="FQ25" s="1037">
        <v>0</v>
      </c>
      <c r="FR25" s="1037">
        <v>0</v>
      </c>
      <c r="FS25" s="1034">
        <v>398596.0885766772</v>
      </c>
      <c r="FU25" s="1035">
        <f t="shared" si="105"/>
        <v>17.25</v>
      </c>
      <c r="FV25" s="1036">
        <v>17</v>
      </c>
      <c r="FW25" s="1034">
        <f t="shared" si="67"/>
        <v>0</v>
      </c>
      <c r="FX25" s="1034">
        <f t="shared" si="68"/>
        <v>121793.24928731805</v>
      </c>
      <c r="FY25" s="1034">
        <f t="shared" si="69"/>
        <v>260194.66893199764</v>
      </c>
      <c r="FZ25" s="1034">
        <f t="shared" si="70"/>
        <v>16608.170357361549</v>
      </c>
      <c r="GA25" s="1034">
        <f t="shared" si="71"/>
        <v>0</v>
      </c>
      <c r="GB25" s="1034">
        <f t="shared" si="72"/>
        <v>0</v>
      </c>
      <c r="GC25" s="1034">
        <f t="shared" si="72"/>
        <v>0</v>
      </c>
      <c r="GD25" s="1034">
        <f t="shared" si="73"/>
        <v>398596.08857667726</v>
      </c>
      <c r="GE25" s="1038"/>
      <c r="GJ25" s="1028">
        <v>17.5</v>
      </c>
      <c r="GK25" s="1037">
        <v>0</v>
      </c>
      <c r="GL25" s="1037">
        <v>5.5555555555555554</v>
      </c>
      <c r="GM25" s="1037">
        <v>48.611111111111107</v>
      </c>
      <c r="GN25" s="1037">
        <v>45.833333333333329</v>
      </c>
      <c r="GO25" s="1037">
        <v>0</v>
      </c>
      <c r="GP25" s="1037">
        <v>0</v>
      </c>
      <c r="GQ25" s="1037">
        <v>0</v>
      </c>
      <c r="GR25" s="1034">
        <v>592751.17410957592</v>
      </c>
      <c r="GT25" s="1035">
        <f t="shared" si="99"/>
        <v>17.75</v>
      </c>
      <c r="GU25" s="1036">
        <v>17.5</v>
      </c>
      <c r="GV25" s="1034">
        <f t="shared" si="74"/>
        <v>0</v>
      </c>
      <c r="GW25" s="1034">
        <f t="shared" si="75"/>
        <v>32930.620783865328</v>
      </c>
      <c r="GX25" s="1034">
        <f t="shared" si="76"/>
        <v>288142.9318588216</v>
      </c>
      <c r="GY25" s="1034">
        <f t="shared" si="77"/>
        <v>271677.62146688893</v>
      </c>
      <c r="GZ25" s="1034">
        <f t="shared" si="78"/>
        <v>0</v>
      </c>
      <c r="HA25" s="1034">
        <f t="shared" si="79"/>
        <v>0</v>
      </c>
      <c r="HB25" s="1034">
        <f t="shared" si="80"/>
        <v>0</v>
      </c>
      <c r="HC25" s="1034">
        <f t="shared" si="81"/>
        <v>592751.1741095758</v>
      </c>
      <c r="HI25" s="1080">
        <v>17.5</v>
      </c>
      <c r="HJ25" s="1080">
        <v>0</v>
      </c>
      <c r="HK25" s="1071">
        <v>6.6225165562913908</v>
      </c>
      <c r="HL25" s="1071">
        <v>50.331125827814574</v>
      </c>
      <c r="HM25" s="1071">
        <v>41.721854304635762</v>
      </c>
      <c r="HN25" s="1071">
        <v>1.3245033112582782</v>
      </c>
      <c r="HO25" s="1071">
        <v>0</v>
      </c>
      <c r="HP25" s="1071">
        <v>0</v>
      </c>
      <c r="HQ25" s="1071">
        <v>713403.18027206731</v>
      </c>
      <c r="HT25" s="1076">
        <f t="shared" si="100"/>
        <v>17.75</v>
      </c>
      <c r="HU25" s="1077">
        <v>17.5</v>
      </c>
      <c r="HV25" s="1078">
        <f t="shared" si="82"/>
        <v>0</v>
      </c>
      <c r="HW25" s="1078">
        <f t="shared" si="82"/>
        <v>47245.243726626977</v>
      </c>
      <c r="HX25" s="1078">
        <f t="shared" si="82"/>
        <v>359063.85232236504</v>
      </c>
      <c r="HY25" s="1078">
        <f t="shared" si="82"/>
        <v>297645.03547774995</v>
      </c>
      <c r="HZ25" s="1078">
        <f t="shared" si="82"/>
        <v>9449.0487453253954</v>
      </c>
      <c r="IA25" s="1078">
        <f t="shared" si="82"/>
        <v>0</v>
      </c>
      <c r="IB25" s="1078">
        <f t="shared" si="82"/>
        <v>0</v>
      </c>
      <c r="IC25" s="1078">
        <f t="shared" si="17"/>
        <v>713403.18027206731</v>
      </c>
      <c r="IL25" s="1080">
        <v>17.5</v>
      </c>
      <c r="IM25" s="1080">
        <v>0</v>
      </c>
      <c r="IN25" s="1071">
        <v>14.634146341463413</v>
      </c>
      <c r="IO25" s="1071">
        <v>64.634146341463421</v>
      </c>
      <c r="IP25" s="1071">
        <v>20.121951219512198</v>
      </c>
      <c r="IQ25" s="1071">
        <v>0.6097560975609756</v>
      </c>
      <c r="IR25" s="1071">
        <v>0</v>
      </c>
      <c r="IS25" s="1071">
        <v>0</v>
      </c>
      <c r="IT25" s="1071">
        <v>277689.53576188965</v>
      </c>
      <c r="IW25" s="1076">
        <f t="shared" si="101"/>
        <v>17.75</v>
      </c>
      <c r="IX25" s="1077">
        <v>17.5</v>
      </c>
      <c r="IY25" s="1078">
        <f t="shared" si="83"/>
        <v>0</v>
      </c>
      <c r="IZ25" s="1078">
        <f t="shared" si="84"/>
        <v>40637.493038325309</v>
      </c>
      <c r="JA25" s="1078">
        <f t="shared" si="85"/>
        <v>179482.26091927013</v>
      </c>
      <c r="JB25" s="1078">
        <f t="shared" si="86"/>
        <v>55876.552927697318</v>
      </c>
      <c r="JC25" s="1078">
        <f t="shared" si="87"/>
        <v>1693.2288765968881</v>
      </c>
      <c r="JD25" s="1078">
        <f t="shared" si="88"/>
        <v>0</v>
      </c>
      <c r="JE25" s="1078">
        <f t="shared" si="89"/>
        <v>0</v>
      </c>
      <c r="JF25" s="1078">
        <f t="shared" si="90"/>
        <v>277689.53576188965</v>
      </c>
    </row>
    <row r="26" spans="2:266">
      <c r="B26" s="848">
        <v>18</v>
      </c>
      <c r="C26" s="848"/>
      <c r="D26" s="852">
        <v>43.421052631578945</v>
      </c>
      <c r="E26" s="852">
        <v>56.578947368421055</v>
      </c>
      <c r="F26" s="848"/>
      <c r="G26" s="848"/>
      <c r="H26" s="848"/>
      <c r="I26" s="653"/>
      <c r="J26" s="655">
        <v>804418.89143709512</v>
      </c>
      <c r="K26" s="653"/>
      <c r="L26" s="653"/>
      <c r="M26" s="848">
        <v>18</v>
      </c>
      <c r="N26" s="6">
        <f t="shared" si="91"/>
        <v>0</v>
      </c>
      <c r="O26" s="6">
        <f t="shared" si="92"/>
        <v>349287.15022926492</v>
      </c>
      <c r="P26" s="6">
        <f t="shared" si="93"/>
        <v>455131.74120783014</v>
      </c>
      <c r="Q26" s="6">
        <f t="shared" si="94"/>
        <v>0</v>
      </c>
      <c r="R26" s="6">
        <f t="shared" si="95"/>
        <v>0</v>
      </c>
      <c r="S26" s="6">
        <f t="shared" si="96"/>
        <v>0</v>
      </c>
      <c r="T26" s="6">
        <f t="shared" si="97"/>
        <v>0</v>
      </c>
      <c r="U26" s="6"/>
      <c r="X26" s="767">
        <v>18.5</v>
      </c>
      <c r="Y26" s="767"/>
      <c r="Z26" s="851">
        <v>29.069767441860463</v>
      </c>
      <c r="AA26" s="851">
        <v>67.441860465116278</v>
      </c>
      <c r="AB26" s="851">
        <v>3.4883720930232558</v>
      </c>
      <c r="AC26" s="767"/>
      <c r="AD26" s="767"/>
      <c r="AE26" s="659"/>
      <c r="AG26" s="764">
        <v>475291.06088159553</v>
      </c>
      <c r="AI26" s="849">
        <f t="shared" si="21"/>
        <v>18.75</v>
      </c>
      <c r="AJ26" s="850">
        <v>18.5</v>
      </c>
      <c r="AK26" s="764">
        <f t="shared" si="22"/>
        <v>0</v>
      </c>
      <c r="AL26" s="764">
        <f t="shared" si="23"/>
        <v>138166.00607023126</v>
      </c>
      <c r="AM26" s="764">
        <f t="shared" si="24"/>
        <v>320545.13408293651</v>
      </c>
      <c r="AN26" s="764">
        <f t="shared" si="25"/>
        <v>16579.920728427751</v>
      </c>
      <c r="AO26" s="764">
        <f t="shared" si="26"/>
        <v>0</v>
      </c>
      <c r="AP26" s="764">
        <f t="shared" si="27"/>
        <v>0</v>
      </c>
      <c r="AQ26" s="764">
        <f t="shared" si="28"/>
        <v>0</v>
      </c>
      <c r="AR26" s="764">
        <f t="shared" si="29"/>
        <v>475291.06088159553</v>
      </c>
      <c r="AV26" s="767">
        <v>18.5</v>
      </c>
      <c r="AW26" s="768"/>
      <c r="AX26" s="768">
        <v>12.5</v>
      </c>
      <c r="AY26" s="768">
        <v>56.25</v>
      </c>
      <c r="AZ26" s="768">
        <v>28.571428571428569</v>
      </c>
      <c r="BA26" s="768"/>
      <c r="BB26" s="768"/>
      <c r="BC26" s="659"/>
      <c r="BE26" s="761">
        <v>432596.69971580041</v>
      </c>
      <c r="BG26" s="849">
        <f t="shared" si="30"/>
        <v>18.75</v>
      </c>
      <c r="BH26" s="850">
        <v>18.5</v>
      </c>
      <c r="BI26" s="764">
        <f t="shared" si="31"/>
        <v>0</v>
      </c>
      <c r="BJ26" s="764">
        <f t="shared" si="32"/>
        <v>54074.587464475051</v>
      </c>
      <c r="BK26" s="764">
        <f t="shared" si="33"/>
        <v>243335.64359013774</v>
      </c>
      <c r="BL26" s="764">
        <f t="shared" si="34"/>
        <v>123599.05706165725</v>
      </c>
      <c r="BM26" s="764">
        <f t="shared" si="35"/>
        <v>0</v>
      </c>
      <c r="BN26" s="764">
        <f t="shared" si="36"/>
        <v>0</v>
      </c>
      <c r="BO26" s="764">
        <f t="shared" si="37"/>
        <v>0</v>
      </c>
      <c r="BP26" s="761">
        <f t="shared" si="38"/>
        <v>421009.28811627004</v>
      </c>
      <c r="BT26" s="1028">
        <v>18</v>
      </c>
      <c r="BU26" s="1037">
        <v>0</v>
      </c>
      <c r="BV26" s="1037">
        <v>27.358490566037734</v>
      </c>
      <c r="BW26" s="1037">
        <v>63.20754716981132</v>
      </c>
      <c r="BX26" s="1037">
        <v>9.433962264150944</v>
      </c>
      <c r="BY26" s="1037">
        <v>0</v>
      </c>
      <c r="BZ26" s="1037">
        <v>0</v>
      </c>
      <c r="CA26" s="1033">
        <f t="shared" si="39"/>
        <v>100</v>
      </c>
      <c r="CC26" s="1034">
        <v>1258101.4832634807</v>
      </c>
      <c r="CE26" s="1035">
        <f t="shared" si="2"/>
        <v>18.25</v>
      </c>
      <c r="CF26" s="1036">
        <v>18</v>
      </c>
      <c r="CG26" s="1034">
        <f t="shared" si="40"/>
        <v>0</v>
      </c>
      <c r="CH26" s="1034">
        <f t="shared" si="41"/>
        <v>344197.5756098202</v>
      </c>
      <c r="CI26" s="1034">
        <f t="shared" si="42"/>
        <v>795215.08847786044</v>
      </c>
      <c r="CJ26" s="1034">
        <f t="shared" si="43"/>
        <v>118688.81917580008</v>
      </c>
      <c r="CK26" s="1034">
        <f t="shared" si="44"/>
        <v>0</v>
      </c>
      <c r="CL26" s="1034">
        <f t="shared" si="45"/>
        <v>0</v>
      </c>
      <c r="CM26" s="1034">
        <f t="shared" si="46"/>
        <v>1258101.4832634807</v>
      </c>
      <c r="CQ26" s="1028">
        <v>17</v>
      </c>
      <c r="CR26" s="1037">
        <v>0</v>
      </c>
      <c r="CS26" s="1037">
        <v>30</v>
      </c>
      <c r="CT26" s="1037">
        <v>63.84615384615384</v>
      </c>
      <c r="CU26" s="1037">
        <v>6.1538461538461542</v>
      </c>
      <c r="CV26" s="1037">
        <v>0</v>
      </c>
      <c r="CW26" s="1037">
        <v>0</v>
      </c>
      <c r="CX26" s="1040"/>
      <c r="CZ26" s="1034">
        <v>443905.48536929354</v>
      </c>
      <c r="DB26" s="1035">
        <f t="shared" si="102"/>
        <v>17.25</v>
      </c>
      <c r="DC26" s="1036">
        <v>17</v>
      </c>
      <c r="DD26" s="1034">
        <f t="shared" si="47"/>
        <v>0</v>
      </c>
      <c r="DE26" s="1034">
        <f t="shared" si="48"/>
        <v>133171.64561078805</v>
      </c>
      <c r="DF26" s="1034">
        <f t="shared" si="49"/>
        <v>283416.57912039506</v>
      </c>
      <c r="DG26" s="1034">
        <f t="shared" si="50"/>
        <v>27317.260638110372</v>
      </c>
      <c r="DH26" s="1034">
        <f t="shared" si="51"/>
        <v>0</v>
      </c>
      <c r="DI26" s="1034">
        <f t="shared" si="52"/>
        <v>0</v>
      </c>
      <c r="DJ26" s="1034">
        <f t="shared" si="98"/>
        <v>443905.48536929354</v>
      </c>
      <c r="DN26" s="1028">
        <v>17.5</v>
      </c>
      <c r="DO26" s="1037">
        <v>2.083333333333333</v>
      </c>
      <c r="DP26" s="1037">
        <v>65.625</v>
      </c>
      <c r="DQ26" s="1037">
        <v>30.208333333333332</v>
      </c>
      <c r="DR26" s="1037">
        <v>2.083333333333333</v>
      </c>
      <c r="DS26" s="1037">
        <v>0</v>
      </c>
      <c r="DT26" s="1037">
        <v>0</v>
      </c>
      <c r="DV26" s="1034">
        <v>723173.48897366319</v>
      </c>
      <c r="DX26" s="1035">
        <f t="shared" si="103"/>
        <v>17.75</v>
      </c>
      <c r="DY26" s="1036">
        <v>17.5</v>
      </c>
      <c r="DZ26" s="1034">
        <f t="shared" si="53"/>
        <v>15066.114353617981</v>
      </c>
      <c r="EA26" s="1034">
        <f t="shared" si="54"/>
        <v>474582.6021389665</v>
      </c>
      <c r="EB26" s="1034">
        <f t="shared" si="55"/>
        <v>218458.65812746075</v>
      </c>
      <c r="EC26" s="1034">
        <f t="shared" si="56"/>
        <v>15066.114353617981</v>
      </c>
      <c r="ED26" s="1034">
        <f t="shared" si="57"/>
        <v>0</v>
      </c>
      <c r="EE26" s="1034">
        <f t="shared" si="58"/>
        <v>0</v>
      </c>
      <c r="EF26" s="1034">
        <f t="shared" si="59"/>
        <v>723173.4889736633</v>
      </c>
      <c r="EG26" s="1038"/>
      <c r="EL26" s="1028">
        <v>17.5</v>
      </c>
      <c r="EM26" s="1037">
        <v>2.083333333333333</v>
      </c>
      <c r="EN26" s="1037">
        <v>65.625</v>
      </c>
      <c r="EO26" s="1037">
        <v>30.208333333333332</v>
      </c>
      <c r="EP26" s="1037">
        <v>2.083333333333333</v>
      </c>
      <c r="EQ26" s="1037">
        <v>0</v>
      </c>
      <c r="ER26" s="1037">
        <v>0</v>
      </c>
      <c r="ET26" s="1034">
        <v>366246.22403883736</v>
      </c>
      <c r="EV26" s="1035">
        <f t="shared" si="104"/>
        <v>17.75</v>
      </c>
      <c r="EW26" s="1036">
        <v>17.5</v>
      </c>
      <c r="EX26" s="1034">
        <f t="shared" si="60"/>
        <v>7630.1296674757778</v>
      </c>
      <c r="EY26" s="1034">
        <f t="shared" si="61"/>
        <v>240349.08452548701</v>
      </c>
      <c r="EZ26" s="1034">
        <f t="shared" si="62"/>
        <v>110636.88017839879</v>
      </c>
      <c r="FA26" s="1034">
        <f t="shared" si="63"/>
        <v>7630.1296674757778</v>
      </c>
      <c r="FB26" s="1034">
        <f t="shared" si="64"/>
        <v>0</v>
      </c>
      <c r="FC26" s="1034">
        <f t="shared" si="65"/>
        <v>0</v>
      </c>
      <c r="FD26" s="1034">
        <f t="shared" si="66"/>
        <v>366246.22403883736</v>
      </c>
      <c r="FE26" s="1038"/>
      <c r="FK26" s="1028">
        <v>17.5</v>
      </c>
      <c r="FL26" s="1037">
        <v>0</v>
      </c>
      <c r="FM26" s="1037">
        <v>19.540229885057471</v>
      </c>
      <c r="FN26" s="1037">
        <v>66.666666666666657</v>
      </c>
      <c r="FO26" s="1037">
        <v>13.793103448275861</v>
      </c>
      <c r="FP26" s="1037">
        <v>0</v>
      </c>
      <c r="FQ26" s="1037">
        <v>0</v>
      </c>
      <c r="FR26" s="1037">
        <v>0</v>
      </c>
      <c r="FS26" s="1034">
        <v>236137.21693178147</v>
      </c>
      <c r="FU26" s="1035">
        <f t="shared" si="105"/>
        <v>17.75</v>
      </c>
      <c r="FV26" s="1036">
        <v>17.5</v>
      </c>
      <c r="FW26" s="1034">
        <f t="shared" si="67"/>
        <v>0</v>
      </c>
      <c r="FX26" s="1034">
        <f t="shared" si="68"/>
        <v>46141.755032646957</v>
      </c>
      <c r="FY26" s="1034">
        <f t="shared" si="69"/>
        <v>157424.8112878543</v>
      </c>
      <c r="FZ26" s="1034">
        <f t="shared" si="70"/>
        <v>32570.650611280202</v>
      </c>
      <c r="GA26" s="1034">
        <f t="shared" si="71"/>
        <v>0</v>
      </c>
      <c r="GB26" s="1034">
        <f t="shared" si="72"/>
        <v>0</v>
      </c>
      <c r="GC26" s="1034">
        <f t="shared" si="72"/>
        <v>0</v>
      </c>
      <c r="GD26" s="1034">
        <f t="shared" si="73"/>
        <v>236137.21693178147</v>
      </c>
      <c r="GE26" s="1038"/>
      <c r="GJ26" s="1028">
        <v>18</v>
      </c>
      <c r="GK26" s="1037">
        <v>0</v>
      </c>
      <c r="GL26" s="1037">
        <v>2.112676056338028</v>
      </c>
      <c r="GM26" s="1037">
        <v>42.95774647887324</v>
      </c>
      <c r="GN26" s="1037">
        <v>28.87323943661972</v>
      </c>
      <c r="GO26" s="1037">
        <v>26.056338028169012</v>
      </c>
      <c r="GP26" s="1037">
        <v>0</v>
      </c>
      <c r="GQ26" s="1037">
        <v>0</v>
      </c>
      <c r="GR26" s="1034">
        <v>865308.61908980238</v>
      </c>
      <c r="GT26" s="1035">
        <f t="shared" si="99"/>
        <v>18.25</v>
      </c>
      <c r="GU26" s="1036">
        <v>18</v>
      </c>
      <c r="GV26" s="1034">
        <f t="shared" si="74"/>
        <v>0</v>
      </c>
      <c r="GW26" s="1034">
        <f t="shared" si="75"/>
        <v>18281.168008939487</v>
      </c>
      <c r="GX26" s="1034">
        <f t="shared" si="76"/>
        <v>371717.08284843626</v>
      </c>
      <c r="GY26" s="1034">
        <f t="shared" si="77"/>
        <v>249842.62945550631</v>
      </c>
      <c r="GZ26" s="1034">
        <f t="shared" si="78"/>
        <v>225467.73877692033</v>
      </c>
      <c r="HA26" s="1034">
        <f t="shared" si="79"/>
        <v>0</v>
      </c>
      <c r="HB26" s="1034">
        <f t="shared" si="80"/>
        <v>0</v>
      </c>
      <c r="HC26" s="1034">
        <f t="shared" si="81"/>
        <v>865308.61908980238</v>
      </c>
      <c r="HI26" s="1080">
        <v>18</v>
      </c>
      <c r="HJ26" s="1080">
        <v>0</v>
      </c>
      <c r="HK26" s="1071">
        <v>1.9230769230769231</v>
      </c>
      <c r="HL26" s="1071">
        <v>46.153846153846153</v>
      </c>
      <c r="HM26" s="1071">
        <v>44.230769230769226</v>
      </c>
      <c r="HN26" s="1071">
        <v>7.6923076923076925</v>
      </c>
      <c r="HO26" s="1071">
        <v>0</v>
      </c>
      <c r="HP26" s="1071">
        <v>0</v>
      </c>
      <c r="HQ26" s="1071">
        <v>751019.93564931082</v>
      </c>
      <c r="HT26" s="1076">
        <f t="shared" si="100"/>
        <v>18.25</v>
      </c>
      <c r="HU26" s="1077">
        <v>18</v>
      </c>
      <c r="HV26" s="1078">
        <f t="shared" si="82"/>
        <v>0</v>
      </c>
      <c r="HW26" s="1078">
        <f t="shared" si="82"/>
        <v>14442.691070179055</v>
      </c>
      <c r="HX26" s="1078">
        <f t="shared" si="82"/>
        <v>346624.58568429732</v>
      </c>
      <c r="HY26" s="1078">
        <f t="shared" si="82"/>
        <v>332181.89461411821</v>
      </c>
      <c r="HZ26" s="1078">
        <f t="shared" si="82"/>
        <v>57770.764280716219</v>
      </c>
      <c r="IA26" s="1078">
        <f t="shared" si="82"/>
        <v>0</v>
      </c>
      <c r="IB26" s="1078">
        <f t="shared" si="82"/>
        <v>0</v>
      </c>
      <c r="IC26" s="1078">
        <f t="shared" si="17"/>
        <v>751019.9356493107</v>
      </c>
      <c r="IL26" s="1080">
        <v>18</v>
      </c>
      <c r="IM26" s="1080">
        <v>0</v>
      </c>
      <c r="IN26" s="1071">
        <v>3.0864197530864197</v>
      </c>
      <c r="IO26" s="1071">
        <v>65.432098765432102</v>
      </c>
      <c r="IP26" s="1071">
        <v>30.246913580246915</v>
      </c>
      <c r="IQ26" s="1071">
        <v>1.2345679012345678</v>
      </c>
      <c r="IR26" s="1071">
        <v>0</v>
      </c>
      <c r="IS26" s="1071">
        <v>0</v>
      </c>
      <c r="IT26" s="1071">
        <v>273891.23623118963</v>
      </c>
      <c r="IW26" s="1076">
        <f t="shared" si="101"/>
        <v>18.25</v>
      </c>
      <c r="IX26" s="1077">
        <v>18</v>
      </c>
      <c r="IY26" s="1078">
        <f t="shared" si="83"/>
        <v>0</v>
      </c>
      <c r="IZ26" s="1078">
        <f t="shared" si="84"/>
        <v>8453.4332170120251</v>
      </c>
      <c r="JA26" s="1078">
        <f t="shared" si="85"/>
        <v>179212.78420065495</v>
      </c>
      <c r="JB26" s="1078">
        <f t="shared" si="86"/>
        <v>82843.645526717853</v>
      </c>
      <c r="JC26" s="1078">
        <f t="shared" si="87"/>
        <v>3381.37328680481</v>
      </c>
      <c r="JD26" s="1078">
        <f t="shared" si="88"/>
        <v>0</v>
      </c>
      <c r="JE26" s="1078">
        <f t="shared" si="89"/>
        <v>0</v>
      </c>
      <c r="JF26" s="1078">
        <f t="shared" si="90"/>
        <v>273891.23623118963</v>
      </c>
    </row>
    <row r="27" spans="2:266">
      <c r="B27" s="848">
        <v>18.5</v>
      </c>
      <c r="C27" s="848"/>
      <c r="D27" s="852">
        <v>29.069767441860463</v>
      </c>
      <c r="E27" s="852">
        <v>67.441860465116278</v>
      </c>
      <c r="F27" s="852">
        <v>3.4883720930232558</v>
      </c>
      <c r="G27" s="848"/>
      <c r="H27" s="848"/>
      <c r="I27" s="653"/>
      <c r="J27" s="655">
        <v>1100646.1456601091</v>
      </c>
      <c r="K27" s="653"/>
      <c r="L27" s="653"/>
      <c r="M27" s="848">
        <v>18.5</v>
      </c>
      <c r="N27" s="6">
        <f t="shared" si="91"/>
        <v>0</v>
      </c>
      <c r="O27" s="6">
        <f t="shared" si="92"/>
        <v>319955.2749011945</v>
      </c>
      <c r="P27" s="6">
        <f t="shared" si="93"/>
        <v>742296.23777077126</v>
      </c>
      <c r="Q27" s="6">
        <f t="shared" si="94"/>
        <v>38394.632988143341</v>
      </c>
      <c r="R27" s="6">
        <f t="shared" si="95"/>
        <v>0</v>
      </c>
      <c r="S27" s="6">
        <f t="shared" si="96"/>
        <v>0</v>
      </c>
      <c r="T27" s="6">
        <f t="shared" si="97"/>
        <v>0</v>
      </c>
      <c r="U27" s="6"/>
      <c r="X27" s="767">
        <v>19</v>
      </c>
      <c r="Y27" s="767"/>
      <c r="Z27" s="851">
        <v>23.170731707317074</v>
      </c>
      <c r="AA27" s="851">
        <v>64.634146341463421</v>
      </c>
      <c r="AB27" s="851">
        <v>12.195121951219512</v>
      </c>
      <c r="AC27" s="767"/>
      <c r="AD27" s="767"/>
      <c r="AE27" s="659"/>
      <c r="AG27" s="764">
        <v>617765.4319618867</v>
      </c>
      <c r="AI27" s="849">
        <f t="shared" si="21"/>
        <v>19.25</v>
      </c>
      <c r="AJ27" s="850">
        <v>19</v>
      </c>
      <c r="AK27" s="764">
        <f t="shared" si="22"/>
        <v>0</v>
      </c>
      <c r="AL27" s="764">
        <f t="shared" si="23"/>
        <v>143140.77082043717</v>
      </c>
      <c r="AM27" s="764">
        <f t="shared" si="24"/>
        <v>399287.41334121948</v>
      </c>
      <c r="AN27" s="764">
        <f t="shared" si="25"/>
        <v>75337.247800230092</v>
      </c>
      <c r="AO27" s="764">
        <f t="shared" si="26"/>
        <v>0</v>
      </c>
      <c r="AP27" s="764">
        <f t="shared" si="27"/>
        <v>0</v>
      </c>
      <c r="AQ27" s="764">
        <f t="shared" si="28"/>
        <v>0</v>
      </c>
      <c r="AR27" s="764">
        <f t="shared" si="29"/>
        <v>617765.4319618867</v>
      </c>
      <c r="AV27" s="767">
        <v>19</v>
      </c>
      <c r="AW27" s="768"/>
      <c r="AX27" s="768"/>
      <c r="AY27" s="768">
        <v>48.18181818181818</v>
      </c>
      <c r="AZ27" s="768">
        <v>35.454545454545453</v>
      </c>
      <c r="BA27" s="768">
        <v>3.6363636363636362</v>
      </c>
      <c r="BB27" s="768"/>
      <c r="BC27" s="659"/>
      <c r="BE27" s="761">
        <v>410878.97011557478</v>
      </c>
      <c r="BG27" s="849">
        <f t="shared" si="30"/>
        <v>19.25</v>
      </c>
      <c r="BH27" s="850">
        <v>19</v>
      </c>
      <c r="BI27" s="764">
        <f t="shared" si="31"/>
        <v>0</v>
      </c>
      <c r="BJ27" s="764">
        <f t="shared" si="32"/>
        <v>0</v>
      </c>
      <c r="BK27" s="764">
        <f t="shared" si="33"/>
        <v>197968.95832841331</v>
      </c>
      <c r="BL27" s="764">
        <f t="shared" si="34"/>
        <v>145675.27122279469</v>
      </c>
      <c r="BM27" s="764">
        <f t="shared" si="35"/>
        <v>14941.053458748172</v>
      </c>
      <c r="BN27" s="764">
        <f t="shared" si="36"/>
        <v>0</v>
      </c>
      <c r="BO27" s="764">
        <f t="shared" si="37"/>
        <v>0</v>
      </c>
      <c r="BP27" s="761">
        <f t="shared" si="38"/>
        <v>358585.28300995613</v>
      </c>
      <c r="BT27" s="1028">
        <v>18.5</v>
      </c>
      <c r="BU27" s="1037">
        <v>0</v>
      </c>
      <c r="BV27" s="1037">
        <v>13.392857142857142</v>
      </c>
      <c r="BW27" s="1037">
        <v>71.428571428571431</v>
      </c>
      <c r="BX27" s="1037">
        <v>15.178571428571427</v>
      </c>
      <c r="BY27" s="1037">
        <v>0</v>
      </c>
      <c r="BZ27" s="1037">
        <v>0</v>
      </c>
      <c r="CA27" s="1033">
        <f t="shared" si="39"/>
        <v>100</v>
      </c>
      <c r="CC27" s="1034">
        <v>779993.88795190235</v>
      </c>
      <c r="CE27" s="1035">
        <f t="shared" si="2"/>
        <v>18.75</v>
      </c>
      <c r="CF27" s="1036">
        <v>18.5</v>
      </c>
      <c r="CG27" s="1034">
        <f t="shared" si="40"/>
        <v>0</v>
      </c>
      <c r="CH27" s="1034">
        <f t="shared" si="41"/>
        <v>104463.46713641549</v>
      </c>
      <c r="CI27" s="1034">
        <f t="shared" si="42"/>
        <v>557138.49139421596</v>
      </c>
      <c r="CJ27" s="1034">
        <f t="shared" si="43"/>
        <v>118391.92942127088</v>
      </c>
      <c r="CK27" s="1034">
        <f t="shared" si="44"/>
        <v>0</v>
      </c>
      <c r="CL27" s="1034">
        <f t="shared" si="45"/>
        <v>0</v>
      </c>
      <c r="CM27" s="1034">
        <f t="shared" si="46"/>
        <v>779993.88795190235</v>
      </c>
      <c r="CQ27" s="1028">
        <v>17.5</v>
      </c>
      <c r="CR27" s="1037">
        <v>0</v>
      </c>
      <c r="CS27" s="1037">
        <v>22.222222222222221</v>
      </c>
      <c r="CT27" s="1037">
        <v>73.015873015873012</v>
      </c>
      <c r="CU27" s="1037">
        <v>4.7619047619047619</v>
      </c>
      <c r="CV27" s="1037">
        <v>0</v>
      </c>
      <c r="CW27" s="1037">
        <v>0</v>
      </c>
      <c r="CX27" s="1040"/>
      <c r="CZ27" s="1034">
        <v>508676.71920327388</v>
      </c>
      <c r="DB27" s="1035">
        <f t="shared" si="102"/>
        <v>17.75</v>
      </c>
      <c r="DC27" s="1036">
        <v>17.5</v>
      </c>
      <c r="DD27" s="1034">
        <f t="shared" si="47"/>
        <v>0</v>
      </c>
      <c r="DE27" s="1034">
        <f t="shared" si="48"/>
        <v>113039.27093406087</v>
      </c>
      <c r="DF27" s="1034">
        <f t="shared" si="49"/>
        <v>371414.74735477142</v>
      </c>
      <c r="DG27" s="1034">
        <f t="shared" si="50"/>
        <v>24222.700914441612</v>
      </c>
      <c r="DH27" s="1034">
        <f t="shared" si="51"/>
        <v>0</v>
      </c>
      <c r="DI27" s="1034">
        <f t="shared" si="52"/>
        <v>0</v>
      </c>
      <c r="DJ27" s="1034">
        <f t="shared" si="98"/>
        <v>508676.71920327388</v>
      </c>
      <c r="DN27" s="1028">
        <v>18</v>
      </c>
      <c r="DO27" s="1037">
        <v>0.76923076923076927</v>
      </c>
      <c r="DP27" s="1037">
        <v>46.153846153846153</v>
      </c>
      <c r="DQ27" s="1037">
        <v>46.92307692307692</v>
      </c>
      <c r="DR27" s="1037">
        <v>6.1538461538461542</v>
      </c>
      <c r="DS27" s="1037">
        <v>0</v>
      </c>
      <c r="DT27" s="1037">
        <v>0</v>
      </c>
      <c r="DV27" s="1034">
        <v>905726.21555286075</v>
      </c>
      <c r="DX27" s="1035">
        <f t="shared" si="103"/>
        <v>18.25</v>
      </c>
      <c r="DY27" s="1036">
        <v>18</v>
      </c>
      <c r="DZ27" s="1034">
        <f t="shared" si="53"/>
        <v>6967.1247350220056</v>
      </c>
      <c r="EA27" s="1034">
        <f t="shared" si="54"/>
        <v>418027.48410132038</v>
      </c>
      <c r="EB27" s="1034">
        <f t="shared" si="55"/>
        <v>424994.60883634235</v>
      </c>
      <c r="EC27" s="1034">
        <f t="shared" si="56"/>
        <v>55736.997880176044</v>
      </c>
      <c r="ED27" s="1034">
        <f t="shared" si="57"/>
        <v>0</v>
      </c>
      <c r="EE27" s="1034">
        <f t="shared" si="58"/>
        <v>0</v>
      </c>
      <c r="EF27" s="1034">
        <f t="shared" si="59"/>
        <v>905726.21555286075</v>
      </c>
      <c r="EG27" s="1038"/>
      <c r="EL27" s="1028">
        <v>18</v>
      </c>
      <c r="EM27" s="1037">
        <v>0.76923076923076927</v>
      </c>
      <c r="EN27" s="1037">
        <v>46.153846153846153</v>
      </c>
      <c r="EO27" s="1037">
        <v>46.92307692307692</v>
      </c>
      <c r="EP27" s="1037">
        <v>6.1538461538461542</v>
      </c>
      <c r="EQ27" s="1037">
        <v>0</v>
      </c>
      <c r="ER27" s="1037">
        <v>0</v>
      </c>
      <c r="ET27" s="1034">
        <v>496247.93464017153</v>
      </c>
      <c r="EV27" s="1035">
        <f t="shared" si="104"/>
        <v>18.25</v>
      </c>
      <c r="EW27" s="1036">
        <v>18</v>
      </c>
      <c r="EX27" s="1034">
        <f t="shared" si="60"/>
        <v>3817.2918049243967</v>
      </c>
      <c r="EY27" s="1034">
        <f t="shared" si="61"/>
        <v>229037.50829546378</v>
      </c>
      <c r="EZ27" s="1034">
        <f t="shared" si="62"/>
        <v>232854.80010038815</v>
      </c>
      <c r="FA27" s="1034">
        <f t="shared" si="63"/>
        <v>30538.334439395174</v>
      </c>
      <c r="FB27" s="1034">
        <f t="shared" si="64"/>
        <v>0</v>
      </c>
      <c r="FC27" s="1034">
        <f t="shared" si="65"/>
        <v>0</v>
      </c>
      <c r="FD27" s="1034">
        <f t="shared" si="66"/>
        <v>496247.93464017153</v>
      </c>
      <c r="FE27" s="1038"/>
      <c r="FK27" s="1028">
        <v>18</v>
      </c>
      <c r="FL27" s="1037">
        <v>0</v>
      </c>
      <c r="FM27" s="1037">
        <v>14.634146341463413</v>
      </c>
      <c r="FN27" s="1037">
        <v>64.22764227642277</v>
      </c>
      <c r="FO27" s="1037">
        <v>21.138211382113823</v>
      </c>
      <c r="FP27" s="1037">
        <v>0</v>
      </c>
      <c r="FQ27" s="1037">
        <v>0</v>
      </c>
      <c r="FR27" s="1037">
        <v>0</v>
      </c>
      <c r="FS27" s="1034">
        <v>249700.51831373383</v>
      </c>
      <c r="FU27" s="1035">
        <f t="shared" si="105"/>
        <v>18.25</v>
      </c>
      <c r="FV27" s="1036">
        <v>18</v>
      </c>
      <c r="FW27" s="1034">
        <f t="shared" si="67"/>
        <v>0</v>
      </c>
      <c r="FX27" s="1034">
        <f t="shared" si="68"/>
        <v>36541.539265424457</v>
      </c>
      <c r="FY27" s="1034">
        <f t="shared" si="69"/>
        <v>160376.75566491848</v>
      </c>
      <c r="FZ27" s="1034">
        <f t="shared" si="70"/>
        <v>52782.223383390898</v>
      </c>
      <c r="GA27" s="1034">
        <f t="shared" si="71"/>
        <v>0</v>
      </c>
      <c r="GB27" s="1034">
        <f t="shared" si="72"/>
        <v>0</v>
      </c>
      <c r="GC27" s="1034">
        <f t="shared" si="72"/>
        <v>0</v>
      </c>
      <c r="GD27" s="1034">
        <f t="shared" si="73"/>
        <v>249700.51831373383</v>
      </c>
      <c r="GE27" s="1038"/>
      <c r="GJ27" s="1028">
        <v>18.5</v>
      </c>
      <c r="GK27" s="1037">
        <v>0</v>
      </c>
      <c r="GL27" s="1037">
        <v>0</v>
      </c>
      <c r="GM27" s="1037">
        <v>30.952380952380953</v>
      </c>
      <c r="GN27" s="1037">
        <v>35.714285714285715</v>
      </c>
      <c r="GO27" s="1037">
        <v>33.333333333333329</v>
      </c>
      <c r="GP27" s="1037">
        <v>0</v>
      </c>
      <c r="GQ27" s="1037">
        <v>0</v>
      </c>
      <c r="GR27" s="1034">
        <v>816889.10331014474</v>
      </c>
      <c r="GT27" s="1035">
        <f t="shared" si="99"/>
        <v>18.75</v>
      </c>
      <c r="GU27" s="1036">
        <v>18.5</v>
      </c>
      <c r="GV27" s="1034">
        <f t="shared" si="74"/>
        <v>0</v>
      </c>
      <c r="GW27" s="1034">
        <f t="shared" si="75"/>
        <v>0</v>
      </c>
      <c r="GX27" s="1034">
        <f t="shared" si="76"/>
        <v>252846.62721504481</v>
      </c>
      <c r="GY27" s="1034">
        <f t="shared" si="77"/>
        <v>291746.10832505173</v>
      </c>
      <c r="GZ27" s="1034">
        <f t="shared" si="78"/>
        <v>272296.36777004821</v>
      </c>
      <c r="HA27" s="1034">
        <f t="shared" si="79"/>
        <v>0</v>
      </c>
      <c r="HB27" s="1034">
        <f t="shared" si="80"/>
        <v>0</v>
      </c>
      <c r="HC27" s="1034">
        <f t="shared" si="81"/>
        <v>816889.10331014474</v>
      </c>
      <c r="HI27" s="1080">
        <v>18.5</v>
      </c>
      <c r="HJ27" s="1080">
        <v>0</v>
      </c>
      <c r="HK27" s="1071">
        <v>0.69930069930069927</v>
      </c>
      <c r="HL27" s="1071">
        <v>37.06293706293706</v>
      </c>
      <c r="HM27" s="1071">
        <v>50.349650349650354</v>
      </c>
      <c r="HN27" s="1071">
        <v>11.888111888111888</v>
      </c>
      <c r="HO27" s="1071">
        <v>0</v>
      </c>
      <c r="HP27" s="1071">
        <v>0</v>
      </c>
      <c r="HQ27" s="1071">
        <v>531538.6189959629</v>
      </c>
      <c r="HT27" s="1076">
        <f t="shared" si="100"/>
        <v>18.75</v>
      </c>
      <c r="HU27" s="1077">
        <v>18.5</v>
      </c>
      <c r="HV27" s="1078">
        <f t="shared" si="82"/>
        <v>0</v>
      </c>
      <c r="HW27" s="1078">
        <f t="shared" si="82"/>
        <v>3717.0532796920479</v>
      </c>
      <c r="HX27" s="1078">
        <f t="shared" si="82"/>
        <v>197003.82382367854</v>
      </c>
      <c r="HY27" s="1078">
        <f t="shared" si="82"/>
        <v>267627.83613782749</v>
      </c>
      <c r="HZ27" s="1078">
        <f t="shared" si="82"/>
        <v>63189.905754764826</v>
      </c>
      <c r="IA27" s="1078">
        <f t="shared" si="82"/>
        <v>0</v>
      </c>
      <c r="IB27" s="1078">
        <f t="shared" si="82"/>
        <v>0</v>
      </c>
      <c r="IC27" s="1078">
        <f t="shared" si="17"/>
        <v>531538.6189959629</v>
      </c>
      <c r="IL27" s="1080">
        <v>18.5</v>
      </c>
      <c r="IM27" s="1080">
        <v>0</v>
      </c>
      <c r="IN27" s="1071">
        <v>0</v>
      </c>
      <c r="IO27" s="1071">
        <v>36.363636363636367</v>
      </c>
      <c r="IP27" s="1071">
        <v>62.121212121212125</v>
      </c>
      <c r="IQ27" s="1071">
        <v>1.5151515151515151</v>
      </c>
      <c r="IR27" s="1071">
        <v>0</v>
      </c>
      <c r="IS27" s="1071">
        <v>0</v>
      </c>
      <c r="IT27" s="1071">
        <v>187775.54217771805</v>
      </c>
      <c r="IW27" s="1076">
        <f t="shared" si="101"/>
        <v>18.75</v>
      </c>
      <c r="IX27" s="1077">
        <v>18.5</v>
      </c>
      <c r="IY27" s="1078">
        <f t="shared" si="83"/>
        <v>0</v>
      </c>
      <c r="IZ27" s="1078">
        <f t="shared" si="84"/>
        <v>0</v>
      </c>
      <c r="JA27" s="1078">
        <f t="shared" si="85"/>
        <v>68282.01533735203</v>
      </c>
      <c r="JB27" s="1078">
        <f t="shared" si="86"/>
        <v>116648.44286797637</v>
      </c>
      <c r="JC27" s="1078">
        <f t="shared" si="87"/>
        <v>2845.083972389667</v>
      </c>
      <c r="JD27" s="1078">
        <f t="shared" si="88"/>
        <v>0</v>
      </c>
      <c r="JE27" s="1078">
        <f t="shared" si="89"/>
        <v>0</v>
      </c>
      <c r="JF27" s="1078">
        <f t="shared" si="90"/>
        <v>187775.54217771805</v>
      </c>
    </row>
    <row r="28" spans="2:266">
      <c r="B28" s="848">
        <v>19</v>
      </c>
      <c r="C28" s="848"/>
      <c r="D28" s="852">
        <v>23.170731707317074</v>
      </c>
      <c r="E28" s="852">
        <v>64.634146341463421</v>
      </c>
      <c r="F28" s="852">
        <v>12.195121951219512</v>
      </c>
      <c r="G28" s="848"/>
      <c r="H28" s="848"/>
      <c r="I28" s="653"/>
      <c r="J28" s="655">
        <v>807497.89579226309</v>
      </c>
      <c r="K28" s="653"/>
      <c r="L28" s="653"/>
      <c r="M28" s="848">
        <v>19</v>
      </c>
      <c r="N28" s="6">
        <f t="shared" si="91"/>
        <v>0</v>
      </c>
      <c r="O28" s="6">
        <f t="shared" si="92"/>
        <v>187103.17097625611</v>
      </c>
      <c r="P28" s="6">
        <f t="shared" si="93"/>
        <v>521919.37167060911</v>
      </c>
      <c r="Q28" s="6">
        <f t="shared" si="94"/>
        <v>98475.353145397938</v>
      </c>
      <c r="R28" s="6">
        <f t="shared" si="95"/>
        <v>0</v>
      </c>
      <c r="S28" s="6">
        <f t="shared" si="96"/>
        <v>0</v>
      </c>
      <c r="T28" s="6">
        <f t="shared" si="97"/>
        <v>0</v>
      </c>
      <c r="U28" s="6"/>
      <c r="X28" s="767">
        <v>19.5</v>
      </c>
      <c r="Y28" s="767"/>
      <c r="Z28" s="767">
        <v>7.5</v>
      </c>
      <c r="AA28" s="851">
        <v>56.25</v>
      </c>
      <c r="AB28" s="851">
        <v>36.25</v>
      </c>
      <c r="AC28" s="767"/>
      <c r="AD28" s="767"/>
      <c r="AE28" s="659"/>
      <c r="AG28" s="764">
        <v>567020.39413513336</v>
      </c>
      <c r="AI28" s="849">
        <f t="shared" si="21"/>
        <v>19.75</v>
      </c>
      <c r="AJ28" s="850">
        <v>19.5</v>
      </c>
      <c r="AK28" s="764">
        <f t="shared" si="22"/>
        <v>0</v>
      </c>
      <c r="AL28" s="764">
        <f t="shared" si="23"/>
        <v>42526.529560135008</v>
      </c>
      <c r="AM28" s="764">
        <f t="shared" si="24"/>
        <v>318948.97170101252</v>
      </c>
      <c r="AN28" s="764">
        <f t="shared" si="25"/>
        <v>205544.89287398584</v>
      </c>
      <c r="AO28" s="764">
        <f t="shared" si="26"/>
        <v>0</v>
      </c>
      <c r="AP28" s="764">
        <f t="shared" si="27"/>
        <v>0</v>
      </c>
      <c r="AQ28" s="764">
        <f t="shared" si="28"/>
        <v>0</v>
      </c>
      <c r="AR28" s="764">
        <f t="shared" si="29"/>
        <v>567020.39413513336</v>
      </c>
      <c r="AV28" s="767">
        <v>19.5</v>
      </c>
      <c r="AW28" s="768"/>
      <c r="AX28" s="768"/>
      <c r="AY28" s="768">
        <v>53.571428571428569</v>
      </c>
      <c r="AZ28" s="768">
        <v>33.928571428571431</v>
      </c>
      <c r="BA28" s="768">
        <v>1.7857142857142856</v>
      </c>
      <c r="BB28" s="768"/>
      <c r="BC28" s="659"/>
      <c r="BE28" s="761">
        <v>467306.83558988152</v>
      </c>
      <c r="BG28" s="849">
        <f t="shared" si="30"/>
        <v>19.75</v>
      </c>
      <c r="BH28" s="850">
        <v>19.5</v>
      </c>
      <c r="BI28" s="764">
        <f t="shared" si="31"/>
        <v>0</v>
      </c>
      <c r="BJ28" s="764">
        <f t="shared" si="32"/>
        <v>0</v>
      </c>
      <c r="BK28" s="764">
        <f t="shared" si="33"/>
        <v>250342.94763743653</v>
      </c>
      <c r="BL28" s="764">
        <f t="shared" si="34"/>
        <v>158550.5335037098</v>
      </c>
      <c r="BM28" s="764">
        <f t="shared" si="35"/>
        <v>8344.7649212478846</v>
      </c>
      <c r="BN28" s="764">
        <f t="shared" si="36"/>
        <v>0</v>
      </c>
      <c r="BO28" s="764">
        <f t="shared" si="37"/>
        <v>0</v>
      </c>
      <c r="BP28" s="761">
        <f t="shared" si="38"/>
        <v>417238.24606239423</v>
      </c>
      <c r="BT28" s="1028">
        <v>19</v>
      </c>
      <c r="BU28" s="1037">
        <v>0</v>
      </c>
      <c r="BV28" s="1037">
        <v>19.298245614035086</v>
      </c>
      <c r="BW28" s="1037">
        <v>63.157894736842103</v>
      </c>
      <c r="BX28" s="1037">
        <v>17.543859649122805</v>
      </c>
      <c r="BY28" s="1037">
        <v>0</v>
      </c>
      <c r="BZ28" s="1037">
        <v>0</v>
      </c>
      <c r="CA28" s="1033">
        <f t="shared" si="39"/>
        <v>100</v>
      </c>
      <c r="CC28" s="1034">
        <v>595754.66869254876</v>
      </c>
      <c r="CE28" s="1035">
        <f t="shared" si="2"/>
        <v>19.25</v>
      </c>
      <c r="CF28" s="1036">
        <v>19</v>
      </c>
      <c r="CG28" s="1034">
        <f t="shared" si="40"/>
        <v>0</v>
      </c>
      <c r="CH28" s="1034">
        <f t="shared" si="41"/>
        <v>114970.19922136905</v>
      </c>
      <c r="CI28" s="1034">
        <f t="shared" si="42"/>
        <v>376266.10654266237</v>
      </c>
      <c r="CJ28" s="1034">
        <f t="shared" si="43"/>
        <v>104518.36292851732</v>
      </c>
      <c r="CK28" s="1034">
        <f t="shared" si="44"/>
        <v>0</v>
      </c>
      <c r="CL28" s="1034">
        <f t="shared" si="45"/>
        <v>0</v>
      </c>
      <c r="CM28" s="1034">
        <f t="shared" si="46"/>
        <v>595754.66869254876</v>
      </c>
      <c r="CQ28" s="1028">
        <v>18</v>
      </c>
      <c r="CR28" s="1037">
        <v>0</v>
      </c>
      <c r="CS28" s="1037">
        <v>27.358490566037734</v>
      </c>
      <c r="CT28" s="1037">
        <v>63.20754716981132</v>
      </c>
      <c r="CU28" s="1037">
        <v>9.433962264150944</v>
      </c>
      <c r="CV28" s="1037">
        <v>0</v>
      </c>
      <c r="CW28" s="1037">
        <v>0</v>
      </c>
      <c r="CX28" s="1040"/>
      <c r="CZ28" s="1034">
        <v>704388.23999400577</v>
      </c>
      <c r="DB28" s="1035">
        <f t="shared" si="102"/>
        <v>18.25</v>
      </c>
      <c r="DC28" s="1036">
        <v>18</v>
      </c>
      <c r="DD28" s="1034">
        <f t="shared" si="47"/>
        <v>0</v>
      </c>
      <c r="DE28" s="1034">
        <f t="shared" si="48"/>
        <v>192709.99018703931</v>
      </c>
      <c r="DF28" s="1034">
        <f t="shared" si="49"/>
        <v>445226.52905281499</v>
      </c>
      <c r="DG28" s="1034">
        <f t="shared" si="50"/>
        <v>66451.720754151494</v>
      </c>
      <c r="DH28" s="1034">
        <f t="shared" si="51"/>
        <v>0</v>
      </c>
      <c r="DI28" s="1034">
        <f t="shared" si="52"/>
        <v>0</v>
      </c>
      <c r="DJ28" s="1034">
        <f t="shared" si="98"/>
        <v>704388.23999400577</v>
      </c>
      <c r="DN28" s="1028">
        <v>18.5</v>
      </c>
      <c r="DO28" s="1037">
        <v>0</v>
      </c>
      <c r="DP28" s="1037">
        <v>38.70967741935484</v>
      </c>
      <c r="DQ28" s="1037">
        <v>41.935483870967744</v>
      </c>
      <c r="DR28" s="1037">
        <v>18.548387096774192</v>
      </c>
      <c r="DS28" s="1037">
        <v>0.80645161290322576</v>
      </c>
      <c r="DT28" s="1037">
        <v>0</v>
      </c>
      <c r="DV28" s="1034">
        <v>698214.4010006719</v>
      </c>
      <c r="DX28" s="1035">
        <f t="shared" si="103"/>
        <v>18.75</v>
      </c>
      <c r="DY28" s="1036">
        <v>18.5</v>
      </c>
      <c r="DZ28" s="1034">
        <f t="shared" si="53"/>
        <v>0</v>
      </c>
      <c r="EA28" s="1034">
        <f t="shared" si="54"/>
        <v>270276.54232284072</v>
      </c>
      <c r="EB28" s="1034">
        <f t="shared" si="55"/>
        <v>292799.5875164108</v>
      </c>
      <c r="EC28" s="1034">
        <f t="shared" si="56"/>
        <v>129507.50986302784</v>
      </c>
      <c r="ED28" s="1034">
        <f t="shared" si="57"/>
        <v>5630.7612983925155</v>
      </c>
      <c r="EE28" s="1034">
        <f t="shared" si="58"/>
        <v>0</v>
      </c>
      <c r="EF28" s="1034">
        <f t="shared" si="59"/>
        <v>698214.4010006719</v>
      </c>
      <c r="EG28" s="1038"/>
      <c r="EL28" s="1028">
        <v>18.5</v>
      </c>
      <c r="EM28" s="1037">
        <v>0</v>
      </c>
      <c r="EN28" s="1037">
        <v>38.70967741935484</v>
      </c>
      <c r="EO28" s="1037">
        <v>41.935483870967744</v>
      </c>
      <c r="EP28" s="1037">
        <v>18.548387096774192</v>
      </c>
      <c r="EQ28" s="1037">
        <v>0.80645161290322576</v>
      </c>
      <c r="ER28" s="1037">
        <v>0</v>
      </c>
      <c r="ET28" s="1034">
        <v>459760.3920970246</v>
      </c>
      <c r="EV28" s="1035">
        <f t="shared" si="104"/>
        <v>18.75</v>
      </c>
      <c r="EW28" s="1036">
        <v>18.5</v>
      </c>
      <c r="EX28" s="1034">
        <f t="shared" si="60"/>
        <v>0</v>
      </c>
      <c r="EY28" s="1034">
        <f t="shared" si="61"/>
        <v>177971.76468271919</v>
      </c>
      <c r="EZ28" s="1034">
        <f t="shared" si="62"/>
        <v>192802.74507294581</v>
      </c>
      <c r="FA28" s="1034">
        <f t="shared" si="63"/>
        <v>85278.137243802936</v>
      </c>
      <c r="FB28" s="1034">
        <f t="shared" si="64"/>
        <v>3707.7450975566499</v>
      </c>
      <c r="FC28" s="1034">
        <f t="shared" si="65"/>
        <v>0</v>
      </c>
      <c r="FD28" s="1034">
        <f t="shared" si="66"/>
        <v>459760.3920970246</v>
      </c>
      <c r="FE28" s="1038"/>
      <c r="FK28" s="1028">
        <v>18.5</v>
      </c>
      <c r="FL28" s="1037">
        <v>0</v>
      </c>
      <c r="FM28" s="1037">
        <v>0</v>
      </c>
      <c r="FN28" s="1037">
        <v>61.788617886178862</v>
      </c>
      <c r="FO28" s="1037">
        <v>37.398373983739837</v>
      </c>
      <c r="FP28" s="1037">
        <v>0.81300813008130091</v>
      </c>
      <c r="FQ28" s="1037">
        <v>0</v>
      </c>
      <c r="FR28" s="1037">
        <v>0</v>
      </c>
      <c r="FS28" s="1034">
        <v>201388.02791264126</v>
      </c>
      <c r="FU28" s="1035">
        <f t="shared" si="105"/>
        <v>18.75</v>
      </c>
      <c r="FV28" s="1036">
        <v>18.5</v>
      </c>
      <c r="FW28" s="1034">
        <f t="shared" si="67"/>
        <v>0</v>
      </c>
      <c r="FX28" s="1034">
        <f t="shared" si="68"/>
        <v>0</v>
      </c>
      <c r="FY28" s="1034">
        <f t="shared" si="69"/>
        <v>124434.87903545314</v>
      </c>
      <c r="FZ28" s="1034">
        <f t="shared" si="70"/>
        <v>75315.847837247944</v>
      </c>
      <c r="GA28" s="1034">
        <f t="shared" si="71"/>
        <v>1637.3010399401728</v>
      </c>
      <c r="GB28" s="1034">
        <f t="shared" si="72"/>
        <v>0</v>
      </c>
      <c r="GC28" s="1034">
        <f t="shared" si="72"/>
        <v>0</v>
      </c>
      <c r="GD28" s="1034">
        <f t="shared" si="73"/>
        <v>201388.02791264126</v>
      </c>
      <c r="GE28" s="1038"/>
      <c r="GJ28" s="1028">
        <v>19</v>
      </c>
      <c r="GK28" s="1037">
        <v>0</v>
      </c>
      <c r="GL28" s="1037">
        <v>0</v>
      </c>
      <c r="GM28" s="1037">
        <v>21.167883211678831</v>
      </c>
      <c r="GN28" s="1037">
        <v>40.145985401459853</v>
      </c>
      <c r="GO28" s="1037">
        <v>38.686131386861319</v>
      </c>
      <c r="GP28" s="1037">
        <v>0</v>
      </c>
      <c r="GQ28" s="1037">
        <v>0</v>
      </c>
      <c r="GR28" s="1034">
        <v>1173075.652937067</v>
      </c>
      <c r="GT28" s="1035">
        <f t="shared" si="99"/>
        <v>19.25</v>
      </c>
      <c r="GU28" s="1036">
        <v>19</v>
      </c>
      <c r="GV28" s="1034">
        <f t="shared" si="74"/>
        <v>0</v>
      </c>
      <c r="GW28" s="1034">
        <f t="shared" si="75"/>
        <v>0</v>
      </c>
      <c r="GX28" s="1034">
        <f t="shared" si="76"/>
        <v>248315.28419835723</v>
      </c>
      <c r="GY28" s="1034">
        <f t="shared" si="77"/>
        <v>470942.7803761948</v>
      </c>
      <c r="GZ28" s="1034">
        <f t="shared" si="78"/>
        <v>453817.58836251503</v>
      </c>
      <c r="HA28" s="1034">
        <f t="shared" si="79"/>
        <v>0</v>
      </c>
      <c r="HB28" s="1034">
        <f t="shared" si="80"/>
        <v>0</v>
      </c>
      <c r="HC28" s="1034">
        <f t="shared" si="81"/>
        <v>1173075.652937067</v>
      </c>
      <c r="HI28" s="1080">
        <v>19</v>
      </c>
      <c r="HJ28" s="1080">
        <v>0</v>
      </c>
      <c r="HK28" s="1071">
        <v>0</v>
      </c>
      <c r="HL28" s="1071">
        <v>20</v>
      </c>
      <c r="HM28" s="1071">
        <v>54.814814814814817</v>
      </c>
      <c r="HN28" s="1071">
        <v>25.185185185185183</v>
      </c>
      <c r="HO28" s="1071">
        <v>0</v>
      </c>
      <c r="HP28" s="1071">
        <v>0</v>
      </c>
      <c r="HQ28" s="1071">
        <v>529238.78749829903</v>
      </c>
      <c r="HT28" s="1076">
        <f t="shared" si="100"/>
        <v>19.25</v>
      </c>
      <c r="HU28" s="1077">
        <v>19</v>
      </c>
      <c r="HV28" s="1078">
        <f t="shared" si="82"/>
        <v>0</v>
      </c>
      <c r="HW28" s="1078">
        <f t="shared" si="82"/>
        <v>0</v>
      </c>
      <c r="HX28" s="1078">
        <f t="shared" si="82"/>
        <v>105847.75749965981</v>
      </c>
      <c r="HY28" s="1078">
        <f t="shared" si="82"/>
        <v>290101.26129536395</v>
      </c>
      <c r="HZ28" s="1078">
        <f t="shared" si="82"/>
        <v>133289.7687032753</v>
      </c>
      <c r="IA28" s="1078">
        <f t="shared" si="82"/>
        <v>0</v>
      </c>
      <c r="IB28" s="1078">
        <f t="shared" si="82"/>
        <v>0</v>
      </c>
      <c r="IC28" s="1078">
        <f t="shared" si="17"/>
        <v>529238.78749829903</v>
      </c>
      <c r="IL28" s="1080">
        <v>19</v>
      </c>
      <c r="IM28" s="1080">
        <v>0</v>
      </c>
      <c r="IN28" s="1071">
        <v>0</v>
      </c>
      <c r="IO28" s="1071">
        <v>27.27272727272727</v>
      </c>
      <c r="IP28" s="1071">
        <v>67.768595041322314</v>
      </c>
      <c r="IQ28" s="1071">
        <v>4.9586776859504136</v>
      </c>
      <c r="IR28" s="1071">
        <v>0</v>
      </c>
      <c r="IS28" s="1071">
        <v>0</v>
      </c>
      <c r="IT28" s="1071">
        <v>187614.02352867421</v>
      </c>
      <c r="IW28" s="1076">
        <f t="shared" si="101"/>
        <v>19.25</v>
      </c>
      <c r="IX28" s="1077">
        <v>19</v>
      </c>
      <c r="IY28" s="1078">
        <f t="shared" si="83"/>
        <v>0</v>
      </c>
      <c r="IZ28" s="1078">
        <f t="shared" si="84"/>
        <v>0</v>
      </c>
      <c r="JA28" s="1078">
        <f t="shared" si="85"/>
        <v>51167.460962365687</v>
      </c>
      <c r="JB28" s="1078">
        <f t="shared" si="86"/>
        <v>127143.3878458784</v>
      </c>
      <c r="JC28" s="1078">
        <f t="shared" si="87"/>
        <v>9303.1747204301282</v>
      </c>
      <c r="JD28" s="1078">
        <f t="shared" si="88"/>
        <v>0</v>
      </c>
      <c r="JE28" s="1078">
        <f t="shared" si="89"/>
        <v>0</v>
      </c>
      <c r="JF28" s="1078">
        <f t="shared" si="90"/>
        <v>187614.02352867424</v>
      </c>
    </row>
    <row r="29" spans="2:266">
      <c r="B29" s="848">
        <v>19.5</v>
      </c>
      <c r="C29" s="848"/>
      <c r="D29" s="848">
        <v>7.5</v>
      </c>
      <c r="E29" s="852">
        <v>56.25</v>
      </c>
      <c r="F29" s="852">
        <v>36.25</v>
      </c>
      <c r="G29" s="848"/>
      <c r="H29" s="848"/>
      <c r="I29" s="653"/>
      <c r="J29" s="655">
        <v>452786.5757998263</v>
      </c>
      <c r="K29" s="653"/>
      <c r="L29" s="653"/>
      <c r="M29" s="848">
        <v>19.5</v>
      </c>
      <c r="N29" s="6">
        <f t="shared" si="91"/>
        <v>0</v>
      </c>
      <c r="O29" s="6">
        <f t="shared" si="92"/>
        <v>33958.993184986968</v>
      </c>
      <c r="P29" s="6">
        <f t="shared" si="93"/>
        <v>254692.44888740231</v>
      </c>
      <c r="Q29" s="6">
        <f t="shared" si="94"/>
        <v>164135.13372743703</v>
      </c>
      <c r="R29" s="6">
        <f t="shared" si="95"/>
        <v>0</v>
      </c>
      <c r="S29" s="6">
        <f t="shared" si="96"/>
        <v>0</v>
      </c>
      <c r="T29" s="6">
        <f t="shared" si="97"/>
        <v>0</v>
      </c>
      <c r="U29" s="6"/>
      <c r="X29" s="767">
        <v>20</v>
      </c>
      <c r="Y29" s="767"/>
      <c r="Z29" s="767"/>
      <c r="AA29" s="851">
        <v>54.117647058823529</v>
      </c>
      <c r="AB29" s="851">
        <v>45.882352941176471</v>
      </c>
      <c r="AC29" s="767"/>
      <c r="AD29" s="767"/>
      <c r="AE29" s="659"/>
      <c r="AG29" s="764">
        <v>390274.36569001351</v>
      </c>
      <c r="AI29" s="849">
        <f t="shared" si="21"/>
        <v>20.25</v>
      </c>
      <c r="AJ29" s="850">
        <v>20</v>
      </c>
      <c r="AK29" s="764">
        <f t="shared" si="22"/>
        <v>0</v>
      </c>
      <c r="AL29" s="764">
        <f t="shared" si="23"/>
        <v>0</v>
      </c>
      <c r="AM29" s="764">
        <f t="shared" si="24"/>
        <v>211207.30378518376</v>
      </c>
      <c r="AN29" s="764">
        <f t="shared" si="25"/>
        <v>179067.06190482975</v>
      </c>
      <c r="AO29" s="764">
        <f t="shared" si="26"/>
        <v>0</v>
      </c>
      <c r="AP29" s="764">
        <f t="shared" si="27"/>
        <v>0</v>
      </c>
      <c r="AQ29" s="764">
        <f t="shared" si="28"/>
        <v>0</v>
      </c>
      <c r="AR29" s="764">
        <f t="shared" si="29"/>
        <v>390274.36569001351</v>
      </c>
      <c r="AV29" s="767">
        <v>20</v>
      </c>
      <c r="AW29" s="768"/>
      <c r="AX29" s="768"/>
      <c r="AY29" s="768">
        <v>40.425531914893611</v>
      </c>
      <c r="AZ29" s="768">
        <v>43.61702127659575</v>
      </c>
      <c r="BA29" s="768">
        <v>2.1276595744680851</v>
      </c>
      <c r="BB29" s="768"/>
      <c r="BC29" s="659"/>
      <c r="BE29" s="761">
        <v>323687.4996103709</v>
      </c>
      <c r="BG29" s="849">
        <f t="shared" si="30"/>
        <v>20.25</v>
      </c>
      <c r="BH29" s="850">
        <v>20</v>
      </c>
      <c r="BI29" s="764">
        <f t="shared" si="31"/>
        <v>0</v>
      </c>
      <c r="BJ29" s="764">
        <f t="shared" si="32"/>
        <v>0</v>
      </c>
      <c r="BK29" s="764">
        <f t="shared" si="33"/>
        <v>130852.39345951162</v>
      </c>
      <c r="BL29" s="764">
        <f t="shared" si="34"/>
        <v>141182.84557473628</v>
      </c>
      <c r="BM29" s="764">
        <f t="shared" si="35"/>
        <v>6886.9680768164017</v>
      </c>
      <c r="BN29" s="764">
        <f t="shared" si="36"/>
        <v>0</v>
      </c>
      <c r="BO29" s="764">
        <f t="shared" si="37"/>
        <v>0</v>
      </c>
      <c r="BP29" s="761">
        <f t="shared" si="38"/>
        <v>278922.20711106429</v>
      </c>
      <c r="BT29" s="1028">
        <v>19.5</v>
      </c>
      <c r="BU29" s="1037">
        <v>0</v>
      </c>
      <c r="BV29" s="1037">
        <v>7.2580645161290329</v>
      </c>
      <c r="BW29" s="1037">
        <v>55.645161290322577</v>
      </c>
      <c r="BX29" s="1037">
        <v>35.483870967741936</v>
      </c>
      <c r="BY29" s="1037">
        <v>1.6129032258064515</v>
      </c>
      <c r="BZ29" s="1037">
        <v>0</v>
      </c>
      <c r="CA29" s="1033">
        <f t="shared" si="39"/>
        <v>99.999999999999986</v>
      </c>
      <c r="CC29" s="1034">
        <v>385042.84154230356</v>
      </c>
      <c r="CE29" s="1035">
        <f t="shared" si="2"/>
        <v>19.75</v>
      </c>
      <c r="CF29" s="1036">
        <v>19.5</v>
      </c>
      <c r="CG29" s="1034">
        <f t="shared" si="40"/>
        <v>0</v>
      </c>
      <c r="CH29" s="1034">
        <f t="shared" si="41"/>
        <v>27946.657853876874</v>
      </c>
      <c r="CI29" s="1034">
        <f t="shared" si="42"/>
        <v>214257.71021305601</v>
      </c>
      <c r="CJ29" s="1034">
        <f t="shared" si="43"/>
        <v>136628.10506339805</v>
      </c>
      <c r="CK29" s="1034">
        <f t="shared" si="44"/>
        <v>6210.3684119726377</v>
      </c>
      <c r="CL29" s="1034">
        <f t="shared" si="45"/>
        <v>0</v>
      </c>
      <c r="CM29" s="1034">
        <f t="shared" si="46"/>
        <v>385042.84154230356</v>
      </c>
      <c r="CQ29" s="1028">
        <v>18.5</v>
      </c>
      <c r="CR29" s="1037">
        <v>0</v>
      </c>
      <c r="CS29" s="1037">
        <v>13.392857142857142</v>
      </c>
      <c r="CT29" s="1037">
        <v>71.428571428571431</v>
      </c>
      <c r="CU29" s="1037">
        <v>15.178571428571427</v>
      </c>
      <c r="CV29" s="1037">
        <v>0</v>
      </c>
      <c r="CW29" s="1037">
        <v>0</v>
      </c>
      <c r="CX29" s="1040"/>
      <c r="CZ29" s="1034">
        <v>636288.18856087863</v>
      </c>
      <c r="DB29" s="1035">
        <f t="shared" si="102"/>
        <v>18.75</v>
      </c>
      <c r="DC29" s="1036">
        <v>18.5</v>
      </c>
      <c r="DD29" s="1034">
        <f t="shared" si="47"/>
        <v>0</v>
      </c>
      <c r="DE29" s="1034">
        <f t="shared" si="48"/>
        <v>85217.168110831961</v>
      </c>
      <c r="DF29" s="1034">
        <f t="shared" si="49"/>
        <v>454491.56325777044</v>
      </c>
      <c r="DG29" s="1034">
        <f t="shared" si="50"/>
        <v>96579.457192276212</v>
      </c>
      <c r="DH29" s="1034">
        <f t="shared" si="51"/>
        <v>0</v>
      </c>
      <c r="DI29" s="1034">
        <f t="shared" si="52"/>
        <v>0</v>
      </c>
      <c r="DJ29" s="1034">
        <f t="shared" si="98"/>
        <v>636288.18856087863</v>
      </c>
      <c r="DN29" s="1028">
        <v>19</v>
      </c>
      <c r="DO29" s="1037">
        <v>0</v>
      </c>
      <c r="DP29" s="1037">
        <v>22.727272727272727</v>
      </c>
      <c r="DQ29" s="1037">
        <v>47.402597402597401</v>
      </c>
      <c r="DR29" s="1037">
        <v>25.97402597402597</v>
      </c>
      <c r="DS29" s="1037">
        <v>3.8961038961038961</v>
      </c>
      <c r="DT29" s="1037">
        <v>0</v>
      </c>
      <c r="DV29" s="1034">
        <v>696576.79334551981</v>
      </c>
      <c r="DX29" s="1035">
        <f t="shared" si="103"/>
        <v>19.25</v>
      </c>
      <c r="DY29" s="1036">
        <v>19</v>
      </c>
      <c r="DZ29" s="1034">
        <f t="shared" si="53"/>
        <v>0</v>
      </c>
      <c r="EA29" s="1034">
        <f t="shared" si="54"/>
        <v>158312.90757852723</v>
      </c>
      <c r="EB29" s="1034">
        <f t="shared" si="55"/>
        <v>330195.49294949963</v>
      </c>
      <c r="EC29" s="1034">
        <f t="shared" si="56"/>
        <v>180929.03723260254</v>
      </c>
      <c r="ED29" s="1034">
        <f t="shared" si="57"/>
        <v>27139.355584890382</v>
      </c>
      <c r="EE29" s="1034">
        <f t="shared" si="58"/>
        <v>0</v>
      </c>
      <c r="EF29" s="1034">
        <f t="shared" si="59"/>
        <v>696576.79334551981</v>
      </c>
      <c r="EG29" s="1038"/>
      <c r="EL29" s="1028">
        <v>19</v>
      </c>
      <c r="EM29" s="1037">
        <v>0</v>
      </c>
      <c r="EN29" s="1037">
        <v>22.727272727272727</v>
      </c>
      <c r="EO29" s="1037">
        <v>47.402597402597401</v>
      </c>
      <c r="EP29" s="1037">
        <v>25.97402597402597</v>
      </c>
      <c r="EQ29" s="1037">
        <v>3.8961038961038961</v>
      </c>
      <c r="ER29" s="1037">
        <v>0</v>
      </c>
      <c r="ET29" s="1034">
        <v>646582.58350710641</v>
      </c>
      <c r="EV29" s="1035">
        <f t="shared" si="104"/>
        <v>19.25</v>
      </c>
      <c r="EW29" s="1036">
        <v>19</v>
      </c>
      <c r="EX29" s="1034">
        <f t="shared" si="60"/>
        <v>0</v>
      </c>
      <c r="EY29" s="1034">
        <f t="shared" si="61"/>
        <v>146950.587160706</v>
      </c>
      <c r="EZ29" s="1034">
        <f t="shared" si="62"/>
        <v>306496.93893518677</v>
      </c>
      <c r="FA29" s="1034">
        <f t="shared" si="63"/>
        <v>167943.52818366396</v>
      </c>
      <c r="FB29" s="1034">
        <f t="shared" si="64"/>
        <v>25191.529227549603</v>
      </c>
      <c r="FC29" s="1034">
        <f t="shared" si="65"/>
        <v>0</v>
      </c>
      <c r="FD29" s="1034">
        <f t="shared" si="66"/>
        <v>646582.58350710629</v>
      </c>
      <c r="FE29" s="1038"/>
      <c r="FK29" s="1028">
        <v>19</v>
      </c>
      <c r="FL29" s="1037">
        <v>0</v>
      </c>
      <c r="FM29" s="1037">
        <v>0</v>
      </c>
      <c r="FN29" s="1037">
        <v>44.366197183098592</v>
      </c>
      <c r="FO29" s="1037">
        <v>48.591549295774648</v>
      </c>
      <c r="FP29" s="1037">
        <v>7.042253521126761</v>
      </c>
      <c r="FQ29" s="1037">
        <v>0</v>
      </c>
      <c r="FR29" s="1037">
        <v>0</v>
      </c>
      <c r="FS29" s="1034">
        <v>291662.53211429203</v>
      </c>
      <c r="FU29" s="1035">
        <f t="shared" si="105"/>
        <v>19.25</v>
      </c>
      <c r="FV29" s="1036">
        <v>19</v>
      </c>
      <c r="FW29" s="1034">
        <f t="shared" si="67"/>
        <v>0</v>
      </c>
      <c r="FX29" s="1034">
        <f t="shared" si="68"/>
        <v>0</v>
      </c>
      <c r="FY29" s="1034">
        <f t="shared" si="69"/>
        <v>129399.57410704506</v>
      </c>
      <c r="FZ29" s="1034">
        <f t="shared" si="70"/>
        <v>141723.34306962078</v>
      </c>
      <c r="GA29" s="1034">
        <f t="shared" si="71"/>
        <v>20539.6149376262</v>
      </c>
      <c r="GB29" s="1034">
        <f t="shared" si="72"/>
        <v>0</v>
      </c>
      <c r="GC29" s="1034">
        <f t="shared" si="72"/>
        <v>0</v>
      </c>
      <c r="GD29" s="1034">
        <f t="shared" si="73"/>
        <v>291662.53211429203</v>
      </c>
      <c r="GE29" s="1038"/>
      <c r="GJ29" s="1028">
        <v>19.5</v>
      </c>
      <c r="GK29" s="1037">
        <v>0</v>
      </c>
      <c r="GL29" s="1037">
        <v>0</v>
      </c>
      <c r="GM29" s="1037">
        <v>6.4748201438848918</v>
      </c>
      <c r="GN29" s="1037">
        <v>38.129496402877699</v>
      </c>
      <c r="GO29" s="1037">
        <v>55.39568345323741</v>
      </c>
      <c r="GP29" s="1037">
        <v>0</v>
      </c>
      <c r="GQ29" s="1037">
        <v>0</v>
      </c>
      <c r="GR29" s="1034">
        <v>996105.09842269367</v>
      </c>
      <c r="GT29" s="1035">
        <f t="shared" si="99"/>
        <v>19.75</v>
      </c>
      <c r="GU29" s="1036">
        <v>19.5</v>
      </c>
      <c r="GV29" s="1034">
        <f t="shared" si="74"/>
        <v>0</v>
      </c>
      <c r="GW29" s="1034">
        <f t="shared" si="75"/>
        <v>0</v>
      </c>
      <c r="GX29" s="1034">
        <f t="shared" si="76"/>
        <v>64496.013566936999</v>
      </c>
      <c r="GY29" s="1034">
        <f t="shared" si="77"/>
        <v>379809.85767196235</v>
      </c>
      <c r="GZ29" s="1034">
        <f t="shared" si="78"/>
        <v>551799.22718379425</v>
      </c>
      <c r="HA29" s="1034">
        <f t="shared" si="79"/>
        <v>0</v>
      </c>
      <c r="HB29" s="1034">
        <f t="shared" si="80"/>
        <v>0</v>
      </c>
      <c r="HC29" s="1034">
        <f t="shared" si="81"/>
        <v>996105.09842269355</v>
      </c>
      <c r="HI29" s="1080">
        <v>19.5</v>
      </c>
      <c r="HJ29" s="1080">
        <v>0</v>
      </c>
      <c r="HK29" s="1071">
        <v>0</v>
      </c>
      <c r="HL29" s="1071">
        <v>15.596330275229359</v>
      </c>
      <c r="HM29" s="1071">
        <v>50.458715596330272</v>
      </c>
      <c r="HN29" s="1071">
        <v>32.11009174311927</v>
      </c>
      <c r="HO29" s="1071">
        <v>1.834862385321101</v>
      </c>
      <c r="HP29" s="1071">
        <v>0</v>
      </c>
      <c r="HQ29" s="1071">
        <v>316355.59220728872</v>
      </c>
      <c r="HT29" s="1076">
        <f t="shared" si="100"/>
        <v>19.75</v>
      </c>
      <c r="HU29" s="1077">
        <v>19.5</v>
      </c>
      <c r="HV29" s="1078">
        <f t="shared" si="82"/>
        <v>0</v>
      </c>
      <c r="HW29" s="1078">
        <f t="shared" si="82"/>
        <v>0</v>
      </c>
      <c r="HX29" s="1078">
        <f t="shared" si="82"/>
        <v>49339.863004806495</v>
      </c>
      <c r="HY29" s="1078">
        <f t="shared" si="82"/>
        <v>159628.96854496218</v>
      </c>
      <c r="HZ29" s="1078">
        <f t="shared" si="82"/>
        <v>101582.07089224868</v>
      </c>
      <c r="IA29" s="1078">
        <f t="shared" si="82"/>
        <v>5804.6897652713533</v>
      </c>
      <c r="IB29" s="1078">
        <f t="shared" si="82"/>
        <v>0</v>
      </c>
      <c r="IC29" s="1078">
        <f t="shared" si="17"/>
        <v>316355.59220728872</v>
      </c>
      <c r="IL29" s="1080">
        <v>19.5</v>
      </c>
      <c r="IM29" s="1080">
        <v>0</v>
      </c>
      <c r="IN29" s="1071">
        <v>0</v>
      </c>
      <c r="IO29" s="1071">
        <v>12.345679012345679</v>
      </c>
      <c r="IP29" s="1071">
        <v>77.777777777777786</v>
      </c>
      <c r="IQ29" s="1071">
        <v>9.8765432098765427</v>
      </c>
      <c r="IR29" s="1071">
        <v>0</v>
      </c>
      <c r="IS29" s="1071">
        <v>0</v>
      </c>
      <c r="IT29" s="1071">
        <v>117966.16728542936</v>
      </c>
      <c r="IW29" s="1076">
        <f t="shared" si="101"/>
        <v>19.75</v>
      </c>
      <c r="IX29" s="1077">
        <v>19.5</v>
      </c>
      <c r="IY29" s="1078">
        <f t="shared" si="83"/>
        <v>0</v>
      </c>
      <c r="IZ29" s="1078">
        <f t="shared" si="84"/>
        <v>0</v>
      </c>
      <c r="JA29" s="1078">
        <f t="shared" si="85"/>
        <v>14563.724356225845</v>
      </c>
      <c r="JB29" s="1078">
        <f t="shared" si="86"/>
        <v>91751.463444222842</v>
      </c>
      <c r="JC29" s="1078">
        <f t="shared" si="87"/>
        <v>11650.979484980677</v>
      </c>
      <c r="JD29" s="1078">
        <f t="shared" si="88"/>
        <v>0</v>
      </c>
      <c r="JE29" s="1078">
        <f t="shared" si="89"/>
        <v>0</v>
      </c>
      <c r="JF29" s="1078">
        <f t="shared" si="90"/>
        <v>117966.16728542936</v>
      </c>
    </row>
    <row r="30" spans="2:266">
      <c r="B30" s="848">
        <v>20</v>
      </c>
      <c r="C30" s="848"/>
      <c r="D30" s="848"/>
      <c r="E30" s="852">
        <v>54.117647058823529</v>
      </c>
      <c r="F30" s="852">
        <v>45.882352941176471</v>
      </c>
      <c r="G30" s="848"/>
      <c r="H30" s="848"/>
      <c r="I30" s="653"/>
      <c r="J30" s="655">
        <v>180749.31612685582</v>
      </c>
      <c r="K30" s="653"/>
      <c r="L30" s="653"/>
      <c r="M30" s="848">
        <v>20</v>
      </c>
      <c r="N30" s="6">
        <f t="shared" si="91"/>
        <v>0</v>
      </c>
      <c r="O30" s="6">
        <f t="shared" si="92"/>
        <v>0</v>
      </c>
      <c r="P30" s="6">
        <f t="shared" si="93"/>
        <v>97817.276962769029</v>
      </c>
      <c r="Q30" s="6">
        <f t="shared" si="94"/>
        <v>82932.039164086789</v>
      </c>
      <c r="R30" s="6">
        <f t="shared" si="95"/>
        <v>0</v>
      </c>
      <c r="S30" s="6">
        <f t="shared" si="96"/>
        <v>0</v>
      </c>
      <c r="T30" s="6">
        <f t="shared" si="97"/>
        <v>0</v>
      </c>
      <c r="U30" s="6"/>
      <c r="X30" s="767">
        <v>20.5</v>
      </c>
      <c r="Y30" s="767"/>
      <c r="Z30" s="767"/>
      <c r="AA30" s="851">
        <v>52.873563218390807</v>
      </c>
      <c r="AB30" s="851">
        <v>43.678160919540232</v>
      </c>
      <c r="AC30" s="851">
        <v>3.4482758620689653</v>
      </c>
      <c r="AD30" s="767"/>
      <c r="AE30" s="659"/>
      <c r="AG30" s="764">
        <v>314046.58067638101</v>
      </c>
      <c r="AI30" s="849">
        <f t="shared" si="21"/>
        <v>20.75</v>
      </c>
      <c r="AJ30" s="850">
        <v>20.5</v>
      </c>
      <c r="AK30" s="764">
        <f t="shared" si="22"/>
        <v>0</v>
      </c>
      <c r="AL30" s="764">
        <f t="shared" si="23"/>
        <v>0</v>
      </c>
      <c r="AM30" s="764">
        <f t="shared" si="24"/>
        <v>166047.617369121</v>
      </c>
      <c r="AN30" s="764">
        <f t="shared" si="25"/>
        <v>137169.77087014343</v>
      </c>
      <c r="AO30" s="764">
        <f t="shared" si="26"/>
        <v>10829.192437116586</v>
      </c>
      <c r="AP30" s="764">
        <f t="shared" si="27"/>
        <v>0</v>
      </c>
      <c r="AQ30" s="764">
        <f t="shared" si="28"/>
        <v>0</v>
      </c>
      <c r="AR30" s="764">
        <f t="shared" si="29"/>
        <v>314046.58067638101</v>
      </c>
      <c r="AV30" s="767">
        <v>20.5</v>
      </c>
      <c r="AW30" s="768"/>
      <c r="AX30" s="768"/>
      <c r="AY30" s="768">
        <v>40</v>
      </c>
      <c r="AZ30" s="768">
        <v>35</v>
      </c>
      <c r="BA30" s="768">
        <v>15</v>
      </c>
      <c r="BB30" s="768"/>
      <c r="BC30" s="659"/>
      <c r="BE30" s="761">
        <v>348628.10449068394</v>
      </c>
      <c r="BG30" s="849">
        <f t="shared" si="30"/>
        <v>20.75</v>
      </c>
      <c r="BH30" s="850">
        <v>20.5</v>
      </c>
      <c r="BI30" s="764">
        <f t="shared" si="31"/>
        <v>0</v>
      </c>
      <c r="BJ30" s="764">
        <f t="shared" si="32"/>
        <v>0</v>
      </c>
      <c r="BK30" s="764">
        <f t="shared" si="33"/>
        <v>139451.24179627359</v>
      </c>
      <c r="BL30" s="764">
        <f t="shared" si="34"/>
        <v>122019.83657173938</v>
      </c>
      <c r="BM30" s="764">
        <f t="shared" si="35"/>
        <v>52294.215673602586</v>
      </c>
      <c r="BN30" s="764">
        <f t="shared" si="36"/>
        <v>0</v>
      </c>
      <c r="BO30" s="764">
        <f t="shared" si="37"/>
        <v>0</v>
      </c>
      <c r="BP30" s="761">
        <f t="shared" si="38"/>
        <v>313765.29404161556</v>
      </c>
      <c r="BT30" s="1028">
        <v>20</v>
      </c>
      <c r="BU30" s="1037">
        <v>0</v>
      </c>
      <c r="BV30" s="1037">
        <v>4.8543689320388346</v>
      </c>
      <c r="BW30" s="1037">
        <v>55.339805825242713</v>
      </c>
      <c r="BX30" s="1037">
        <v>38.834951456310677</v>
      </c>
      <c r="BY30" s="1037">
        <v>0.97087378640776689</v>
      </c>
      <c r="BZ30" s="1037">
        <v>0</v>
      </c>
      <c r="CA30" s="1033">
        <f t="shared" si="39"/>
        <v>99.999999999999986</v>
      </c>
      <c r="CC30" s="1034">
        <v>363897.23022765096</v>
      </c>
      <c r="CE30" s="1035">
        <f t="shared" si="2"/>
        <v>20.25</v>
      </c>
      <c r="CF30" s="1036">
        <v>20</v>
      </c>
      <c r="CG30" s="1034">
        <f t="shared" si="40"/>
        <v>0</v>
      </c>
      <c r="CH30" s="1034">
        <f t="shared" si="41"/>
        <v>17664.914088720921</v>
      </c>
      <c r="CI30" s="1034">
        <f t="shared" si="42"/>
        <v>201380.02061141847</v>
      </c>
      <c r="CJ30" s="1034">
        <f t="shared" si="43"/>
        <v>141319.31270976737</v>
      </c>
      <c r="CK30" s="1034">
        <f t="shared" si="44"/>
        <v>3532.9828177441836</v>
      </c>
      <c r="CL30" s="1034">
        <f t="shared" si="45"/>
        <v>0</v>
      </c>
      <c r="CM30" s="1034">
        <f t="shared" si="46"/>
        <v>363897.23022765096</v>
      </c>
      <c r="CQ30" s="1028">
        <v>19</v>
      </c>
      <c r="CR30" s="1037">
        <v>0</v>
      </c>
      <c r="CS30" s="1037">
        <v>19.298245614035086</v>
      </c>
      <c r="CT30" s="1037">
        <v>63.157894736842103</v>
      </c>
      <c r="CU30" s="1037">
        <v>17.543859649122805</v>
      </c>
      <c r="CV30" s="1037">
        <v>0</v>
      </c>
      <c r="CW30" s="1037">
        <v>0</v>
      </c>
      <c r="CX30" s="1040"/>
      <c r="CZ30" s="1034">
        <v>759017.2461678345</v>
      </c>
      <c r="DB30" s="1035">
        <f t="shared" si="102"/>
        <v>19.25</v>
      </c>
      <c r="DC30" s="1036">
        <v>19</v>
      </c>
      <c r="DD30" s="1034">
        <f t="shared" si="47"/>
        <v>0</v>
      </c>
      <c r="DE30" s="1034">
        <f t="shared" si="48"/>
        <v>146477.01241835402</v>
      </c>
      <c r="DF30" s="1034">
        <f t="shared" si="49"/>
        <v>479379.3133691586</v>
      </c>
      <c r="DG30" s="1034">
        <f t="shared" si="50"/>
        <v>133160.92038032183</v>
      </c>
      <c r="DH30" s="1034">
        <f t="shared" si="51"/>
        <v>0</v>
      </c>
      <c r="DI30" s="1034">
        <f t="shared" si="52"/>
        <v>0</v>
      </c>
      <c r="DJ30" s="1034">
        <f t="shared" si="98"/>
        <v>759017.24616783438</v>
      </c>
      <c r="DN30" s="1028">
        <v>19.5</v>
      </c>
      <c r="DO30" s="1037">
        <v>0</v>
      </c>
      <c r="DP30" s="1037">
        <v>12.23021582733813</v>
      </c>
      <c r="DQ30" s="1037">
        <v>48.201438848920866</v>
      </c>
      <c r="DR30" s="1037">
        <v>35.251798561151077</v>
      </c>
      <c r="DS30" s="1037">
        <v>4.3165467625899279</v>
      </c>
      <c r="DT30" s="1037">
        <v>0</v>
      </c>
      <c r="DV30" s="1034">
        <v>467729.09797991632</v>
      </c>
      <c r="DX30" s="1035">
        <f t="shared" si="103"/>
        <v>19.75</v>
      </c>
      <c r="DY30" s="1036">
        <v>19.5</v>
      </c>
      <c r="DZ30" s="1034">
        <f t="shared" si="53"/>
        <v>0</v>
      </c>
      <c r="EA30" s="1034">
        <f t="shared" si="54"/>
        <v>57204.278170205595</v>
      </c>
      <c r="EB30" s="1034">
        <f t="shared" si="55"/>
        <v>225452.15514139854</v>
      </c>
      <c r="EC30" s="1034">
        <f t="shared" si="56"/>
        <v>164882.91943176906</v>
      </c>
      <c r="ED30" s="1034">
        <f t="shared" si="57"/>
        <v>20189.745236543149</v>
      </c>
      <c r="EE30" s="1034">
        <f t="shared" si="58"/>
        <v>0</v>
      </c>
      <c r="EF30" s="1034">
        <f t="shared" si="59"/>
        <v>467729.09797991632</v>
      </c>
      <c r="EG30" s="1038"/>
      <c r="EL30" s="1028">
        <v>19.5</v>
      </c>
      <c r="EM30" s="1037">
        <v>0</v>
      </c>
      <c r="EN30" s="1037">
        <v>12.23021582733813</v>
      </c>
      <c r="EO30" s="1037">
        <v>48.201438848920866</v>
      </c>
      <c r="EP30" s="1037">
        <v>35.251798561151077</v>
      </c>
      <c r="EQ30" s="1037">
        <v>4.3165467625899279</v>
      </c>
      <c r="ER30" s="1037">
        <v>0</v>
      </c>
      <c r="ET30" s="1034">
        <v>503497.5676486725</v>
      </c>
      <c r="EV30" s="1035">
        <f t="shared" si="104"/>
        <v>19.75</v>
      </c>
      <c r="EW30" s="1036">
        <v>19.5</v>
      </c>
      <c r="EX30" s="1034">
        <f t="shared" si="60"/>
        <v>0</v>
      </c>
      <c r="EY30" s="1034">
        <f t="shared" si="61"/>
        <v>61578.839208830454</v>
      </c>
      <c r="EZ30" s="1034">
        <f t="shared" si="62"/>
        <v>242693.07217597883</v>
      </c>
      <c r="FA30" s="1034">
        <f t="shared" si="63"/>
        <v>177491.9483078054</v>
      </c>
      <c r="FB30" s="1034">
        <f t="shared" si="64"/>
        <v>21733.707956057806</v>
      </c>
      <c r="FC30" s="1034">
        <f t="shared" si="65"/>
        <v>0</v>
      </c>
      <c r="FD30" s="1034">
        <f t="shared" si="66"/>
        <v>503497.5676486725</v>
      </c>
      <c r="FE30" s="1038"/>
      <c r="FK30" s="1028">
        <v>19.5</v>
      </c>
      <c r="FL30" s="1037">
        <v>0</v>
      </c>
      <c r="FM30" s="1037">
        <v>0</v>
      </c>
      <c r="FN30" s="1037">
        <v>30.952380952380953</v>
      </c>
      <c r="FO30" s="1037">
        <v>53.174603174603178</v>
      </c>
      <c r="FP30" s="1037">
        <v>15.873015873015872</v>
      </c>
      <c r="FQ30" s="1037">
        <v>0</v>
      </c>
      <c r="FR30" s="1037">
        <v>0</v>
      </c>
      <c r="FS30" s="1034">
        <v>238495.82920038831</v>
      </c>
      <c r="FU30" s="1035">
        <f t="shared" si="105"/>
        <v>19.75</v>
      </c>
      <c r="FV30" s="1036">
        <v>19.5</v>
      </c>
      <c r="FW30" s="1034">
        <f t="shared" si="67"/>
        <v>0</v>
      </c>
      <c r="FX30" s="1034">
        <f t="shared" si="68"/>
        <v>0</v>
      </c>
      <c r="FY30" s="1034">
        <f t="shared" si="69"/>
        <v>73820.137609644007</v>
      </c>
      <c r="FZ30" s="1034">
        <f t="shared" si="70"/>
        <v>126819.21076528584</v>
      </c>
      <c r="GA30" s="1034">
        <f t="shared" si="71"/>
        <v>37856.480825458457</v>
      </c>
      <c r="GB30" s="1034">
        <f t="shared" si="72"/>
        <v>0</v>
      </c>
      <c r="GC30" s="1034">
        <f t="shared" si="72"/>
        <v>0</v>
      </c>
      <c r="GD30" s="1034">
        <f t="shared" si="73"/>
        <v>238495.82920038831</v>
      </c>
      <c r="GE30" s="1038"/>
      <c r="GJ30" s="1028">
        <v>20</v>
      </c>
      <c r="GK30" s="1037">
        <v>0</v>
      </c>
      <c r="GL30" s="1037">
        <v>0</v>
      </c>
      <c r="GM30" s="1037">
        <v>2</v>
      </c>
      <c r="GN30" s="1037">
        <v>33</v>
      </c>
      <c r="GO30" s="1037">
        <v>64</v>
      </c>
      <c r="GP30" s="1037">
        <v>1</v>
      </c>
      <c r="GQ30" s="1037">
        <v>0</v>
      </c>
      <c r="GR30" s="1034">
        <v>1275023.027550491</v>
      </c>
      <c r="GT30" s="1035">
        <f t="shared" si="99"/>
        <v>20.25</v>
      </c>
      <c r="GU30" s="1036">
        <v>20</v>
      </c>
      <c r="GV30" s="1034">
        <f t="shared" si="74"/>
        <v>0</v>
      </c>
      <c r="GW30" s="1034">
        <f t="shared" si="75"/>
        <v>0</v>
      </c>
      <c r="GX30" s="1034">
        <f t="shared" si="76"/>
        <v>25500.460551009819</v>
      </c>
      <c r="GY30" s="1034">
        <f t="shared" si="77"/>
        <v>420757.59909166204</v>
      </c>
      <c r="GZ30" s="1034">
        <f t="shared" si="78"/>
        <v>816014.73763231421</v>
      </c>
      <c r="HA30" s="1034">
        <f t="shared" si="79"/>
        <v>12750.23027550491</v>
      </c>
      <c r="HB30" s="1034">
        <f t="shared" si="80"/>
        <v>0</v>
      </c>
      <c r="HC30" s="1034">
        <f t="shared" si="81"/>
        <v>1275023.027550491</v>
      </c>
      <c r="HI30" s="1080">
        <v>20</v>
      </c>
      <c r="HJ30" s="1080">
        <v>0</v>
      </c>
      <c r="HK30" s="1071">
        <v>0</v>
      </c>
      <c r="HL30" s="1071">
        <v>8.235294117647058</v>
      </c>
      <c r="HM30" s="1071">
        <v>45.882352941176471</v>
      </c>
      <c r="HN30" s="1071">
        <v>42.352941176470587</v>
      </c>
      <c r="HO30" s="1071">
        <v>3.5294117647058822</v>
      </c>
      <c r="HP30" s="1071">
        <v>0</v>
      </c>
      <c r="HQ30" s="1071">
        <v>379978.58066483901</v>
      </c>
      <c r="HT30" s="1076">
        <f t="shared" si="100"/>
        <v>20.25</v>
      </c>
      <c r="HU30" s="1077">
        <v>20</v>
      </c>
      <c r="HV30" s="1078">
        <f t="shared" si="82"/>
        <v>0</v>
      </c>
      <c r="HW30" s="1078">
        <f t="shared" si="82"/>
        <v>0</v>
      </c>
      <c r="HX30" s="1078">
        <f t="shared" si="82"/>
        <v>31292.353701810269</v>
      </c>
      <c r="HY30" s="1078">
        <f t="shared" si="82"/>
        <v>174343.11348151439</v>
      </c>
      <c r="HZ30" s="1078">
        <f t="shared" si="82"/>
        <v>160932.1047521671</v>
      </c>
      <c r="IA30" s="1078">
        <f t="shared" si="82"/>
        <v>13411.008729347259</v>
      </c>
      <c r="IB30" s="1078">
        <f t="shared" si="82"/>
        <v>0</v>
      </c>
      <c r="IC30" s="1078">
        <f t="shared" si="17"/>
        <v>379978.58066483901</v>
      </c>
      <c r="IL30" s="1080">
        <v>20</v>
      </c>
      <c r="IM30" s="1080">
        <v>0</v>
      </c>
      <c r="IN30" s="1071">
        <v>0</v>
      </c>
      <c r="IO30" s="1071">
        <v>5.6818181818181817</v>
      </c>
      <c r="IP30" s="1071">
        <v>59.090909090909093</v>
      </c>
      <c r="IQ30" s="1071">
        <v>35.227272727272727</v>
      </c>
      <c r="IR30" s="1071">
        <v>0</v>
      </c>
      <c r="IS30" s="1071">
        <v>0</v>
      </c>
      <c r="IT30" s="1071">
        <v>138023.12800294155</v>
      </c>
      <c r="IW30" s="1076">
        <f t="shared" si="101"/>
        <v>20.25</v>
      </c>
      <c r="IX30" s="1077">
        <v>20</v>
      </c>
      <c r="IY30" s="1078">
        <f t="shared" si="83"/>
        <v>0</v>
      </c>
      <c r="IZ30" s="1078">
        <f t="shared" si="84"/>
        <v>0</v>
      </c>
      <c r="JA30" s="1078">
        <f t="shared" si="85"/>
        <v>7842.223181985315</v>
      </c>
      <c r="JB30" s="1078">
        <f t="shared" si="86"/>
        <v>81559.121092647285</v>
      </c>
      <c r="JC30" s="1078">
        <f t="shared" si="87"/>
        <v>48621.783728308954</v>
      </c>
      <c r="JD30" s="1078">
        <f t="shared" si="88"/>
        <v>0</v>
      </c>
      <c r="JE30" s="1078">
        <f t="shared" si="89"/>
        <v>0</v>
      </c>
      <c r="JF30" s="1078">
        <f t="shared" si="90"/>
        <v>138023.12800294155</v>
      </c>
    </row>
    <row r="31" spans="2:266">
      <c r="B31" s="848">
        <v>20.5</v>
      </c>
      <c r="C31" s="848"/>
      <c r="D31" s="848"/>
      <c r="E31" s="852">
        <v>52.873563218390807</v>
      </c>
      <c r="F31" s="852">
        <v>43.678160919540232</v>
      </c>
      <c r="G31" s="852">
        <v>3.4482758620689653</v>
      </c>
      <c r="H31" s="848"/>
      <c r="I31" s="653"/>
      <c r="J31" s="655">
        <v>116809.54842192147</v>
      </c>
      <c r="K31" s="653"/>
      <c r="L31" s="653"/>
      <c r="M31" s="848">
        <v>20.5</v>
      </c>
      <c r="N31" s="6">
        <f t="shared" si="91"/>
        <v>0</v>
      </c>
      <c r="O31" s="6">
        <f t="shared" si="92"/>
        <v>0</v>
      </c>
      <c r="P31" s="6">
        <f t="shared" si="93"/>
        <v>61761.370429981471</v>
      </c>
      <c r="Q31" s="6">
        <f t="shared" si="94"/>
        <v>51020.262529115127</v>
      </c>
      <c r="R31" s="6">
        <f t="shared" si="95"/>
        <v>4027.915462824878</v>
      </c>
      <c r="S31" s="6">
        <f t="shared" si="96"/>
        <v>0</v>
      </c>
      <c r="T31" s="6">
        <f t="shared" si="97"/>
        <v>0</v>
      </c>
      <c r="U31" s="6"/>
      <c r="X31" s="767">
        <v>21</v>
      </c>
      <c r="Y31" s="767"/>
      <c r="Z31" s="767"/>
      <c r="AA31" s="767"/>
      <c r="AB31" s="851">
        <v>91.304347826086953</v>
      </c>
      <c r="AC31" s="851">
        <v>8.695652173913043</v>
      </c>
      <c r="AD31" s="767"/>
      <c r="AE31" s="659"/>
      <c r="AG31" s="764">
        <v>353415.09420908371</v>
      </c>
      <c r="AI31" s="849">
        <f t="shared" si="21"/>
        <v>21.25</v>
      </c>
      <c r="AJ31" s="850">
        <v>21</v>
      </c>
      <c r="AK31" s="764">
        <f t="shared" si="22"/>
        <v>0</v>
      </c>
      <c r="AL31" s="764">
        <f t="shared" si="23"/>
        <v>0</v>
      </c>
      <c r="AM31" s="764">
        <f t="shared" si="24"/>
        <v>0</v>
      </c>
      <c r="AN31" s="764">
        <f t="shared" si="25"/>
        <v>322683.34688655467</v>
      </c>
      <c r="AO31" s="764">
        <f t="shared" si="26"/>
        <v>30731.747322529016</v>
      </c>
      <c r="AP31" s="764">
        <f t="shared" si="27"/>
        <v>0</v>
      </c>
      <c r="AQ31" s="764">
        <f t="shared" si="28"/>
        <v>0</v>
      </c>
      <c r="AR31" s="764">
        <f t="shared" si="29"/>
        <v>353415.09420908371</v>
      </c>
      <c r="AV31" s="767">
        <v>21</v>
      </c>
      <c r="AW31" s="768"/>
      <c r="AX31" s="768"/>
      <c r="AY31" s="768">
        <v>31.395348837209301</v>
      </c>
      <c r="AZ31" s="768">
        <v>39.534883720930232</v>
      </c>
      <c r="BA31" s="768">
        <v>16.279069767441861</v>
      </c>
      <c r="BB31" s="768"/>
      <c r="BC31" s="659"/>
      <c r="BE31" s="761">
        <v>282309.69898556516</v>
      </c>
      <c r="BG31" s="849">
        <f t="shared" si="30"/>
        <v>21.25</v>
      </c>
      <c r="BH31" s="850">
        <v>21</v>
      </c>
      <c r="BI31" s="764">
        <f t="shared" si="31"/>
        <v>0</v>
      </c>
      <c r="BJ31" s="764">
        <f t="shared" si="32"/>
        <v>0</v>
      </c>
      <c r="BK31" s="764">
        <f t="shared" si="33"/>
        <v>88632.114797793722</v>
      </c>
      <c r="BL31" s="764">
        <f t="shared" si="34"/>
        <v>111610.81122685134</v>
      </c>
      <c r="BM31" s="764">
        <f t="shared" si="35"/>
        <v>45957.392858115265</v>
      </c>
      <c r="BN31" s="764">
        <f t="shared" si="36"/>
        <v>0</v>
      </c>
      <c r="BO31" s="764">
        <f t="shared" si="37"/>
        <v>0</v>
      </c>
      <c r="BP31" s="761">
        <f t="shared" si="38"/>
        <v>246200.3188827603</v>
      </c>
      <c r="BT31" s="1028">
        <v>20.5</v>
      </c>
      <c r="BU31" s="1037">
        <v>0</v>
      </c>
      <c r="BV31" s="1037">
        <v>4.8192771084337354</v>
      </c>
      <c r="BW31" s="1037">
        <v>46.987951807228917</v>
      </c>
      <c r="BX31" s="1037">
        <v>40.963855421686745</v>
      </c>
      <c r="BY31" s="1037">
        <v>7.2289156626506017</v>
      </c>
      <c r="BZ31" s="1037">
        <v>0</v>
      </c>
      <c r="CA31" s="1033">
        <f t="shared" si="39"/>
        <v>100.00000000000001</v>
      </c>
      <c r="CC31" s="1034">
        <v>186168.96284413998</v>
      </c>
      <c r="CE31" s="1035">
        <f t="shared" si="2"/>
        <v>20.75</v>
      </c>
      <c r="CF31" s="1036">
        <v>20.5</v>
      </c>
      <c r="CG31" s="1034">
        <f t="shared" si="40"/>
        <v>0</v>
      </c>
      <c r="CH31" s="1034">
        <f t="shared" si="41"/>
        <v>8971.9982093561448</v>
      </c>
      <c r="CI31" s="1034">
        <f t="shared" si="42"/>
        <v>87476.982541222402</v>
      </c>
      <c r="CJ31" s="1034">
        <f t="shared" si="43"/>
        <v>76261.984779527222</v>
      </c>
      <c r="CK31" s="1034">
        <f t="shared" si="44"/>
        <v>13457.997314034215</v>
      </c>
      <c r="CL31" s="1034">
        <f t="shared" si="45"/>
        <v>0</v>
      </c>
      <c r="CM31" s="1034">
        <f t="shared" si="46"/>
        <v>186168.96284413995</v>
      </c>
      <c r="CQ31" s="1028">
        <v>19.5</v>
      </c>
      <c r="CR31" s="1037">
        <v>0</v>
      </c>
      <c r="CS31" s="1037">
        <v>7.2580645161290329</v>
      </c>
      <c r="CT31" s="1037">
        <v>55.645161290322577</v>
      </c>
      <c r="CU31" s="1037">
        <v>35.483870967741936</v>
      </c>
      <c r="CV31" s="1037">
        <v>1.6129032258064515</v>
      </c>
      <c r="CW31" s="1037">
        <v>0</v>
      </c>
      <c r="CX31" s="1040"/>
      <c r="CZ31" s="1034">
        <v>572801.88095450611</v>
      </c>
      <c r="DB31" s="1035">
        <f t="shared" si="102"/>
        <v>19.75</v>
      </c>
      <c r="DC31" s="1036">
        <v>19.5</v>
      </c>
      <c r="DD31" s="1034">
        <f t="shared" si="47"/>
        <v>0</v>
      </c>
      <c r="DE31" s="1034">
        <f t="shared" si="48"/>
        <v>41574.330069278672</v>
      </c>
      <c r="DF31" s="1034">
        <f t="shared" si="49"/>
        <v>318736.53053113644</v>
      </c>
      <c r="DG31" s="1034">
        <f t="shared" si="50"/>
        <v>203252.28033869571</v>
      </c>
      <c r="DH31" s="1034">
        <f t="shared" si="51"/>
        <v>9238.7400153952585</v>
      </c>
      <c r="DI31" s="1034">
        <f t="shared" si="52"/>
        <v>0</v>
      </c>
      <c r="DJ31" s="1034">
        <f t="shared" si="98"/>
        <v>572801.88095450599</v>
      </c>
      <c r="DN31" s="1028">
        <v>20</v>
      </c>
      <c r="DO31" s="1037">
        <v>0</v>
      </c>
      <c r="DP31" s="1037">
        <v>6.0150375939849621</v>
      </c>
      <c r="DQ31" s="1037">
        <v>42.105263157894733</v>
      </c>
      <c r="DR31" s="1037">
        <v>46.616541353383454</v>
      </c>
      <c r="DS31" s="1037">
        <v>5.2631578947368416</v>
      </c>
      <c r="DT31" s="1037">
        <v>0</v>
      </c>
      <c r="DV31" s="1034">
        <v>486850.72142383433</v>
      </c>
      <c r="DX31" s="1035">
        <f t="shared" si="103"/>
        <v>20.25</v>
      </c>
      <c r="DY31" s="1036">
        <v>20</v>
      </c>
      <c r="DZ31" s="1034">
        <f t="shared" si="53"/>
        <v>0</v>
      </c>
      <c r="EA31" s="1034">
        <f t="shared" si="54"/>
        <v>29284.253920230633</v>
      </c>
      <c r="EB31" s="1034">
        <f t="shared" si="55"/>
        <v>204989.77744161442</v>
      </c>
      <c r="EC31" s="1034">
        <f t="shared" si="56"/>
        <v>226952.96788178742</v>
      </c>
      <c r="ED31" s="1034">
        <f t="shared" si="57"/>
        <v>25623.722180201803</v>
      </c>
      <c r="EE31" s="1034">
        <f t="shared" si="58"/>
        <v>0</v>
      </c>
      <c r="EF31" s="1034">
        <f t="shared" si="59"/>
        <v>486850.72142383427</v>
      </c>
      <c r="EG31" s="1038"/>
      <c r="EL31" s="1028">
        <v>20</v>
      </c>
      <c r="EM31" s="1037">
        <v>0</v>
      </c>
      <c r="EN31" s="1037">
        <v>6.0150375939849621</v>
      </c>
      <c r="EO31" s="1037">
        <v>42.105263157894733</v>
      </c>
      <c r="EP31" s="1037">
        <v>46.616541353383454</v>
      </c>
      <c r="EQ31" s="1037">
        <v>5.2631578947368416</v>
      </c>
      <c r="ER31" s="1037">
        <v>0</v>
      </c>
      <c r="ET31" s="1034">
        <v>508200.60475770687</v>
      </c>
      <c r="EV31" s="1035">
        <f t="shared" si="104"/>
        <v>20.25</v>
      </c>
      <c r="EW31" s="1036">
        <v>20</v>
      </c>
      <c r="EX31" s="1034">
        <f t="shared" si="60"/>
        <v>0</v>
      </c>
      <c r="EY31" s="1034">
        <f t="shared" si="61"/>
        <v>30568.457429034999</v>
      </c>
      <c r="EZ31" s="1034">
        <f t="shared" si="62"/>
        <v>213979.20200324498</v>
      </c>
      <c r="FA31" s="1034">
        <f t="shared" si="63"/>
        <v>236905.54507502125</v>
      </c>
      <c r="FB31" s="1034">
        <f t="shared" si="64"/>
        <v>26747.400250405623</v>
      </c>
      <c r="FC31" s="1034">
        <f t="shared" si="65"/>
        <v>0</v>
      </c>
      <c r="FD31" s="1034">
        <f t="shared" si="66"/>
        <v>508200.60475770681</v>
      </c>
      <c r="FE31" s="1038"/>
      <c r="FK31" s="1028">
        <v>20</v>
      </c>
      <c r="FL31" s="1037">
        <v>0</v>
      </c>
      <c r="FM31" s="1037">
        <v>0</v>
      </c>
      <c r="FN31" s="1037">
        <v>25</v>
      </c>
      <c r="FO31" s="1037">
        <v>48.148148148148145</v>
      </c>
      <c r="FP31" s="1037">
        <v>26.851851851851855</v>
      </c>
      <c r="FQ31" s="1037">
        <v>0</v>
      </c>
      <c r="FR31" s="1037">
        <v>0</v>
      </c>
      <c r="FS31" s="1034">
        <v>341963.39016835153</v>
      </c>
      <c r="FU31" s="1035">
        <f t="shared" si="105"/>
        <v>20.25</v>
      </c>
      <c r="FV31" s="1036">
        <v>20</v>
      </c>
      <c r="FW31" s="1034">
        <f t="shared" si="67"/>
        <v>0</v>
      </c>
      <c r="FX31" s="1034">
        <f t="shared" si="68"/>
        <v>0</v>
      </c>
      <c r="FY31" s="1034">
        <f t="shared" si="69"/>
        <v>85490.847542087882</v>
      </c>
      <c r="FZ31" s="1034">
        <f t="shared" si="70"/>
        <v>164649.03971068776</v>
      </c>
      <c r="GA31" s="1034">
        <f t="shared" si="71"/>
        <v>91823.502915575882</v>
      </c>
      <c r="GB31" s="1034">
        <f t="shared" si="72"/>
        <v>0</v>
      </c>
      <c r="GC31" s="1034">
        <f t="shared" si="72"/>
        <v>0</v>
      </c>
      <c r="GD31" s="1034">
        <f t="shared" si="73"/>
        <v>341963.39016835153</v>
      </c>
      <c r="GE31" s="1038"/>
      <c r="GJ31" s="1028">
        <v>20.5</v>
      </c>
      <c r="GK31" s="1037">
        <v>0</v>
      </c>
      <c r="GL31" s="1037">
        <v>0</v>
      </c>
      <c r="GM31" s="1037">
        <v>0</v>
      </c>
      <c r="GN31" s="1037">
        <v>24.137931034482758</v>
      </c>
      <c r="GO31" s="1037">
        <v>71.264367816091962</v>
      </c>
      <c r="GP31" s="1037">
        <v>4.5977011494252871</v>
      </c>
      <c r="GQ31" s="1037">
        <v>0</v>
      </c>
      <c r="GR31" s="1034">
        <v>643446.91039985593</v>
      </c>
      <c r="GT31" s="1035">
        <f t="shared" si="99"/>
        <v>20.75</v>
      </c>
      <c r="GU31" s="1036">
        <v>20.5</v>
      </c>
      <c r="GV31" s="1034">
        <f t="shared" si="74"/>
        <v>0</v>
      </c>
      <c r="GW31" s="1034">
        <f t="shared" si="75"/>
        <v>0</v>
      </c>
      <c r="GX31" s="1034">
        <f t="shared" si="76"/>
        <v>0</v>
      </c>
      <c r="GY31" s="1034">
        <f t="shared" si="77"/>
        <v>155314.77147582729</v>
      </c>
      <c r="GZ31" s="1034">
        <f t="shared" si="78"/>
        <v>458548.37292863301</v>
      </c>
      <c r="HA31" s="1034">
        <f t="shared" si="79"/>
        <v>29583.765995395672</v>
      </c>
      <c r="HB31" s="1034">
        <f t="shared" si="80"/>
        <v>0</v>
      </c>
      <c r="HC31" s="1034">
        <f t="shared" si="81"/>
        <v>643446.91039985605</v>
      </c>
      <c r="HI31" s="1080">
        <v>20.5</v>
      </c>
      <c r="HJ31" s="1080">
        <v>0</v>
      </c>
      <c r="HK31" s="1071">
        <v>0</v>
      </c>
      <c r="HL31" s="1071">
        <v>0</v>
      </c>
      <c r="HM31" s="1071">
        <v>33.333333333333329</v>
      </c>
      <c r="HN31" s="1071">
        <v>57.575757575757578</v>
      </c>
      <c r="HO31" s="1071">
        <v>9.0909090909090917</v>
      </c>
      <c r="HP31" s="1071">
        <v>0</v>
      </c>
      <c r="HQ31" s="1071">
        <v>188101.98587620605</v>
      </c>
      <c r="HT31" s="1076">
        <f t="shared" si="100"/>
        <v>20.75</v>
      </c>
      <c r="HU31" s="1077">
        <v>20.5</v>
      </c>
      <c r="HV31" s="1078">
        <f t="shared" si="82"/>
        <v>0</v>
      </c>
      <c r="HW31" s="1078">
        <f t="shared" si="82"/>
        <v>0</v>
      </c>
      <c r="HX31" s="1078">
        <f t="shared" si="82"/>
        <v>0</v>
      </c>
      <c r="HY31" s="1078">
        <f t="shared" si="82"/>
        <v>62700.661958735342</v>
      </c>
      <c r="HZ31" s="1078">
        <f t="shared" si="82"/>
        <v>108301.14338327014</v>
      </c>
      <c r="IA31" s="1078">
        <f t="shared" si="82"/>
        <v>17100.180534200554</v>
      </c>
      <c r="IB31" s="1078">
        <f t="shared" si="82"/>
        <v>0</v>
      </c>
      <c r="IC31" s="1078">
        <f t="shared" si="17"/>
        <v>188101.98587620602</v>
      </c>
      <c r="IL31" s="1080">
        <v>20.5</v>
      </c>
      <c r="IM31" s="1080">
        <v>0</v>
      </c>
      <c r="IN31" s="1071">
        <v>0</v>
      </c>
      <c r="IO31" s="1071">
        <v>0</v>
      </c>
      <c r="IP31" s="1071">
        <v>52.054794520547944</v>
      </c>
      <c r="IQ31" s="1071">
        <v>46.575342465753423</v>
      </c>
      <c r="IR31" s="1071">
        <v>1.3698630136986301</v>
      </c>
      <c r="IS31" s="1071">
        <v>0</v>
      </c>
      <c r="IT31" s="1071">
        <v>86963.541737856605</v>
      </c>
      <c r="IW31" s="1076">
        <f t="shared" si="101"/>
        <v>20.75</v>
      </c>
      <c r="IX31" s="1077">
        <v>20.5</v>
      </c>
      <c r="IY31" s="1078">
        <f t="shared" si="83"/>
        <v>0</v>
      </c>
      <c r="IZ31" s="1078">
        <f t="shared" si="84"/>
        <v>0</v>
      </c>
      <c r="JA31" s="1078">
        <f t="shared" si="85"/>
        <v>0</v>
      </c>
      <c r="JB31" s="1078">
        <f t="shared" si="86"/>
        <v>45268.692959432199</v>
      </c>
      <c r="JC31" s="1078">
        <f t="shared" si="87"/>
        <v>40503.56738475513</v>
      </c>
      <c r="JD31" s="1078">
        <f t="shared" si="88"/>
        <v>1191.2813936692685</v>
      </c>
      <c r="JE31" s="1078">
        <f t="shared" si="89"/>
        <v>0</v>
      </c>
      <c r="JF31" s="1078">
        <f t="shared" si="90"/>
        <v>86963.541737856591</v>
      </c>
    </row>
    <row r="32" spans="2:266">
      <c r="B32" s="848">
        <v>21</v>
      </c>
      <c r="C32" s="848"/>
      <c r="D32" s="848"/>
      <c r="E32" s="848"/>
      <c r="F32" s="852">
        <v>91.304347826086953</v>
      </c>
      <c r="G32" s="852">
        <v>8.695652173913043</v>
      </c>
      <c r="H32" s="848"/>
      <c r="I32" s="653"/>
      <c r="J32" s="655">
        <v>88987.110721089746</v>
      </c>
      <c r="K32" s="653"/>
      <c r="L32" s="653"/>
      <c r="M32" s="848">
        <v>21</v>
      </c>
      <c r="N32" s="6">
        <f t="shared" si="91"/>
        <v>0</v>
      </c>
      <c r="O32" s="6">
        <f t="shared" si="92"/>
        <v>0</v>
      </c>
      <c r="P32" s="6">
        <f t="shared" si="93"/>
        <v>0</v>
      </c>
      <c r="Q32" s="6">
        <f t="shared" si="94"/>
        <v>81249.101093168894</v>
      </c>
      <c r="R32" s="6">
        <f t="shared" si="95"/>
        <v>7738.0096279208465</v>
      </c>
      <c r="S32" s="6">
        <f t="shared" si="96"/>
        <v>0</v>
      </c>
      <c r="T32" s="6">
        <f t="shared" si="97"/>
        <v>0</v>
      </c>
      <c r="U32" s="6"/>
      <c r="X32" s="767">
        <v>21.5</v>
      </c>
      <c r="Y32" s="767"/>
      <c r="Z32" s="659"/>
      <c r="AA32" s="767"/>
      <c r="AB32" s="767">
        <v>76</v>
      </c>
      <c r="AC32" s="767">
        <v>24</v>
      </c>
      <c r="AD32" s="767"/>
      <c r="AE32" s="659"/>
      <c r="AG32" s="764">
        <v>207804.8258363824</v>
      </c>
      <c r="AI32" s="849">
        <f t="shared" si="21"/>
        <v>21.75</v>
      </c>
      <c r="AJ32" s="850">
        <v>21.5</v>
      </c>
      <c r="AK32" s="764">
        <f t="shared" si="22"/>
        <v>0</v>
      </c>
      <c r="AL32" s="764">
        <f t="shared" si="23"/>
        <v>0</v>
      </c>
      <c r="AM32" s="764">
        <f t="shared" si="24"/>
        <v>0</v>
      </c>
      <c r="AN32" s="764">
        <f t="shared" si="25"/>
        <v>157931.66763565061</v>
      </c>
      <c r="AO32" s="764">
        <f t="shared" si="26"/>
        <v>49873.158200731777</v>
      </c>
      <c r="AP32" s="764">
        <f t="shared" si="27"/>
        <v>0</v>
      </c>
      <c r="AQ32" s="764">
        <f t="shared" si="28"/>
        <v>0</v>
      </c>
      <c r="AR32" s="764">
        <f t="shared" si="29"/>
        <v>207804.8258363824</v>
      </c>
      <c r="AV32" s="767">
        <v>21.5</v>
      </c>
      <c r="AW32" s="768"/>
      <c r="AX32" s="786"/>
      <c r="AY32" s="768">
        <v>27.659574468085108</v>
      </c>
      <c r="AZ32" s="768">
        <v>38.297872340425535</v>
      </c>
      <c r="BA32" s="768">
        <v>19.148936170212767</v>
      </c>
      <c r="BB32" s="768"/>
      <c r="BC32" s="659"/>
      <c r="BE32" s="761">
        <v>312503.19806142838</v>
      </c>
      <c r="BG32" s="849">
        <f t="shared" si="30"/>
        <v>21.75</v>
      </c>
      <c r="BH32" s="850">
        <v>21.5</v>
      </c>
      <c r="BI32" s="764">
        <f t="shared" si="31"/>
        <v>0</v>
      </c>
      <c r="BJ32" s="764">
        <f t="shared" si="32"/>
        <v>0</v>
      </c>
      <c r="BK32" s="764">
        <f t="shared" si="33"/>
        <v>86437.054782948282</v>
      </c>
      <c r="BL32" s="764">
        <f t="shared" si="34"/>
        <v>119682.07585331301</v>
      </c>
      <c r="BM32" s="764">
        <f t="shared" si="35"/>
        <v>59841.037926656507</v>
      </c>
      <c r="BN32" s="764">
        <f t="shared" si="36"/>
        <v>0</v>
      </c>
      <c r="BO32" s="764">
        <f t="shared" si="37"/>
        <v>0</v>
      </c>
      <c r="BP32" s="761">
        <f t="shared" si="38"/>
        <v>265960.1685629178</v>
      </c>
      <c r="BT32" s="1028">
        <v>21</v>
      </c>
      <c r="BU32" s="1037">
        <v>0</v>
      </c>
      <c r="BV32" s="1037">
        <v>5.7142857142857144</v>
      </c>
      <c r="BW32" s="1037">
        <v>35.714285714285715</v>
      </c>
      <c r="BX32" s="1037">
        <v>45.714285714285715</v>
      </c>
      <c r="BY32" s="1037">
        <v>12.857142857142856</v>
      </c>
      <c r="BZ32" s="1037">
        <v>0</v>
      </c>
      <c r="CA32" s="1033">
        <f t="shared" si="39"/>
        <v>100</v>
      </c>
      <c r="CC32" s="1034">
        <v>190493.77519432726</v>
      </c>
      <c r="CE32" s="1035">
        <f t="shared" si="2"/>
        <v>21.25</v>
      </c>
      <c r="CF32" s="1036">
        <v>21</v>
      </c>
      <c r="CG32" s="1034">
        <f t="shared" si="40"/>
        <v>0</v>
      </c>
      <c r="CH32" s="1034">
        <f t="shared" si="41"/>
        <v>10885.358582532986</v>
      </c>
      <c r="CI32" s="1034">
        <f t="shared" si="42"/>
        <v>68033.49114083116</v>
      </c>
      <c r="CJ32" s="1034">
        <f t="shared" si="43"/>
        <v>87082.868660263892</v>
      </c>
      <c r="CK32" s="1034">
        <f t="shared" si="44"/>
        <v>24492.056810699218</v>
      </c>
      <c r="CL32" s="1034">
        <f t="shared" si="45"/>
        <v>0</v>
      </c>
      <c r="CM32" s="1034">
        <f t="shared" si="46"/>
        <v>190493.77519432726</v>
      </c>
      <c r="CQ32" s="1028">
        <v>20</v>
      </c>
      <c r="CR32" s="1037">
        <v>0</v>
      </c>
      <c r="CS32" s="1037">
        <v>4.8543689320388346</v>
      </c>
      <c r="CT32" s="1037">
        <v>55.339805825242713</v>
      </c>
      <c r="CU32" s="1037">
        <v>38.834951456310677</v>
      </c>
      <c r="CV32" s="1037">
        <v>0.97087378640776689</v>
      </c>
      <c r="CW32" s="1037">
        <v>0</v>
      </c>
      <c r="CX32" s="1040"/>
      <c r="CZ32" s="1034">
        <v>465906.04520432663</v>
      </c>
      <c r="DB32" s="1035">
        <f t="shared" si="102"/>
        <v>20.25</v>
      </c>
      <c r="DC32" s="1036">
        <v>20</v>
      </c>
      <c r="DD32" s="1034">
        <f t="shared" si="47"/>
        <v>0</v>
      </c>
      <c r="DE32" s="1034">
        <f t="shared" si="48"/>
        <v>22616.798310889641</v>
      </c>
      <c r="DF32" s="1034">
        <f t="shared" si="49"/>
        <v>257831.5007441419</v>
      </c>
      <c r="DG32" s="1034">
        <f t="shared" si="50"/>
        <v>180934.38648711712</v>
      </c>
      <c r="DH32" s="1034">
        <f t="shared" si="51"/>
        <v>4523.3596621779279</v>
      </c>
      <c r="DI32" s="1034">
        <f t="shared" si="52"/>
        <v>0</v>
      </c>
      <c r="DJ32" s="1034">
        <f t="shared" si="98"/>
        <v>465906.04520432657</v>
      </c>
      <c r="DN32" s="1028">
        <v>20.5</v>
      </c>
      <c r="DO32" s="1037">
        <v>0</v>
      </c>
      <c r="DP32" s="1037">
        <v>0</v>
      </c>
      <c r="DQ32" s="1037">
        <v>25.203252032520325</v>
      </c>
      <c r="DR32" s="1037">
        <v>54.471544715447152</v>
      </c>
      <c r="DS32" s="1037">
        <v>17.886178861788618</v>
      </c>
      <c r="DT32" s="1037">
        <v>2.4390243902439024</v>
      </c>
      <c r="DV32" s="1034">
        <v>268676.82450993045</v>
      </c>
      <c r="DX32" s="1035">
        <f t="shared" si="103"/>
        <v>20.75</v>
      </c>
      <c r="DY32" s="1036">
        <v>20.5</v>
      </c>
      <c r="DZ32" s="1034">
        <f t="shared" si="53"/>
        <v>0</v>
      </c>
      <c r="EA32" s="1034">
        <f t="shared" si="54"/>
        <v>0</v>
      </c>
      <c r="EB32" s="1034">
        <f t="shared" si="55"/>
        <v>67715.297234210113</v>
      </c>
      <c r="EC32" s="1034">
        <f t="shared" si="56"/>
        <v>146352.41660297022</v>
      </c>
      <c r="ED32" s="1034">
        <f t="shared" si="57"/>
        <v>48056.017392020083</v>
      </c>
      <c r="EE32" s="1034">
        <f t="shared" si="58"/>
        <v>6553.0932807300114</v>
      </c>
      <c r="EF32" s="1034">
        <f t="shared" si="59"/>
        <v>268676.82450993045</v>
      </c>
      <c r="EG32" s="1038"/>
      <c r="EL32" s="1028">
        <v>20.5</v>
      </c>
      <c r="EM32" s="1037">
        <v>0</v>
      </c>
      <c r="EN32" s="1037">
        <v>0</v>
      </c>
      <c r="EO32" s="1037">
        <v>25.203252032520325</v>
      </c>
      <c r="EP32" s="1037">
        <v>54.471544715447152</v>
      </c>
      <c r="EQ32" s="1037">
        <v>17.886178861788618</v>
      </c>
      <c r="ER32" s="1037">
        <v>2.4390243902439024</v>
      </c>
      <c r="ET32" s="1034">
        <v>298097.16204947245</v>
      </c>
      <c r="EV32" s="1035">
        <f t="shared" si="104"/>
        <v>20.75</v>
      </c>
      <c r="EW32" s="1036">
        <v>20.5</v>
      </c>
      <c r="EX32" s="1034">
        <f t="shared" si="60"/>
        <v>0</v>
      </c>
      <c r="EY32" s="1034">
        <f t="shared" si="61"/>
        <v>0</v>
      </c>
      <c r="EZ32" s="1034">
        <f t="shared" si="62"/>
        <v>75130.179053119078</v>
      </c>
      <c r="FA32" s="1034">
        <f t="shared" si="63"/>
        <v>162378.12892125736</v>
      </c>
      <c r="FB32" s="1034">
        <f t="shared" si="64"/>
        <v>53318.191586084504</v>
      </c>
      <c r="FC32" s="1034">
        <f t="shared" si="65"/>
        <v>7270.6624890115227</v>
      </c>
      <c r="FD32" s="1034">
        <f t="shared" si="66"/>
        <v>298097.16204947245</v>
      </c>
      <c r="FE32" s="1038"/>
      <c r="FK32" s="1028">
        <v>20.5</v>
      </c>
      <c r="FL32" s="1037">
        <v>0</v>
      </c>
      <c r="FM32" s="1037">
        <v>0</v>
      </c>
      <c r="FN32" s="1037">
        <v>15.217391304347828</v>
      </c>
      <c r="FO32" s="1037">
        <v>38.04347826086957</v>
      </c>
      <c r="FP32" s="1037">
        <v>46.739130434782609</v>
      </c>
      <c r="FQ32" s="1037">
        <v>0</v>
      </c>
      <c r="FR32" s="1037">
        <v>0</v>
      </c>
      <c r="FS32" s="1034">
        <v>233340.43878242202</v>
      </c>
      <c r="FU32" s="1035">
        <f t="shared" si="105"/>
        <v>20.75</v>
      </c>
      <c r="FV32" s="1036">
        <v>20.5</v>
      </c>
      <c r="FW32" s="1034">
        <f t="shared" si="67"/>
        <v>0</v>
      </c>
      <c r="FX32" s="1034">
        <f t="shared" si="68"/>
        <v>0</v>
      </c>
      <c r="FY32" s="1034">
        <f t="shared" si="69"/>
        <v>35508.327640803356</v>
      </c>
      <c r="FZ32" s="1034">
        <f t="shared" si="70"/>
        <v>88770.819102008376</v>
      </c>
      <c r="GA32" s="1034">
        <f t="shared" si="71"/>
        <v>109061.2920396103</v>
      </c>
      <c r="GB32" s="1034">
        <f t="shared" si="72"/>
        <v>0</v>
      </c>
      <c r="GC32" s="1034">
        <f t="shared" si="72"/>
        <v>0</v>
      </c>
      <c r="GD32" s="1034">
        <f t="shared" si="73"/>
        <v>233340.43878242205</v>
      </c>
      <c r="GE32" s="1038"/>
      <c r="GJ32" s="1028">
        <v>21</v>
      </c>
      <c r="GK32" s="1037">
        <v>0</v>
      </c>
      <c r="GL32" s="1037">
        <v>0</v>
      </c>
      <c r="GM32" s="1037">
        <v>0</v>
      </c>
      <c r="GN32" s="1037">
        <v>17.460317460317459</v>
      </c>
      <c r="GO32" s="1037">
        <v>57.142857142857139</v>
      </c>
      <c r="GP32" s="1037">
        <v>25.396825396825395</v>
      </c>
      <c r="GQ32" s="1037">
        <v>0</v>
      </c>
      <c r="GR32" s="1034">
        <v>481203.12122778641</v>
      </c>
      <c r="GT32" s="1035">
        <f t="shared" si="99"/>
        <v>21.25</v>
      </c>
      <c r="GU32" s="1036">
        <v>21</v>
      </c>
      <c r="GV32" s="1034">
        <f t="shared" si="74"/>
        <v>0</v>
      </c>
      <c r="GW32" s="1034">
        <f t="shared" si="75"/>
        <v>0</v>
      </c>
      <c r="GX32" s="1034">
        <f t="shared" si="76"/>
        <v>0</v>
      </c>
      <c r="GY32" s="1034">
        <f t="shared" si="77"/>
        <v>84019.592595327777</v>
      </c>
      <c r="GZ32" s="1034">
        <f t="shared" si="78"/>
        <v>274973.21213016362</v>
      </c>
      <c r="HA32" s="1034">
        <f t="shared" si="79"/>
        <v>122210.31650229495</v>
      </c>
      <c r="HB32" s="1034">
        <f t="shared" si="80"/>
        <v>0</v>
      </c>
      <c r="HC32" s="1034">
        <f t="shared" si="81"/>
        <v>481203.12122778635</v>
      </c>
      <c r="HI32" s="1080">
        <v>21</v>
      </c>
      <c r="HJ32" s="1080">
        <v>0</v>
      </c>
      <c r="HK32" s="1071">
        <v>0</v>
      </c>
      <c r="HL32" s="1071">
        <v>0</v>
      </c>
      <c r="HM32" s="1071">
        <v>30.612244897959183</v>
      </c>
      <c r="HN32" s="1071">
        <v>46.938775510204081</v>
      </c>
      <c r="HO32" s="1071">
        <v>22.448979591836736</v>
      </c>
      <c r="HP32" s="1071">
        <v>0</v>
      </c>
      <c r="HQ32" s="1071">
        <v>177406.90476615424</v>
      </c>
      <c r="HT32" s="1076">
        <f t="shared" si="100"/>
        <v>21.25</v>
      </c>
      <c r="HU32" s="1077">
        <v>21</v>
      </c>
      <c r="HV32" s="1078">
        <f t="shared" si="82"/>
        <v>0</v>
      </c>
      <c r="HW32" s="1078">
        <f t="shared" si="82"/>
        <v>0</v>
      </c>
      <c r="HX32" s="1078">
        <f t="shared" si="82"/>
        <v>0</v>
      </c>
      <c r="HY32" s="1078">
        <f t="shared" si="82"/>
        <v>54308.236152904363</v>
      </c>
      <c r="HZ32" s="1078">
        <f t="shared" si="82"/>
        <v>83272.628767786693</v>
      </c>
      <c r="IA32" s="1078">
        <f t="shared" si="82"/>
        <v>39826.039845463201</v>
      </c>
      <c r="IB32" s="1078">
        <f t="shared" si="82"/>
        <v>0</v>
      </c>
      <c r="IC32" s="1078">
        <f t="shared" si="17"/>
        <v>177406.90476615427</v>
      </c>
      <c r="IL32" s="1080">
        <v>21</v>
      </c>
      <c r="IM32" s="1080">
        <v>0</v>
      </c>
      <c r="IN32" s="1071">
        <v>0</v>
      </c>
      <c r="IO32" s="1071">
        <v>0</v>
      </c>
      <c r="IP32" s="1071">
        <v>30.188679245283019</v>
      </c>
      <c r="IQ32" s="1071">
        <v>66.037735849056602</v>
      </c>
      <c r="IR32" s="1071">
        <v>3.7735849056603774</v>
      </c>
      <c r="IS32" s="1071">
        <v>0</v>
      </c>
      <c r="IT32" s="1071">
        <v>127392.86232194063</v>
      </c>
      <c r="IW32" s="1076">
        <f t="shared" si="101"/>
        <v>21.25</v>
      </c>
      <c r="IX32" s="1077">
        <v>21</v>
      </c>
      <c r="IY32" s="1078">
        <f t="shared" si="83"/>
        <v>0</v>
      </c>
      <c r="IZ32" s="1078">
        <f t="shared" si="84"/>
        <v>0</v>
      </c>
      <c r="JA32" s="1078">
        <f t="shared" si="85"/>
        <v>0</v>
      </c>
      <c r="JB32" s="1078">
        <f t="shared" si="86"/>
        <v>38458.222587755663</v>
      </c>
      <c r="JC32" s="1078">
        <f t="shared" si="87"/>
        <v>84127.36191071551</v>
      </c>
      <c r="JD32" s="1078">
        <f t="shared" si="88"/>
        <v>4807.2778234694579</v>
      </c>
      <c r="JE32" s="1078">
        <f t="shared" si="89"/>
        <v>0</v>
      </c>
      <c r="JF32" s="1078">
        <f t="shared" si="90"/>
        <v>127392.86232194063</v>
      </c>
    </row>
    <row r="33" spans="2:266">
      <c r="B33" s="848">
        <v>21.5</v>
      </c>
      <c r="C33" s="848"/>
      <c r="D33" s="653"/>
      <c r="E33" s="848"/>
      <c r="F33" s="848">
        <v>76</v>
      </c>
      <c r="G33" s="848">
        <v>24</v>
      </c>
      <c r="H33" s="848"/>
      <c r="I33" s="653"/>
      <c r="J33" s="655">
        <v>122562.1727813482</v>
      </c>
      <c r="K33" s="653"/>
      <c r="L33" s="653"/>
      <c r="M33" s="848">
        <v>21.5</v>
      </c>
      <c r="N33" s="6">
        <f t="shared" si="91"/>
        <v>0</v>
      </c>
      <c r="O33" s="6">
        <f t="shared" si="92"/>
        <v>0</v>
      </c>
      <c r="P33" s="6">
        <f t="shared" si="93"/>
        <v>0</v>
      </c>
      <c r="Q33" s="6">
        <f t="shared" si="94"/>
        <v>93147.251313824629</v>
      </c>
      <c r="R33" s="6">
        <f t="shared" si="95"/>
        <v>29414.921467523567</v>
      </c>
      <c r="S33" s="6">
        <f t="shared" si="96"/>
        <v>0</v>
      </c>
      <c r="T33" s="6">
        <f t="shared" si="97"/>
        <v>0</v>
      </c>
      <c r="U33" s="6"/>
      <c r="X33" s="767">
        <v>22</v>
      </c>
      <c r="Y33" s="767"/>
      <c r="Z33" s="767"/>
      <c r="AA33" s="767"/>
      <c r="AB33" s="767">
        <v>62.5</v>
      </c>
      <c r="AC33" s="767">
        <v>27.5</v>
      </c>
      <c r="AD33" s="767">
        <v>10</v>
      </c>
      <c r="AE33" s="659"/>
      <c r="AG33" s="764">
        <v>142511.45196554455</v>
      </c>
      <c r="AI33" s="849">
        <f t="shared" si="21"/>
        <v>22.25</v>
      </c>
      <c r="AJ33" s="850">
        <v>22</v>
      </c>
      <c r="AK33" s="764">
        <f t="shared" si="22"/>
        <v>0</v>
      </c>
      <c r="AL33" s="764">
        <f t="shared" si="23"/>
        <v>0</v>
      </c>
      <c r="AM33" s="764">
        <f t="shared" si="24"/>
        <v>0</v>
      </c>
      <c r="AN33" s="764">
        <f t="shared" si="25"/>
        <v>89069.657478465349</v>
      </c>
      <c r="AO33" s="764">
        <f t="shared" si="26"/>
        <v>39190.649290524751</v>
      </c>
      <c r="AP33" s="764">
        <f t="shared" si="27"/>
        <v>14251.145196554457</v>
      </c>
      <c r="AQ33" s="764">
        <f t="shared" si="28"/>
        <v>0</v>
      </c>
      <c r="AR33" s="764">
        <f t="shared" si="29"/>
        <v>142511.45196554455</v>
      </c>
      <c r="AV33" s="767">
        <v>22</v>
      </c>
      <c r="AW33" s="768"/>
      <c r="AX33" s="768"/>
      <c r="AY33" s="768"/>
      <c r="AZ33" s="768">
        <v>32.432432432432435</v>
      </c>
      <c r="BA33" s="768">
        <v>37.837837837837839</v>
      </c>
      <c r="BB33" s="768"/>
      <c r="BC33" s="659"/>
      <c r="BE33" s="761">
        <v>236561.27733273958</v>
      </c>
      <c r="BG33" s="849">
        <f t="shared" si="30"/>
        <v>22.25</v>
      </c>
      <c r="BH33" s="850">
        <v>22</v>
      </c>
      <c r="BI33" s="764">
        <f t="shared" si="31"/>
        <v>0</v>
      </c>
      <c r="BJ33" s="764">
        <f t="shared" si="32"/>
        <v>0</v>
      </c>
      <c r="BK33" s="764">
        <f t="shared" si="33"/>
        <v>0</v>
      </c>
      <c r="BL33" s="764">
        <f t="shared" si="34"/>
        <v>76722.576432239875</v>
      </c>
      <c r="BM33" s="764">
        <f t="shared" si="35"/>
        <v>89509.67250427985</v>
      </c>
      <c r="BN33" s="764">
        <f t="shared" si="36"/>
        <v>0</v>
      </c>
      <c r="BO33" s="764">
        <f t="shared" si="37"/>
        <v>0</v>
      </c>
      <c r="BP33" s="761">
        <f t="shared" si="38"/>
        <v>166232.24893651973</v>
      </c>
      <c r="BT33" s="1028">
        <v>21.5</v>
      </c>
      <c r="BU33" s="1037">
        <v>0</v>
      </c>
      <c r="BV33" s="1034">
        <v>2.2222222222222223</v>
      </c>
      <c r="BW33" s="1037">
        <v>15.555555555555555</v>
      </c>
      <c r="BX33" s="1037">
        <v>71.111111111111114</v>
      </c>
      <c r="BY33" s="1037">
        <v>11.111111111111111</v>
      </c>
      <c r="BZ33" s="1037">
        <v>0</v>
      </c>
      <c r="CA33" s="1033">
        <f t="shared" si="39"/>
        <v>100</v>
      </c>
      <c r="CC33" s="1034">
        <v>147923.40603086323</v>
      </c>
      <c r="CE33" s="1035">
        <f t="shared" si="2"/>
        <v>21.75</v>
      </c>
      <c r="CF33" s="1036">
        <v>21.5</v>
      </c>
      <c r="CG33" s="1034">
        <f t="shared" si="40"/>
        <v>0</v>
      </c>
      <c r="CH33" s="1034">
        <f t="shared" si="41"/>
        <v>3287.1868006858499</v>
      </c>
      <c r="CI33" s="1034">
        <f t="shared" si="42"/>
        <v>23010.307604800946</v>
      </c>
      <c r="CJ33" s="1034">
        <f t="shared" si="43"/>
        <v>105189.9776219472</v>
      </c>
      <c r="CK33" s="1034">
        <f t="shared" si="44"/>
        <v>16435.934003429247</v>
      </c>
      <c r="CL33" s="1034">
        <f t="shared" si="45"/>
        <v>0</v>
      </c>
      <c r="CM33" s="1034">
        <f t="shared" si="46"/>
        <v>147923.40603086323</v>
      </c>
      <c r="CQ33" s="1028">
        <v>20.5</v>
      </c>
      <c r="CR33" s="1037">
        <v>0</v>
      </c>
      <c r="CS33" s="1037">
        <v>4.8192771084337354</v>
      </c>
      <c r="CT33" s="1037">
        <v>46.987951807228917</v>
      </c>
      <c r="CU33" s="1037">
        <v>40.963855421686745</v>
      </c>
      <c r="CV33" s="1037">
        <v>7.2289156626506017</v>
      </c>
      <c r="CW33" s="1037">
        <v>0</v>
      </c>
      <c r="CX33" s="1040"/>
      <c r="CZ33" s="1034">
        <v>261333.67829639767</v>
      </c>
      <c r="DB33" s="1035">
        <f t="shared" si="102"/>
        <v>20.75</v>
      </c>
      <c r="DC33" s="1036">
        <v>20.5</v>
      </c>
      <c r="DD33" s="1034">
        <f t="shared" si="47"/>
        <v>0</v>
      </c>
      <c r="DE33" s="1034">
        <f t="shared" si="48"/>
        <v>12594.394134766155</v>
      </c>
      <c r="DF33" s="1034">
        <f t="shared" si="49"/>
        <v>122795.34281397</v>
      </c>
      <c r="DG33" s="1034">
        <f t="shared" si="50"/>
        <v>107052.3501455123</v>
      </c>
      <c r="DH33" s="1034">
        <f t="shared" si="51"/>
        <v>18891.59120214923</v>
      </c>
      <c r="DI33" s="1034">
        <f t="shared" si="52"/>
        <v>0</v>
      </c>
      <c r="DJ33" s="1034">
        <f t="shared" si="98"/>
        <v>261333.67829639767</v>
      </c>
      <c r="DN33" s="1028">
        <v>21</v>
      </c>
      <c r="DO33" s="1037">
        <v>0</v>
      </c>
      <c r="DP33" s="1037">
        <v>0</v>
      </c>
      <c r="DQ33" s="1037">
        <v>14.000000000000002</v>
      </c>
      <c r="DR33" s="1037">
        <v>52</v>
      </c>
      <c r="DS33" s="1037">
        <v>32</v>
      </c>
      <c r="DT33" s="1037">
        <v>2</v>
      </c>
      <c r="DV33" s="1034">
        <v>248205.67372732633</v>
      </c>
      <c r="DX33" s="1035">
        <f t="shared" si="103"/>
        <v>21.25</v>
      </c>
      <c r="DY33" s="1036">
        <v>21</v>
      </c>
      <c r="DZ33" s="1034">
        <f t="shared" si="53"/>
        <v>0</v>
      </c>
      <c r="EA33" s="1034">
        <f t="shared" si="54"/>
        <v>0</v>
      </c>
      <c r="EB33" s="1034">
        <f t="shared" si="55"/>
        <v>34748.794321825691</v>
      </c>
      <c r="EC33" s="1034">
        <f t="shared" si="56"/>
        <v>129066.95033820969</v>
      </c>
      <c r="ED33" s="1034">
        <f t="shared" si="57"/>
        <v>79425.815592744431</v>
      </c>
      <c r="EE33" s="1034">
        <f t="shared" si="58"/>
        <v>4964.113474546527</v>
      </c>
      <c r="EF33" s="1034">
        <f t="shared" si="59"/>
        <v>248205.67372732633</v>
      </c>
      <c r="EG33" s="1038"/>
      <c r="EL33" s="1028">
        <v>21</v>
      </c>
      <c r="EM33" s="1037">
        <v>0</v>
      </c>
      <c r="EN33" s="1037">
        <v>0</v>
      </c>
      <c r="EO33" s="1037">
        <v>14.000000000000002</v>
      </c>
      <c r="EP33" s="1037">
        <v>52</v>
      </c>
      <c r="EQ33" s="1037">
        <v>32</v>
      </c>
      <c r="ER33" s="1037">
        <v>2</v>
      </c>
      <c r="ET33" s="1034">
        <v>290025.67992012505</v>
      </c>
      <c r="EV33" s="1035">
        <f t="shared" si="104"/>
        <v>21.25</v>
      </c>
      <c r="EW33" s="1036">
        <v>21</v>
      </c>
      <c r="EX33" s="1034">
        <f t="shared" si="60"/>
        <v>0</v>
      </c>
      <c r="EY33" s="1034">
        <f t="shared" si="61"/>
        <v>0</v>
      </c>
      <c r="EZ33" s="1034">
        <f t="shared" si="62"/>
        <v>40603.595188817511</v>
      </c>
      <c r="FA33" s="1034">
        <f t="shared" si="63"/>
        <v>150813.35355846502</v>
      </c>
      <c r="FB33" s="1034">
        <f t="shared" si="64"/>
        <v>92808.217574440016</v>
      </c>
      <c r="FC33" s="1034">
        <f t="shared" si="65"/>
        <v>5800.513598402501</v>
      </c>
      <c r="FD33" s="1034">
        <f t="shared" si="66"/>
        <v>290025.67992012505</v>
      </c>
      <c r="FE33" s="1038"/>
      <c r="FK33" s="1028">
        <v>21</v>
      </c>
      <c r="FL33" s="1037">
        <v>0</v>
      </c>
      <c r="FM33" s="1037">
        <v>0</v>
      </c>
      <c r="FN33" s="1037">
        <v>0</v>
      </c>
      <c r="FO33" s="1037">
        <v>35.365853658536587</v>
      </c>
      <c r="FP33" s="1037">
        <v>63.414634146341463</v>
      </c>
      <c r="FQ33" s="1037">
        <v>1.2195121951219512</v>
      </c>
      <c r="FR33" s="1037">
        <v>0</v>
      </c>
      <c r="FS33" s="1034">
        <v>250869.21025055202</v>
      </c>
      <c r="FU33" s="1035">
        <f t="shared" si="105"/>
        <v>21.25</v>
      </c>
      <c r="FV33" s="1036">
        <v>21</v>
      </c>
      <c r="FW33" s="1034">
        <f t="shared" si="67"/>
        <v>0</v>
      </c>
      <c r="FX33" s="1034">
        <f t="shared" si="68"/>
        <v>0</v>
      </c>
      <c r="FY33" s="1034">
        <f t="shared" si="69"/>
        <v>0</v>
      </c>
      <c r="FZ33" s="1034">
        <f t="shared" si="70"/>
        <v>88722.037771536692</v>
      </c>
      <c r="GA33" s="1034">
        <f t="shared" si="71"/>
        <v>159087.79186620371</v>
      </c>
      <c r="GB33" s="1034">
        <f t="shared" si="72"/>
        <v>3059.3806128116098</v>
      </c>
      <c r="GC33" s="1034">
        <f t="shared" si="72"/>
        <v>0</v>
      </c>
      <c r="GD33" s="1034">
        <f t="shared" si="73"/>
        <v>250869.21025055199</v>
      </c>
      <c r="GE33" s="1038"/>
      <c r="GJ33" s="1028">
        <v>21.5</v>
      </c>
      <c r="GK33" s="1037">
        <v>0</v>
      </c>
      <c r="GL33" s="1037">
        <v>0</v>
      </c>
      <c r="GM33" s="1037">
        <v>0</v>
      </c>
      <c r="GN33" s="1037">
        <v>3.3333333333333335</v>
      </c>
      <c r="GO33" s="1037">
        <v>46.666666666666664</v>
      </c>
      <c r="GP33" s="1037">
        <v>50</v>
      </c>
      <c r="GQ33" s="1037">
        <v>0</v>
      </c>
      <c r="GR33" s="1034">
        <v>163060.93693773952</v>
      </c>
      <c r="GT33" s="1035">
        <f t="shared" si="99"/>
        <v>21.75</v>
      </c>
      <c r="GU33" s="1036">
        <v>21.5</v>
      </c>
      <c r="GV33" s="1034">
        <f t="shared" si="74"/>
        <v>0</v>
      </c>
      <c r="GW33" s="1034">
        <f t="shared" si="75"/>
        <v>0</v>
      </c>
      <c r="GX33" s="1034">
        <f t="shared" si="76"/>
        <v>0</v>
      </c>
      <c r="GY33" s="1034">
        <f t="shared" si="77"/>
        <v>5435.3645645913175</v>
      </c>
      <c r="GZ33" s="1034">
        <f t="shared" si="78"/>
        <v>76095.10390427844</v>
      </c>
      <c r="HA33" s="1034">
        <f t="shared" si="79"/>
        <v>81530.46846886976</v>
      </c>
      <c r="HB33" s="1034">
        <f t="shared" si="80"/>
        <v>0</v>
      </c>
      <c r="HC33" s="1034">
        <f t="shared" si="81"/>
        <v>163060.93693773952</v>
      </c>
      <c r="HI33" s="1080">
        <v>21.5</v>
      </c>
      <c r="HJ33" s="1080">
        <v>0</v>
      </c>
      <c r="HK33" s="1071">
        <v>0</v>
      </c>
      <c r="HL33" s="1071">
        <v>0</v>
      </c>
      <c r="HM33" s="1071">
        <v>0</v>
      </c>
      <c r="HN33" s="1071">
        <v>45.161290322580641</v>
      </c>
      <c r="HO33" s="1071">
        <v>54.838709677419352</v>
      </c>
      <c r="HP33" s="1071">
        <v>0</v>
      </c>
      <c r="HQ33" s="1071">
        <v>53802.173401636464</v>
      </c>
      <c r="HT33" s="1076">
        <f t="shared" si="100"/>
        <v>21.75</v>
      </c>
      <c r="HU33" s="1077">
        <v>21.5</v>
      </c>
      <c r="HV33" s="1078">
        <f t="shared" si="82"/>
        <v>0</v>
      </c>
      <c r="HW33" s="1078">
        <f t="shared" si="82"/>
        <v>0</v>
      </c>
      <c r="HX33" s="1078">
        <f t="shared" si="82"/>
        <v>0</v>
      </c>
      <c r="HY33" s="1078">
        <f t="shared" si="82"/>
        <v>0</v>
      </c>
      <c r="HZ33" s="1078">
        <f t="shared" si="82"/>
        <v>24297.755729771303</v>
      </c>
      <c r="IA33" s="1078">
        <f t="shared" si="82"/>
        <v>29504.417671865154</v>
      </c>
      <c r="IB33" s="1078">
        <f t="shared" si="82"/>
        <v>0</v>
      </c>
      <c r="IC33" s="1078">
        <f t="shared" si="17"/>
        <v>53802.173401636457</v>
      </c>
      <c r="IL33" s="1080">
        <v>21.5</v>
      </c>
      <c r="IM33" s="1080">
        <v>0</v>
      </c>
      <c r="IN33" s="1071">
        <v>0</v>
      </c>
      <c r="IO33" s="1071">
        <v>0</v>
      </c>
      <c r="IP33" s="1071">
        <v>21.951219512195124</v>
      </c>
      <c r="IQ33" s="1071">
        <v>73.170731707317074</v>
      </c>
      <c r="IR33" s="1071">
        <v>4.8780487804878048</v>
      </c>
      <c r="IS33" s="1071">
        <v>0</v>
      </c>
      <c r="IT33" s="1071">
        <v>86445.028793801292</v>
      </c>
      <c r="IW33" s="1076">
        <f t="shared" si="101"/>
        <v>21.75</v>
      </c>
      <c r="IX33" s="1077">
        <v>21.5</v>
      </c>
      <c r="IY33" s="1078">
        <f t="shared" si="83"/>
        <v>0</v>
      </c>
      <c r="IZ33" s="1078">
        <f t="shared" si="84"/>
        <v>0</v>
      </c>
      <c r="JA33" s="1078">
        <f t="shared" si="85"/>
        <v>0</v>
      </c>
      <c r="JB33" s="1078">
        <f t="shared" si="86"/>
        <v>18975.738027907602</v>
      </c>
      <c r="JC33" s="1078">
        <f t="shared" si="87"/>
        <v>63252.460093025329</v>
      </c>
      <c r="JD33" s="1078">
        <f t="shared" si="88"/>
        <v>4216.8306728683556</v>
      </c>
      <c r="JE33" s="1078">
        <f t="shared" si="89"/>
        <v>0</v>
      </c>
      <c r="JF33" s="1078">
        <f t="shared" si="90"/>
        <v>86445.028793801292</v>
      </c>
    </row>
    <row r="34" spans="2:266">
      <c r="B34" s="848">
        <v>22</v>
      </c>
      <c r="C34" s="848"/>
      <c r="D34" s="848"/>
      <c r="E34" s="848"/>
      <c r="F34" s="848">
        <v>62.5</v>
      </c>
      <c r="G34" s="848">
        <v>27.5</v>
      </c>
      <c r="H34" s="848">
        <v>10</v>
      </c>
      <c r="I34" s="653"/>
      <c r="J34" s="655">
        <v>164218.33339114871</v>
      </c>
      <c r="K34" s="653"/>
      <c r="L34" s="653"/>
      <c r="M34" s="848">
        <v>22</v>
      </c>
      <c r="N34" s="6">
        <f t="shared" si="91"/>
        <v>0</v>
      </c>
      <c r="O34" s="6">
        <f t="shared" si="92"/>
        <v>0</v>
      </c>
      <c r="P34" s="6">
        <f t="shared" si="93"/>
        <v>0</v>
      </c>
      <c r="Q34" s="6">
        <f t="shared" si="94"/>
        <v>102636.45836946795</v>
      </c>
      <c r="R34" s="6">
        <f t="shared" si="95"/>
        <v>45160.04168256589</v>
      </c>
      <c r="S34" s="6">
        <f t="shared" si="96"/>
        <v>16421.83333911487</v>
      </c>
      <c r="T34" s="6">
        <f t="shared" si="97"/>
        <v>0</v>
      </c>
      <c r="U34" s="6"/>
      <c r="X34" s="767">
        <v>22.5</v>
      </c>
      <c r="Y34" s="767"/>
      <c r="Z34" s="767"/>
      <c r="AA34" s="767"/>
      <c r="AB34" s="851">
        <v>41.176470588235297</v>
      </c>
      <c r="AC34" s="851">
        <v>29.411764705882351</v>
      </c>
      <c r="AD34" s="851">
        <v>29.411764705882351</v>
      </c>
      <c r="AE34" s="659"/>
      <c r="AG34" s="764">
        <v>89294.662163745321</v>
      </c>
      <c r="AI34" s="849">
        <f t="shared" si="21"/>
        <v>22.75</v>
      </c>
      <c r="AJ34" s="850">
        <v>22.5</v>
      </c>
      <c r="AK34" s="764">
        <f t="shared" si="22"/>
        <v>0</v>
      </c>
      <c r="AL34" s="764">
        <f t="shared" si="23"/>
        <v>0</v>
      </c>
      <c r="AM34" s="764">
        <f t="shared" si="24"/>
        <v>0</v>
      </c>
      <c r="AN34" s="764">
        <f t="shared" si="25"/>
        <v>36768.390302718661</v>
      </c>
      <c r="AO34" s="764">
        <f t="shared" si="26"/>
        <v>26263.13593051333</v>
      </c>
      <c r="AP34" s="764">
        <f t="shared" si="27"/>
        <v>26263.13593051333</v>
      </c>
      <c r="AQ34" s="764">
        <f t="shared" si="28"/>
        <v>0</v>
      </c>
      <c r="AR34" s="764">
        <f t="shared" si="29"/>
        <v>89294.662163745321</v>
      </c>
      <c r="AV34" s="767">
        <v>22.5</v>
      </c>
      <c r="AW34" s="768"/>
      <c r="AX34" s="768"/>
      <c r="AY34" s="768"/>
      <c r="AZ34" s="768">
        <v>44</v>
      </c>
      <c r="BA34" s="768">
        <v>20</v>
      </c>
      <c r="BB34" s="768">
        <v>6</v>
      </c>
      <c r="BC34" s="659"/>
      <c r="BE34" s="761">
        <v>280335.436873906</v>
      </c>
      <c r="BG34" s="849">
        <f t="shared" si="30"/>
        <v>22.75</v>
      </c>
      <c r="BH34" s="850">
        <v>22.5</v>
      </c>
      <c r="BI34" s="764">
        <f t="shared" si="31"/>
        <v>0</v>
      </c>
      <c r="BJ34" s="764">
        <f t="shared" si="32"/>
        <v>0</v>
      </c>
      <c r="BK34" s="764">
        <f t="shared" si="33"/>
        <v>0</v>
      </c>
      <c r="BL34" s="764">
        <f t="shared" si="34"/>
        <v>123347.59222451864</v>
      </c>
      <c r="BM34" s="764">
        <f t="shared" si="35"/>
        <v>56067.0873747812</v>
      </c>
      <c r="BN34" s="764">
        <f t="shared" si="36"/>
        <v>16820.126212434359</v>
      </c>
      <c r="BO34" s="764">
        <f t="shared" si="37"/>
        <v>0</v>
      </c>
      <c r="BP34" s="761">
        <f t="shared" si="38"/>
        <v>196234.8058117342</v>
      </c>
      <c r="BT34" s="1028">
        <v>22</v>
      </c>
      <c r="BU34" s="1037">
        <v>0</v>
      </c>
      <c r="BV34" s="1037">
        <v>0</v>
      </c>
      <c r="BW34" s="1037">
        <v>21.739130434782609</v>
      </c>
      <c r="BX34" s="1037">
        <v>56.521739130434781</v>
      </c>
      <c r="BY34" s="1037">
        <v>21.739130434782609</v>
      </c>
      <c r="BZ34" s="1037">
        <v>0</v>
      </c>
      <c r="CA34" s="1033">
        <f t="shared" si="39"/>
        <v>100</v>
      </c>
      <c r="CC34" s="1034">
        <v>202634.73109926839</v>
      </c>
      <c r="CE34" s="1035">
        <f t="shared" si="2"/>
        <v>22.25</v>
      </c>
      <c r="CF34" s="1036">
        <v>22</v>
      </c>
      <c r="CG34" s="1034">
        <f t="shared" si="40"/>
        <v>0</v>
      </c>
      <c r="CH34" s="1034">
        <f t="shared" si="41"/>
        <v>0</v>
      </c>
      <c r="CI34" s="1034">
        <f t="shared" si="42"/>
        <v>44051.028499840955</v>
      </c>
      <c r="CJ34" s="1034">
        <f t="shared" si="43"/>
        <v>114532.67409958647</v>
      </c>
      <c r="CK34" s="1034">
        <f t="shared" si="44"/>
        <v>44051.028499840955</v>
      </c>
      <c r="CL34" s="1034">
        <f t="shared" si="45"/>
        <v>0</v>
      </c>
      <c r="CM34" s="1034">
        <f t="shared" si="46"/>
        <v>202634.73109926839</v>
      </c>
      <c r="CQ34" s="1028">
        <v>21</v>
      </c>
      <c r="CR34" s="1037">
        <v>0</v>
      </c>
      <c r="CS34" s="1037">
        <v>5.7142857142857144</v>
      </c>
      <c r="CT34" s="1037">
        <v>35.714285714285715</v>
      </c>
      <c r="CU34" s="1037">
        <v>45.714285714285715</v>
      </c>
      <c r="CV34" s="1037">
        <v>12.857142857142856</v>
      </c>
      <c r="CW34" s="1037">
        <v>0</v>
      </c>
      <c r="CX34" s="1040"/>
      <c r="CZ34" s="1034">
        <v>195518.5927466873</v>
      </c>
      <c r="DB34" s="1035">
        <f t="shared" si="102"/>
        <v>21.25</v>
      </c>
      <c r="DC34" s="1036">
        <v>21</v>
      </c>
      <c r="DD34" s="1034">
        <f t="shared" si="47"/>
        <v>0</v>
      </c>
      <c r="DE34" s="1034">
        <f t="shared" si="48"/>
        <v>11172.491014096418</v>
      </c>
      <c r="DF34" s="1034">
        <f t="shared" si="49"/>
        <v>69828.068838102598</v>
      </c>
      <c r="DG34" s="1034">
        <f t="shared" si="50"/>
        <v>89379.928112771348</v>
      </c>
      <c r="DH34" s="1034">
        <f t="shared" si="51"/>
        <v>25138.104781716935</v>
      </c>
      <c r="DI34" s="1034">
        <f t="shared" si="52"/>
        <v>0</v>
      </c>
      <c r="DJ34" s="1034">
        <f t="shared" si="98"/>
        <v>195518.5927466873</v>
      </c>
      <c r="DN34" s="1028">
        <v>21.5</v>
      </c>
      <c r="DO34" s="1037">
        <v>0</v>
      </c>
      <c r="DP34" s="1037">
        <v>0</v>
      </c>
      <c r="DQ34" s="1037">
        <v>7.2289156626506017</v>
      </c>
      <c r="DR34" s="1037">
        <v>42.168674698795186</v>
      </c>
      <c r="DS34" s="1037">
        <v>43.373493975903614</v>
      </c>
      <c r="DT34" s="1037">
        <v>7.2289156626506017</v>
      </c>
      <c r="DV34" s="1034">
        <v>174041.61907547832</v>
      </c>
      <c r="DX34" s="1035">
        <f t="shared" si="103"/>
        <v>21.75</v>
      </c>
      <c r="DY34" s="1036">
        <v>21.5</v>
      </c>
      <c r="DZ34" s="1034">
        <f t="shared" si="53"/>
        <v>0</v>
      </c>
      <c r="EA34" s="1034">
        <f t="shared" si="54"/>
        <v>0</v>
      </c>
      <c r="EB34" s="1034">
        <f t="shared" si="55"/>
        <v>12581.321860877948</v>
      </c>
      <c r="EC34" s="1034">
        <f t="shared" si="56"/>
        <v>73391.044188454718</v>
      </c>
      <c r="ED34" s="1034">
        <f t="shared" si="57"/>
        <v>75487.931165267699</v>
      </c>
      <c r="EE34" s="1034">
        <f t="shared" si="58"/>
        <v>12581.321860877948</v>
      </c>
      <c r="EF34" s="1034">
        <f t="shared" si="59"/>
        <v>174041.61907547832</v>
      </c>
      <c r="EG34" s="1038"/>
      <c r="EL34" s="1028">
        <v>21.5</v>
      </c>
      <c r="EM34" s="1037">
        <v>0</v>
      </c>
      <c r="EN34" s="1037">
        <v>0</v>
      </c>
      <c r="EO34" s="1037">
        <v>7.2289156626506017</v>
      </c>
      <c r="EP34" s="1037">
        <v>42.168674698795186</v>
      </c>
      <c r="EQ34" s="1037">
        <v>43.373493975903614</v>
      </c>
      <c r="ER34" s="1037">
        <v>7.2289156626506017</v>
      </c>
      <c r="ET34" s="1034">
        <v>153657.03193537361</v>
      </c>
      <c r="EV34" s="1035">
        <f t="shared" si="104"/>
        <v>21.75</v>
      </c>
      <c r="EW34" s="1036">
        <v>21.5</v>
      </c>
      <c r="EX34" s="1034">
        <f t="shared" si="60"/>
        <v>0</v>
      </c>
      <c r="EY34" s="1034">
        <f t="shared" si="61"/>
        <v>0</v>
      </c>
      <c r="EZ34" s="1034">
        <f t="shared" si="62"/>
        <v>11107.737248340261</v>
      </c>
      <c r="FA34" s="1034">
        <f t="shared" si="63"/>
        <v>64795.133948651535</v>
      </c>
      <c r="FB34" s="1034">
        <f t="shared" si="64"/>
        <v>66646.423490041576</v>
      </c>
      <c r="FC34" s="1034">
        <f t="shared" si="65"/>
        <v>11107.737248340261</v>
      </c>
      <c r="FD34" s="1034">
        <f t="shared" si="66"/>
        <v>153657.03193537364</v>
      </c>
      <c r="FE34" s="1038"/>
      <c r="FK34" s="1028">
        <v>21.5</v>
      </c>
      <c r="FL34" s="1037">
        <v>0</v>
      </c>
      <c r="FM34" s="1037">
        <v>0</v>
      </c>
      <c r="FN34" s="1037">
        <v>0</v>
      </c>
      <c r="FO34" s="1037">
        <v>27.868852459016392</v>
      </c>
      <c r="FP34" s="1037">
        <v>57.377049180327866</v>
      </c>
      <c r="FQ34" s="1037">
        <v>14.754098360655737</v>
      </c>
      <c r="FR34" s="1037">
        <v>0</v>
      </c>
      <c r="FS34" s="1034">
        <v>133829.32780169146</v>
      </c>
      <c r="FU34" s="1035">
        <f t="shared" si="105"/>
        <v>21.75</v>
      </c>
      <c r="FV34" s="1036">
        <v>21.5</v>
      </c>
      <c r="FW34" s="1034">
        <f t="shared" si="67"/>
        <v>0</v>
      </c>
      <c r="FX34" s="1034">
        <f t="shared" si="68"/>
        <v>0</v>
      </c>
      <c r="FY34" s="1034">
        <f t="shared" si="69"/>
        <v>0</v>
      </c>
      <c r="FZ34" s="1034">
        <f t="shared" si="70"/>
        <v>37296.697911946794</v>
      </c>
      <c r="GA34" s="1034">
        <f t="shared" si="71"/>
        <v>76787.319230478708</v>
      </c>
      <c r="GB34" s="1034">
        <f t="shared" si="72"/>
        <v>19745.31065926595</v>
      </c>
      <c r="GC34" s="1034">
        <f t="shared" si="72"/>
        <v>0</v>
      </c>
      <c r="GD34" s="1034">
        <f t="shared" si="73"/>
        <v>133829.32780169146</v>
      </c>
      <c r="GE34" s="1038"/>
      <c r="GJ34" s="1028">
        <v>22</v>
      </c>
      <c r="GK34" s="1037">
        <v>0</v>
      </c>
      <c r="GL34" s="1034">
        <v>0</v>
      </c>
      <c r="GM34" s="1037">
        <v>0</v>
      </c>
      <c r="GN34" s="1037">
        <v>0</v>
      </c>
      <c r="GO34" s="1037">
        <v>23.52941176470588</v>
      </c>
      <c r="GP34" s="1037">
        <v>70.588235294117652</v>
      </c>
      <c r="GQ34" s="1037">
        <v>5.8823529411764701</v>
      </c>
      <c r="GR34" s="1034">
        <v>132642.08861241647</v>
      </c>
      <c r="GT34" s="1035">
        <f t="shared" si="99"/>
        <v>22.25</v>
      </c>
      <c r="GU34" s="1036">
        <v>22</v>
      </c>
      <c r="GV34" s="1034">
        <f t="shared" si="74"/>
        <v>0</v>
      </c>
      <c r="GW34" s="1034">
        <f t="shared" si="75"/>
        <v>0</v>
      </c>
      <c r="GX34" s="1034">
        <f t="shared" si="76"/>
        <v>0</v>
      </c>
      <c r="GY34" s="1034">
        <f t="shared" si="77"/>
        <v>0</v>
      </c>
      <c r="GZ34" s="1034">
        <f t="shared" si="78"/>
        <v>31209.90320292152</v>
      </c>
      <c r="HA34" s="1034">
        <f t="shared" si="79"/>
        <v>93629.709608764577</v>
      </c>
      <c r="HB34" s="1034">
        <f t="shared" si="80"/>
        <v>7802.4758007303799</v>
      </c>
      <c r="HC34" s="1034">
        <f t="shared" si="81"/>
        <v>132642.08861241647</v>
      </c>
      <c r="HI34" s="1080">
        <v>22</v>
      </c>
      <c r="HJ34" s="1080">
        <v>0</v>
      </c>
      <c r="HK34" s="1071">
        <v>0</v>
      </c>
      <c r="HL34" s="1071">
        <v>0</v>
      </c>
      <c r="HM34" s="1071">
        <v>0</v>
      </c>
      <c r="HN34" s="1071">
        <v>42.105263157894733</v>
      </c>
      <c r="HO34" s="1071">
        <v>57.894736842105267</v>
      </c>
      <c r="HP34" s="1071">
        <v>0</v>
      </c>
      <c r="HQ34" s="1071">
        <v>64772.518888621264</v>
      </c>
      <c r="HT34" s="1076">
        <f t="shared" si="100"/>
        <v>22.25</v>
      </c>
      <c r="HU34" s="1077">
        <v>22</v>
      </c>
      <c r="HV34" s="1078">
        <f t="shared" si="82"/>
        <v>0</v>
      </c>
      <c r="HW34" s="1078">
        <f t="shared" si="82"/>
        <v>0</v>
      </c>
      <c r="HX34" s="1078">
        <f t="shared" si="82"/>
        <v>0</v>
      </c>
      <c r="HY34" s="1078">
        <f t="shared" si="82"/>
        <v>0</v>
      </c>
      <c r="HZ34" s="1078">
        <f t="shared" si="82"/>
        <v>27272.639532051053</v>
      </c>
      <c r="IA34" s="1078">
        <f t="shared" si="82"/>
        <v>37499.879356570207</v>
      </c>
      <c r="IB34" s="1078">
        <f t="shared" si="82"/>
        <v>0</v>
      </c>
      <c r="IC34" s="1078">
        <f t="shared" si="17"/>
        <v>64772.518888621256</v>
      </c>
      <c r="IL34" s="1080">
        <v>22</v>
      </c>
      <c r="IM34" s="1080">
        <v>0</v>
      </c>
      <c r="IN34" s="1071">
        <v>0</v>
      </c>
      <c r="IO34" s="1071">
        <v>0</v>
      </c>
      <c r="IP34" s="1071">
        <v>3.8461538461538463</v>
      </c>
      <c r="IQ34" s="1071">
        <v>84.615384615384613</v>
      </c>
      <c r="IR34" s="1071">
        <v>11.538461538461538</v>
      </c>
      <c r="IS34" s="1071">
        <v>0</v>
      </c>
      <c r="IT34" s="1071">
        <v>118802.35639991554</v>
      </c>
      <c r="IW34" s="1076">
        <f t="shared" si="101"/>
        <v>22.25</v>
      </c>
      <c r="IX34" s="1077">
        <v>22</v>
      </c>
      <c r="IY34" s="1078">
        <f t="shared" si="83"/>
        <v>0</v>
      </c>
      <c r="IZ34" s="1078">
        <f t="shared" si="84"/>
        <v>0</v>
      </c>
      <c r="JA34" s="1078">
        <f t="shared" si="85"/>
        <v>0</v>
      </c>
      <c r="JB34" s="1078">
        <f t="shared" si="86"/>
        <v>4569.321399996752</v>
      </c>
      <c r="JC34" s="1078">
        <f t="shared" si="87"/>
        <v>100525.07079992854</v>
      </c>
      <c r="JD34" s="1078">
        <f t="shared" si="88"/>
        <v>13707.964199990256</v>
      </c>
      <c r="JE34" s="1078">
        <f t="shared" si="89"/>
        <v>0</v>
      </c>
      <c r="JF34" s="1078">
        <f t="shared" si="90"/>
        <v>118802.35639991554</v>
      </c>
    </row>
    <row r="35" spans="2:266">
      <c r="B35" s="848">
        <v>22.5</v>
      </c>
      <c r="C35" s="848"/>
      <c r="D35" s="848"/>
      <c r="E35" s="848"/>
      <c r="F35" s="852">
        <v>41.176470588235297</v>
      </c>
      <c r="G35" s="852">
        <v>29.411764705882351</v>
      </c>
      <c r="H35" s="852">
        <v>29.411764705882351</v>
      </c>
      <c r="I35" s="653"/>
      <c r="J35" s="655">
        <v>229236.53515866489</v>
      </c>
      <c r="K35" s="653"/>
      <c r="L35" s="653"/>
      <c r="M35" s="848">
        <v>22.5</v>
      </c>
      <c r="N35" s="6">
        <f t="shared" si="91"/>
        <v>0</v>
      </c>
      <c r="O35" s="6">
        <f t="shared" si="92"/>
        <v>0</v>
      </c>
      <c r="P35" s="6">
        <f t="shared" si="93"/>
        <v>0</v>
      </c>
      <c r="Q35" s="6">
        <f t="shared" si="94"/>
        <v>94391.514477097313</v>
      </c>
      <c r="R35" s="6">
        <f t="shared" si="95"/>
        <v>67422.510340783789</v>
      </c>
      <c r="S35" s="6">
        <f t="shared" si="96"/>
        <v>67422.510340783789</v>
      </c>
      <c r="T35" s="6">
        <f t="shared" si="97"/>
        <v>0</v>
      </c>
      <c r="U35" s="6"/>
      <c r="X35" s="767">
        <v>23</v>
      </c>
      <c r="Y35" s="767"/>
      <c r="Z35" s="767"/>
      <c r="AA35" s="767"/>
      <c r="AB35" s="767"/>
      <c r="AC35" s="851">
        <v>66.666666666666671</v>
      </c>
      <c r="AD35" s="851">
        <v>33.333333333333336</v>
      </c>
      <c r="AE35" s="659"/>
      <c r="AG35" s="764">
        <v>45632.907658940872</v>
      </c>
      <c r="AI35" s="849">
        <f t="shared" si="21"/>
        <v>23.25</v>
      </c>
      <c r="AJ35" s="850">
        <v>23</v>
      </c>
      <c r="AK35" s="764">
        <f t="shared" si="22"/>
        <v>0</v>
      </c>
      <c r="AL35" s="764">
        <f t="shared" si="23"/>
        <v>0</v>
      </c>
      <c r="AM35" s="764">
        <f t="shared" si="24"/>
        <v>0</v>
      </c>
      <c r="AN35" s="764">
        <f t="shared" si="25"/>
        <v>0</v>
      </c>
      <c r="AO35" s="764">
        <f t="shared" si="26"/>
        <v>30421.938439293917</v>
      </c>
      <c r="AP35" s="764">
        <f t="shared" si="27"/>
        <v>15210.969219646959</v>
      </c>
      <c r="AQ35" s="764">
        <f t="shared" si="28"/>
        <v>0</v>
      </c>
      <c r="AR35" s="764">
        <f t="shared" si="29"/>
        <v>45632.90765894088</v>
      </c>
      <c r="AV35" s="767">
        <v>23</v>
      </c>
      <c r="AW35" s="768"/>
      <c r="AX35" s="768"/>
      <c r="AY35" s="768"/>
      <c r="AZ35" s="768">
        <v>40</v>
      </c>
      <c r="BA35" s="768">
        <v>33.333333333333329</v>
      </c>
      <c r="BB35" s="768">
        <v>6.666666666666667</v>
      </c>
      <c r="BC35" s="659"/>
      <c r="BE35" s="761">
        <v>195318.17232993097</v>
      </c>
      <c r="BG35" s="849">
        <f t="shared" si="30"/>
        <v>23.25</v>
      </c>
      <c r="BH35" s="850">
        <v>23</v>
      </c>
      <c r="BI35" s="764">
        <f t="shared" si="31"/>
        <v>0</v>
      </c>
      <c r="BJ35" s="764">
        <f t="shared" si="32"/>
        <v>0</v>
      </c>
      <c r="BK35" s="764">
        <f t="shared" si="33"/>
        <v>0</v>
      </c>
      <c r="BL35" s="764">
        <f t="shared" si="34"/>
        <v>78127.268931972387</v>
      </c>
      <c r="BM35" s="764">
        <f t="shared" si="35"/>
        <v>65106.05744331031</v>
      </c>
      <c r="BN35" s="764">
        <f t="shared" si="36"/>
        <v>13021.211488662064</v>
      </c>
      <c r="BO35" s="764">
        <f t="shared" si="37"/>
        <v>0</v>
      </c>
      <c r="BP35" s="761">
        <f t="shared" si="38"/>
        <v>156254.53786394474</v>
      </c>
      <c r="BT35" s="1028">
        <v>22.5</v>
      </c>
      <c r="BU35" s="1037">
        <v>0</v>
      </c>
      <c r="BV35" s="1037">
        <v>0</v>
      </c>
      <c r="BW35" s="1037">
        <v>5.2631578947368416</v>
      </c>
      <c r="BX35" s="1037">
        <v>57.894736842105267</v>
      </c>
      <c r="BY35" s="1037">
        <v>26.315789473684209</v>
      </c>
      <c r="BZ35" s="1037">
        <v>10.526315789473683</v>
      </c>
      <c r="CA35" s="1033">
        <f t="shared" si="39"/>
        <v>100</v>
      </c>
      <c r="CC35" s="1034">
        <v>147778.41686684056</v>
      </c>
      <c r="CE35" s="1035">
        <f t="shared" si="2"/>
        <v>22.75</v>
      </c>
      <c r="CF35" s="1036">
        <v>22.5</v>
      </c>
      <c r="CG35" s="1034">
        <f t="shared" si="40"/>
        <v>0</v>
      </c>
      <c r="CH35" s="1034">
        <f t="shared" si="41"/>
        <v>0</v>
      </c>
      <c r="CI35" s="1034">
        <f t="shared" si="42"/>
        <v>7777.8114140442394</v>
      </c>
      <c r="CJ35" s="1034">
        <f t="shared" si="43"/>
        <v>85555.925554486646</v>
      </c>
      <c r="CK35" s="1034">
        <f t="shared" si="44"/>
        <v>38889.057070221199</v>
      </c>
      <c r="CL35" s="1034">
        <f t="shared" si="45"/>
        <v>15555.622828088479</v>
      </c>
      <c r="CM35" s="1034">
        <f t="shared" si="46"/>
        <v>147778.41686684056</v>
      </c>
      <c r="CQ35" s="1028">
        <v>21.5</v>
      </c>
      <c r="CR35" s="1037">
        <v>0</v>
      </c>
      <c r="CS35" s="1034">
        <v>2.2222222222222223</v>
      </c>
      <c r="CT35" s="1037">
        <v>15.555555555555555</v>
      </c>
      <c r="CU35" s="1037">
        <v>71.111111111111114</v>
      </c>
      <c r="CV35" s="1037">
        <v>11.111111111111111</v>
      </c>
      <c r="CW35" s="1037">
        <v>0</v>
      </c>
      <c r="CX35" s="1040"/>
      <c r="CZ35" s="1034">
        <v>156503.86668564077</v>
      </c>
      <c r="DB35" s="1035">
        <f t="shared" si="102"/>
        <v>21.75</v>
      </c>
      <c r="DC35" s="1036">
        <v>21.5</v>
      </c>
      <c r="DD35" s="1034">
        <f t="shared" si="47"/>
        <v>0</v>
      </c>
      <c r="DE35" s="1034">
        <f t="shared" si="48"/>
        <v>3477.8637041253505</v>
      </c>
      <c r="DF35" s="1034">
        <f t="shared" si="49"/>
        <v>24345.045928877451</v>
      </c>
      <c r="DG35" s="1034">
        <f t="shared" si="50"/>
        <v>111291.63853201122</v>
      </c>
      <c r="DH35" s="1034">
        <f t="shared" si="51"/>
        <v>17389.318520626752</v>
      </c>
      <c r="DI35" s="1034">
        <f t="shared" si="52"/>
        <v>0</v>
      </c>
      <c r="DJ35" s="1034">
        <f t="shared" si="98"/>
        <v>156503.86668564077</v>
      </c>
      <c r="DN35" s="1028">
        <v>22</v>
      </c>
      <c r="DO35" s="1037">
        <v>0</v>
      </c>
      <c r="DP35" s="1034">
        <v>0</v>
      </c>
      <c r="DQ35" s="1037">
        <v>1.6666666666666667</v>
      </c>
      <c r="DR35" s="1037">
        <v>28.333333333333332</v>
      </c>
      <c r="DS35" s="1037">
        <v>60</v>
      </c>
      <c r="DT35" s="1037">
        <v>10</v>
      </c>
      <c r="DV35" s="1034">
        <v>203113.42725124629</v>
      </c>
      <c r="DX35" s="1035">
        <f t="shared" si="103"/>
        <v>22.25</v>
      </c>
      <c r="DY35" s="1036">
        <v>22</v>
      </c>
      <c r="DZ35" s="1034">
        <f t="shared" si="53"/>
        <v>0</v>
      </c>
      <c r="EA35" s="1034">
        <f t="shared" si="54"/>
        <v>0</v>
      </c>
      <c r="EB35" s="1034">
        <f t="shared" si="55"/>
        <v>3385.2237875207716</v>
      </c>
      <c r="EC35" s="1034">
        <f t="shared" si="56"/>
        <v>57548.804387853117</v>
      </c>
      <c r="ED35" s="1034">
        <f t="shared" si="57"/>
        <v>121868.05635074778</v>
      </c>
      <c r="EE35" s="1034">
        <f t="shared" si="58"/>
        <v>20311.342725124628</v>
      </c>
      <c r="EF35" s="1034">
        <f t="shared" si="59"/>
        <v>203113.42725124629</v>
      </c>
      <c r="EG35" s="1038"/>
      <c r="EL35" s="1028">
        <v>22</v>
      </c>
      <c r="EM35" s="1037">
        <v>0</v>
      </c>
      <c r="EN35" s="1034">
        <v>0</v>
      </c>
      <c r="EO35" s="1037">
        <v>1.6666666666666667</v>
      </c>
      <c r="EP35" s="1037">
        <v>28.333333333333332</v>
      </c>
      <c r="EQ35" s="1037">
        <v>60</v>
      </c>
      <c r="ER35" s="1037">
        <v>10</v>
      </c>
      <c r="ET35" s="1034">
        <v>160113.72121537858</v>
      </c>
      <c r="EV35" s="1035">
        <f t="shared" si="104"/>
        <v>22.25</v>
      </c>
      <c r="EW35" s="1036">
        <v>22</v>
      </c>
      <c r="EX35" s="1034">
        <f t="shared" si="60"/>
        <v>0</v>
      </c>
      <c r="EY35" s="1034">
        <f t="shared" si="61"/>
        <v>0</v>
      </c>
      <c r="EZ35" s="1034">
        <f t="shared" si="62"/>
        <v>2668.5620202563096</v>
      </c>
      <c r="FA35" s="1034">
        <f t="shared" si="63"/>
        <v>45365.554344357261</v>
      </c>
      <c r="FB35" s="1034">
        <f t="shared" si="64"/>
        <v>96068.232729227151</v>
      </c>
      <c r="FC35" s="1034">
        <f t="shared" si="65"/>
        <v>16011.372121537859</v>
      </c>
      <c r="FD35" s="1034">
        <f t="shared" si="66"/>
        <v>160113.72121537858</v>
      </c>
      <c r="FE35" s="1038"/>
      <c r="FK35" s="1028">
        <v>22</v>
      </c>
      <c r="FL35" s="1037">
        <v>0</v>
      </c>
      <c r="FM35" s="1034">
        <v>0</v>
      </c>
      <c r="FN35" s="1037">
        <v>0</v>
      </c>
      <c r="FO35" s="1037">
        <v>34.782608695652172</v>
      </c>
      <c r="FP35" s="1037">
        <v>47.826086956521742</v>
      </c>
      <c r="FQ35" s="1037">
        <v>17.391304347826086</v>
      </c>
      <c r="FR35" s="1037">
        <v>0</v>
      </c>
      <c r="FS35" s="1034">
        <v>163390.50187202057</v>
      </c>
      <c r="FU35" s="1035">
        <f t="shared" si="105"/>
        <v>22.25</v>
      </c>
      <c r="FV35" s="1036">
        <v>22</v>
      </c>
      <c r="FW35" s="1034">
        <f t="shared" si="67"/>
        <v>0</v>
      </c>
      <c r="FX35" s="1034">
        <f t="shared" si="68"/>
        <v>0</v>
      </c>
      <c r="FY35" s="1034">
        <f t="shared" si="69"/>
        <v>0</v>
      </c>
      <c r="FZ35" s="1034">
        <f t="shared" si="70"/>
        <v>56831.478912007151</v>
      </c>
      <c r="GA35" s="1034">
        <f t="shared" si="71"/>
        <v>78143.283504009843</v>
      </c>
      <c r="GB35" s="1034">
        <f t="shared" si="72"/>
        <v>28415.739456003575</v>
      </c>
      <c r="GC35" s="1034">
        <f t="shared" si="72"/>
        <v>0</v>
      </c>
      <c r="GD35" s="1034">
        <f t="shared" si="73"/>
        <v>163390.5018720206</v>
      </c>
      <c r="GE35" s="1038"/>
      <c r="GJ35" s="1028">
        <v>22.5</v>
      </c>
      <c r="GK35" s="1037">
        <v>0</v>
      </c>
      <c r="GL35" s="1037">
        <v>0</v>
      </c>
      <c r="GM35" s="1037">
        <v>0</v>
      </c>
      <c r="GN35" s="1037">
        <v>0</v>
      </c>
      <c r="GO35" s="1037">
        <v>14.285714285714285</v>
      </c>
      <c r="GP35" s="1037">
        <v>71.428571428571431</v>
      </c>
      <c r="GQ35" s="1037">
        <v>14.285714285714285</v>
      </c>
      <c r="GR35" s="1034">
        <v>32493.012250220039</v>
      </c>
      <c r="GT35" s="1035">
        <f t="shared" si="99"/>
        <v>22.75</v>
      </c>
      <c r="GU35" s="1036">
        <v>22.5</v>
      </c>
      <c r="GV35" s="1034">
        <f t="shared" si="74"/>
        <v>0</v>
      </c>
      <c r="GW35" s="1034">
        <f t="shared" si="75"/>
        <v>0</v>
      </c>
      <c r="GX35" s="1034">
        <f t="shared" si="76"/>
        <v>0</v>
      </c>
      <c r="GY35" s="1034">
        <f t="shared" si="77"/>
        <v>0</v>
      </c>
      <c r="GZ35" s="1034">
        <f t="shared" si="78"/>
        <v>4641.8588928885765</v>
      </c>
      <c r="HA35" s="1034">
        <f t="shared" si="79"/>
        <v>23209.294464442883</v>
      </c>
      <c r="HB35" s="1034">
        <f t="shared" si="80"/>
        <v>4641.8588928885765</v>
      </c>
      <c r="HC35" s="1034">
        <f t="shared" si="81"/>
        <v>32493.012250220036</v>
      </c>
      <c r="HI35" s="1080">
        <v>22.5</v>
      </c>
      <c r="HJ35" s="1080">
        <v>0</v>
      </c>
      <c r="HK35" s="1071">
        <v>0</v>
      </c>
      <c r="HL35" s="1071">
        <v>0</v>
      </c>
      <c r="HM35" s="1071">
        <v>0</v>
      </c>
      <c r="HN35" s="1071">
        <v>44.444444444444443</v>
      </c>
      <c r="HO35" s="1071">
        <v>55.555555555555557</v>
      </c>
      <c r="HP35" s="1071">
        <v>0</v>
      </c>
      <c r="HQ35" s="1071">
        <v>21278.612491233569</v>
      </c>
      <c r="HT35" s="1076">
        <f t="shared" si="100"/>
        <v>22.75</v>
      </c>
      <c r="HU35" s="1077">
        <v>22.5</v>
      </c>
      <c r="HV35" s="1078">
        <f t="shared" si="82"/>
        <v>0</v>
      </c>
      <c r="HW35" s="1078">
        <f t="shared" si="82"/>
        <v>0</v>
      </c>
      <c r="HX35" s="1078">
        <f t="shared" si="82"/>
        <v>0</v>
      </c>
      <c r="HY35" s="1078">
        <f t="shared" si="82"/>
        <v>0</v>
      </c>
      <c r="HZ35" s="1078">
        <f t="shared" si="82"/>
        <v>9457.161107214919</v>
      </c>
      <c r="IA35" s="1078">
        <f t="shared" si="82"/>
        <v>11821.45138401865</v>
      </c>
      <c r="IB35" s="1078">
        <f t="shared" si="82"/>
        <v>0</v>
      </c>
      <c r="IC35" s="1078">
        <f t="shared" si="17"/>
        <v>21278.612491233569</v>
      </c>
      <c r="IL35" s="1080">
        <v>22.5</v>
      </c>
      <c r="IM35" s="1080">
        <v>0</v>
      </c>
      <c r="IN35" s="1071">
        <v>0</v>
      </c>
      <c r="IO35" s="1071">
        <v>0</v>
      </c>
      <c r="IP35" s="1071">
        <v>0</v>
      </c>
      <c r="IQ35" s="1071">
        <v>66.666666666666657</v>
      </c>
      <c r="IR35" s="1071">
        <v>33.333333333333329</v>
      </c>
      <c r="IS35" s="1071">
        <v>0</v>
      </c>
      <c r="IT35" s="1071">
        <v>62612.561130854599</v>
      </c>
      <c r="IW35" s="1076">
        <f t="shared" si="101"/>
        <v>22.75</v>
      </c>
      <c r="IX35" s="1077">
        <v>22.5</v>
      </c>
      <c r="IY35" s="1078">
        <f t="shared" si="83"/>
        <v>0</v>
      </c>
      <c r="IZ35" s="1078">
        <f t="shared" si="84"/>
        <v>0</v>
      </c>
      <c r="JA35" s="1078">
        <f t="shared" si="85"/>
        <v>0</v>
      </c>
      <c r="JB35" s="1078">
        <f t="shared" si="86"/>
        <v>0</v>
      </c>
      <c r="JC35" s="1078">
        <f t="shared" si="87"/>
        <v>41741.707420569728</v>
      </c>
      <c r="JD35" s="1078">
        <f t="shared" si="88"/>
        <v>20870.853710284864</v>
      </c>
      <c r="JE35" s="1078">
        <f t="shared" si="89"/>
        <v>0</v>
      </c>
      <c r="JF35" s="1078">
        <f t="shared" si="90"/>
        <v>62612.561130854592</v>
      </c>
    </row>
    <row r="36" spans="2:266">
      <c r="B36" s="848">
        <v>23</v>
      </c>
      <c r="C36" s="848"/>
      <c r="D36" s="848"/>
      <c r="E36" s="848"/>
      <c r="F36" s="848"/>
      <c r="G36" s="852">
        <v>66.666666666666671</v>
      </c>
      <c r="H36" s="852">
        <v>33.333333333333336</v>
      </c>
      <c r="I36" s="653"/>
      <c r="J36" s="655">
        <v>183643.04921671835</v>
      </c>
      <c r="K36" s="653"/>
      <c r="L36" s="653"/>
      <c r="M36" s="848">
        <v>23</v>
      </c>
      <c r="N36" s="6">
        <f t="shared" si="91"/>
        <v>0</v>
      </c>
      <c r="O36" s="6">
        <f t="shared" si="92"/>
        <v>0</v>
      </c>
      <c r="P36" s="6">
        <f t="shared" si="93"/>
        <v>0</v>
      </c>
      <c r="Q36" s="6">
        <f t="shared" si="94"/>
        <v>0</v>
      </c>
      <c r="R36" s="6">
        <f t="shared" si="95"/>
        <v>122428.69947781223</v>
      </c>
      <c r="S36" s="6">
        <f t="shared" si="96"/>
        <v>61214.349738906116</v>
      </c>
      <c r="T36" s="6">
        <f t="shared" si="97"/>
        <v>0</v>
      </c>
      <c r="U36" s="6"/>
      <c r="X36" s="767">
        <v>23.5</v>
      </c>
      <c r="Y36" s="767"/>
      <c r="Z36" s="767"/>
      <c r="AA36" s="767"/>
      <c r="AB36" s="767"/>
      <c r="AC36" s="851">
        <v>57.142857142857146</v>
      </c>
      <c r="AD36" s="851">
        <v>42.857142857142854</v>
      </c>
      <c r="AE36" s="659"/>
      <c r="AG36" s="764">
        <v>32854.357837890646</v>
      </c>
      <c r="AI36" s="849">
        <f t="shared" si="21"/>
        <v>23.75</v>
      </c>
      <c r="AJ36" s="850">
        <v>23.5</v>
      </c>
      <c r="AK36" s="764">
        <f t="shared" si="22"/>
        <v>0</v>
      </c>
      <c r="AL36" s="764">
        <f t="shared" si="23"/>
        <v>0</v>
      </c>
      <c r="AM36" s="764">
        <f t="shared" si="24"/>
        <v>0</v>
      </c>
      <c r="AN36" s="764">
        <f t="shared" si="25"/>
        <v>0</v>
      </c>
      <c r="AO36" s="764">
        <f t="shared" si="26"/>
        <v>18773.918764508941</v>
      </c>
      <c r="AP36" s="764">
        <f t="shared" si="27"/>
        <v>14080.439073381704</v>
      </c>
      <c r="AQ36" s="764">
        <f t="shared" si="28"/>
        <v>0</v>
      </c>
      <c r="AR36" s="764">
        <f t="shared" si="29"/>
        <v>32854.357837890646</v>
      </c>
      <c r="AV36" s="767">
        <v>23.5</v>
      </c>
      <c r="AW36" s="768"/>
      <c r="AX36" s="768"/>
      <c r="AY36" s="768"/>
      <c r="AZ36" s="768">
        <v>60</v>
      </c>
      <c r="BA36" s="768">
        <v>10</v>
      </c>
      <c r="BB36" s="768">
        <v>10</v>
      </c>
      <c r="BC36" s="659"/>
      <c r="BE36" s="761">
        <v>127231.52669859541</v>
      </c>
      <c r="BG36" s="849">
        <f t="shared" si="30"/>
        <v>23.75</v>
      </c>
      <c r="BH36" s="850">
        <v>23.5</v>
      </c>
      <c r="BI36" s="764">
        <f t="shared" si="31"/>
        <v>0</v>
      </c>
      <c r="BJ36" s="764">
        <f t="shared" si="32"/>
        <v>0</v>
      </c>
      <c r="BK36" s="764">
        <f t="shared" si="33"/>
        <v>0</v>
      </c>
      <c r="BL36" s="764">
        <f t="shared" si="34"/>
        <v>76338.916019157245</v>
      </c>
      <c r="BM36" s="764">
        <f t="shared" si="35"/>
        <v>12723.152669859541</v>
      </c>
      <c r="BN36" s="764">
        <f t="shared" si="36"/>
        <v>12723.152669859541</v>
      </c>
      <c r="BO36" s="764">
        <f t="shared" si="37"/>
        <v>0</v>
      </c>
      <c r="BP36" s="761">
        <f t="shared" si="38"/>
        <v>101785.22135887633</v>
      </c>
      <c r="BT36" s="1028">
        <v>23</v>
      </c>
      <c r="BU36" s="1037">
        <v>0</v>
      </c>
      <c r="BV36" s="1037">
        <v>0</v>
      </c>
      <c r="BW36" s="1037">
        <v>30.76923076923077</v>
      </c>
      <c r="BX36" s="1037">
        <v>46.153846153846153</v>
      </c>
      <c r="BY36" s="1037">
        <v>15.384615384615385</v>
      </c>
      <c r="BZ36" s="1037">
        <v>7.6923076923076925</v>
      </c>
      <c r="CA36" s="1033">
        <f t="shared" si="39"/>
        <v>100</v>
      </c>
      <c r="CC36" s="1034">
        <v>142616.56107078234</v>
      </c>
      <c r="CE36" s="1035">
        <f t="shared" si="2"/>
        <v>23.25</v>
      </c>
      <c r="CF36" s="1036">
        <v>23</v>
      </c>
      <c r="CG36" s="1034">
        <f t="shared" si="40"/>
        <v>0</v>
      </c>
      <c r="CH36" s="1034">
        <f t="shared" si="41"/>
        <v>0</v>
      </c>
      <c r="CI36" s="1034">
        <f t="shared" si="42"/>
        <v>43882.018791009948</v>
      </c>
      <c r="CJ36" s="1034">
        <f t="shared" si="43"/>
        <v>65823.028186514915</v>
      </c>
      <c r="CK36" s="1034">
        <f t="shared" si="44"/>
        <v>21941.009395504974</v>
      </c>
      <c r="CL36" s="1034">
        <f t="shared" si="45"/>
        <v>10970.504697752487</v>
      </c>
      <c r="CM36" s="1034">
        <f t="shared" si="46"/>
        <v>142616.56107078231</v>
      </c>
      <c r="CQ36" s="1028">
        <v>22</v>
      </c>
      <c r="CR36" s="1037">
        <v>0</v>
      </c>
      <c r="CS36" s="1037">
        <v>0</v>
      </c>
      <c r="CT36" s="1037">
        <v>21.739130434782609</v>
      </c>
      <c r="CU36" s="1037">
        <v>56.521739130434781</v>
      </c>
      <c r="CV36" s="1037">
        <v>21.739130434782609</v>
      </c>
      <c r="CW36" s="1037">
        <v>0</v>
      </c>
      <c r="CX36" s="1040"/>
      <c r="CZ36" s="1034">
        <v>131411.86550875354</v>
      </c>
      <c r="DB36" s="1035">
        <f t="shared" si="102"/>
        <v>22.25</v>
      </c>
      <c r="DC36" s="1036">
        <v>22</v>
      </c>
      <c r="DD36" s="1034">
        <f t="shared" si="47"/>
        <v>0</v>
      </c>
      <c r="DE36" s="1034">
        <f t="shared" si="48"/>
        <v>0</v>
      </c>
      <c r="DF36" s="1034">
        <f t="shared" si="49"/>
        <v>28567.796849729031</v>
      </c>
      <c r="DG36" s="1034">
        <f t="shared" si="50"/>
        <v>74276.271809295475</v>
      </c>
      <c r="DH36" s="1034">
        <f t="shared" si="51"/>
        <v>28567.796849729031</v>
      </c>
      <c r="DI36" s="1034">
        <f t="shared" si="52"/>
        <v>0</v>
      </c>
      <c r="DJ36" s="1034">
        <f t="shared" si="98"/>
        <v>131411.86550875354</v>
      </c>
      <c r="DN36" s="1028">
        <v>22.5</v>
      </c>
      <c r="DO36" s="1037">
        <v>0</v>
      </c>
      <c r="DP36" s="1037">
        <v>0</v>
      </c>
      <c r="DQ36" s="1037">
        <v>0</v>
      </c>
      <c r="DR36" s="1037">
        <v>10.344827586206897</v>
      </c>
      <c r="DS36" s="1037">
        <v>75.862068965517238</v>
      </c>
      <c r="DT36" s="1037">
        <v>13.793103448275861</v>
      </c>
      <c r="DV36" s="1034">
        <v>179639.83951123001</v>
      </c>
      <c r="DX36" s="1035">
        <f t="shared" si="103"/>
        <v>22.75</v>
      </c>
      <c r="DY36" s="1036">
        <v>22.5</v>
      </c>
      <c r="DZ36" s="1034">
        <f t="shared" si="53"/>
        <v>0</v>
      </c>
      <c r="EA36" s="1034">
        <f t="shared" si="54"/>
        <v>0</v>
      </c>
      <c r="EB36" s="1034">
        <f t="shared" si="55"/>
        <v>0</v>
      </c>
      <c r="EC36" s="1034">
        <f t="shared" si="56"/>
        <v>18583.43167357552</v>
      </c>
      <c r="ED36" s="1034">
        <f t="shared" si="57"/>
        <v>136278.4989395538</v>
      </c>
      <c r="EE36" s="1034">
        <f t="shared" si="58"/>
        <v>24777.90889810069</v>
      </c>
      <c r="EF36" s="1034">
        <f t="shared" si="59"/>
        <v>179639.83951123001</v>
      </c>
      <c r="EG36" s="1038"/>
      <c r="EL36" s="1028">
        <v>22.5</v>
      </c>
      <c r="EM36" s="1037">
        <v>0</v>
      </c>
      <c r="EN36" s="1037">
        <v>0</v>
      </c>
      <c r="EO36" s="1037">
        <v>0</v>
      </c>
      <c r="EP36" s="1037">
        <v>10.344827586206897</v>
      </c>
      <c r="EQ36" s="1037">
        <v>75.862068965517238</v>
      </c>
      <c r="ER36" s="1037">
        <v>13.793103448275861</v>
      </c>
      <c r="ET36" s="1034">
        <v>119875.41514685044</v>
      </c>
      <c r="EV36" s="1035">
        <f t="shared" si="104"/>
        <v>22.75</v>
      </c>
      <c r="EW36" s="1036">
        <v>22.5</v>
      </c>
      <c r="EX36" s="1034">
        <f t="shared" si="60"/>
        <v>0</v>
      </c>
      <c r="EY36" s="1034">
        <f t="shared" si="61"/>
        <v>0</v>
      </c>
      <c r="EZ36" s="1034">
        <f t="shared" si="62"/>
        <v>0</v>
      </c>
      <c r="FA36" s="1034">
        <f t="shared" si="63"/>
        <v>12400.905015191427</v>
      </c>
      <c r="FB36" s="1034">
        <f t="shared" si="64"/>
        <v>90939.970111403789</v>
      </c>
      <c r="FC36" s="1034">
        <f t="shared" si="65"/>
        <v>16534.540020255234</v>
      </c>
      <c r="FD36" s="1034">
        <f t="shared" si="66"/>
        <v>119875.41514685046</v>
      </c>
      <c r="FE36" s="1038"/>
      <c r="FK36" s="1028">
        <v>22.5</v>
      </c>
      <c r="FL36" s="1037">
        <v>0</v>
      </c>
      <c r="FM36" s="1037">
        <v>0</v>
      </c>
      <c r="FN36" s="1037">
        <v>0</v>
      </c>
      <c r="FO36" s="1037">
        <v>16.666666666666664</v>
      </c>
      <c r="FP36" s="1037">
        <v>50</v>
      </c>
      <c r="FQ36" s="1037">
        <v>33.333333333333329</v>
      </c>
      <c r="FR36" s="1037">
        <v>0</v>
      </c>
      <c r="FS36" s="1034">
        <v>51705.109999768807</v>
      </c>
      <c r="FU36" s="1035">
        <f t="shared" si="105"/>
        <v>22.75</v>
      </c>
      <c r="FV36" s="1036">
        <v>22.5</v>
      </c>
      <c r="FW36" s="1034">
        <f t="shared" si="67"/>
        <v>0</v>
      </c>
      <c r="FX36" s="1034">
        <f t="shared" si="68"/>
        <v>0</v>
      </c>
      <c r="FY36" s="1034">
        <f t="shared" si="69"/>
        <v>0</v>
      </c>
      <c r="FZ36" s="1034">
        <f t="shared" si="70"/>
        <v>8617.5183332948</v>
      </c>
      <c r="GA36" s="1034">
        <f t="shared" si="71"/>
        <v>25852.554999884404</v>
      </c>
      <c r="GB36" s="1034">
        <f t="shared" si="72"/>
        <v>17235.0366665896</v>
      </c>
      <c r="GC36" s="1034">
        <f t="shared" si="72"/>
        <v>0</v>
      </c>
      <c r="GD36" s="1034">
        <f t="shared" si="73"/>
        <v>51705.1099997688</v>
      </c>
      <c r="GE36" s="1038"/>
      <c r="GJ36" s="1028">
        <v>23</v>
      </c>
      <c r="GK36" s="1037">
        <v>0</v>
      </c>
      <c r="GL36" s="1037">
        <v>0</v>
      </c>
      <c r="GM36" s="1037">
        <v>0</v>
      </c>
      <c r="GN36" s="1037">
        <v>0</v>
      </c>
      <c r="GO36" s="1037">
        <v>0</v>
      </c>
      <c r="GP36" s="1037">
        <v>50</v>
      </c>
      <c r="GQ36" s="1037">
        <v>50</v>
      </c>
      <c r="GR36" s="1034">
        <v>24197.240071727887</v>
      </c>
      <c r="GT36" s="1035">
        <f t="shared" si="99"/>
        <v>23.25</v>
      </c>
      <c r="GU36" s="1036">
        <v>23</v>
      </c>
      <c r="GV36" s="1034">
        <f t="shared" si="74"/>
        <v>0</v>
      </c>
      <c r="GW36" s="1034">
        <f t="shared" si="75"/>
        <v>0</v>
      </c>
      <c r="GX36" s="1034">
        <f t="shared" si="76"/>
        <v>0</v>
      </c>
      <c r="GY36" s="1034">
        <f t="shared" si="77"/>
        <v>0</v>
      </c>
      <c r="GZ36" s="1034">
        <f t="shared" si="78"/>
        <v>0</v>
      </c>
      <c r="HA36" s="1034">
        <f t="shared" si="79"/>
        <v>12098.620035863942</v>
      </c>
      <c r="HB36" s="1034">
        <f t="shared" si="80"/>
        <v>12098.620035863942</v>
      </c>
      <c r="HC36" s="1034">
        <f t="shared" si="81"/>
        <v>24197.240071727883</v>
      </c>
      <c r="HI36" s="1080">
        <v>23</v>
      </c>
      <c r="HJ36" s="1080">
        <v>0</v>
      </c>
      <c r="HK36" s="1071">
        <v>0</v>
      </c>
      <c r="HL36" s="1071">
        <v>0</v>
      </c>
      <c r="HM36" s="1071">
        <v>0</v>
      </c>
      <c r="HN36" s="1071">
        <v>0</v>
      </c>
      <c r="HO36" s="1071">
        <v>100</v>
      </c>
      <c r="HP36" s="1071">
        <v>0</v>
      </c>
      <c r="HQ36" s="1071">
        <v>22516.322653948748</v>
      </c>
      <c r="HT36" s="1076">
        <f t="shared" si="100"/>
        <v>23.25</v>
      </c>
      <c r="HU36" s="1077">
        <v>23</v>
      </c>
      <c r="HV36" s="1078">
        <f t="shared" si="82"/>
        <v>0</v>
      </c>
      <c r="HW36" s="1078">
        <f t="shared" si="82"/>
        <v>0</v>
      </c>
      <c r="HX36" s="1078">
        <f t="shared" si="82"/>
        <v>0</v>
      </c>
      <c r="HY36" s="1078">
        <f t="shared" si="82"/>
        <v>0</v>
      </c>
      <c r="HZ36" s="1078">
        <f t="shared" si="82"/>
        <v>0</v>
      </c>
      <c r="IA36" s="1078">
        <f t="shared" si="82"/>
        <v>22516.322653948748</v>
      </c>
      <c r="IB36" s="1078">
        <f t="shared" si="82"/>
        <v>0</v>
      </c>
      <c r="IC36" s="1078">
        <f t="shared" si="17"/>
        <v>22516.322653948748</v>
      </c>
      <c r="IL36" s="1080">
        <v>23</v>
      </c>
      <c r="IM36" s="1080">
        <v>0</v>
      </c>
      <c r="IN36" s="1071">
        <v>0</v>
      </c>
      <c r="IO36" s="1071">
        <v>0</v>
      </c>
      <c r="IP36" s="1071">
        <v>0</v>
      </c>
      <c r="IQ36" s="1071">
        <v>37.5</v>
      </c>
      <c r="IR36" s="1071">
        <v>62.5</v>
      </c>
      <c r="IS36" s="1071">
        <v>0</v>
      </c>
      <c r="IT36" s="1071">
        <v>35687.834431331779</v>
      </c>
      <c r="IW36" s="1076">
        <f t="shared" si="101"/>
        <v>23.25</v>
      </c>
      <c r="IX36" s="1077">
        <v>23</v>
      </c>
      <c r="IY36" s="1078">
        <f t="shared" si="83"/>
        <v>0</v>
      </c>
      <c r="IZ36" s="1078">
        <f t="shared" si="84"/>
        <v>0</v>
      </c>
      <c r="JA36" s="1078">
        <f t="shared" si="85"/>
        <v>0</v>
      </c>
      <c r="JB36" s="1078">
        <f t="shared" si="86"/>
        <v>0</v>
      </c>
      <c r="JC36" s="1078">
        <f t="shared" si="87"/>
        <v>13382.937911749417</v>
      </c>
      <c r="JD36" s="1078">
        <f t="shared" si="88"/>
        <v>22304.896519582358</v>
      </c>
      <c r="JE36" s="1078">
        <f t="shared" si="89"/>
        <v>0</v>
      </c>
      <c r="JF36" s="1078">
        <f t="shared" si="90"/>
        <v>35687.834431331779</v>
      </c>
    </row>
    <row r="37" spans="2:266">
      <c r="B37" s="848">
        <v>23.5</v>
      </c>
      <c r="C37" s="848"/>
      <c r="D37" s="848"/>
      <c r="E37" s="848"/>
      <c r="F37" s="848"/>
      <c r="G37" s="852">
        <v>57.142857142857146</v>
      </c>
      <c r="H37" s="852">
        <v>42.857142857142854</v>
      </c>
      <c r="I37" s="653"/>
      <c r="J37" s="655">
        <v>115595.94190057805</v>
      </c>
      <c r="K37" s="653"/>
      <c r="L37" s="653"/>
      <c r="M37" s="848">
        <v>23.5</v>
      </c>
      <c r="N37" s="6">
        <f t="shared" si="91"/>
        <v>0</v>
      </c>
      <c r="O37" s="6">
        <f t="shared" si="92"/>
        <v>0</v>
      </c>
      <c r="P37" s="6">
        <f t="shared" si="93"/>
        <v>0</v>
      </c>
      <c r="Q37" s="6">
        <f t="shared" si="94"/>
        <v>0</v>
      </c>
      <c r="R37" s="6">
        <f t="shared" si="95"/>
        <v>66054.823943187468</v>
      </c>
      <c r="S37" s="6">
        <f t="shared" si="96"/>
        <v>49541.11795739059</v>
      </c>
      <c r="T37" s="6">
        <f t="shared" si="97"/>
        <v>0</v>
      </c>
      <c r="U37" s="6"/>
      <c r="X37" s="767">
        <v>24</v>
      </c>
      <c r="Y37" s="767"/>
      <c r="Z37" s="767"/>
      <c r="AA37" s="767"/>
      <c r="AB37" s="767"/>
      <c r="AC37" s="767"/>
      <c r="AD37" s="767">
        <v>100</v>
      </c>
      <c r="AE37" s="659"/>
      <c r="AG37" s="764">
        <v>20499.120492235234</v>
      </c>
      <c r="AI37" s="849">
        <f t="shared" si="21"/>
        <v>24.25</v>
      </c>
      <c r="AJ37" s="850">
        <v>24</v>
      </c>
      <c r="AK37" s="764">
        <f t="shared" si="22"/>
        <v>0</v>
      </c>
      <c r="AL37" s="764">
        <f t="shared" si="23"/>
        <v>0</v>
      </c>
      <c r="AM37" s="764">
        <f t="shared" si="24"/>
        <v>0</v>
      </c>
      <c r="AN37" s="764">
        <f t="shared" si="25"/>
        <v>0</v>
      </c>
      <c r="AO37" s="764">
        <f t="shared" si="26"/>
        <v>0</v>
      </c>
      <c r="AP37" s="764">
        <f t="shared" si="27"/>
        <v>20499.120492235234</v>
      </c>
      <c r="AQ37" s="764">
        <f t="shared" si="28"/>
        <v>0</v>
      </c>
      <c r="AR37" s="764">
        <f t="shared" si="29"/>
        <v>20499.120492235234</v>
      </c>
      <c r="AV37" s="767">
        <v>24</v>
      </c>
      <c r="AW37" s="768"/>
      <c r="AX37" s="768"/>
      <c r="AY37" s="768"/>
      <c r="AZ37" s="768"/>
      <c r="BA37" s="768">
        <v>50</v>
      </c>
      <c r="BB37" s="768">
        <v>50</v>
      </c>
      <c r="BC37" s="659"/>
      <c r="BE37" s="761">
        <v>65983.939807467279</v>
      </c>
      <c r="BG37" s="849">
        <f t="shared" si="30"/>
        <v>24.25</v>
      </c>
      <c r="BH37" s="850">
        <v>24</v>
      </c>
      <c r="BI37" s="764">
        <f t="shared" si="31"/>
        <v>0</v>
      </c>
      <c r="BJ37" s="764">
        <f t="shared" si="32"/>
        <v>0</v>
      </c>
      <c r="BK37" s="764">
        <f t="shared" si="33"/>
        <v>0</v>
      </c>
      <c r="BL37" s="764">
        <f t="shared" si="34"/>
        <v>0</v>
      </c>
      <c r="BM37" s="764">
        <f t="shared" si="35"/>
        <v>32991.96990373364</v>
      </c>
      <c r="BN37" s="764">
        <f t="shared" si="36"/>
        <v>32991.96990373364</v>
      </c>
      <c r="BO37" s="764">
        <f t="shared" si="37"/>
        <v>0</v>
      </c>
      <c r="BP37" s="761">
        <f t="shared" si="38"/>
        <v>65983.939807467279</v>
      </c>
      <c r="BT37" s="1028">
        <v>23.5</v>
      </c>
      <c r="BU37" s="1037">
        <v>0</v>
      </c>
      <c r="BV37" s="1037">
        <v>0</v>
      </c>
      <c r="BW37" s="1037">
        <v>0</v>
      </c>
      <c r="BX37" s="1037">
        <v>20</v>
      </c>
      <c r="BY37" s="1037">
        <v>80</v>
      </c>
      <c r="BZ37" s="1037">
        <v>0</v>
      </c>
      <c r="CA37" s="1033">
        <f t="shared" si="39"/>
        <v>100</v>
      </c>
      <c r="CC37" s="1034">
        <v>76182.561981832565</v>
      </c>
      <c r="CE37" s="1035">
        <f t="shared" si="2"/>
        <v>23.75</v>
      </c>
      <c r="CF37" s="1036">
        <v>23.5</v>
      </c>
      <c r="CG37" s="1034">
        <f t="shared" si="40"/>
        <v>0</v>
      </c>
      <c r="CH37" s="1034">
        <f t="shared" si="41"/>
        <v>0</v>
      </c>
      <c r="CI37" s="1034">
        <f t="shared" si="42"/>
        <v>0</v>
      </c>
      <c r="CJ37" s="1034">
        <f t="shared" si="43"/>
        <v>15236.512396366514</v>
      </c>
      <c r="CK37" s="1034">
        <f t="shared" si="44"/>
        <v>60946.049585466055</v>
      </c>
      <c r="CL37" s="1034">
        <f t="shared" si="45"/>
        <v>0</v>
      </c>
      <c r="CM37" s="1034">
        <f t="shared" si="46"/>
        <v>76182.561981832565</v>
      </c>
      <c r="CQ37" s="1028">
        <v>22.5</v>
      </c>
      <c r="CR37" s="1037">
        <v>0</v>
      </c>
      <c r="CS37" s="1037">
        <v>0</v>
      </c>
      <c r="CT37" s="1037">
        <v>5.2631578947368416</v>
      </c>
      <c r="CU37" s="1037">
        <v>57.894736842105267</v>
      </c>
      <c r="CV37" s="1037">
        <v>26.315789473684209</v>
      </c>
      <c r="CW37" s="1037">
        <v>10.526315789473683</v>
      </c>
      <c r="CX37" s="1040"/>
      <c r="CZ37" s="1034">
        <v>156311.17155983148</v>
      </c>
      <c r="DB37" s="1035">
        <f t="shared" si="102"/>
        <v>22.75</v>
      </c>
      <c r="DC37" s="1036">
        <v>22.5</v>
      </c>
      <c r="DD37" s="1034">
        <f t="shared" si="47"/>
        <v>0</v>
      </c>
      <c r="DE37" s="1034">
        <f t="shared" si="48"/>
        <v>0</v>
      </c>
      <c r="DF37" s="1034">
        <f t="shared" si="49"/>
        <v>8226.9037663069194</v>
      </c>
      <c r="DG37" s="1034">
        <f t="shared" si="50"/>
        <v>90495.941429376122</v>
      </c>
      <c r="DH37" s="1034">
        <f t="shared" si="51"/>
        <v>41134.518831534595</v>
      </c>
      <c r="DI37" s="1034">
        <f t="shared" si="52"/>
        <v>16453.807532613839</v>
      </c>
      <c r="DJ37" s="1034">
        <f t="shared" si="98"/>
        <v>156311.17155983148</v>
      </c>
      <c r="DN37" s="1028">
        <v>23</v>
      </c>
      <c r="DO37" s="1037">
        <v>0</v>
      </c>
      <c r="DP37" s="1037">
        <v>0</v>
      </c>
      <c r="DQ37" s="1037">
        <v>0</v>
      </c>
      <c r="DR37" s="1037">
        <v>10</v>
      </c>
      <c r="DS37" s="1037">
        <v>60</v>
      </c>
      <c r="DT37" s="1037">
        <v>30</v>
      </c>
      <c r="DV37" s="1034">
        <v>161082.08467953117</v>
      </c>
      <c r="DX37" s="1035">
        <f t="shared" si="103"/>
        <v>23.25</v>
      </c>
      <c r="DY37" s="1036">
        <v>23</v>
      </c>
      <c r="DZ37" s="1034">
        <f t="shared" si="53"/>
        <v>0</v>
      </c>
      <c r="EA37" s="1034">
        <f t="shared" si="54"/>
        <v>0</v>
      </c>
      <c r="EB37" s="1034">
        <f t="shared" si="55"/>
        <v>0</v>
      </c>
      <c r="EC37" s="1034">
        <f t="shared" si="56"/>
        <v>16108.208467953116</v>
      </c>
      <c r="ED37" s="1034">
        <f t="shared" si="57"/>
        <v>96649.250807718709</v>
      </c>
      <c r="EE37" s="1034">
        <f t="shared" si="58"/>
        <v>48324.625403859354</v>
      </c>
      <c r="EF37" s="1034">
        <f t="shared" si="59"/>
        <v>161082.08467953117</v>
      </c>
      <c r="EG37" s="1038"/>
      <c r="EL37" s="1028">
        <v>23</v>
      </c>
      <c r="EM37" s="1037">
        <v>0</v>
      </c>
      <c r="EN37" s="1037">
        <v>0</v>
      </c>
      <c r="EO37" s="1037">
        <v>0</v>
      </c>
      <c r="EP37" s="1037">
        <v>10</v>
      </c>
      <c r="EQ37" s="1037">
        <v>60</v>
      </c>
      <c r="ER37" s="1037">
        <v>30</v>
      </c>
      <c r="ET37" s="1034">
        <v>117515.30077495695</v>
      </c>
      <c r="EV37" s="1035">
        <f t="shared" si="104"/>
        <v>23.25</v>
      </c>
      <c r="EW37" s="1036">
        <v>23</v>
      </c>
      <c r="EX37" s="1034">
        <f t="shared" si="60"/>
        <v>0</v>
      </c>
      <c r="EY37" s="1034">
        <f t="shared" si="61"/>
        <v>0</v>
      </c>
      <c r="EZ37" s="1034">
        <f t="shared" si="62"/>
        <v>0</v>
      </c>
      <c r="FA37" s="1034">
        <f t="shared" si="63"/>
        <v>11751.530077495696</v>
      </c>
      <c r="FB37" s="1034">
        <f t="shared" si="64"/>
        <v>70509.180464974168</v>
      </c>
      <c r="FC37" s="1034">
        <f t="shared" si="65"/>
        <v>35254.590232487084</v>
      </c>
      <c r="FD37" s="1034">
        <f t="shared" si="66"/>
        <v>117515.30077495695</v>
      </c>
      <c r="FE37" s="1038"/>
      <c r="FK37" s="1028">
        <v>23</v>
      </c>
      <c r="FL37" s="1037">
        <v>0</v>
      </c>
      <c r="FM37" s="1037">
        <v>0</v>
      </c>
      <c r="FN37" s="1037">
        <v>0</v>
      </c>
      <c r="FO37" s="1037">
        <v>0</v>
      </c>
      <c r="FP37" s="1037">
        <v>60</v>
      </c>
      <c r="FQ37" s="1037">
        <v>40</v>
      </c>
      <c r="FR37" s="1037">
        <v>0</v>
      </c>
      <c r="FS37" s="1034">
        <v>65667.612189843509</v>
      </c>
      <c r="FU37" s="1035">
        <f t="shared" si="105"/>
        <v>23.25</v>
      </c>
      <c r="FV37" s="1036">
        <v>23</v>
      </c>
      <c r="FW37" s="1034">
        <f t="shared" si="67"/>
        <v>0</v>
      </c>
      <c r="FX37" s="1034">
        <f t="shared" si="68"/>
        <v>0</v>
      </c>
      <c r="FY37" s="1034">
        <f t="shared" si="69"/>
        <v>0</v>
      </c>
      <c r="FZ37" s="1034">
        <f t="shared" si="70"/>
        <v>0</v>
      </c>
      <c r="GA37" s="1034">
        <f t="shared" si="71"/>
        <v>39400.567313906104</v>
      </c>
      <c r="GB37" s="1034">
        <f t="shared" si="72"/>
        <v>26267.044875937401</v>
      </c>
      <c r="GC37" s="1034">
        <f t="shared" si="72"/>
        <v>0</v>
      </c>
      <c r="GD37" s="1034">
        <f t="shared" si="73"/>
        <v>65667.612189843509</v>
      </c>
      <c r="GE37" s="1038"/>
      <c r="GJ37" s="1028">
        <v>23.5</v>
      </c>
      <c r="GK37" s="1037">
        <v>0</v>
      </c>
      <c r="GL37" s="1037">
        <v>0</v>
      </c>
      <c r="GM37" s="1037">
        <v>0</v>
      </c>
      <c r="GN37" s="1037">
        <v>0</v>
      </c>
      <c r="GO37" s="1037">
        <v>0</v>
      </c>
      <c r="GP37" s="1037">
        <v>0</v>
      </c>
      <c r="GQ37" s="1037">
        <v>100</v>
      </c>
      <c r="GR37" s="1034">
        <v>4987.5095160807132</v>
      </c>
      <c r="GT37" s="1035">
        <f t="shared" si="99"/>
        <v>23.75</v>
      </c>
      <c r="GU37" s="1036">
        <v>23.5</v>
      </c>
      <c r="GV37" s="1034">
        <f t="shared" si="74"/>
        <v>0</v>
      </c>
      <c r="GW37" s="1034">
        <f t="shared" si="75"/>
        <v>0</v>
      </c>
      <c r="GX37" s="1034">
        <f t="shared" si="76"/>
        <v>0</v>
      </c>
      <c r="GY37" s="1034">
        <f t="shared" si="77"/>
        <v>0</v>
      </c>
      <c r="GZ37" s="1034">
        <f t="shared" si="78"/>
        <v>0</v>
      </c>
      <c r="HA37" s="1034">
        <f t="shared" si="79"/>
        <v>0</v>
      </c>
      <c r="HB37" s="1034">
        <f t="shared" si="80"/>
        <v>4987.5095160807132</v>
      </c>
      <c r="HC37" s="1034">
        <f t="shared" si="81"/>
        <v>4987.5095160807132</v>
      </c>
      <c r="HI37" s="1080">
        <v>23.5</v>
      </c>
      <c r="HJ37" s="1080">
        <v>0</v>
      </c>
      <c r="HK37" s="1071">
        <v>0</v>
      </c>
      <c r="HL37" s="1071">
        <v>0</v>
      </c>
      <c r="HM37" s="1071">
        <v>0</v>
      </c>
      <c r="HN37" s="1071">
        <v>0</v>
      </c>
      <c r="HO37" s="1071">
        <v>100</v>
      </c>
      <c r="HP37" s="1071">
        <v>0</v>
      </c>
      <c r="HQ37" s="1071">
        <v>5144.1369234564581</v>
      </c>
      <c r="HT37" s="1076">
        <f t="shared" si="100"/>
        <v>23.75</v>
      </c>
      <c r="HU37" s="1077">
        <v>23.5</v>
      </c>
      <c r="HV37" s="1078">
        <f t="shared" si="82"/>
        <v>0</v>
      </c>
      <c r="HW37" s="1078">
        <f t="shared" si="82"/>
        <v>0</v>
      </c>
      <c r="HX37" s="1078">
        <f t="shared" si="82"/>
        <v>0</v>
      </c>
      <c r="HY37" s="1078">
        <f t="shared" si="82"/>
        <v>0</v>
      </c>
      <c r="HZ37" s="1078">
        <f t="shared" si="82"/>
        <v>0</v>
      </c>
      <c r="IA37" s="1078">
        <f t="shared" si="82"/>
        <v>5144.1369234564581</v>
      </c>
      <c r="IB37" s="1078">
        <f t="shared" si="82"/>
        <v>0</v>
      </c>
      <c r="IC37" s="1078">
        <f t="shared" si="17"/>
        <v>5144.1369234564581</v>
      </c>
      <c r="IL37" s="1080">
        <v>23.5</v>
      </c>
      <c r="IM37" s="1080">
        <v>0</v>
      </c>
      <c r="IN37" s="1071">
        <v>0</v>
      </c>
      <c r="IO37" s="1071">
        <v>0</v>
      </c>
      <c r="IP37" s="1071">
        <v>0</v>
      </c>
      <c r="IQ37" s="1071">
        <v>33.333333333333329</v>
      </c>
      <c r="IR37" s="1071">
        <v>66.666666666666657</v>
      </c>
      <c r="IS37" s="1071">
        <v>0</v>
      </c>
      <c r="IT37" s="1071">
        <v>8186.0912275341752</v>
      </c>
      <c r="IW37" s="1076">
        <f t="shared" si="101"/>
        <v>23.75</v>
      </c>
      <c r="IX37" s="1077">
        <v>23.5</v>
      </c>
      <c r="IY37" s="1078">
        <f t="shared" si="83"/>
        <v>0</v>
      </c>
      <c r="IZ37" s="1078">
        <f t="shared" si="84"/>
        <v>0</v>
      </c>
      <c r="JA37" s="1078">
        <f t="shared" si="85"/>
        <v>0</v>
      </c>
      <c r="JB37" s="1078">
        <f t="shared" si="86"/>
        <v>0</v>
      </c>
      <c r="JC37" s="1078">
        <f t="shared" si="87"/>
        <v>2728.6970758447251</v>
      </c>
      <c r="JD37" s="1078">
        <f t="shared" si="88"/>
        <v>5457.3941516894502</v>
      </c>
      <c r="JE37" s="1078">
        <f t="shared" si="89"/>
        <v>0</v>
      </c>
      <c r="JF37" s="1078">
        <f t="shared" si="90"/>
        <v>8186.0912275341752</v>
      </c>
    </row>
    <row r="38" spans="2:266">
      <c r="B38" s="848">
        <v>24</v>
      </c>
      <c r="C38" s="848"/>
      <c r="D38" s="848"/>
      <c r="E38" s="848"/>
      <c r="F38" s="848"/>
      <c r="G38" s="848"/>
      <c r="H38" s="848">
        <v>100</v>
      </c>
      <c r="I38" s="653"/>
      <c r="J38" s="655">
        <v>63670.036320937797</v>
      </c>
      <c r="K38" s="653"/>
      <c r="L38" s="653"/>
      <c r="M38" s="848">
        <v>24</v>
      </c>
      <c r="N38" s="6">
        <f t="shared" si="91"/>
        <v>0</v>
      </c>
      <c r="O38" s="6">
        <f t="shared" si="92"/>
        <v>0</v>
      </c>
      <c r="P38" s="6">
        <f t="shared" si="93"/>
        <v>0</v>
      </c>
      <c r="Q38" s="6">
        <f t="shared" si="94"/>
        <v>0</v>
      </c>
      <c r="R38" s="6">
        <f t="shared" si="95"/>
        <v>0</v>
      </c>
      <c r="S38" s="6">
        <f t="shared" si="96"/>
        <v>63670.036320937797</v>
      </c>
      <c r="T38" s="6">
        <f t="shared" si="97"/>
        <v>0</v>
      </c>
      <c r="U38" s="6"/>
      <c r="X38" s="767">
        <v>24.5</v>
      </c>
      <c r="Y38" s="767"/>
      <c r="Z38" s="767"/>
      <c r="AA38" s="767"/>
      <c r="AB38" s="767"/>
      <c r="AC38" s="767"/>
      <c r="AD38" s="767">
        <v>100</v>
      </c>
      <c r="AE38" s="659"/>
      <c r="AG38" s="764">
        <v>10497.904336749918</v>
      </c>
      <c r="AI38" s="849">
        <f t="shared" si="21"/>
        <v>24.75</v>
      </c>
      <c r="AJ38" s="850">
        <v>24.5</v>
      </c>
      <c r="AK38" s="764">
        <f t="shared" si="22"/>
        <v>0</v>
      </c>
      <c r="AL38" s="764">
        <f t="shared" si="23"/>
        <v>0</v>
      </c>
      <c r="AM38" s="764">
        <f t="shared" si="24"/>
        <v>0</v>
      </c>
      <c r="AN38" s="764">
        <f t="shared" si="25"/>
        <v>0</v>
      </c>
      <c r="AO38" s="764">
        <f t="shared" si="26"/>
        <v>0</v>
      </c>
      <c r="AP38" s="764">
        <f t="shared" si="27"/>
        <v>10497.904336749918</v>
      </c>
      <c r="AQ38" s="764">
        <f t="shared" si="28"/>
        <v>0</v>
      </c>
      <c r="AR38" s="764">
        <f t="shared" si="29"/>
        <v>10497.904336749918</v>
      </c>
      <c r="AV38" s="767">
        <v>24.5</v>
      </c>
      <c r="AW38" s="767"/>
      <c r="AX38" s="767"/>
      <c r="AY38" s="767"/>
      <c r="AZ38" s="767"/>
      <c r="BA38" s="767"/>
      <c r="BB38" s="767">
        <v>100</v>
      </c>
      <c r="BC38" s="659"/>
      <c r="BE38" s="761">
        <v>31269.838698534826</v>
      </c>
      <c r="BG38" s="849">
        <f t="shared" si="30"/>
        <v>24.75</v>
      </c>
      <c r="BH38" s="850">
        <v>24.5</v>
      </c>
      <c r="BI38" s="764">
        <f t="shared" si="31"/>
        <v>0</v>
      </c>
      <c r="BJ38" s="764">
        <f t="shared" si="32"/>
        <v>0</v>
      </c>
      <c r="BK38" s="764">
        <f t="shared" si="33"/>
        <v>0</v>
      </c>
      <c r="BL38" s="764">
        <f t="shared" si="34"/>
        <v>0</v>
      </c>
      <c r="BM38" s="764">
        <f t="shared" si="35"/>
        <v>0</v>
      </c>
      <c r="BN38" s="764">
        <f t="shared" si="36"/>
        <v>31269.838698534826</v>
      </c>
      <c r="BO38" s="764">
        <f t="shared" si="37"/>
        <v>0</v>
      </c>
      <c r="BP38" s="761">
        <f t="shared" si="38"/>
        <v>31269.838698534826</v>
      </c>
      <c r="BT38" s="1028">
        <v>24</v>
      </c>
      <c r="BU38" s="1037">
        <v>0</v>
      </c>
      <c r="BV38" s="1037">
        <v>0</v>
      </c>
      <c r="BW38" s="1037">
        <v>0</v>
      </c>
      <c r="BX38" s="1037">
        <v>44.444444444444443</v>
      </c>
      <c r="BY38" s="1037">
        <v>44.444444444444443</v>
      </c>
      <c r="BZ38" s="1037">
        <v>11.111111111111111</v>
      </c>
      <c r="CA38" s="1033">
        <f t="shared" si="39"/>
        <v>100</v>
      </c>
      <c r="CC38" s="1034">
        <v>70000.937955605332</v>
      </c>
      <c r="CE38" s="1035">
        <f t="shared" si="2"/>
        <v>24.25</v>
      </c>
      <c r="CF38" s="1036">
        <v>24</v>
      </c>
      <c r="CG38" s="1034">
        <f t="shared" si="40"/>
        <v>0</v>
      </c>
      <c r="CH38" s="1034">
        <f t="shared" si="41"/>
        <v>0</v>
      </c>
      <c r="CI38" s="1034">
        <f t="shared" si="42"/>
        <v>0</v>
      </c>
      <c r="CJ38" s="1034">
        <f t="shared" si="43"/>
        <v>31111.527980269035</v>
      </c>
      <c r="CK38" s="1034">
        <f t="shared" si="44"/>
        <v>31111.527980269035</v>
      </c>
      <c r="CL38" s="1034">
        <f t="shared" si="45"/>
        <v>7777.8819950672587</v>
      </c>
      <c r="CM38" s="1034">
        <f t="shared" si="46"/>
        <v>70000.937955605332</v>
      </c>
      <c r="CQ38" s="1028">
        <v>23</v>
      </c>
      <c r="CR38" s="1037">
        <v>0</v>
      </c>
      <c r="CS38" s="1037">
        <v>0</v>
      </c>
      <c r="CT38" s="1037">
        <v>30.76923076923077</v>
      </c>
      <c r="CU38" s="1037">
        <v>46.153846153846153</v>
      </c>
      <c r="CV38" s="1037">
        <v>15.384615384615385</v>
      </c>
      <c r="CW38" s="1037">
        <v>7.6923076923076925</v>
      </c>
      <c r="CX38" s="1040"/>
      <c r="CZ38" s="1034">
        <v>90676.997878167138</v>
      </c>
      <c r="DB38" s="1035">
        <f t="shared" si="102"/>
        <v>23.25</v>
      </c>
      <c r="DC38" s="1036">
        <v>23</v>
      </c>
      <c r="DD38" s="1034">
        <f t="shared" si="47"/>
        <v>0</v>
      </c>
      <c r="DE38" s="1034">
        <f t="shared" si="48"/>
        <v>0</v>
      </c>
      <c r="DF38" s="1034">
        <f t="shared" si="49"/>
        <v>27900.614731743735</v>
      </c>
      <c r="DG38" s="1034">
        <f t="shared" si="50"/>
        <v>41850.922097615599</v>
      </c>
      <c r="DH38" s="1034">
        <f t="shared" si="51"/>
        <v>13950.307365871868</v>
      </c>
      <c r="DI38" s="1034">
        <f t="shared" si="52"/>
        <v>6975.1536829359338</v>
      </c>
      <c r="DJ38" s="1034">
        <f t="shared" si="98"/>
        <v>90676.997878167138</v>
      </c>
      <c r="DN38" s="1028">
        <v>23.5</v>
      </c>
      <c r="DO38" s="1037">
        <v>0</v>
      </c>
      <c r="DP38" s="1037">
        <v>0</v>
      </c>
      <c r="DQ38" s="1037">
        <v>0</v>
      </c>
      <c r="DR38" s="1037">
        <v>0</v>
      </c>
      <c r="DS38" s="1037">
        <v>50</v>
      </c>
      <c r="DT38" s="1037">
        <v>50</v>
      </c>
      <c r="DV38" s="1034">
        <v>92626.276821936364</v>
      </c>
      <c r="DX38" s="1035">
        <f t="shared" si="103"/>
        <v>23.75</v>
      </c>
      <c r="DY38" s="1036">
        <v>23.5</v>
      </c>
      <c r="DZ38" s="1034">
        <f t="shared" si="53"/>
        <v>0</v>
      </c>
      <c r="EA38" s="1034">
        <f t="shared" si="54"/>
        <v>0</v>
      </c>
      <c r="EB38" s="1034">
        <f t="shared" si="55"/>
        <v>0</v>
      </c>
      <c r="EC38" s="1034">
        <f t="shared" si="56"/>
        <v>0</v>
      </c>
      <c r="ED38" s="1034">
        <f t="shared" si="57"/>
        <v>46313.138410968182</v>
      </c>
      <c r="EE38" s="1034">
        <f t="shared" si="58"/>
        <v>46313.138410968182</v>
      </c>
      <c r="EF38" s="1034">
        <f t="shared" si="59"/>
        <v>92626.276821936364</v>
      </c>
      <c r="EG38" s="1038"/>
      <c r="EL38" s="1028">
        <v>23.5</v>
      </c>
      <c r="EM38" s="1037">
        <v>0</v>
      </c>
      <c r="EN38" s="1037">
        <v>0</v>
      </c>
      <c r="EO38" s="1037">
        <v>0</v>
      </c>
      <c r="EP38" s="1037">
        <v>0</v>
      </c>
      <c r="EQ38" s="1037">
        <v>50</v>
      </c>
      <c r="ER38" s="1037">
        <v>50</v>
      </c>
      <c r="ET38" s="1034">
        <v>58851.39640174753</v>
      </c>
      <c r="EV38" s="1035">
        <f t="shared" si="104"/>
        <v>23.75</v>
      </c>
      <c r="EW38" s="1036">
        <v>23.5</v>
      </c>
      <c r="EX38" s="1034">
        <f t="shared" si="60"/>
        <v>0</v>
      </c>
      <c r="EY38" s="1034">
        <f t="shared" si="61"/>
        <v>0</v>
      </c>
      <c r="EZ38" s="1034">
        <f t="shared" si="62"/>
        <v>0</v>
      </c>
      <c r="FA38" s="1034">
        <f t="shared" si="63"/>
        <v>0</v>
      </c>
      <c r="FB38" s="1034">
        <f t="shared" si="64"/>
        <v>29425.698200873765</v>
      </c>
      <c r="FC38" s="1034">
        <f t="shared" si="65"/>
        <v>29425.698200873765</v>
      </c>
      <c r="FD38" s="1034">
        <f t="shared" si="66"/>
        <v>58851.39640174753</v>
      </c>
      <c r="FE38" s="1038"/>
      <c r="FK38" s="1028">
        <v>23.5</v>
      </c>
      <c r="FL38" s="1037">
        <v>0</v>
      </c>
      <c r="FM38" s="1037">
        <v>0</v>
      </c>
      <c r="FN38" s="1037">
        <v>0</v>
      </c>
      <c r="FO38" s="1037">
        <v>0</v>
      </c>
      <c r="FP38" s="1037">
        <v>0</v>
      </c>
      <c r="FQ38" s="1037">
        <v>0</v>
      </c>
      <c r="FR38" s="1037">
        <v>100</v>
      </c>
      <c r="FS38" s="1034">
        <v>18609.312581749393</v>
      </c>
      <c r="FU38" s="1035">
        <f t="shared" si="105"/>
        <v>23.75</v>
      </c>
      <c r="FV38" s="1036">
        <v>23.5</v>
      </c>
      <c r="FW38" s="1034">
        <f t="shared" si="67"/>
        <v>0</v>
      </c>
      <c r="FX38" s="1034">
        <f t="shared" si="68"/>
        <v>0</v>
      </c>
      <c r="FY38" s="1034">
        <f t="shared" si="69"/>
        <v>0</v>
      </c>
      <c r="FZ38" s="1034">
        <f t="shared" si="70"/>
        <v>0</v>
      </c>
      <c r="GA38" s="1034">
        <f t="shared" si="71"/>
        <v>0</v>
      </c>
      <c r="GB38" s="1034">
        <f t="shared" si="72"/>
        <v>0</v>
      </c>
      <c r="GC38" s="1034">
        <f t="shared" si="72"/>
        <v>18609.312581749393</v>
      </c>
      <c r="GD38" s="1034">
        <f t="shared" si="73"/>
        <v>18609.312581749393</v>
      </c>
      <c r="GE38" s="1038"/>
      <c r="GJ38" s="1028">
        <v>24</v>
      </c>
      <c r="GK38" s="1037">
        <v>0</v>
      </c>
      <c r="GL38" s="1037">
        <v>0</v>
      </c>
      <c r="GM38" s="1037">
        <v>0</v>
      </c>
      <c r="GN38" s="1037">
        <v>0</v>
      </c>
      <c r="GO38" s="1037">
        <v>0</v>
      </c>
      <c r="GP38" s="1037">
        <v>0</v>
      </c>
      <c r="GQ38" s="1037">
        <v>100</v>
      </c>
      <c r="GR38" s="1034">
        <v>3198.6266092504857</v>
      </c>
      <c r="GT38" s="1035">
        <f t="shared" si="99"/>
        <v>24.25</v>
      </c>
      <c r="GU38" s="1036">
        <v>24</v>
      </c>
      <c r="GV38" s="1034">
        <f t="shared" si="74"/>
        <v>0</v>
      </c>
      <c r="GW38" s="1034">
        <f t="shared" si="75"/>
        <v>0</v>
      </c>
      <c r="GX38" s="1034">
        <f t="shared" si="76"/>
        <v>0</v>
      </c>
      <c r="GY38" s="1034">
        <f t="shared" si="77"/>
        <v>0</v>
      </c>
      <c r="GZ38" s="1034">
        <f t="shared" si="78"/>
        <v>0</v>
      </c>
      <c r="HA38" s="1034">
        <f t="shared" si="79"/>
        <v>0</v>
      </c>
      <c r="HB38" s="1034">
        <f t="shared" si="80"/>
        <v>3198.6266092504857</v>
      </c>
      <c r="HC38" s="1034">
        <f t="shared" si="81"/>
        <v>3198.6266092504857</v>
      </c>
      <c r="HI38" s="1080">
        <v>24</v>
      </c>
      <c r="HJ38" s="1080">
        <v>0</v>
      </c>
      <c r="HK38" s="1071">
        <v>0</v>
      </c>
      <c r="HL38" s="1071">
        <v>0</v>
      </c>
      <c r="HM38" s="1071">
        <v>0</v>
      </c>
      <c r="HN38" s="1071">
        <v>0</v>
      </c>
      <c r="HO38" s="1071">
        <v>100</v>
      </c>
      <c r="HP38" s="1071">
        <v>0</v>
      </c>
      <c r="HQ38" s="1071">
        <v>4244.8701783948545</v>
      </c>
      <c r="HT38" s="1076">
        <f t="shared" si="100"/>
        <v>24.25</v>
      </c>
      <c r="HU38" s="1077">
        <v>24</v>
      </c>
      <c r="HV38" s="1078">
        <f t="shared" si="82"/>
        <v>0</v>
      </c>
      <c r="HW38" s="1078">
        <f t="shared" si="82"/>
        <v>0</v>
      </c>
      <c r="HX38" s="1078">
        <f t="shared" si="82"/>
        <v>0</v>
      </c>
      <c r="HY38" s="1078">
        <f t="shared" si="82"/>
        <v>0</v>
      </c>
      <c r="HZ38" s="1078">
        <f t="shared" si="82"/>
        <v>0</v>
      </c>
      <c r="IA38" s="1078">
        <f t="shared" si="82"/>
        <v>4244.8701783948545</v>
      </c>
      <c r="IB38" s="1078">
        <f t="shared" si="82"/>
        <v>0</v>
      </c>
      <c r="IC38" s="1078">
        <f t="shared" si="17"/>
        <v>4244.8701783948545</v>
      </c>
      <c r="IL38" s="1080">
        <v>24</v>
      </c>
      <c r="IM38" s="1080">
        <v>0</v>
      </c>
      <c r="IN38" s="1071">
        <v>0</v>
      </c>
      <c r="IO38" s="1071">
        <v>0</v>
      </c>
      <c r="IP38" s="1071">
        <v>0</v>
      </c>
      <c r="IQ38" s="1071">
        <v>0</v>
      </c>
      <c r="IR38" s="1071">
        <v>100</v>
      </c>
      <c r="IS38" s="1071">
        <v>0</v>
      </c>
      <c r="IT38" s="1071">
        <v>3142.4457216252813</v>
      </c>
      <c r="IW38" s="1076">
        <f t="shared" si="101"/>
        <v>24.25</v>
      </c>
      <c r="IX38" s="1077">
        <v>24</v>
      </c>
      <c r="IY38" s="1078">
        <f t="shared" si="83"/>
        <v>0</v>
      </c>
      <c r="IZ38" s="1078">
        <f t="shared" si="84"/>
        <v>0</v>
      </c>
      <c r="JA38" s="1078">
        <f t="shared" si="85"/>
        <v>0</v>
      </c>
      <c r="JB38" s="1078">
        <f t="shared" si="86"/>
        <v>0</v>
      </c>
      <c r="JC38" s="1078">
        <f t="shared" si="87"/>
        <v>0</v>
      </c>
      <c r="JD38" s="1078">
        <f t="shared" si="88"/>
        <v>3142.4457216252813</v>
      </c>
      <c r="JE38" s="1078">
        <f t="shared" si="89"/>
        <v>0</v>
      </c>
      <c r="JF38" s="1078">
        <f t="shared" si="90"/>
        <v>3142.4457216252813</v>
      </c>
    </row>
    <row r="39" spans="2:266">
      <c r="B39" s="848">
        <v>24.5</v>
      </c>
      <c r="C39" s="848"/>
      <c r="D39" s="848"/>
      <c r="E39" s="848"/>
      <c r="F39" s="848"/>
      <c r="G39" s="848"/>
      <c r="H39" s="848">
        <v>100</v>
      </c>
      <c r="I39" s="653"/>
      <c r="J39" s="655">
        <v>19438.356346951448</v>
      </c>
      <c r="K39" s="653"/>
      <c r="L39" s="653"/>
      <c r="M39" s="848">
        <v>24.5</v>
      </c>
      <c r="N39" s="6">
        <f t="shared" si="91"/>
        <v>0</v>
      </c>
      <c r="O39" s="6">
        <f t="shared" si="92"/>
        <v>0</v>
      </c>
      <c r="P39" s="6">
        <f t="shared" si="93"/>
        <v>0</v>
      </c>
      <c r="Q39" s="6">
        <f t="shared" si="94"/>
        <v>0</v>
      </c>
      <c r="R39" s="6">
        <f t="shared" si="95"/>
        <v>0</v>
      </c>
      <c r="S39" s="6">
        <f t="shared" si="96"/>
        <v>19438.356346951448</v>
      </c>
      <c r="T39" s="6">
        <f t="shared" si="97"/>
        <v>0</v>
      </c>
      <c r="U39" s="6"/>
      <c r="X39" s="767">
        <v>25</v>
      </c>
      <c r="Y39" s="767"/>
      <c r="Z39" s="767"/>
      <c r="AA39" s="767"/>
      <c r="AB39" s="767"/>
      <c r="AC39" s="767"/>
      <c r="AD39" s="767"/>
      <c r="AE39" s="767">
        <v>100</v>
      </c>
      <c r="AG39" s="764">
        <v>3847.1682074335081</v>
      </c>
      <c r="AI39" s="849">
        <f t="shared" si="21"/>
        <v>25.25</v>
      </c>
      <c r="AJ39" s="850">
        <v>25</v>
      </c>
      <c r="AK39" s="764">
        <f t="shared" si="22"/>
        <v>0</v>
      </c>
      <c r="AL39" s="764">
        <f t="shared" si="23"/>
        <v>0</v>
      </c>
      <c r="AM39" s="764">
        <f t="shared" si="24"/>
        <v>0</v>
      </c>
      <c r="AN39" s="764">
        <f t="shared" si="25"/>
        <v>0</v>
      </c>
      <c r="AO39" s="764">
        <f t="shared" si="26"/>
        <v>0</v>
      </c>
      <c r="AP39" s="764">
        <f t="shared" si="27"/>
        <v>0</v>
      </c>
      <c r="AQ39" s="764">
        <f t="shared" si="28"/>
        <v>3847.1682074335085</v>
      </c>
      <c r="AR39" s="764">
        <f t="shared" si="29"/>
        <v>3847.1682074335085</v>
      </c>
      <c r="AV39" s="767">
        <v>25</v>
      </c>
      <c r="AW39" s="767"/>
      <c r="AX39" s="767"/>
      <c r="AY39" s="767"/>
      <c r="AZ39" s="767"/>
      <c r="BA39" s="767"/>
      <c r="BB39" s="767"/>
      <c r="BC39" s="767">
        <v>100</v>
      </c>
      <c r="BE39" s="761">
        <v>11274.67921301039</v>
      </c>
      <c r="BG39" s="849">
        <f t="shared" si="30"/>
        <v>25.25</v>
      </c>
      <c r="BH39" s="850">
        <v>25</v>
      </c>
      <c r="BI39" s="764">
        <f t="shared" si="31"/>
        <v>0</v>
      </c>
      <c r="BJ39" s="764">
        <f t="shared" si="32"/>
        <v>0</v>
      </c>
      <c r="BK39" s="764">
        <f t="shared" si="33"/>
        <v>0</v>
      </c>
      <c r="BL39" s="764">
        <f t="shared" si="34"/>
        <v>0</v>
      </c>
      <c r="BM39" s="764">
        <f t="shared" si="35"/>
        <v>0</v>
      </c>
      <c r="BN39" s="764">
        <f t="shared" si="36"/>
        <v>0</v>
      </c>
      <c r="BO39" s="764">
        <f t="shared" si="37"/>
        <v>11274.67921301039</v>
      </c>
      <c r="BP39" s="761">
        <f t="shared" si="38"/>
        <v>11274.67921301039</v>
      </c>
      <c r="BT39" s="1028">
        <v>24.5</v>
      </c>
      <c r="BU39" s="1028">
        <v>0</v>
      </c>
      <c r="BV39" s="1028">
        <v>0</v>
      </c>
      <c r="BW39" s="1028">
        <v>0</v>
      </c>
      <c r="BX39" s="1028">
        <v>0</v>
      </c>
      <c r="BY39" s="1028">
        <v>50</v>
      </c>
      <c r="BZ39" s="1028">
        <v>0</v>
      </c>
      <c r="CA39" s="1033">
        <f t="shared" si="39"/>
        <v>50</v>
      </c>
      <c r="CC39" s="1034">
        <v>25908.281941888381</v>
      </c>
      <c r="CE39" s="1035">
        <f t="shared" si="2"/>
        <v>24.75</v>
      </c>
      <c r="CF39" s="1036">
        <v>24.5</v>
      </c>
      <c r="CG39" s="1034">
        <f t="shared" si="40"/>
        <v>0</v>
      </c>
      <c r="CH39" s="1034">
        <f t="shared" si="41"/>
        <v>0</v>
      </c>
      <c r="CI39" s="1034">
        <f t="shared" si="42"/>
        <v>0</v>
      </c>
      <c r="CJ39" s="1034">
        <f t="shared" si="43"/>
        <v>0</v>
      </c>
      <c r="CK39" s="1034">
        <f t="shared" si="44"/>
        <v>12954.14097094419</v>
      </c>
      <c r="CL39" s="1034">
        <f t="shared" si="45"/>
        <v>0</v>
      </c>
      <c r="CM39" s="1034">
        <f t="shared" si="46"/>
        <v>12954.14097094419</v>
      </c>
      <c r="CQ39" s="1028">
        <v>23.5</v>
      </c>
      <c r="CR39" s="1037">
        <v>0</v>
      </c>
      <c r="CS39" s="1037">
        <v>0</v>
      </c>
      <c r="CT39" s="1037">
        <v>0</v>
      </c>
      <c r="CU39" s="1037">
        <v>20</v>
      </c>
      <c r="CV39" s="1037">
        <v>80</v>
      </c>
      <c r="CW39" s="1037">
        <v>0</v>
      </c>
      <c r="CX39" s="1039"/>
      <c r="CZ39" s="1034">
        <v>63515.113542039377</v>
      </c>
      <c r="DB39" s="1035">
        <f t="shared" si="102"/>
        <v>23.75</v>
      </c>
      <c r="DC39" s="1036">
        <v>23.5</v>
      </c>
      <c r="DD39" s="1034">
        <f t="shared" si="47"/>
        <v>0</v>
      </c>
      <c r="DE39" s="1034">
        <f t="shared" si="48"/>
        <v>0</v>
      </c>
      <c r="DF39" s="1034">
        <f t="shared" si="49"/>
        <v>0</v>
      </c>
      <c r="DG39" s="1034">
        <f t="shared" si="50"/>
        <v>12703.022708407876</v>
      </c>
      <c r="DH39" s="1034">
        <f t="shared" si="51"/>
        <v>50812.090833631504</v>
      </c>
      <c r="DI39" s="1034">
        <f t="shared" si="52"/>
        <v>0</v>
      </c>
      <c r="DJ39" s="1034">
        <f t="shared" si="98"/>
        <v>63515.113542039384</v>
      </c>
      <c r="DN39" s="1028">
        <v>24</v>
      </c>
      <c r="DO39" s="1037">
        <v>0</v>
      </c>
      <c r="DP39" s="1037">
        <v>0</v>
      </c>
      <c r="DQ39" s="1037">
        <v>0</v>
      </c>
      <c r="DR39" s="1037">
        <v>0</v>
      </c>
      <c r="DS39" s="1037">
        <v>50</v>
      </c>
      <c r="DT39" s="1037">
        <v>50</v>
      </c>
      <c r="DV39" s="1034">
        <v>71698.628700523288</v>
      </c>
      <c r="DX39" s="1035">
        <f t="shared" si="103"/>
        <v>24.25</v>
      </c>
      <c r="DY39" s="1036">
        <v>24</v>
      </c>
      <c r="DZ39" s="1034">
        <f t="shared" si="53"/>
        <v>0</v>
      </c>
      <c r="EA39" s="1034">
        <f t="shared" si="54"/>
        <v>0</v>
      </c>
      <c r="EB39" s="1034">
        <f t="shared" si="55"/>
        <v>0</v>
      </c>
      <c r="EC39" s="1034">
        <f t="shared" si="56"/>
        <v>0</v>
      </c>
      <c r="ED39" s="1034">
        <f t="shared" si="57"/>
        <v>35849.314350261644</v>
      </c>
      <c r="EE39" s="1034">
        <f t="shared" si="58"/>
        <v>35849.314350261644</v>
      </c>
      <c r="EF39" s="1034">
        <f t="shared" si="59"/>
        <v>71698.628700523288</v>
      </c>
      <c r="EG39" s="1038"/>
      <c r="EL39" s="1028">
        <v>24</v>
      </c>
      <c r="EM39" s="1037">
        <v>0</v>
      </c>
      <c r="EN39" s="1037">
        <v>0</v>
      </c>
      <c r="EO39" s="1037">
        <v>0</v>
      </c>
      <c r="EP39" s="1037">
        <v>0</v>
      </c>
      <c r="EQ39" s="1037">
        <v>50</v>
      </c>
      <c r="ER39" s="1037">
        <v>50</v>
      </c>
      <c r="ET39" s="1034">
        <v>47243.761735651089</v>
      </c>
      <c r="EV39" s="1035">
        <f t="shared" si="104"/>
        <v>24.25</v>
      </c>
      <c r="EW39" s="1036">
        <v>24</v>
      </c>
      <c r="EX39" s="1034">
        <f t="shared" si="60"/>
        <v>0</v>
      </c>
      <c r="EY39" s="1034">
        <f t="shared" si="61"/>
        <v>0</v>
      </c>
      <c r="EZ39" s="1034">
        <f t="shared" si="62"/>
        <v>0</v>
      </c>
      <c r="FA39" s="1034">
        <f t="shared" si="63"/>
        <v>0</v>
      </c>
      <c r="FB39" s="1034">
        <f t="shared" si="64"/>
        <v>23621.880867825545</v>
      </c>
      <c r="FC39" s="1034">
        <f t="shared" si="65"/>
        <v>23621.880867825545</v>
      </c>
      <c r="FD39" s="1034">
        <f t="shared" si="66"/>
        <v>47243.761735651089</v>
      </c>
      <c r="FE39" s="1038"/>
      <c r="FK39" s="1028">
        <v>24</v>
      </c>
      <c r="FL39" s="1037">
        <v>0</v>
      </c>
      <c r="FM39" s="1037">
        <v>0</v>
      </c>
      <c r="FN39" s="1037">
        <v>0</v>
      </c>
      <c r="FO39" s="1037">
        <v>0</v>
      </c>
      <c r="FP39" s="1037">
        <v>0</v>
      </c>
      <c r="FQ39" s="1037">
        <v>0</v>
      </c>
      <c r="FR39" s="1037">
        <v>100</v>
      </c>
      <c r="FS39" s="1034">
        <v>15843.613577924918</v>
      </c>
      <c r="FU39" s="1035">
        <f t="shared" si="105"/>
        <v>24.25</v>
      </c>
      <c r="FV39" s="1036">
        <v>24</v>
      </c>
      <c r="FW39" s="1034">
        <f t="shared" si="67"/>
        <v>0</v>
      </c>
      <c r="FX39" s="1034">
        <f t="shared" si="68"/>
        <v>0</v>
      </c>
      <c r="FY39" s="1034">
        <f t="shared" si="69"/>
        <v>0</v>
      </c>
      <c r="FZ39" s="1034">
        <f t="shared" si="70"/>
        <v>0</v>
      </c>
      <c r="GA39" s="1034">
        <f t="shared" si="71"/>
        <v>0</v>
      </c>
      <c r="GB39" s="1034">
        <f t="shared" si="72"/>
        <v>0</v>
      </c>
      <c r="GC39" s="1034">
        <f t="shared" si="72"/>
        <v>15843.613577924918</v>
      </c>
      <c r="GD39" s="1034">
        <f t="shared" si="73"/>
        <v>15843.613577924918</v>
      </c>
      <c r="GE39" s="1038"/>
      <c r="GJ39" s="1028">
        <v>24.5</v>
      </c>
      <c r="GK39" s="1037">
        <v>0</v>
      </c>
      <c r="GL39" s="1037">
        <v>0</v>
      </c>
      <c r="GM39" s="1037">
        <v>0</v>
      </c>
      <c r="GN39" s="1037">
        <v>0</v>
      </c>
      <c r="GO39" s="1037">
        <v>0</v>
      </c>
      <c r="GP39" s="1037">
        <v>0</v>
      </c>
      <c r="GQ39" s="1037">
        <v>100</v>
      </c>
      <c r="GR39" s="1034">
        <v>402.23594867181168</v>
      </c>
      <c r="GT39" s="1035">
        <f t="shared" si="99"/>
        <v>24.75</v>
      </c>
      <c r="GU39" s="1036">
        <v>24.5</v>
      </c>
      <c r="GV39" s="1034">
        <f t="shared" si="74"/>
        <v>0</v>
      </c>
      <c r="GW39" s="1034">
        <f t="shared" si="75"/>
        <v>0</v>
      </c>
      <c r="GX39" s="1034">
        <f t="shared" si="76"/>
        <v>0</v>
      </c>
      <c r="GY39" s="1034">
        <f t="shared" si="77"/>
        <v>0</v>
      </c>
      <c r="GZ39" s="1034">
        <f t="shared" si="78"/>
        <v>0</v>
      </c>
      <c r="HA39" s="1034">
        <f t="shared" si="79"/>
        <v>0</v>
      </c>
      <c r="HB39" s="1034">
        <f t="shared" si="80"/>
        <v>402.23594867181168</v>
      </c>
      <c r="HC39" s="1034">
        <f t="shared" si="81"/>
        <v>402.23594867181168</v>
      </c>
      <c r="HI39" s="1080">
        <v>24.5</v>
      </c>
      <c r="HJ39" s="1080">
        <v>0</v>
      </c>
      <c r="HK39" s="1071">
        <v>0</v>
      </c>
      <c r="HL39" s="1071">
        <v>0</v>
      </c>
      <c r="HM39" s="1071">
        <v>0</v>
      </c>
      <c r="HN39" s="1071">
        <v>0</v>
      </c>
      <c r="HO39" s="1071">
        <v>0</v>
      </c>
      <c r="HP39" s="1071">
        <v>100</v>
      </c>
      <c r="HQ39" s="1071">
        <v>1575.9575628957439</v>
      </c>
      <c r="HT39" s="1076">
        <f t="shared" si="100"/>
        <v>24.75</v>
      </c>
      <c r="HU39" s="1077">
        <v>24.5</v>
      </c>
      <c r="HV39" s="1078">
        <f t="shared" si="82"/>
        <v>0</v>
      </c>
      <c r="HW39" s="1078">
        <f t="shared" si="82"/>
        <v>0</v>
      </c>
      <c r="HX39" s="1078">
        <f t="shared" si="82"/>
        <v>0</v>
      </c>
      <c r="HY39" s="1078">
        <f t="shared" si="82"/>
        <v>0</v>
      </c>
      <c r="HZ39" s="1078">
        <f t="shared" si="82"/>
        <v>0</v>
      </c>
      <c r="IA39" s="1078">
        <f t="shared" si="82"/>
        <v>0</v>
      </c>
      <c r="IB39" s="1078">
        <f t="shared" si="82"/>
        <v>1575.9575628957436</v>
      </c>
      <c r="IC39" s="1078">
        <f t="shared" si="17"/>
        <v>1575.9575628957436</v>
      </c>
      <c r="IL39" s="1080">
        <v>24.5</v>
      </c>
      <c r="IM39" s="1080">
        <v>0</v>
      </c>
      <c r="IN39" s="1071">
        <v>0</v>
      </c>
      <c r="IO39" s="1071">
        <v>0</v>
      </c>
      <c r="IP39" s="1071">
        <v>0</v>
      </c>
      <c r="IQ39" s="1071">
        <v>0</v>
      </c>
      <c r="IR39" s="1071">
        <v>0</v>
      </c>
      <c r="IS39" s="1071">
        <v>100</v>
      </c>
      <c r="IT39" s="1071">
        <v>77.886280726983472</v>
      </c>
      <c r="IW39" s="1076">
        <f t="shared" si="101"/>
        <v>24.75</v>
      </c>
      <c r="IX39" s="1077">
        <v>24.5</v>
      </c>
      <c r="IY39" s="1078">
        <f t="shared" si="83"/>
        <v>0</v>
      </c>
      <c r="IZ39" s="1078">
        <f t="shared" si="84"/>
        <v>0</v>
      </c>
      <c r="JA39" s="1078">
        <f t="shared" si="85"/>
        <v>0</v>
      </c>
      <c r="JB39" s="1078">
        <f t="shared" si="86"/>
        <v>0</v>
      </c>
      <c r="JC39" s="1078">
        <f t="shared" si="87"/>
        <v>0</v>
      </c>
      <c r="JD39" s="1078">
        <f t="shared" si="88"/>
        <v>0</v>
      </c>
      <c r="JE39" s="1078">
        <f t="shared" si="89"/>
        <v>77.886280726983472</v>
      </c>
      <c r="JF39" s="1078">
        <f t="shared" si="90"/>
        <v>77.886280726983472</v>
      </c>
    </row>
    <row r="40" spans="2:266">
      <c r="B40" s="848">
        <v>25</v>
      </c>
      <c r="C40" s="848"/>
      <c r="D40" s="848"/>
      <c r="E40" s="848"/>
      <c r="F40" s="848"/>
      <c r="G40" s="848"/>
      <c r="H40" s="848"/>
      <c r="I40" s="848">
        <v>100</v>
      </c>
      <c r="J40" s="655">
        <v>13828.077312793444</v>
      </c>
      <c r="K40" s="653"/>
      <c r="L40" s="653"/>
      <c r="M40" s="848">
        <v>25</v>
      </c>
      <c r="N40" s="6">
        <f t="shared" si="91"/>
        <v>0</v>
      </c>
      <c r="O40" s="6">
        <f t="shared" si="92"/>
        <v>0</v>
      </c>
      <c r="P40" s="6">
        <f t="shared" si="93"/>
        <v>0</v>
      </c>
      <c r="Q40" s="6">
        <f t="shared" si="94"/>
        <v>0</v>
      </c>
      <c r="R40" s="6">
        <f t="shared" si="95"/>
        <v>0</v>
      </c>
      <c r="S40" s="6">
        <f t="shared" si="96"/>
        <v>0</v>
      </c>
      <c r="T40" s="6">
        <f t="shared" si="97"/>
        <v>13828.077312793444</v>
      </c>
      <c r="U40" s="6"/>
      <c r="V40" s="474"/>
      <c r="W40" s="462"/>
      <c r="X40" s="767">
        <v>25.5</v>
      </c>
      <c r="Y40" s="659"/>
      <c r="Z40" s="659"/>
      <c r="AA40" s="659"/>
      <c r="AB40" s="659"/>
      <c r="AC40" s="659"/>
      <c r="AD40" s="659"/>
      <c r="AE40" s="767">
        <v>100</v>
      </c>
      <c r="AG40" s="764">
        <v>1389.8042452725988</v>
      </c>
      <c r="AI40" s="849">
        <f t="shared" si="21"/>
        <v>25.75</v>
      </c>
      <c r="AJ40" s="850">
        <v>25.5</v>
      </c>
      <c r="AK40" s="764">
        <f t="shared" si="22"/>
        <v>0</v>
      </c>
      <c r="AL40" s="764">
        <f t="shared" si="23"/>
        <v>0</v>
      </c>
      <c r="AM40" s="764">
        <f t="shared" si="24"/>
        <v>0</v>
      </c>
      <c r="AN40" s="764">
        <f t="shared" si="25"/>
        <v>0</v>
      </c>
      <c r="AO40" s="764">
        <f t="shared" si="26"/>
        <v>0</v>
      </c>
      <c r="AP40" s="764">
        <f t="shared" si="27"/>
        <v>0</v>
      </c>
      <c r="AQ40" s="764">
        <f t="shared" si="28"/>
        <v>1389.804245272599</v>
      </c>
      <c r="AR40" s="764">
        <f t="shared" si="29"/>
        <v>1389.804245272599</v>
      </c>
      <c r="AU40" s="343"/>
      <c r="AV40" s="767">
        <v>25.5</v>
      </c>
      <c r="AW40" s="659"/>
      <c r="AX40" s="659"/>
      <c r="AY40" s="659"/>
      <c r="AZ40" s="659"/>
      <c r="BA40" s="659"/>
      <c r="BB40" s="659"/>
      <c r="BC40" s="767">
        <v>100</v>
      </c>
      <c r="BE40" s="761">
        <v>0</v>
      </c>
      <c r="BG40" s="849">
        <f t="shared" si="30"/>
        <v>25.75</v>
      </c>
      <c r="BH40" s="850">
        <v>25.5</v>
      </c>
      <c r="BI40" s="764">
        <f t="shared" si="31"/>
        <v>0</v>
      </c>
      <c r="BJ40" s="764">
        <f t="shared" si="32"/>
        <v>0</v>
      </c>
      <c r="BK40" s="764">
        <f t="shared" si="33"/>
        <v>0</v>
      </c>
      <c r="BL40" s="764">
        <f t="shared" si="34"/>
        <v>0</v>
      </c>
      <c r="BM40" s="764">
        <f t="shared" si="35"/>
        <v>0</v>
      </c>
      <c r="BN40" s="764">
        <f t="shared" si="36"/>
        <v>0</v>
      </c>
      <c r="BO40" s="764">
        <f t="shared" si="37"/>
        <v>0</v>
      </c>
      <c r="BP40" s="761">
        <f t="shared" si="38"/>
        <v>0</v>
      </c>
      <c r="BT40" s="1028">
        <v>25</v>
      </c>
      <c r="BU40" s="1028">
        <v>0</v>
      </c>
      <c r="BV40" s="1028">
        <v>0</v>
      </c>
      <c r="BW40" s="1028">
        <v>0</v>
      </c>
      <c r="BX40" s="1028">
        <v>50</v>
      </c>
      <c r="BY40" s="1028">
        <v>40</v>
      </c>
      <c r="BZ40" s="1028">
        <v>60</v>
      </c>
      <c r="CA40" s="1033">
        <f t="shared" si="39"/>
        <v>150</v>
      </c>
      <c r="CC40" s="1034">
        <v>14112.317999825704</v>
      </c>
      <c r="CE40" s="1035">
        <f t="shared" si="2"/>
        <v>25.25</v>
      </c>
      <c r="CF40" s="1036">
        <v>25</v>
      </c>
      <c r="CG40" s="1034">
        <f t="shared" si="40"/>
        <v>0</v>
      </c>
      <c r="CH40" s="1034">
        <f t="shared" si="41"/>
        <v>0</v>
      </c>
      <c r="CI40" s="1034">
        <f t="shared" si="42"/>
        <v>0</v>
      </c>
      <c r="CJ40" s="1034">
        <f t="shared" si="43"/>
        <v>7056.1589999128519</v>
      </c>
      <c r="CK40" s="1034">
        <f t="shared" si="44"/>
        <v>5644.9271999302819</v>
      </c>
      <c r="CL40" s="1034">
        <f t="shared" si="45"/>
        <v>8467.3907998954219</v>
      </c>
      <c r="CM40" s="1034">
        <f t="shared" si="46"/>
        <v>21168.476999738556</v>
      </c>
      <c r="CQ40" s="1028">
        <v>24</v>
      </c>
      <c r="CR40" s="1037">
        <v>0</v>
      </c>
      <c r="CS40" s="1037">
        <v>0</v>
      </c>
      <c r="CT40" s="1037">
        <v>0</v>
      </c>
      <c r="CU40" s="1037">
        <v>44.444444444444443</v>
      </c>
      <c r="CV40" s="1037">
        <v>44.444444444444443</v>
      </c>
      <c r="CW40" s="1037">
        <v>11.111111111111111</v>
      </c>
      <c r="CX40" s="1039"/>
      <c r="CZ40" s="1034">
        <v>23159.561835782628</v>
      </c>
      <c r="DB40" s="1035">
        <f t="shared" si="102"/>
        <v>24.25</v>
      </c>
      <c r="DC40" s="1036">
        <v>24</v>
      </c>
      <c r="DD40" s="1034">
        <f t="shared" si="47"/>
        <v>0</v>
      </c>
      <c r="DE40" s="1034">
        <f t="shared" si="48"/>
        <v>0</v>
      </c>
      <c r="DF40" s="1034">
        <f t="shared" si="49"/>
        <v>0</v>
      </c>
      <c r="DG40" s="1034">
        <f t="shared" si="50"/>
        <v>10293.138593681168</v>
      </c>
      <c r="DH40" s="1034">
        <f t="shared" si="51"/>
        <v>10293.138593681168</v>
      </c>
      <c r="DI40" s="1034">
        <f t="shared" si="52"/>
        <v>2573.2846484202919</v>
      </c>
      <c r="DJ40" s="1034">
        <f t="shared" si="98"/>
        <v>23159.561835782628</v>
      </c>
      <c r="DN40" s="1028">
        <v>24.5</v>
      </c>
      <c r="DO40" s="1037">
        <v>0</v>
      </c>
      <c r="DP40" s="1037">
        <v>0</v>
      </c>
      <c r="DQ40" s="1037">
        <v>0</v>
      </c>
      <c r="DR40" s="1037">
        <v>0</v>
      </c>
      <c r="DS40" s="1037">
        <v>0</v>
      </c>
      <c r="DT40" s="1037">
        <v>100</v>
      </c>
      <c r="DV40" s="1034">
        <v>25591.925748001777</v>
      </c>
      <c r="DX40" s="1035">
        <f t="shared" si="103"/>
        <v>24.75</v>
      </c>
      <c r="DY40" s="1036">
        <v>24.5</v>
      </c>
      <c r="DZ40" s="1034">
        <f t="shared" si="53"/>
        <v>0</v>
      </c>
      <c r="EA40" s="1034">
        <f t="shared" si="54"/>
        <v>0</v>
      </c>
      <c r="EB40" s="1034">
        <f t="shared" si="55"/>
        <v>0</v>
      </c>
      <c r="EC40" s="1034">
        <f t="shared" si="56"/>
        <v>0</v>
      </c>
      <c r="ED40" s="1034">
        <f t="shared" si="57"/>
        <v>0</v>
      </c>
      <c r="EE40" s="1034">
        <f t="shared" si="58"/>
        <v>25591.925748001773</v>
      </c>
      <c r="EF40" s="1034">
        <f t="shared" si="59"/>
        <v>25591.925748001773</v>
      </c>
      <c r="EG40" s="1038"/>
      <c r="EL40" s="1028">
        <v>24.5</v>
      </c>
      <c r="EM40" s="1037">
        <v>0</v>
      </c>
      <c r="EN40" s="1037">
        <v>0</v>
      </c>
      <c r="EO40" s="1037">
        <v>0</v>
      </c>
      <c r="EP40" s="1037">
        <v>0</v>
      </c>
      <c r="EQ40" s="1037">
        <v>0</v>
      </c>
      <c r="ER40" s="1037">
        <v>100</v>
      </c>
      <c r="ET40" s="1034">
        <v>17750.241010431764</v>
      </c>
      <c r="EV40" s="1035">
        <f t="shared" si="104"/>
        <v>24.75</v>
      </c>
      <c r="EW40" s="1036">
        <v>24.5</v>
      </c>
      <c r="EX40" s="1034">
        <f t="shared" si="60"/>
        <v>0</v>
      </c>
      <c r="EY40" s="1034">
        <f t="shared" si="61"/>
        <v>0</v>
      </c>
      <c r="EZ40" s="1034">
        <f t="shared" si="62"/>
        <v>0</v>
      </c>
      <c r="FA40" s="1034">
        <f t="shared" si="63"/>
        <v>0</v>
      </c>
      <c r="FB40" s="1034">
        <f t="shared" si="64"/>
        <v>0</v>
      </c>
      <c r="FC40" s="1034">
        <f t="shared" si="65"/>
        <v>17750.241010431764</v>
      </c>
      <c r="FD40" s="1034">
        <f t="shared" si="66"/>
        <v>17750.241010431764</v>
      </c>
      <c r="FE40" s="1038"/>
      <c r="FK40" s="1028">
        <v>24.5</v>
      </c>
      <c r="FL40" s="1037">
        <v>0</v>
      </c>
      <c r="FM40" s="1037">
        <v>0</v>
      </c>
      <c r="FN40" s="1037">
        <v>0</v>
      </c>
      <c r="FO40" s="1037">
        <v>0</v>
      </c>
      <c r="FP40" s="1037">
        <v>0</v>
      </c>
      <c r="FQ40" s="1037">
        <v>0</v>
      </c>
      <c r="FR40" s="1037">
        <v>100</v>
      </c>
      <c r="FS40" s="1034">
        <v>4495.7295336915968</v>
      </c>
      <c r="FU40" s="1035">
        <f t="shared" si="105"/>
        <v>24.75</v>
      </c>
      <c r="FV40" s="1036">
        <v>24.5</v>
      </c>
      <c r="FW40" s="1034">
        <f t="shared" si="67"/>
        <v>0</v>
      </c>
      <c r="FX40" s="1034">
        <f t="shared" si="68"/>
        <v>0</v>
      </c>
      <c r="FY40" s="1034">
        <f t="shared" si="69"/>
        <v>0</v>
      </c>
      <c r="FZ40" s="1034">
        <f t="shared" si="70"/>
        <v>0</v>
      </c>
      <c r="GA40" s="1034">
        <f t="shared" si="71"/>
        <v>0</v>
      </c>
      <c r="GB40" s="1034">
        <f t="shared" si="72"/>
        <v>0</v>
      </c>
      <c r="GC40" s="1034">
        <f t="shared" si="72"/>
        <v>4495.7295336915968</v>
      </c>
      <c r="GD40" s="1034">
        <f t="shared" si="73"/>
        <v>4495.7295336915968</v>
      </c>
      <c r="GE40" s="1038"/>
      <c r="GJ40" s="1028">
        <v>25</v>
      </c>
      <c r="GK40" s="1037">
        <v>0</v>
      </c>
      <c r="GL40" s="1037">
        <v>0</v>
      </c>
      <c r="GM40" s="1037">
        <v>0</v>
      </c>
      <c r="GN40" s="1037">
        <v>0</v>
      </c>
      <c r="GO40" s="1037">
        <v>0</v>
      </c>
      <c r="GP40" s="1037">
        <v>0</v>
      </c>
      <c r="GQ40" s="1037">
        <v>100</v>
      </c>
      <c r="GR40" s="1034">
        <v>40.890897444577291</v>
      </c>
      <c r="GT40" s="1035">
        <f t="shared" si="99"/>
        <v>25.25</v>
      </c>
      <c r="GU40" s="1036">
        <v>25</v>
      </c>
      <c r="GV40" s="1034">
        <f t="shared" si="74"/>
        <v>0</v>
      </c>
      <c r="GW40" s="1034">
        <f t="shared" si="75"/>
        <v>0</v>
      </c>
      <c r="GX40" s="1034">
        <f t="shared" si="76"/>
        <v>0</v>
      </c>
      <c r="GY40" s="1034">
        <f t="shared" si="77"/>
        <v>0</v>
      </c>
      <c r="GZ40" s="1034">
        <f t="shared" si="78"/>
        <v>0</v>
      </c>
      <c r="HA40" s="1034">
        <f t="shared" si="79"/>
        <v>0</v>
      </c>
      <c r="HB40" s="1034">
        <f t="shared" si="80"/>
        <v>40.890897444577291</v>
      </c>
      <c r="HC40" s="1034">
        <f t="shared" si="81"/>
        <v>40.890897444577291</v>
      </c>
      <c r="HI40" s="1080">
        <v>25</v>
      </c>
      <c r="HJ40" s="1080">
        <v>0</v>
      </c>
      <c r="HK40" s="1071">
        <v>0</v>
      </c>
      <c r="HL40" s="1071">
        <v>0</v>
      </c>
      <c r="HM40" s="1071">
        <v>0</v>
      </c>
      <c r="HN40" s="1071">
        <v>0</v>
      </c>
      <c r="HO40" s="1071">
        <v>0</v>
      </c>
      <c r="HP40" s="1071">
        <v>100</v>
      </c>
      <c r="HQ40" s="1071">
        <v>610.51829020517414</v>
      </c>
      <c r="HT40" s="1076">
        <f t="shared" si="100"/>
        <v>25.25</v>
      </c>
      <c r="HU40" s="1077">
        <v>25</v>
      </c>
      <c r="HV40" s="1078">
        <f t="shared" si="82"/>
        <v>0</v>
      </c>
      <c r="HW40" s="1078">
        <f t="shared" si="82"/>
        <v>0</v>
      </c>
      <c r="HX40" s="1078">
        <f t="shared" si="82"/>
        <v>0</v>
      </c>
      <c r="HY40" s="1078">
        <f t="shared" si="82"/>
        <v>0</v>
      </c>
      <c r="HZ40" s="1078">
        <f t="shared" si="82"/>
        <v>0</v>
      </c>
      <c r="IA40" s="1078">
        <f t="shared" si="82"/>
        <v>0</v>
      </c>
      <c r="IB40" s="1078">
        <f t="shared" si="82"/>
        <v>610.51829020517414</v>
      </c>
      <c r="IC40" s="1078">
        <f t="shared" si="17"/>
        <v>610.51829020517414</v>
      </c>
      <c r="IL40" s="1080">
        <v>25</v>
      </c>
      <c r="IM40" s="1080">
        <v>0</v>
      </c>
      <c r="IN40" s="1071">
        <v>0</v>
      </c>
      <c r="IO40" s="1071">
        <v>0</v>
      </c>
      <c r="IP40" s="1071">
        <v>0</v>
      </c>
      <c r="IQ40" s="1071">
        <v>0</v>
      </c>
      <c r="IR40" s="1071">
        <v>0</v>
      </c>
      <c r="IS40" s="1071">
        <v>100</v>
      </c>
      <c r="IT40" s="1071">
        <v>41.660502601448492</v>
      </c>
      <c r="IW40" s="1076">
        <f t="shared" si="101"/>
        <v>25.25</v>
      </c>
      <c r="IX40" s="1077">
        <v>25</v>
      </c>
      <c r="IY40" s="1078">
        <f t="shared" si="83"/>
        <v>0</v>
      </c>
      <c r="IZ40" s="1078">
        <f t="shared" si="84"/>
        <v>0</v>
      </c>
      <c r="JA40" s="1078">
        <f t="shared" si="85"/>
        <v>0</v>
      </c>
      <c r="JB40" s="1078">
        <f t="shared" si="86"/>
        <v>0</v>
      </c>
      <c r="JC40" s="1078">
        <f t="shared" si="87"/>
        <v>0</v>
      </c>
      <c r="JD40" s="1078">
        <f t="shared" si="88"/>
        <v>0</v>
      </c>
      <c r="JE40" s="1078">
        <f t="shared" si="89"/>
        <v>41.660502601448485</v>
      </c>
      <c r="JF40" s="1078">
        <f t="shared" si="90"/>
        <v>41.660502601448485</v>
      </c>
    </row>
    <row r="41" spans="2:266">
      <c r="B41" s="848">
        <v>25.5</v>
      </c>
      <c r="C41" s="653"/>
      <c r="D41" s="653"/>
      <c r="E41" s="653"/>
      <c r="F41" s="653"/>
      <c r="G41" s="653"/>
      <c r="H41" s="653"/>
      <c r="I41" s="848">
        <v>100</v>
      </c>
      <c r="J41" s="655">
        <v>1533.5647818770292</v>
      </c>
      <c r="K41" s="653"/>
      <c r="L41" s="653"/>
      <c r="M41" s="848">
        <v>25.5</v>
      </c>
      <c r="N41" s="6">
        <f t="shared" si="91"/>
        <v>0</v>
      </c>
      <c r="O41" s="6">
        <f t="shared" si="92"/>
        <v>0</v>
      </c>
      <c r="P41" s="6">
        <f t="shared" si="93"/>
        <v>0</v>
      </c>
      <c r="Q41" s="6">
        <f t="shared" si="94"/>
        <v>0</v>
      </c>
      <c r="R41" s="6">
        <f t="shared" si="95"/>
        <v>0</v>
      </c>
      <c r="S41" s="6">
        <f t="shared" si="96"/>
        <v>0</v>
      </c>
      <c r="T41" s="6">
        <f t="shared" si="97"/>
        <v>1533.5647818770292</v>
      </c>
      <c r="U41" s="6"/>
      <c r="V41" s="459"/>
      <c r="W41" s="6"/>
      <c r="X41" s="767">
        <v>26</v>
      </c>
      <c r="Y41" s="659"/>
      <c r="Z41" s="659"/>
      <c r="AA41" s="659"/>
      <c r="AB41" s="659"/>
      <c r="AC41" s="659"/>
      <c r="AD41" s="659"/>
      <c r="AE41" s="767">
        <v>100</v>
      </c>
      <c r="AG41" s="764">
        <v>0</v>
      </c>
      <c r="AI41" s="849">
        <f t="shared" si="21"/>
        <v>26.25</v>
      </c>
      <c r="AJ41" s="850">
        <v>26</v>
      </c>
      <c r="AK41" s="764">
        <f t="shared" si="22"/>
        <v>0</v>
      </c>
      <c r="AL41" s="764">
        <f t="shared" si="23"/>
        <v>0</v>
      </c>
      <c r="AM41" s="764">
        <f t="shared" si="24"/>
        <v>0</v>
      </c>
      <c r="AN41" s="764">
        <f t="shared" si="25"/>
        <v>0</v>
      </c>
      <c r="AO41" s="764">
        <f t="shared" si="26"/>
        <v>0</v>
      </c>
      <c r="AP41" s="764">
        <f t="shared" si="27"/>
        <v>0</v>
      </c>
      <c r="AQ41" s="764">
        <f t="shared" si="28"/>
        <v>0</v>
      </c>
      <c r="AR41" s="764">
        <f t="shared" si="29"/>
        <v>0</v>
      </c>
      <c r="AU41" s="6"/>
      <c r="AV41" s="767">
        <v>26</v>
      </c>
      <c r="AW41" s="659"/>
      <c r="AX41" s="659"/>
      <c r="AY41" s="659"/>
      <c r="AZ41" s="659"/>
      <c r="BA41" s="659"/>
      <c r="BB41" s="659"/>
      <c r="BC41" s="767">
        <v>100</v>
      </c>
      <c r="BE41" s="761">
        <v>0</v>
      </c>
      <c r="BG41" s="849">
        <f t="shared" si="30"/>
        <v>26.25</v>
      </c>
      <c r="BH41" s="850">
        <v>26</v>
      </c>
      <c r="BI41" s="764">
        <f t="shared" si="31"/>
        <v>0</v>
      </c>
      <c r="BJ41" s="764">
        <f t="shared" si="32"/>
        <v>0</v>
      </c>
      <c r="BK41" s="764">
        <f t="shared" si="33"/>
        <v>0</v>
      </c>
      <c r="BL41" s="764">
        <f t="shared" si="34"/>
        <v>0</v>
      </c>
      <c r="BM41" s="764">
        <f t="shared" si="35"/>
        <v>0</v>
      </c>
      <c r="BN41" s="764">
        <f t="shared" si="36"/>
        <v>0</v>
      </c>
      <c r="BO41" s="764">
        <f t="shared" si="37"/>
        <v>0</v>
      </c>
      <c r="BP41" s="761">
        <f t="shared" si="38"/>
        <v>0</v>
      </c>
      <c r="BT41" s="1028">
        <v>25.5</v>
      </c>
      <c r="BU41" s="1032">
        <v>0</v>
      </c>
      <c r="BV41" s="1032">
        <v>0</v>
      </c>
      <c r="BW41" s="1032">
        <v>0</v>
      </c>
      <c r="BX41" s="1032">
        <v>0</v>
      </c>
      <c r="BY41" s="1032">
        <v>30</v>
      </c>
      <c r="BZ41" s="1028">
        <v>70</v>
      </c>
      <c r="CA41" s="1033">
        <f t="shared" si="39"/>
        <v>100</v>
      </c>
      <c r="CC41" s="1034">
        <v>4977.162134986731</v>
      </c>
      <c r="CE41" s="1035">
        <f t="shared" si="2"/>
        <v>25.75</v>
      </c>
      <c r="CF41" s="1036">
        <v>25.5</v>
      </c>
      <c r="CG41" s="1034">
        <f t="shared" si="40"/>
        <v>0</v>
      </c>
      <c r="CH41" s="1034">
        <f t="shared" si="41"/>
        <v>0</v>
      </c>
      <c r="CI41" s="1034">
        <f t="shared" si="42"/>
        <v>0</v>
      </c>
      <c r="CJ41" s="1034">
        <f t="shared" si="43"/>
        <v>0</v>
      </c>
      <c r="CK41" s="1034">
        <f t="shared" si="44"/>
        <v>1493.1486404960192</v>
      </c>
      <c r="CL41" s="1034">
        <f t="shared" si="45"/>
        <v>3484.0134944907113</v>
      </c>
      <c r="CM41" s="1034">
        <f t="shared" si="46"/>
        <v>4977.162134986731</v>
      </c>
      <c r="CQ41" s="1028">
        <v>24.5</v>
      </c>
      <c r="CR41" s="1028">
        <v>0</v>
      </c>
      <c r="CS41" s="1028">
        <v>0</v>
      </c>
      <c r="CT41" s="1028">
        <v>0</v>
      </c>
      <c r="CU41" s="1028">
        <v>50</v>
      </c>
      <c r="CV41" s="1028">
        <v>50</v>
      </c>
      <c r="CW41" s="1028">
        <v>0</v>
      </c>
      <c r="CX41" s="1039"/>
      <c r="CZ41" s="1034">
        <v>10739.49931616942</v>
      </c>
      <c r="DB41" s="1035">
        <f t="shared" si="102"/>
        <v>24.75</v>
      </c>
      <c r="DC41" s="1036">
        <v>24.5</v>
      </c>
      <c r="DD41" s="1034">
        <f t="shared" si="47"/>
        <v>0</v>
      </c>
      <c r="DE41" s="1034">
        <f t="shared" si="48"/>
        <v>0</v>
      </c>
      <c r="DF41" s="1034">
        <f t="shared" si="49"/>
        <v>0</v>
      </c>
      <c r="DG41" s="1034">
        <f t="shared" si="50"/>
        <v>5369.7496580847101</v>
      </c>
      <c r="DH41" s="1034">
        <f t="shared" si="51"/>
        <v>5369.7496580847101</v>
      </c>
      <c r="DI41" s="1034">
        <f t="shared" si="52"/>
        <v>0</v>
      </c>
      <c r="DJ41" s="1034">
        <f t="shared" si="98"/>
        <v>10739.49931616942</v>
      </c>
      <c r="DN41" s="1028">
        <v>25</v>
      </c>
      <c r="DO41" s="1037">
        <v>0</v>
      </c>
      <c r="DP41" s="1037">
        <v>0</v>
      </c>
      <c r="DQ41" s="1037">
        <v>0</v>
      </c>
      <c r="DR41" s="1037">
        <v>0</v>
      </c>
      <c r="DS41" s="1037">
        <v>0</v>
      </c>
      <c r="DT41" s="1037">
        <v>100</v>
      </c>
      <c r="DV41" s="1034">
        <v>15325.795499423717</v>
      </c>
      <c r="DX41" s="1035">
        <f t="shared" si="103"/>
        <v>25.25</v>
      </c>
      <c r="DY41" s="1036">
        <v>25</v>
      </c>
      <c r="DZ41" s="1034">
        <f t="shared" si="53"/>
        <v>0</v>
      </c>
      <c r="EA41" s="1034">
        <f t="shared" si="54"/>
        <v>0</v>
      </c>
      <c r="EB41" s="1034">
        <f t="shared" si="55"/>
        <v>0</v>
      </c>
      <c r="EC41" s="1034">
        <f t="shared" si="56"/>
        <v>0</v>
      </c>
      <c r="ED41" s="1034">
        <f t="shared" si="57"/>
        <v>0</v>
      </c>
      <c r="EE41" s="1034">
        <f t="shared" si="58"/>
        <v>15325.795499423717</v>
      </c>
      <c r="EF41" s="1034">
        <f t="shared" si="59"/>
        <v>15325.795499423717</v>
      </c>
      <c r="EG41" s="1038"/>
      <c r="EL41" s="1028">
        <v>25</v>
      </c>
      <c r="EM41" s="1037">
        <v>0</v>
      </c>
      <c r="EN41" s="1037">
        <v>0</v>
      </c>
      <c r="EO41" s="1037">
        <v>0</v>
      </c>
      <c r="EP41" s="1037">
        <v>0</v>
      </c>
      <c r="EQ41" s="1037">
        <v>0</v>
      </c>
      <c r="ER41" s="1037">
        <v>100</v>
      </c>
      <c r="ET41" s="1034">
        <v>9292.4757997697761</v>
      </c>
      <c r="EV41" s="1035">
        <f t="shared" si="104"/>
        <v>25.25</v>
      </c>
      <c r="EW41" s="1036">
        <v>25</v>
      </c>
      <c r="EX41" s="1034">
        <f t="shared" si="60"/>
        <v>0</v>
      </c>
      <c r="EY41" s="1034">
        <f t="shared" si="61"/>
        <v>0</v>
      </c>
      <c r="EZ41" s="1034">
        <f t="shared" si="62"/>
        <v>0</v>
      </c>
      <c r="FA41" s="1034">
        <f t="shared" si="63"/>
        <v>0</v>
      </c>
      <c r="FB41" s="1034">
        <f t="shared" si="64"/>
        <v>0</v>
      </c>
      <c r="FC41" s="1034">
        <f t="shared" si="65"/>
        <v>9292.4757997697761</v>
      </c>
      <c r="FD41" s="1034">
        <f t="shared" si="66"/>
        <v>9292.4757997697761</v>
      </c>
      <c r="FE41" s="1038"/>
      <c r="FK41" s="1028">
        <v>25</v>
      </c>
      <c r="FL41" s="1037">
        <v>0</v>
      </c>
      <c r="FM41" s="1037">
        <v>0</v>
      </c>
      <c r="FN41" s="1037">
        <v>0</v>
      </c>
      <c r="FO41" s="1037">
        <v>0</v>
      </c>
      <c r="FP41" s="1037">
        <v>0</v>
      </c>
      <c r="FQ41" s="1037">
        <v>0</v>
      </c>
      <c r="FR41" s="1037">
        <v>100</v>
      </c>
      <c r="FS41" s="1034">
        <v>2844.157145987529</v>
      </c>
      <c r="FU41" s="1035">
        <f t="shared" si="105"/>
        <v>25.25</v>
      </c>
      <c r="FV41" s="1036">
        <v>25</v>
      </c>
      <c r="FW41" s="1034">
        <f t="shared" si="67"/>
        <v>0</v>
      </c>
      <c r="FX41" s="1034">
        <f t="shared" si="68"/>
        <v>0</v>
      </c>
      <c r="FY41" s="1034">
        <f t="shared" si="69"/>
        <v>0</v>
      </c>
      <c r="FZ41" s="1034">
        <f t="shared" si="70"/>
        <v>0</v>
      </c>
      <c r="GA41" s="1034">
        <f t="shared" si="71"/>
        <v>0</v>
      </c>
      <c r="GB41" s="1034">
        <f t="shared" si="72"/>
        <v>0</v>
      </c>
      <c r="GC41" s="1034">
        <f t="shared" si="72"/>
        <v>2844.157145987529</v>
      </c>
      <c r="GD41" s="1034">
        <f t="shared" si="73"/>
        <v>2844.157145987529</v>
      </c>
      <c r="GE41" s="1038"/>
      <c r="GJ41" s="1028">
        <v>25.5</v>
      </c>
      <c r="GK41" s="1037">
        <v>0</v>
      </c>
      <c r="GL41" s="1037">
        <v>0</v>
      </c>
      <c r="GM41" s="1037">
        <v>0</v>
      </c>
      <c r="GN41" s="1037">
        <v>0</v>
      </c>
      <c r="GO41" s="1037">
        <v>0</v>
      </c>
      <c r="GP41" s="1037">
        <v>0</v>
      </c>
      <c r="GQ41" s="1037">
        <v>100</v>
      </c>
      <c r="GR41" s="1034">
        <v>1526.8506279161149</v>
      </c>
      <c r="GT41" s="1035">
        <f t="shared" si="99"/>
        <v>25.75</v>
      </c>
      <c r="GU41" s="1036">
        <v>25.5</v>
      </c>
      <c r="GV41" s="1034">
        <f t="shared" si="74"/>
        <v>0</v>
      </c>
      <c r="GW41" s="1034">
        <f t="shared" si="75"/>
        <v>0</v>
      </c>
      <c r="GX41" s="1034">
        <f t="shared" si="76"/>
        <v>0</v>
      </c>
      <c r="GY41" s="1034">
        <f t="shared" si="77"/>
        <v>0</v>
      </c>
      <c r="GZ41" s="1034">
        <f t="shared" si="78"/>
        <v>0</v>
      </c>
      <c r="HA41" s="1034">
        <f t="shared" si="79"/>
        <v>0</v>
      </c>
      <c r="HB41" s="1034">
        <f t="shared" si="80"/>
        <v>1526.8506279161149</v>
      </c>
      <c r="HC41" s="1034">
        <f t="shared" si="81"/>
        <v>1526.8506279161149</v>
      </c>
      <c r="HI41" s="1080">
        <v>25.5</v>
      </c>
      <c r="HJ41" s="1080">
        <v>0</v>
      </c>
      <c r="HK41" s="1071">
        <v>0</v>
      </c>
      <c r="HL41" s="1071">
        <v>0</v>
      </c>
      <c r="HM41" s="1071">
        <v>0</v>
      </c>
      <c r="HN41" s="1071">
        <v>0</v>
      </c>
      <c r="HO41" s="1071">
        <v>0</v>
      </c>
      <c r="HP41" s="1071">
        <v>100</v>
      </c>
      <c r="HQ41" s="1071">
        <v>312.23849650041768</v>
      </c>
      <c r="HT41" s="1076">
        <f t="shared" si="100"/>
        <v>25.75</v>
      </c>
      <c r="HU41" s="1077">
        <v>25.5</v>
      </c>
      <c r="HV41" s="1078">
        <f t="shared" si="82"/>
        <v>0</v>
      </c>
      <c r="HW41" s="1078">
        <f t="shared" si="82"/>
        <v>0</v>
      </c>
      <c r="HX41" s="1078">
        <f t="shared" si="82"/>
        <v>0</v>
      </c>
      <c r="HY41" s="1078">
        <f t="shared" si="82"/>
        <v>0</v>
      </c>
      <c r="HZ41" s="1078">
        <f t="shared" si="82"/>
        <v>0</v>
      </c>
      <c r="IA41" s="1078">
        <f t="shared" si="82"/>
        <v>0</v>
      </c>
      <c r="IB41" s="1078">
        <f t="shared" si="82"/>
        <v>312.23849650041768</v>
      </c>
      <c r="IC41" s="1078">
        <f t="shared" si="17"/>
        <v>312.23849650041768</v>
      </c>
      <c r="IL41" s="1080">
        <v>25.5</v>
      </c>
      <c r="IM41" s="1080">
        <v>0</v>
      </c>
      <c r="IN41" s="1071">
        <v>0</v>
      </c>
      <c r="IO41" s="1071">
        <v>0</v>
      </c>
      <c r="IP41" s="1071">
        <v>0</v>
      </c>
      <c r="IQ41" s="1071">
        <v>0</v>
      </c>
      <c r="IR41" s="1071">
        <v>0</v>
      </c>
      <c r="IS41" s="1071">
        <v>100</v>
      </c>
      <c r="IT41" s="1071">
        <v>0</v>
      </c>
      <c r="IW41" s="1076">
        <f t="shared" si="101"/>
        <v>25.75</v>
      </c>
      <c r="IX41" s="1077">
        <v>25.5</v>
      </c>
      <c r="IY41" s="1078">
        <f t="shared" si="83"/>
        <v>0</v>
      </c>
      <c r="IZ41" s="1078">
        <f t="shared" si="84"/>
        <v>0</v>
      </c>
      <c r="JA41" s="1078">
        <f t="shared" si="85"/>
        <v>0</v>
      </c>
      <c r="JB41" s="1078">
        <f t="shared" si="86"/>
        <v>0</v>
      </c>
      <c r="JC41" s="1078">
        <f t="shared" si="87"/>
        <v>0</v>
      </c>
      <c r="JD41" s="1078">
        <f t="shared" si="88"/>
        <v>0</v>
      </c>
      <c r="JE41" s="1078">
        <f t="shared" si="89"/>
        <v>0</v>
      </c>
      <c r="JF41" s="1078">
        <f t="shared" si="90"/>
        <v>0</v>
      </c>
    </row>
    <row r="42" spans="2:266">
      <c r="B42" s="848">
        <v>26</v>
      </c>
      <c r="C42" s="653"/>
      <c r="D42" s="653"/>
      <c r="E42" s="653"/>
      <c r="F42" s="653"/>
      <c r="G42" s="653"/>
      <c r="H42" s="653"/>
      <c r="I42" s="848">
        <v>100</v>
      </c>
      <c r="J42" s="655">
        <v>349.92554522047021</v>
      </c>
      <c r="K42" s="653"/>
      <c r="L42" s="653"/>
      <c r="M42" s="848">
        <v>26</v>
      </c>
      <c r="N42" s="6">
        <f t="shared" si="91"/>
        <v>0</v>
      </c>
      <c r="O42" s="6">
        <f t="shared" si="92"/>
        <v>0</v>
      </c>
      <c r="P42" s="6">
        <f t="shared" si="93"/>
        <v>0</v>
      </c>
      <c r="Q42" s="6">
        <f t="shared" si="94"/>
        <v>0</v>
      </c>
      <c r="R42" s="6">
        <f t="shared" si="95"/>
        <v>0</v>
      </c>
      <c r="S42" s="6">
        <f t="shared" si="96"/>
        <v>0</v>
      </c>
      <c r="T42" s="6">
        <f t="shared" si="97"/>
        <v>349.92554522047021</v>
      </c>
      <c r="U42" s="6"/>
      <c r="V42" s="460"/>
      <c r="W42" s="102"/>
      <c r="X42" s="767">
        <v>26.5</v>
      </c>
      <c r="Y42" s="659"/>
      <c r="Z42" s="659"/>
      <c r="AA42" s="659"/>
      <c r="AB42" s="659"/>
      <c r="AC42" s="659"/>
      <c r="AD42" s="659"/>
      <c r="AE42" s="767">
        <v>100</v>
      </c>
      <c r="AG42" s="764">
        <v>0</v>
      </c>
      <c r="AI42" s="849">
        <f t="shared" si="21"/>
        <v>26.75</v>
      </c>
      <c r="AJ42" s="850">
        <v>26.5</v>
      </c>
      <c r="AK42" s="764">
        <f t="shared" si="22"/>
        <v>0</v>
      </c>
      <c r="AL42" s="764">
        <f t="shared" si="23"/>
        <v>0</v>
      </c>
      <c r="AM42" s="764">
        <f t="shared" si="24"/>
        <v>0</v>
      </c>
      <c r="AN42" s="764">
        <f t="shared" si="25"/>
        <v>0</v>
      </c>
      <c r="AO42" s="764">
        <f t="shared" si="26"/>
        <v>0</v>
      </c>
      <c r="AP42" s="764">
        <f t="shared" si="27"/>
        <v>0</v>
      </c>
      <c r="AQ42" s="764">
        <f t="shared" si="28"/>
        <v>0</v>
      </c>
      <c r="AR42" s="764">
        <f t="shared" si="29"/>
        <v>0</v>
      </c>
      <c r="AU42" s="102"/>
      <c r="AV42" s="767">
        <v>26.5</v>
      </c>
      <c r="AW42" s="659"/>
      <c r="AX42" s="659"/>
      <c r="AY42" s="659"/>
      <c r="AZ42" s="659"/>
      <c r="BA42" s="659"/>
      <c r="BB42" s="659"/>
      <c r="BC42" s="767">
        <v>100</v>
      </c>
      <c r="BE42" s="761">
        <v>0</v>
      </c>
      <c r="BG42" s="849">
        <f t="shared" si="30"/>
        <v>26.75</v>
      </c>
      <c r="BH42" s="850">
        <v>26.5</v>
      </c>
      <c r="BI42" s="764">
        <f t="shared" si="31"/>
        <v>0</v>
      </c>
      <c r="BJ42" s="764">
        <f t="shared" si="32"/>
        <v>0</v>
      </c>
      <c r="BK42" s="764">
        <f t="shared" si="33"/>
        <v>0</v>
      </c>
      <c r="BL42" s="764">
        <f t="shared" si="34"/>
        <v>0</v>
      </c>
      <c r="BM42" s="764">
        <f t="shared" si="35"/>
        <v>0</v>
      </c>
      <c r="BN42" s="764">
        <f t="shared" si="36"/>
        <v>0</v>
      </c>
      <c r="BO42" s="764">
        <f t="shared" si="37"/>
        <v>0</v>
      </c>
      <c r="BP42" s="761">
        <f t="shared" si="38"/>
        <v>0</v>
      </c>
      <c r="BT42" s="1028">
        <v>26</v>
      </c>
      <c r="BU42" s="1032">
        <v>0</v>
      </c>
      <c r="BV42" s="1032">
        <v>0</v>
      </c>
      <c r="BW42" s="1032">
        <v>0</v>
      </c>
      <c r="BX42" s="1032">
        <v>0</v>
      </c>
      <c r="BY42" s="1032">
        <v>0</v>
      </c>
      <c r="BZ42" s="1028">
        <v>100</v>
      </c>
      <c r="CA42" s="1033">
        <f t="shared" si="39"/>
        <v>100</v>
      </c>
      <c r="CC42" s="1034">
        <v>0</v>
      </c>
      <c r="CE42" s="1035">
        <f t="shared" si="2"/>
        <v>26.25</v>
      </c>
      <c r="CF42" s="1036">
        <v>26</v>
      </c>
      <c r="CG42" s="1034">
        <f t="shared" si="40"/>
        <v>0</v>
      </c>
      <c r="CH42" s="1034">
        <f t="shared" si="41"/>
        <v>0</v>
      </c>
      <c r="CI42" s="1034">
        <f t="shared" si="42"/>
        <v>0</v>
      </c>
      <c r="CJ42" s="1034">
        <f t="shared" si="43"/>
        <v>0</v>
      </c>
      <c r="CK42" s="1034">
        <f t="shared" si="44"/>
        <v>0</v>
      </c>
      <c r="CL42" s="1034">
        <f t="shared" si="45"/>
        <v>0</v>
      </c>
      <c r="CM42" s="1034">
        <f t="shared" si="46"/>
        <v>0</v>
      </c>
      <c r="CQ42" s="1028">
        <v>25</v>
      </c>
      <c r="CR42" s="1028">
        <v>0</v>
      </c>
      <c r="CS42" s="1028">
        <v>0</v>
      </c>
      <c r="CT42" s="1028">
        <v>0</v>
      </c>
      <c r="CU42" s="1028">
        <v>0</v>
      </c>
      <c r="CV42" s="1028">
        <v>40</v>
      </c>
      <c r="CW42" s="1028">
        <v>60</v>
      </c>
      <c r="CX42" s="1039"/>
      <c r="CZ42" s="1034">
        <v>2962.8419914478422</v>
      </c>
      <c r="DB42" s="1035">
        <f t="shared" si="102"/>
        <v>25.25</v>
      </c>
      <c r="DC42" s="1036">
        <v>25</v>
      </c>
      <c r="DD42" s="1034">
        <f t="shared" si="47"/>
        <v>0</v>
      </c>
      <c r="DE42" s="1034">
        <f t="shared" si="48"/>
        <v>0</v>
      </c>
      <c r="DF42" s="1034">
        <f t="shared" si="49"/>
        <v>0</v>
      </c>
      <c r="DG42" s="1034">
        <f t="shared" si="50"/>
        <v>0</v>
      </c>
      <c r="DH42" s="1034">
        <f t="shared" si="51"/>
        <v>1185.1367965791369</v>
      </c>
      <c r="DI42" s="1034">
        <f t="shared" si="52"/>
        <v>1777.7051948687053</v>
      </c>
      <c r="DJ42" s="1034">
        <f t="shared" si="98"/>
        <v>2962.8419914478422</v>
      </c>
      <c r="DN42" s="1028">
        <v>25.5</v>
      </c>
      <c r="DO42" s="1037">
        <v>0</v>
      </c>
      <c r="DP42" s="1037">
        <v>0</v>
      </c>
      <c r="DQ42" s="1037">
        <v>0</v>
      </c>
      <c r="DR42" s="1037">
        <v>0</v>
      </c>
      <c r="DS42" s="1037">
        <v>0</v>
      </c>
      <c r="DT42" s="1037">
        <v>100</v>
      </c>
      <c r="DV42" s="1034">
        <v>3593.8253750498725</v>
      </c>
      <c r="DX42" s="1035">
        <f t="shared" si="103"/>
        <v>25.75</v>
      </c>
      <c r="DY42" s="1036">
        <v>25.5</v>
      </c>
      <c r="DZ42" s="1034">
        <f t="shared" si="53"/>
        <v>0</v>
      </c>
      <c r="EA42" s="1034">
        <f t="shared" si="54"/>
        <v>0</v>
      </c>
      <c r="EB42" s="1034">
        <f t="shared" si="55"/>
        <v>0</v>
      </c>
      <c r="EC42" s="1034">
        <f t="shared" si="56"/>
        <v>0</v>
      </c>
      <c r="ED42" s="1034">
        <f t="shared" si="57"/>
        <v>0</v>
      </c>
      <c r="EE42" s="1034">
        <f t="shared" si="58"/>
        <v>3593.8253750498725</v>
      </c>
      <c r="EF42" s="1034">
        <f t="shared" si="59"/>
        <v>3593.8253750498725</v>
      </c>
      <c r="EG42" s="1038"/>
      <c r="EL42" s="1028">
        <v>25.5</v>
      </c>
      <c r="EM42" s="1037">
        <v>0</v>
      </c>
      <c r="EN42" s="1037">
        <v>0</v>
      </c>
      <c r="EO42" s="1037">
        <v>0</v>
      </c>
      <c r="EP42" s="1037">
        <v>0</v>
      </c>
      <c r="EQ42" s="1037">
        <v>0</v>
      </c>
      <c r="ER42" s="1037">
        <v>100</v>
      </c>
      <c r="ET42" s="1034">
        <v>2859.9839857421689</v>
      </c>
      <c r="EV42" s="1035">
        <f t="shared" si="104"/>
        <v>25.75</v>
      </c>
      <c r="EW42" s="1036">
        <v>25.5</v>
      </c>
      <c r="EX42" s="1034">
        <f t="shared" si="60"/>
        <v>0</v>
      </c>
      <c r="EY42" s="1034">
        <f t="shared" si="61"/>
        <v>0</v>
      </c>
      <c r="EZ42" s="1034">
        <f t="shared" si="62"/>
        <v>0</v>
      </c>
      <c r="FA42" s="1034">
        <f t="shared" si="63"/>
        <v>0</v>
      </c>
      <c r="FB42" s="1034">
        <f t="shared" si="64"/>
        <v>0</v>
      </c>
      <c r="FC42" s="1034">
        <f t="shared" si="65"/>
        <v>2859.9839857421689</v>
      </c>
      <c r="FD42" s="1034">
        <f t="shared" si="66"/>
        <v>2859.9839857421689</v>
      </c>
      <c r="FE42" s="1038"/>
      <c r="FK42" s="1028">
        <v>25.5</v>
      </c>
      <c r="FL42" s="1037">
        <v>0</v>
      </c>
      <c r="FM42" s="1037">
        <v>0</v>
      </c>
      <c r="FN42" s="1037">
        <v>0</v>
      </c>
      <c r="FO42" s="1037">
        <v>0</v>
      </c>
      <c r="FP42" s="1037">
        <v>0</v>
      </c>
      <c r="FQ42" s="1037">
        <v>0</v>
      </c>
      <c r="FR42" s="1037">
        <v>100</v>
      </c>
      <c r="FS42" s="1034">
        <v>604.75778361283903</v>
      </c>
      <c r="FU42" s="1035">
        <f t="shared" si="105"/>
        <v>25.75</v>
      </c>
      <c r="FV42" s="1036">
        <v>25.5</v>
      </c>
      <c r="FW42" s="1034">
        <f t="shared" si="67"/>
        <v>0</v>
      </c>
      <c r="FX42" s="1034">
        <f t="shared" si="68"/>
        <v>0</v>
      </c>
      <c r="FY42" s="1034">
        <f t="shared" si="69"/>
        <v>0</v>
      </c>
      <c r="FZ42" s="1034">
        <f t="shared" si="70"/>
        <v>0</v>
      </c>
      <c r="GA42" s="1034">
        <f t="shared" si="71"/>
        <v>0</v>
      </c>
      <c r="GB42" s="1034">
        <f t="shared" si="72"/>
        <v>0</v>
      </c>
      <c r="GC42" s="1034">
        <f t="shared" si="72"/>
        <v>604.75778361283903</v>
      </c>
      <c r="GD42" s="1034">
        <f t="shared" si="73"/>
        <v>604.75778361283903</v>
      </c>
      <c r="GE42" s="1038"/>
      <c r="GJ42" s="1028">
        <v>26</v>
      </c>
      <c r="GK42" s="1037">
        <v>0</v>
      </c>
      <c r="GL42" s="1037">
        <v>0</v>
      </c>
      <c r="GM42" s="1037">
        <v>0</v>
      </c>
      <c r="GN42" s="1037">
        <v>0</v>
      </c>
      <c r="GO42" s="1037">
        <v>0</v>
      </c>
      <c r="GP42" s="1037">
        <v>0</v>
      </c>
      <c r="GQ42" s="1037">
        <v>100</v>
      </c>
      <c r="GR42" s="1034">
        <v>0</v>
      </c>
      <c r="GT42" s="1035">
        <f t="shared" si="99"/>
        <v>26.25</v>
      </c>
      <c r="GU42" s="1036">
        <v>26</v>
      </c>
      <c r="GV42" s="1034">
        <f t="shared" si="74"/>
        <v>0</v>
      </c>
      <c r="GW42" s="1034">
        <f t="shared" si="75"/>
        <v>0</v>
      </c>
      <c r="GX42" s="1034">
        <f t="shared" si="76"/>
        <v>0</v>
      </c>
      <c r="GY42" s="1034">
        <f t="shared" si="77"/>
        <v>0</v>
      </c>
      <c r="GZ42" s="1034">
        <f t="shared" si="78"/>
        <v>0</v>
      </c>
      <c r="HA42" s="1034">
        <f t="shared" si="79"/>
        <v>0</v>
      </c>
      <c r="HB42" s="1034">
        <f t="shared" si="80"/>
        <v>0</v>
      </c>
      <c r="HC42" s="1034">
        <f t="shared" si="81"/>
        <v>0</v>
      </c>
      <c r="HI42" s="1080">
        <v>26</v>
      </c>
      <c r="HJ42" s="1080">
        <v>0</v>
      </c>
      <c r="HK42" s="1071">
        <v>0</v>
      </c>
      <c r="HL42" s="1071">
        <v>0</v>
      </c>
      <c r="HM42" s="1071">
        <v>0</v>
      </c>
      <c r="HN42" s="1071">
        <v>0</v>
      </c>
      <c r="HO42" s="1071">
        <v>0</v>
      </c>
      <c r="HP42" s="1071">
        <v>100</v>
      </c>
      <c r="HQ42" s="1071">
        <v>0</v>
      </c>
      <c r="HT42" s="1076">
        <f t="shared" si="100"/>
        <v>26.25</v>
      </c>
      <c r="HU42" s="1077">
        <v>26</v>
      </c>
      <c r="HV42" s="1078">
        <f t="shared" si="82"/>
        <v>0</v>
      </c>
      <c r="HW42" s="1078">
        <f t="shared" si="82"/>
        <v>0</v>
      </c>
      <c r="HX42" s="1078">
        <f t="shared" si="82"/>
        <v>0</v>
      </c>
      <c r="HY42" s="1078">
        <f t="shared" si="82"/>
        <v>0</v>
      </c>
      <c r="HZ42" s="1078">
        <f t="shared" si="82"/>
        <v>0</v>
      </c>
      <c r="IA42" s="1078">
        <f t="shared" si="82"/>
        <v>0</v>
      </c>
      <c r="IB42" s="1078">
        <f t="shared" si="82"/>
        <v>0</v>
      </c>
      <c r="IC42" s="1078">
        <f t="shared" si="17"/>
        <v>0</v>
      </c>
      <c r="IL42" s="1080">
        <v>26</v>
      </c>
      <c r="IM42" s="1080">
        <v>0</v>
      </c>
      <c r="IN42" s="1071">
        <v>0</v>
      </c>
      <c r="IO42" s="1071">
        <v>0</v>
      </c>
      <c r="IP42" s="1071">
        <v>0</v>
      </c>
      <c r="IQ42" s="1071">
        <v>0</v>
      </c>
      <c r="IR42" s="1071">
        <v>0</v>
      </c>
      <c r="IS42" s="1071">
        <v>100</v>
      </c>
      <c r="IT42" s="1071">
        <v>0</v>
      </c>
      <c r="IW42" s="1076">
        <f t="shared" si="101"/>
        <v>26.25</v>
      </c>
      <c r="IX42" s="1077">
        <v>26</v>
      </c>
      <c r="IY42" s="1078">
        <f t="shared" si="83"/>
        <v>0</v>
      </c>
      <c r="IZ42" s="1078">
        <f t="shared" si="84"/>
        <v>0</v>
      </c>
      <c r="JA42" s="1078">
        <f t="shared" si="85"/>
        <v>0</v>
      </c>
      <c r="JB42" s="1078">
        <f t="shared" si="86"/>
        <v>0</v>
      </c>
      <c r="JC42" s="1078">
        <f t="shared" si="87"/>
        <v>0</v>
      </c>
      <c r="JD42" s="1078">
        <f t="shared" si="88"/>
        <v>0</v>
      </c>
      <c r="JE42" s="1078">
        <f t="shared" si="89"/>
        <v>0</v>
      </c>
      <c r="JF42" s="1078">
        <f t="shared" si="90"/>
        <v>0</v>
      </c>
    </row>
    <row r="43" spans="2:266">
      <c r="B43" s="848">
        <v>26.5</v>
      </c>
      <c r="C43" s="653"/>
      <c r="D43" s="653"/>
      <c r="E43" s="653"/>
      <c r="F43" s="653"/>
      <c r="G43" s="653"/>
      <c r="H43" s="653"/>
      <c r="I43" s="848">
        <v>100</v>
      </c>
      <c r="J43" s="655">
        <v>693.98813628438381</v>
      </c>
      <c r="K43" s="653"/>
      <c r="L43" s="653"/>
      <c r="M43" s="848">
        <v>26.5</v>
      </c>
      <c r="N43" s="6">
        <f t="shared" si="91"/>
        <v>0</v>
      </c>
      <c r="O43" s="6">
        <f t="shared" si="92"/>
        <v>0</v>
      </c>
      <c r="P43" s="6">
        <f t="shared" si="93"/>
        <v>0</v>
      </c>
      <c r="Q43" s="6">
        <f t="shared" si="94"/>
        <v>0</v>
      </c>
      <c r="R43" s="6">
        <f t="shared" si="95"/>
        <v>0</v>
      </c>
      <c r="S43" s="6">
        <f t="shared" si="96"/>
        <v>0</v>
      </c>
      <c r="T43" s="6">
        <f t="shared" si="97"/>
        <v>693.98813628438381</v>
      </c>
      <c r="U43" s="6"/>
      <c r="V43" s="460"/>
      <c r="W43" s="102"/>
      <c r="X43" s="767">
        <v>27</v>
      </c>
      <c r="Y43" s="659"/>
      <c r="Z43" s="659"/>
      <c r="AA43" s="659"/>
      <c r="AB43" s="659"/>
      <c r="AC43" s="659"/>
      <c r="AD43" s="659"/>
      <c r="AE43" s="767">
        <v>100</v>
      </c>
      <c r="AG43" s="764">
        <v>0</v>
      </c>
      <c r="AI43" s="849">
        <f t="shared" si="21"/>
        <v>27.25</v>
      </c>
      <c r="AJ43" s="850">
        <v>27</v>
      </c>
      <c r="AK43" s="764">
        <f t="shared" si="22"/>
        <v>0</v>
      </c>
      <c r="AL43" s="764">
        <f t="shared" si="23"/>
        <v>0</v>
      </c>
      <c r="AM43" s="764">
        <f t="shared" si="24"/>
        <v>0</v>
      </c>
      <c r="AN43" s="764">
        <f t="shared" si="25"/>
        <v>0</v>
      </c>
      <c r="AO43" s="764">
        <f t="shared" si="26"/>
        <v>0</v>
      </c>
      <c r="AP43" s="764">
        <f t="shared" si="27"/>
        <v>0</v>
      </c>
      <c r="AQ43" s="764">
        <f t="shared" si="28"/>
        <v>0</v>
      </c>
      <c r="AR43" s="764">
        <f t="shared" si="29"/>
        <v>0</v>
      </c>
      <c r="AU43" s="102"/>
      <c r="AV43" s="767">
        <v>27</v>
      </c>
      <c r="AW43" s="659"/>
      <c r="AX43" s="659"/>
      <c r="AY43" s="659"/>
      <c r="AZ43" s="659"/>
      <c r="BA43" s="659"/>
      <c r="BB43" s="659"/>
      <c r="BC43" s="767">
        <v>100</v>
      </c>
      <c r="BE43" s="761">
        <v>0</v>
      </c>
      <c r="BG43" s="849">
        <f t="shared" si="30"/>
        <v>27.25</v>
      </c>
      <c r="BH43" s="850">
        <v>27</v>
      </c>
      <c r="BI43" s="764">
        <f t="shared" si="31"/>
        <v>0</v>
      </c>
      <c r="BJ43" s="764">
        <f t="shared" si="32"/>
        <v>0</v>
      </c>
      <c r="BK43" s="764">
        <f t="shared" si="33"/>
        <v>0</v>
      </c>
      <c r="BL43" s="764">
        <f t="shared" si="34"/>
        <v>0</v>
      </c>
      <c r="BM43" s="764">
        <f t="shared" si="35"/>
        <v>0</v>
      </c>
      <c r="BN43" s="764">
        <f t="shared" si="36"/>
        <v>0</v>
      </c>
      <c r="BO43" s="764">
        <f t="shared" si="37"/>
        <v>0</v>
      </c>
      <c r="BP43" s="761">
        <f t="shared" si="38"/>
        <v>0</v>
      </c>
      <c r="BT43" s="1028">
        <v>26.5</v>
      </c>
      <c r="BU43" s="1032">
        <v>0</v>
      </c>
      <c r="BV43" s="1032">
        <v>0</v>
      </c>
      <c r="BW43" s="1032">
        <v>0</v>
      </c>
      <c r="BX43" s="1032">
        <v>0</v>
      </c>
      <c r="BY43" s="1032">
        <v>0</v>
      </c>
      <c r="BZ43" s="1028">
        <v>100</v>
      </c>
      <c r="CA43" s="1033">
        <f t="shared" si="39"/>
        <v>100</v>
      </c>
      <c r="CC43" s="1034">
        <v>0</v>
      </c>
      <c r="CE43" s="1035">
        <f t="shared" si="2"/>
        <v>26.75</v>
      </c>
      <c r="CF43" s="1036">
        <v>26.5</v>
      </c>
      <c r="CG43" s="1034">
        <f t="shared" si="40"/>
        <v>0</v>
      </c>
      <c r="CH43" s="1034">
        <f t="shared" si="41"/>
        <v>0</v>
      </c>
      <c r="CI43" s="1034">
        <f t="shared" si="42"/>
        <v>0</v>
      </c>
      <c r="CJ43" s="1034">
        <f t="shared" si="43"/>
        <v>0</v>
      </c>
      <c r="CK43" s="1034">
        <f t="shared" si="44"/>
        <v>0</v>
      </c>
      <c r="CL43" s="1034">
        <f t="shared" si="45"/>
        <v>0</v>
      </c>
      <c r="CM43" s="1034">
        <f t="shared" si="46"/>
        <v>0</v>
      </c>
      <c r="CQ43" s="1028">
        <v>25.5</v>
      </c>
      <c r="CR43" s="1032">
        <v>0</v>
      </c>
      <c r="CS43" s="1032">
        <v>0</v>
      </c>
      <c r="CT43" s="1032">
        <v>0</v>
      </c>
      <c r="CU43" s="1032">
        <v>0</v>
      </c>
      <c r="CV43" s="1032">
        <v>30</v>
      </c>
      <c r="CW43" s="1028">
        <v>70</v>
      </c>
      <c r="CX43" s="1039"/>
      <c r="CZ43" s="1034">
        <v>707.92745556002967</v>
      </c>
      <c r="DB43" s="1035">
        <f t="shared" si="102"/>
        <v>25.75</v>
      </c>
      <c r="DC43" s="1036">
        <v>25.5</v>
      </c>
      <c r="DD43" s="1034">
        <f t="shared" si="47"/>
        <v>0</v>
      </c>
      <c r="DE43" s="1034">
        <f t="shared" si="48"/>
        <v>0</v>
      </c>
      <c r="DF43" s="1034">
        <f t="shared" si="49"/>
        <v>0</v>
      </c>
      <c r="DG43" s="1034">
        <f t="shared" si="50"/>
        <v>0</v>
      </c>
      <c r="DH43" s="1034">
        <f t="shared" si="51"/>
        <v>212.3782366680089</v>
      </c>
      <c r="DI43" s="1034">
        <f t="shared" si="52"/>
        <v>495.5492188920208</v>
      </c>
      <c r="DJ43" s="1034">
        <f t="shared" si="98"/>
        <v>707.92745556002967</v>
      </c>
      <c r="DN43" s="1028">
        <v>26</v>
      </c>
      <c r="DO43" s="1037">
        <v>0</v>
      </c>
      <c r="DP43" s="1037">
        <v>0</v>
      </c>
      <c r="DQ43" s="1037">
        <v>0</v>
      </c>
      <c r="DR43" s="1037">
        <v>0</v>
      </c>
      <c r="DS43" s="1037">
        <v>0</v>
      </c>
      <c r="DT43" s="1037">
        <v>100</v>
      </c>
      <c r="DV43" s="1034">
        <v>1361.7923574054828</v>
      </c>
      <c r="DX43" s="1035">
        <f t="shared" si="103"/>
        <v>26.25</v>
      </c>
      <c r="DY43" s="1036">
        <v>26</v>
      </c>
      <c r="DZ43" s="1034">
        <f t="shared" si="53"/>
        <v>0</v>
      </c>
      <c r="EA43" s="1034">
        <f t="shared" si="54"/>
        <v>0</v>
      </c>
      <c r="EB43" s="1034">
        <f t="shared" si="55"/>
        <v>0</v>
      </c>
      <c r="EC43" s="1034">
        <f t="shared" si="56"/>
        <v>0</v>
      </c>
      <c r="ED43" s="1034">
        <f t="shared" si="57"/>
        <v>0</v>
      </c>
      <c r="EE43" s="1034">
        <f t="shared" si="58"/>
        <v>1361.792357405483</v>
      </c>
      <c r="EF43" s="1034">
        <f t="shared" si="59"/>
        <v>1361.792357405483</v>
      </c>
      <c r="EG43" s="1038"/>
      <c r="EL43" s="1028">
        <v>26</v>
      </c>
      <c r="EM43" s="1037">
        <v>0</v>
      </c>
      <c r="EN43" s="1037">
        <v>0</v>
      </c>
      <c r="EO43" s="1037">
        <v>0</v>
      </c>
      <c r="EP43" s="1037">
        <v>0</v>
      </c>
      <c r="EQ43" s="1037">
        <v>0</v>
      </c>
      <c r="ER43" s="1037">
        <v>100</v>
      </c>
      <c r="ET43" s="1034">
        <v>1490.0256630447388</v>
      </c>
      <c r="EV43" s="1035">
        <f t="shared" si="104"/>
        <v>26.25</v>
      </c>
      <c r="EW43" s="1036">
        <v>26</v>
      </c>
      <c r="EX43" s="1034">
        <f t="shared" si="60"/>
        <v>0</v>
      </c>
      <c r="EY43" s="1034">
        <f t="shared" si="61"/>
        <v>0</v>
      </c>
      <c r="EZ43" s="1034">
        <f t="shared" si="62"/>
        <v>0</v>
      </c>
      <c r="FA43" s="1034">
        <f t="shared" si="63"/>
        <v>0</v>
      </c>
      <c r="FB43" s="1034">
        <f t="shared" si="64"/>
        <v>0</v>
      </c>
      <c r="FC43" s="1034">
        <f t="shared" si="65"/>
        <v>1490.0256630447388</v>
      </c>
      <c r="FD43" s="1034">
        <f t="shared" si="66"/>
        <v>1490.0256630447388</v>
      </c>
      <c r="FE43" s="1038"/>
      <c r="FK43" s="1028">
        <v>26</v>
      </c>
      <c r="FL43" s="1037">
        <v>0</v>
      </c>
      <c r="FM43" s="1037">
        <v>0</v>
      </c>
      <c r="FN43" s="1037">
        <v>0</v>
      </c>
      <c r="FO43" s="1037">
        <v>0</v>
      </c>
      <c r="FP43" s="1037">
        <v>0</v>
      </c>
      <c r="FQ43" s="1037">
        <v>0</v>
      </c>
      <c r="FR43" s="1037">
        <v>100</v>
      </c>
      <c r="FS43" s="1034">
        <v>0</v>
      </c>
      <c r="FU43" s="1035">
        <f t="shared" si="105"/>
        <v>26.25</v>
      </c>
      <c r="FV43" s="1036">
        <v>26</v>
      </c>
      <c r="FW43" s="1034">
        <f t="shared" si="67"/>
        <v>0</v>
      </c>
      <c r="FX43" s="1034">
        <f t="shared" si="68"/>
        <v>0</v>
      </c>
      <c r="FY43" s="1034">
        <f t="shared" si="69"/>
        <v>0</v>
      </c>
      <c r="FZ43" s="1034">
        <f t="shared" si="70"/>
        <v>0</v>
      </c>
      <c r="GA43" s="1034">
        <f t="shared" si="71"/>
        <v>0</v>
      </c>
      <c r="GB43" s="1034">
        <f t="shared" si="72"/>
        <v>0</v>
      </c>
      <c r="GC43" s="1034">
        <f t="shared" si="72"/>
        <v>0</v>
      </c>
      <c r="GD43" s="1034">
        <f t="shared" si="73"/>
        <v>0</v>
      </c>
      <c r="GE43" s="1038"/>
      <c r="GJ43" s="1028">
        <v>26.5</v>
      </c>
      <c r="GK43" s="1037">
        <v>0</v>
      </c>
      <c r="GL43" s="1037">
        <v>0</v>
      </c>
      <c r="GM43" s="1037">
        <v>0</v>
      </c>
      <c r="GN43" s="1037">
        <v>0</v>
      </c>
      <c r="GO43" s="1037">
        <v>0</v>
      </c>
      <c r="GP43" s="1037">
        <v>0</v>
      </c>
      <c r="GQ43" s="1037">
        <v>100</v>
      </c>
      <c r="GR43" s="1034">
        <v>0</v>
      </c>
      <c r="GT43" s="1035">
        <f t="shared" si="99"/>
        <v>26.75</v>
      </c>
      <c r="GU43" s="1036">
        <v>26.5</v>
      </c>
      <c r="GV43" s="1034">
        <f t="shared" si="74"/>
        <v>0</v>
      </c>
      <c r="GW43" s="1034">
        <f t="shared" si="75"/>
        <v>0</v>
      </c>
      <c r="GX43" s="1034">
        <f t="shared" si="76"/>
        <v>0</v>
      </c>
      <c r="GY43" s="1034">
        <f t="shared" si="77"/>
        <v>0</v>
      </c>
      <c r="GZ43" s="1034">
        <f t="shared" si="78"/>
        <v>0</v>
      </c>
      <c r="HA43" s="1034">
        <f t="shared" si="79"/>
        <v>0</v>
      </c>
      <c r="HB43" s="1034">
        <f t="shared" si="80"/>
        <v>0</v>
      </c>
      <c r="HC43" s="1034">
        <f t="shared" si="81"/>
        <v>0</v>
      </c>
      <c r="HI43" s="1080">
        <v>26.5</v>
      </c>
      <c r="HJ43" s="1080">
        <v>0</v>
      </c>
      <c r="HK43" s="1071">
        <v>0</v>
      </c>
      <c r="HL43" s="1071">
        <v>0</v>
      </c>
      <c r="HM43" s="1071">
        <v>0</v>
      </c>
      <c r="HN43" s="1071">
        <v>0</v>
      </c>
      <c r="HO43" s="1071">
        <v>0</v>
      </c>
      <c r="HP43" s="1071">
        <v>100</v>
      </c>
      <c r="HQ43" s="1071">
        <v>0</v>
      </c>
      <c r="HT43" s="1076">
        <f t="shared" si="100"/>
        <v>26.75</v>
      </c>
      <c r="HU43" s="1077">
        <v>26.5</v>
      </c>
      <c r="HV43" s="1078">
        <f t="shared" si="82"/>
        <v>0</v>
      </c>
      <c r="HW43" s="1078">
        <f t="shared" si="82"/>
        <v>0</v>
      </c>
      <c r="HX43" s="1078">
        <f t="shared" si="82"/>
        <v>0</v>
      </c>
      <c r="HY43" s="1078">
        <f t="shared" si="82"/>
        <v>0</v>
      </c>
      <c r="HZ43" s="1078">
        <f t="shared" si="82"/>
        <v>0</v>
      </c>
      <c r="IA43" s="1078">
        <f t="shared" si="82"/>
        <v>0</v>
      </c>
      <c r="IB43" s="1078">
        <f t="shared" si="82"/>
        <v>0</v>
      </c>
      <c r="IC43" s="1078">
        <f t="shared" si="17"/>
        <v>0</v>
      </c>
      <c r="IL43" s="1080">
        <v>26.5</v>
      </c>
      <c r="IM43" s="1080">
        <v>0</v>
      </c>
      <c r="IN43" s="1071">
        <v>0</v>
      </c>
      <c r="IO43" s="1071">
        <v>0</v>
      </c>
      <c r="IP43" s="1071">
        <v>0</v>
      </c>
      <c r="IQ43" s="1071">
        <v>0</v>
      </c>
      <c r="IR43" s="1071">
        <v>0</v>
      </c>
      <c r="IS43" s="1071">
        <v>100</v>
      </c>
      <c r="IT43" s="1071">
        <v>0</v>
      </c>
      <c r="IW43" s="1076">
        <f t="shared" si="101"/>
        <v>26.75</v>
      </c>
      <c r="IX43" s="1077">
        <v>26.5</v>
      </c>
      <c r="IY43" s="1078">
        <f t="shared" si="83"/>
        <v>0</v>
      </c>
      <c r="IZ43" s="1078">
        <f t="shared" si="84"/>
        <v>0</v>
      </c>
      <c r="JA43" s="1078">
        <f t="shared" si="85"/>
        <v>0</v>
      </c>
      <c r="JB43" s="1078">
        <f t="shared" si="86"/>
        <v>0</v>
      </c>
      <c r="JC43" s="1078">
        <f t="shared" si="87"/>
        <v>0</v>
      </c>
      <c r="JD43" s="1078">
        <f t="shared" si="88"/>
        <v>0</v>
      </c>
      <c r="JE43" s="1078">
        <f t="shared" si="89"/>
        <v>0</v>
      </c>
      <c r="JF43" s="1078">
        <f t="shared" si="90"/>
        <v>0</v>
      </c>
    </row>
    <row r="44" spans="2:266" ht="18" customHeight="1">
      <c r="B44" s="848">
        <v>27</v>
      </c>
      <c r="C44" s="653"/>
      <c r="D44" s="653"/>
      <c r="E44" s="653"/>
      <c r="F44" s="653"/>
      <c r="G44" s="653"/>
      <c r="H44" s="653"/>
      <c r="I44" s="848">
        <v>100</v>
      </c>
      <c r="J44" s="655">
        <v>693.98813628438381</v>
      </c>
      <c r="K44" s="653"/>
      <c r="L44" s="653"/>
      <c r="M44" s="848">
        <v>27</v>
      </c>
      <c r="N44" s="6">
        <f t="shared" si="91"/>
        <v>0</v>
      </c>
      <c r="O44" s="6">
        <f t="shared" si="92"/>
        <v>0</v>
      </c>
      <c r="P44" s="6">
        <f t="shared" si="93"/>
        <v>0</v>
      </c>
      <c r="Q44" s="6">
        <f t="shared" si="94"/>
        <v>0</v>
      </c>
      <c r="R44" s="6">
        <f t="shared" si="95"/>
        <v>0</v>
      </c>
      <c r="S44" s="6">
        <f t="shared" si="96"/>
        <v>0</v>
      </c>
      <c r="T44" s="6">
        <f t="shared" si="97"/>
        <v>693.98813628438381</v>
      </c>
      <c r="U44" s="6"/>
      <c r="AF44" s="6"/>
      <c r="AJ44" s="692" t="s">
        <v>312</v>
      </c>
      <c r="AK44" s="764">
        <f>SUM(AK6:AK43)</f>
        <v>854846.4037147325</v>
      </c>
      <c r="AL44" s="764">
        <f t="shared" ref="AL44:AQ44" si="106">SUM(AL6:AL43)</f>
        <v>1625434.3664241056</v>
      </c>
      <c r="AM44" s="764">
        <f t="shared" si="106"/>
        <v>1793766.148631939</v>
      </c>
      <c r="AN44" s="764">
        <f t="shared" si="106"/>
        <v>1220151.956481006</v>
      </c>
      <c r="AO44" s="764">
        <f t="shared" si="106"/>
        <v>206083.74038521829</v>
      </c>
      <c r="AP44" s="764">
        <f t="shared" si="106"/>
        <v>100802.71424908159</v>
      </c>
      <c r="AQ44" s="764">
        <f t="shared" si="106"/>
        <v>5236.972452706108</v>
      </c>
      <c r="AR44" s="764">
        <f t="shared" si="29"/>
        <v>5806322.3023387892</v>
      </c>
      <c r="BD44" s="6"/>
      <c r="BH44" s="692" t="s">
        <v>312</v>
      </c>
      <c r="BI44" s="764">
        <f>SUM(BI6:BI43)</f>
        <v>744205.18891811348</v>
      </c>
      <c r="BJ44" s="764">
        <f t="shared" ref="BJ44:BO44" si="107">SUM(BJ6:BJ43)</f>
        <v>1157472.8231798396</v>
      </c>
      <c r="BK44" s="764">
        <f t="shared" si="107"/>
        <v>2354655.8456159057</v>
      </c>
      <c r="BL44" s="764">
        <f t="shared" si="107"/>
        <v>1400317.0216156945</v>
      </c>
      <c r="BM44" s="764">
        <f t="shared" si="107"/>
        <v>444663.37281115138</v>
      </c>
      <c r="BN44" s="764">
        <f t="shared" si="107"/>
        <v>106826.29897322442</v>
      </c>
      <c r="BO44" s="764">
        <f t="shared" si="107"/>
        <v>11274.67921301039</v>
      </c>
      <c r="BP44" s="761">
        <f t="shared" ref="BP44" si="108">SUM(BI44:BO44)</f>
        <v>6219415.2303269394</v>
      </c>
      <c r="BT44" s="1028">
        <v>27</v>
      </c>
      <c r="BU44" s="1032">
        <v>0</v>
      </c>
      <c r="BV44" s="1032">
        <v>0</v>
      </c>
      <c r="BW44" s="1032">
        <v>0</v>
      </c>
      <c r="BX44" s="1032">
        <v>0</v>
      </c>
      <c r="BY44" s="1032">
        <v>0</v>
      </c>
      <c r="BZ44" s="1028">
        <v>100</v>
      </c>
      <c r="CA44" s="1033">
        <f t="shared" si="39"/>
        <v>100</v>
      </c>
      <c r="CC44" s="1034">
        <v>0</v>
      </c>
      <c r="CE44" s="1035">
        <f t="shared" si="2"/>
        <v>27.25</v>
      </c>
      <c r="CF44" s="1036">
        <v>27</v>
      </c>
      <c r="CG44" s="1034">
        <f t="shared" si="40"/>
        <v>0</v>
      </c>
      <c r="CH44" s="1034">
        <f t="shared" si="41"/>
        <v>0</v>
      </c>
      <c r="CI44" s="1034">
        <f t="shared" si="42"/>
        <v>0</v>
      </c>
      <c r="CJ44" s="1034">
        <f t="shared" si="43"/>
        <v>0</v>
      </c>
      <c r="CK44" s="1034">
        <f t="shared" si="44"/>
        <v>0</v>
      </c>
      <c r="CL44" s="1034">
        <f t="shared" si="45"/>
        <v>0</v>
      </c>
      <c r="CM44" s="1034">
        <f t="shared" si="46"/>
        <v>0</v>
      </c>
      <c r="CQ44" s="1028">
        <v>26</v>
      </c>
      <c r="CR44" s="1032">
        <v>0</v>
      </c>
      <c r="CS44" s="1032">
        <v>0</v>
      </c>
      <c r="CT44" s="1032">
        <v>0</v>
      </c>
      <c r="CU44" s="1032">
        <v>0</v>
      </c>
      <c r="CV44" s="1032">
        <v>0</v>
      </c>
      <c r="CW44" s="1028">
        <v>100</v>
      </c>
      <c r="CX44" s="1039"/>
      <c r="CZ44" s="1034">
        <v>0</v>
      </c>
      <c r="DB44" s="1035">
        <f t="shared" si="102"/>
        <v>26.25</v>
      </c>
      <c r="DC44" s="1036">
        <v>26</v>
      </c>
      <c r="DD44" s="1034">
        <f t="shared" si="47"/>
        <v>0</v>
      </c>
      <c r="DE44" s="1034">
        <f t="shared" si="48"/>
        <v>0</v>
      </c>
      <c r="DF44" s="1034">
        <f t="shared" si="49"/>
        <v>0</v>
      </c>
      <c r="DG44" s="1034">
        <f t="shared" si="50"/>
        <v>0</v>
      </c>
      <c r="DH44" s="1034">
        <f t="shared" si="51"/>
        <v>0</v>
      </c>
      <c r="DI44" s="1034">
        <f t="shared" si="52"/>
        <v>0</v>
      </c>
      <c r="DJ44" s="1034">
        <f t="shared" si="98"/>
        <v>0</v>
      </c>
      <c r="DN44" s="1028">
        <v>26.5</v>
      </c>
      <c r="DO44" s="1037">
        <v>0</v>
      </c>
      <c r="DP44" s="1037">
        <v>0</v>
      </c>
      <c r="DQ44" s="1037">
        <v>0</v>
      </c>
      <c r="DR44" s="1037">
        <v>0</v>
      </c>
      <c r="DS44" s="1037">
        <v>0</v>
      </c>
      <c r="DT44" s="1037">
        <v>100</v>
      </c>
      <c r="DV44" s="1034">
        <v>109.24603809507028</v>
      </c>
      <c r="DX44" s="1035">
        <f t="shared" si="103"/>
        <v>26.75</v>
      </c>
      <c r="DY44" s="1036">
        <v>26.5</v>
      </c>
      <c r="DZ44" s="1034">
        <f t="shared" si="53"/>
        <v>0</v>
      </c>
      <c r="EA44" s="1034">
        <f t="shared" si="54"/>
        <v>0</v>
      </c>
      <c r="EB44" s="1034">
        <f t="shared" si="55"/>
        <v>0</v>
      </c>
      <c r="EC44" s="1034">
        <f t="shared" si="56"/>
        <v>0</v>
      </c>
      <c r="ED44" s="1034">
        <f t="shared" si="57"/>
        <v>0</v>
      </c>
      <c r="EE44" s="1034">
        <f t="shared" si="58"/>
        <v>109.24603809507028</v>
      </c>
      <c r="EF44" s="1034">
        <f t="shared" si="59"/>
        <v>109.24603809507028</v>
      </c>
      <c r="EG44" s="1038"/>
      <c r="EL44" s="1028">
        <v>26.5</v>
      </c>
      <c r="EM44" s="1037">
        <v>0</v>
      </c>
      <c r="EN44" s="1037">
        <v>0</v>
      </c>
      <c r="EO44" s="1037">
        <v>0</v>
      </c>
      <c r="EP44" s="1037">
        <v>0</v>
      </c>
      <c r="EQ44" s="1037">
        <v>0</v>
      </c>
      <c r="ER44" s="1037">
        <v>100</v>
      </c>
      <c r="ET44" s="1034">
        <v>1013.7665460826469</v>
      </c>
      <c r="EV44" s="1035">
        <f t="shared" si="104"/>
        <v>26.75</v>
      </c>
      <c r="EW44" s="1036">
        <v>26.5</v>
      </c>
      <c r="EX44" s="1034">
        <f t="shared" si="60"/>
        <v>0</v>
      </c>
      <c r="EY44" s="1034">
        <f t="shared" si="61"/>
        <v>0</v>
      </c>
      <c r="EZ44" s="1034">
        <f t="shared" si="62"/>
        <v>0</v>
      </c>
      <c r="FA44" s="1034">
        <f t="shared" si="63"/>
        <v>0</v>
      </c>
      <c r="FB44" s="1034">
        <f t="shared" si="64"/>
        <v>0</v>
      </c>
      <c r="FC44" s="1034">
        <f t="shared" si="65"/>
        <v>1013.7665460826469</v>
      </c>
      <c r="FD44" s="1034">
        <f t="shared" si="66"/>
        <v>1013.7665460826469</v>
      </c>
      <c r="FE44" s="1038"/>
      <c r="FK44" s="1028">
        <v>26.5</v>
      </c>
      <c r="FL44" s="1037">
        <v>0</v>
      </c>
      <c r="FM44" s="1037">
        <v>0</v>
      </c>
      <c r="FN44" s="1037">
        <v>0</v>
      </c>
      <c r="FO44" s="1037">
        <v>0</v>
      </c>
      <c r="FP44" s="1037">
        <v>0</v>
      </c>
      <c r="FQ44" s="1037">
        <v>0</v>
      </c>
      <c r="FR44" s="1037">
        <v>100</v>
      </c>
      <c r="FS44" s="1034">
        <v>17.422763763606003</v>
      </c>
      <c r="FU44" s="1035">
        <f t="shared" si="105"/>
        <v>26.75</v>
      </c>
      <c r="FV44" s="1036">
        <v>26.5</v>
      </c>
      <c r="FW44" s="1034">
        <f t="shared" si="67"/>
        <v>0</v>
      </c>
      <c r="FX44" s="1034">
        <f t="shared" si="68"/>
        <v>0</v>
      </c>
      <c r="FY44" s="1034">
        <f t="shared" si="69"/>
        <v>0</v>
      </c>
      <c r="FZ44" s="1034">
        <f t="shared" si="70"/>
        <v>0</v>
      </c>
      <c r="GA44" s="1034">
        <f t="shared" si="71"/>
        <v>0</v>
      </c>
      <c r="GB44" s="1034">
        <f t="shared" si="72"/>
        <v>0</v>
      </c>
      <c r="GC44" s="1034">
        <f t="shared" si="72"/>
        <v>17.422763763606003</v>
      </c>
      <c r="GD44" s="1034">
        <f t="shared" si="73"/>
        <v>17.422763763606003</v>
      </c>
      <c r="GE44" s="1038"/>
      <c r="GJ44" s="1028">
        <v>27</v>
      </c>
      <c r="GK44" s="1037">
        <v>0</v>
      </c>
      <c r="GL44" s="1037">
        <v>0</v>
      </c>
      <c r="GM44" s="1037">
        <v>0</v>
      </c>
      <c r="GN44" s="1037">
        <v>0</v>
      </c>
      <c r="GO44" s="1037">
        <v>0</v>
      </c>
      <c r="GP44" s="1037">
        <v>0</v>
      </c>
      <c r="GQ44" s="1037">
        <v>100</v>
      </c>
      <c r="GR44" s="1034">
        <v>952.40222452130899</v>
      </c>
      <c r="GT44" s="1035">
        <f t="shared" si="99"/>
        <v>27.25</v>
      </c>
      <c r="GU44" s="1036">
        <v>27</v>
      </c>
      <c r="GV44" s="1034">
        <f t="shared" si="74"/>
        <v>0</v>
      </c>
      <c r="GW44" s="1034">
        <f t="shared" si="75"/>
        <v>0</v>
      </c>
      <c r="GX44" s="1034">
        <f t="shared" si="76"/>
        <v>0</v>
      </c>
      <c r="GY44" s="1034">
        <f t="shared" si="77"/>
        <v>0</v>
      </c>
      <c r="GZ44" s="1034">
        <f t="shared" si="78"/>
        <v>0</v>
      </c>
      <c r="HA44" s="1034">
        <f t="shared" si="79"/>
        <v>0</v>
      </c>
      <c r="HB44" s="1034">
        <f t="shared" si="80"/>
        <v>952.40222452130899</v>
      </c>
      <c r="HC44" s="1034">
        <f t="shared" si="81"/>
        <v>952.40222452130899</v>
      </c>
      <c r="HI44" s="1080">
        <v>27</v>
      </c>
      <c r="HJ44" s="1080">
        <v>0</v>
      </c>
      <c r="HK44" s="1071">
        <v>0</v>
      </c>
      <c r="HL44" s="1071">
        <v>0</v>
      </c>
      <c r="HM44" s="1071">
        <v>0</v>
      </c>
      <c r="HN44" s="1071">
        <v>0</v>
      </c>
      <c r="HO44" s="1071">
        <v>0</v>
      </c>
      <c r="HP44" s="1071">
        <v>100</v>
      </c>
      <c r="HQ44" s="1071">
        <v>0</v>
      </c>
      <c r="HT44" s="1076">
        <f t="shared" si="100"/>
        <v>27.25</v>
      </c>
      <c r="HU44" s="1077">
        <v>27</v>
      </c>
      <c r="HV44" s="1078">
        <f t="shared" si="82"/>
        <v>0</v>
      </c>
      <c r="HW44" s="1078">
        <f t="shared" si="82"/>
        <v>0</v>
      </c>
      <c r="HX44" s="1078">
        <f t="shared" si="82"/>
        <v>0</v>
      </c>
      <c r="HY44" s="1078">
        <f t="shared" si="82"/>
        <v>0</v>
      </c>
      <c r="HZ44" s="1078">
        <f t="shared" si="82"/>
        <v>0</v>
      </c>
      <c r="IA44" s="1078">
        <f t="shared" si="82"/>
        <v>0</v>
      </c>
      <c r="IB44" s="1078">
        <f t="shared" si="82"/>
        <v>0</v>
      </c>
      <c r="IC44" s="1078">
        <f t="shared" si="17"/>
        <v>0</v>
      </c>
      <c r="IL44" s="1080">
        <v>27</v>
      </c>
      <c r="IM44" s="1080">
        <v>0</v>
      </c>
      <c r="IN44" s="1080">
        <v>0</v>
      </c>
      <c r="IO44" s="1080">
        <v>0</v>
      </c>
      <c r="IP44" s="1080">
        <v>0</v>
      </c>
      <c r="IQ44" s="1080">
        <v>0</v>
      </c>
      <c r="IR44" s="1080">
        <v>0</v>
      </c>
      <c r="IS44" s="1080">
        <v>100</v>
      </c>
      <c r="IT44" s="1071">
        <v>0</v>
      </c>
      <c r="IW44" s="1076">
        <f t="shared" si="101"/>
        <v>27.25</v>
      </c>
      <c r="IX44" s="1077">
        <v>27</v>
      </c>
      <c r="IY44" s="1078">
        <f t="shared" si="83"/>
        <v>0</v>
      </c>
      <c r="IZ44" s="1078">
        <f t="shared" si="84"/>
        <v>0</v>
      </c>
      <c r="JA44" s="1078">
        <f t="shared" si="85"/>
        <v>0</v>
      </c>
      <c r="JB44" s="1078">
        <f t="shared" si="86"/>
        <v>0</v>
      </c>
      <c r="JC44" s="1078">
        <f t="shared" si="87"/>
        <v>0</v>
      </c>
      <c r="JD44" s="1078">
        <f t="shared" si="88"/>
        <v>0</v>
      </c>
      <c r="JE44" s="1078">
        <f t="shared" si="89"/>
        <v>0</v>
      </c>
      <c r="JF44" s="1078">
        <f t="shared" si="90"/>
        <v>0</v>
      </c>
    </row>
    <row r="45" spans="2:266" ht="24">
      <c r="I45" s="6"/>
      <c r="M45" s="659" t="s">
        <v>312</v>
      </c>
      <c r="N45" s="6">
        <f>SUM(N7:N44)</f>
        <v>2914521.971281047</v>
      </c>
      <c r="O45" s="6">
        <f t="shared" ref="O45:T45" si="109">SUM(O7:O44)</f>
        <v>2751113.7962622233</v>
      </c>
      <c r="P45" s="6">
        <f t="shared" si="109"/>
        <v>2460282.4803712768</v>
      </c>
      <c r="Q45" s="6">
        <f t="shared" si="109"/>
        <v>806381.74680773914</v>
      </c>
      <c r="R45" s="6">
        <f t="shared" si="109"/>
        <v>342246.92200261867</v>
      </c>
      <c r="S45" s="6">
        <f t="shared" si="109"/>
        <v>277708.20404408459</v>
      </c>
      <c r="T45" s="6">
        <f t="shared" si="109"/>
        <v>17099.543912459711</v>
      </c>
      <c r="U45" s="6"/>
      <c r="AC45" s="463" t="s">
        <v>313</v>
      </c>
      <c r="AF45" s="1273" t="s">
        <v>314</v>
      </c>
      <c r="AG45" s="1273"/>
      <c r="AJ45" s="692" t="s">
        <v>315</v>
      </c>
      <c r="AK45" s="853">
        <f>SUMPRODUCT($AI6:$AI43,AK6:AK43)/AK44</f>
        <v>15.418103017255858</v>
      </c>
      <c r="AL45" s="853">
        <f t="shared" ref="AL45:AR45" si="110">SUMPRODUCT($AI6:$AI43,AL6:AL43)/AL44</f>
        <v>17.272550440463164</v>
      </c>
      <c r="AM45" s="853">
        <f t="shared" si="110"/>
        <v>19.186319126342426</v>
      </c>
      <c r="AN45" s="853">
        <f t="shared" si="110"/>
        <v>20.819803167110514</v>
      </c>
      <c r="AO45" s="853">
        <f t="shared" si="110"/>
        <v>22.249040533101326</v>
      </c>
      <c r="AP45" s="853">
        <f t="shared" si="110"/>
        <v>23.407768404260853</v>
      </c>
      <c r="AQ45" s="853">
        <f t="shared" si="110"/>
        <v>25.382691574934142</v>
      </c>
      <c r="AR45" s="853">
        <f t="shared" si="110"/>
        <v>18.626637523619024</v>
      </c>
      <c r="AW45" s="1273"/>
      <c r="AX45" s="1273"/>
      <c r="AY45" s="1273"/>
      <c r="AZ45" s="1273"/>
      <c r="BA45" s="1273"/>
      <c r="BB45" s="1273"/>
      <c r="BC45" s="1273"/>
      <c r="BD45" s="1273" t="s">
        <v>316</v>
      </c>
      <c r="BE45" s="1273"/>
      <c r="BH45" s="692" t="s">
        <v>315</v>
      </c>
      <c r="BI45" s="854">
        <f>SUMPRODUCT($AI6:$AI43,BI6:BI43)/BI44</f>
        <v>15.270825159166115</v>
      </c>
      <c r="BJ45" s="854">
        <f t="shared" ref="BJ45:BP45" si="111">SUMPRODUCT($AI6:$AI43,BJ6:BJ43)/BJ44</f>
        <v>16.365899698609955</v>
      </c>
      <c r="BK45" s="854">
        <f t="shared" si="111"/>
        <v>18.424341249269304</v>
      </c>
      <c r="BL45" s="854">
        <f t="shared" si="111"/>
        <v>20.693640754230756</v>
      </c>
      <c r="BM45" s="854">
        <f t="shared" si="111"/>
        <v>22.12502911726105</v>
      </c>
      <c r="BN45" s="854">
        <f t="shared" si="111"/>
        <v>23.978736668109796</v>
      </c>
      <c r="BO45" s="854">
        <f t="shared" si="111"/>
        <v>25.25</v>
      </c>
      <c r="BP45" s="854">
        <f t="shared" si="111"/>
        <v>18.547207864959244</v>
      </c>
      <c r="CB45" s="1038"/>
      <c r="CF45" s="1032" t="s">
        <v>312</v>
      </c>
      <c r="CG45" s="1034">
        <f t="shared" ref="CG45:CL45" si="112">SUM(CG7:CG44)</f>
        <v>127312.95514802395</v>
      </c>
      <c r="CH45" s="1034">
        <f t="shared" si="112"/>
        <v>2994960.3215100411</v>
      </c>
      <c r="CI45" s="1034">
        <f t="shared" si="112"/>
        <v>5061470.2026673649</v>
      </c>
      <c r="CJ45" s="1034">
        <f t="shared" si="112"/>
        <v>1363020.4268528128</v>
      </c>
      <c r="CK45" s="1034">
        <f t="shared" si="112"/>
        <v>281160.22870055225</v>
      </c>
      <c r="CL45" s="1034">
        <f t="shared" si="112"/>
        <v>46255.413815294356</v>
      </c>
      <c r="CM45" s="1034">
        <f>SUM(CG45:CL45)</f>
        <v>9874179.5486940891</v>
      </c>
      <c r="CQ45" s="1028">
        <v>26.5</v>
      </c>
      <c r="CR45" s="1032">
        <v>0</v>
      </c>
      <c r="CS45" s="1032">
        <v>0</v>
      </c>
      <c r="CT45" s="1032">
        <v>0</v>
      </c>
      <c r="CU45" s="1032">
        <v>0</v>
      </c>
      <c r="CV45" s="1032">
        <v>0</v>
      </c>
      <c r="CW45" s="1028">
        <v>100</v>
      </c>
      <c r="CY45" s="1038"/>
      <c r="CZ45" s="1034">
        <v>0</v>
      </c>
      <c r="DB45" s="1035">
        <f t="shared" si="102"/>
        <v>26.75</v>
      </c>
      <c r="DC45" s="1036">
        <v>26.5</v>
      </c>
      <c r="DD45" s="1034">
        <f t="shared" si="47"/>
        <v>0</v>
      </c>
      <c r="DE45" s="1034">
        <f t="shared" si="48"/>
        <v>0</v>
      </c>
      <c r="DF45" s="1034">
        <f t="shared" si="49"/>
        <v>0</v>
      </c>
      <c r="DG45" s="1034">
        <f t="shared" si="50"/>
        <v>0</v>
      </c>
      <c r="DH45" s="1034">
        <f t="shared" si="51"/>
        <v>0</v>
      </c>
      <c r="DI45" s="1034">
        <f t="shared" si="52"/>
        <v>0</v>
      </c>
      <c r="DJ45" s="1034">
        <f t="shared" si="98"/>
        <v>0</v>
      </c>
      <c r="DN45" s="1028">
        <v>27</v>
      </c>
      <c r="DO45" s="1037">
        <v>0</v>
      </c>
      <c r="DP45" s="1037">
        <v>0</v>
      </c>
      <c r="DQ45" s="1037">
        <v>0</v>
      </c>
      <c r="DR45" s="1037">
        <v>0</v>
      </c>
      <c r="DS45" s="1037">
        <v>0</v>
      </c>
      <c r="DT45" s="1037">
        <v>100</v>
      </c>
      <c r="DU45" s="1038"/>
      <c r="DV45" s="1034">
        <v>0</v>
      </c>
      <c r="DX45" s="1035">
        <f t="shared" si="103"/>
        <v>27.25</v>
      </c>
      <c r="DY45" s="1036">
        <v>27</v>
      </c>
      <c r="DZ45" s="1034">
        <f t="shared" si="53"/>
        <v>0</v>
      </c>
      <c r="EA45" s="1034">
        <f t="shared" si="54"/>
        <v>0</v>
      </c>
      <c r="EB45" s="1034">
        <f t="shared" si="55"/>
        <v>0</v>
      </c>
      <c r="EC45" s="1034">
        <f t="shared" si="56"/>
        <v>0</v>
      </c>
      <c r="ED45" s="1034">
        <f t="shared" si="57"/>
        <v>0</v>
      </c>
      <c r="EE45" s="1034">
        <f t="shared" si="58"/>
        <v>0</v>
      </c>
      <c r="EF45" s="1034">
        <f t="shared" si="59"/>
        <v>0</v>
      </c>
      <c r="EG45" s="1038"/>
      <c r="EL45" s="1028">
        <v>27</v>
      </c>
      <c r="EM45" s="1037">
        <v>0</v>
      </c>
      <c r="EN45" s="1037">
        <v>0</v>
      </c>
      <c r="EO45" s="1037">
        <v>0</v>
      </c>
      <c r="EP45" s="1037">
        <v>0</v>
      </c>
      <c r="EQ45" s="1037">
        <v>0</v>
      </c>
      <c r="ER45" s="1037">
        <v>100</v>
      </c>
      <c r="ES45" s="1038"/>
      <c r="ET45" s="1034">
        <v>0</v>
      </c>
      <c r="EV45" s="1035">
        <f t="shared" si="104"/>
        <v>27.25</v>
      </c>
      <c r="EW45" s="1036">
        <v>27</v>
      </c>
      <c r="EX45" s="1034">
        <f t="shared" si="60"/>
        <v>0</v>
      </c>
      <c r="EY45" s="1034">
        <f t="shared" si="61"/>
        <v>0</v>
      </c>
      <c r="EZ45" s="1034">
        <f t="shared" si="62"/>
        <v>0</v>
      </c>
      <c r="FA45" s="1034">
        <f t="shared" si="63"/>
        <v>0</v>
      </c>
      <c r="FB45" s="1034">
        <f t="shared" si="64"/>
        <v>0</v>
      </c>
      <c r="FC45" s="1034">
        <f t="shared" si="65"/>
        <v>0</v>
      </c>
      <c r="FD45" s="1034">
        <f t="shared" si="66"/>
        <v>0</v>
      </c>
      <c r="FE45" s="1038"/>
      <c r="FK45" s="1028">
        <v>27</v>
      </c>
      <c r="FL45" s="1037">
        <v>0</v>
      </c>
      <c r="FM45" s="1037">
        <v>0</v>
      </c>
      <c r="FN45" s="1037">
        <v>0</v>
      </c>
      <c r="FO45" s="1037">
        <v>0</v>
      </c>
      <c r="FP45" s="1037">
        <v>0</v>
      </c>
      <c r="FQ45" s="1037">
        <v>0</v>
      </c>
      <c r="FR45" s="1037">
        <v>100</v>
      </c>
      <c r="FS45" s="1034">
        <v>223.16570302185227</v>
      </c>
      <c r="FU45" s="1035">
        <f t="shared" si="105"/>
        <v>27.25</v>
      </c>
      <c r="FV45" s="1036">
        <v>27</v>
      </c>
      <c r="FW45" s="1034">
        <f t="shared" si="67"/>
        <v>0</v>
      </c>
      <c r="FX45" s="1034">
        <f t="shared" si="68"/>
        <v>0</v>
      </c>
      <c r="FY45" s="1034">
        <f t="shared" si="69"/>
        <v>0</v>
      </c>
      <c r="FZ45" s="1034">
        <f t="shared" si="70"/>
        <v>0</v>
      </c>
      <c r="GA45" s="1034">
        <f t="shared" si="71"/>
        <v>0</v>
      </c>
      <c r="GB45" s="1034">
        <f t="shared" si="72"/>
        <v>0</v>
      </c>
      <c r="GC45" s="1034">
        <f t="shared" si="72"/>
        <v>223.16570302185227</v>
      </c>
      <c r="GD45" s="1034">
        <f t="shared" si="73"/>
        <v>223.16570302185227</v>
      </c>
      <c r="GE45" s="1038"/>
      <c r="GK45" s="1041"/>
      <c r="GL45" s="1041"/>
      <c r="GM45" s="1041"/>
      <c r="GN45" s="1041"/>
      <c r="GO45" s="1041"/>
      <c r="GP45" s="1033"/>
      <c r="GU45" s="1032" t="s">
        <v>312</v>
      </c>
      <c r="GV45" s="1034">
        <f t="shared" ref="GV45:HC45" si="113">SUM(GV6:GV44)</f>
        <v>362086.95119419519</v>
      </c>
      <c r="GW45" s="1034">
        <f t="shared" si="113"/>
        <v>1029803.8600668549</v>
      </c>
      <c r="GX45" s="1034">
        <f t="shared" si="113"/>
        <v>2412855.956077504</v>
      </c>
      <c r="GY45" s="1034">
        <f t="shared" si="113"/>
        <v>2864265.3334074905</v>
      </c>
      <c r="GZ45" s="1034">
        <f t="shared" si="113"/>
        <v>3164864.1107844776</v>
      </c>
      <c r="HA45" s="1034">
        <f t="shared" si="113"/>
        <v>375012.40535113669</v>
      </c>
      <c r="HB45" s="1034">
        <f t="shared" si="113"/>
        <v>35651.470553367908</v>
      </c>
      <c r="HC45" s="1034">
        <f t="shared" si="113"/>
        <v>10244540.087435028</v>
      </c>
      <c r="HJ45" s="13"/>
      <c r="HK45" s="13"/>
      <c r="HL45" s="13"/>
      <c r="HM45" s="13"/>
      <c r="HN45" s="13"/>
      <c r="HO45" s="206"/>
      <c r="HT45" s="1072"/>
      <c r="HU45" s="1074" t="s">
        <v>312</v>
      </c>
      <c r="HV45" s="1078">
        <f>SUM(HV6:HV44)</f>
        <v>1036463.9869901326</v>
      </c>
      <c r="HW45" s="1078">
        <f t="shared" ref="HW45:IB45" si="114">SUM(HW6:HW44)</f>
        <v>2534845.6432137797</v>
      </c>
      <c r="HX45" s="1078">
        <f t="shared" si="114"/>
        <v>3310926.3210090068</v>
      </c>
      <c r="HY45" s="1078">
        <f t="shared" si="114"/>
        <v>2139500.0196121894</v>
      </c>
      <c r="HZ45" s="1078">
        <f t="shared" si="114"/>
        <v>778814.99164859159</v>
      </c>
      <c r="IA45" s="1078">
        <f t="shared" si="114"/>
        <v>186872.99704253642</v>
      </c>
      <c r="IB45" s="1078">
        <f t="shared" si="114"/>
        <v>2498.7143496013355</v>
      </c>
      <c r="IC45" s="1078">
        <f>SUM(IC6:IC44)</f>
        <v>9989922.6738658361</v>
      </c>
      <c r="IW45" s="1072"/>
      <c r="IX45" s="1074" t="s">
        <v>312</v>
      </c>
      <c r="IY45" s="1078">
        <f>SUM(IY6:IY44)</f>
        <v>733838.11414295388</v>
      </c>
      <c r="IZ45" s="1078">
        <f t="shared" ref="IZ45:JE45" si="115">SUM(IZ6:IZ44)</f>
        <v>1281327.1691092588</v>
      </c>
      <c r="JA45" s="1078">
        <f t="shared" si="115"/>
        <v>1275382.8547879828</v>
      </c>
      <c r="JB45" s="1078">
        <f t="shared" si="115"/>
        <v>705885.07343324402</v>
      </c>
      <c r="JC45" s="1078">
        <f t="shared" si="115"/>
        <v>423757.42666609952</v>
      </c>
      <c r="JD45" s="1078">
        <f t="shared" si="115"/>
        <v>75698.944193179297</v>
      </c>
      <c r="JE45" s="1078">
        <f t="shared" si="115"/>
        <v>119.54678332843196</v>
      </c>
      <c r="JF45" s="1078">
        <f>SUM(JF6:JF44)</f>
        <v>4496009.1291160462</v>
      </c>
    </row>
    <row r="46" spans="2:266" ht="21">
      <c r="I46" s="6" t="s">
        <v>317</v>
      </c>
      <c r="J46" s="3" t="s">
        <v>318</v>
      </c>
      <c r="M46" s="659" t="s">
        <v>315</v>
      </c>
      <c r="N46" s="102">
        <v>14.449031079402527</v>
      </c>
      <c r="O46" s="102">
        <v>16.879115131705834</v>
      </c>
      <c r="P46" s="102">
        <v>18.546727214786422</v>
      </c>
      <c r="Q46" s="102">
        <v>20.557548511667889</v>
      </c>
      <c r="R46" s="102">
        <v>22.662489075666052</v>
      </c>
      <c r="S46" s="102">
        <v>23.24293499553886</v>
      </c>
      <c r="T46" s="102">
        <v>25.2073544435633</v>
      </c>
      <c r="V46" s="474"/>
      <c r="W46" s="462"/>
      <c r="AC46" s="463" t="s">
        <v>319</v>
      </c>
      <c r="AF46" s="1274" t="s">
        <v>320</v>
      </c>
      <c r="AG46" s="1274"/>
      <c r="AJ46" s="692" t="s">
        <v>321</v>
      </c>
      <c r="AK46" s="794">
        <f>(0.0037*AK45^3.2873)/1000</f>
        <v>2.9758829377495161E-2</v>
      </c>
      <c r="AL46" s="794">
        <f t="shared" ref="AL46:AR46" si="116">(0.0037*AL45^3.2873)/1000</f>
        <v>4.3227851077495827E-2</v>
      </c>
      <c r="AM46" s="794">
        <f t="shared" si="116"/>
        <v>6.1063292925416748E-2</v>
      </c>
      <c r="AN46" s="794">
        <f t="shared" si="116"/>
        <v>7.9878502556167352E-2</v>
      </c>
      <c r="AO46" s="794">
        <f t="shared" si="116"/>
        <v>9.9361495283115317E-2</v>
      </c>
      <c r="AP46" s="794">
        <f t="shared" si="116"/>
        <v>0.11740832471639953</v>
      </c>
      <c r="AQ46" s="794">
        <f t="shared" si="116"/>
        <v>0.15322809966727802</v>
      </c>
      <c r="AR46" s="794">
        <f t="shared" si="116"/>
        <v>5.5400635308692457E-2</v>
      </c>
      <c r="AU46" s="343"/>
      <c r="AW46" s="8"/>
      <c r="AX46" s="476"/>
      <c r="AY46" s="476"/>
      <c r="AZ46" s="476"/>
      <c r="BA46" s="476"/>
      <c r="BB46" s="476"/>
      <c r="BC46" s="476"/>
      <c r="BD46" s="1274" t="s">
        <v>322</v>
      </c>
      <c r="BE46" s="1274"/>
      <c r="BH46" s="692" t="s">
        <v>321</v>
      </c>
      <c r="BI46" s="795">
        <f>(0.0089*BI45^2.964)/1000</f>
        <v>2.8731511302572801E-2</v>
      </c>
      <c r="BJ46" s="795">
        <f t="shared" ref="BJ46:BP46" si="117">(0.0089*BJ45^2.964)/1000</f>
        <v>3.5278314402096111E-2</v>
      </c>
      <c r="BK46" s="795">
        <f t="shared" si="117"/>
        <v>5.0120085410703556E-2</v>
      </c>
      <c r="BL46" s="795">
        <f t="shared" si="117"/>
        <v>7.0718101679341283E-2</v>
      </c>
      <c r="BM46" s="795">
        <f t="shared" si="117"/>
        <v>8.6223518448754671E-2</v>
      </c>
      <c r="BN46" s="795">
        <f t="shared" si="117"/>
        <v>0.10944480578730439</v>
      </c>
      <c r="BO46" s="795">
        <f t="shared" si="117"/>
        <v>0.12755360700253682</v>
      </c>
      <c r="BP46" s="795">
        <f t="shared" si="117"/>
        <v>5.1117263585519199E-2</v>
      </c>
      <c r="BU46" s="1268"/>
      <c r="BV46" s="1268"/>
      <c r="BW46" s="1268"/>
      <c r="BX46" s="1268"/>
      <c r="BY46" s="1268"/>
      <c r="BZ46" s="1268"/>
      <c r="CA46" s="1268"/>
      <c r="CB46" s="1268" t="s">
        <v>316</v>
      </c>
      <c r="CC46" s="1268"/>
      <c r="CF46" s="1032" t="s">
        <v>315</v>
      </c>
      <c r="CG46" s="1042">
        <f t="shared" ref="CG46:CM46" si="118">SUMPRODUCT($AI6:$AI43,CG7:CG44)/CG45</f>
        <v>12.064739673975215</v>
      </c>
      <c r="CH46" s="1042">
        <f t="shared" si="118"/>
        <v>16.479122831004045</v>
      </c>
      <c r="CI46" s="1042">
        <f t="shared" si="118"/>
        <v>18.059222489222567</v>
      </c>
      <c r="CJ46" s="1042">
        <f t="shared" si="118"/>
        <v>20.314021851601478</v>
      </c>
      <c r="CK46" s="1042">
        <f t="shared" si="118"/>
        <v>22.86916622025074</v>
      </c>
      <c r="CL46" s="1042">
        <f t="shared" si="118"/>
        <v>23.804419122039313</v>
      </c>
      <c r="CM46" s="1042">
        <f t="shared" si="118"/>
        <v>17.977791704852788</v>
      </c>
      <c r="CQ46" s="1028">
        <v>27</v>
      </c>
      <c r="CR46" s="1032">
        <v>0</v>
      </c>
      <c r="CS46" s="1032">
        <v>0</v>
      </c>
      <c r="CT46" s="1032">
        <v>0</v>
      </c>
      <c r="CU46" s="1032">
        <v>0</v>
      </c>
      <c r="CV46" s="1032">
        <v>0</v>
      </c>
      <c r="CW46" s="1028">
        <v>100</v>
      </c>
      <c r="CX46" s="1041"/>
      <c r="CZ46" s="1034">
        <v>0</v>
      </c>
      <c r="DB46" s="1035">
        <f t="shared" si="102"/>
        <v>27.25</v>
      </c>
      <c r="DC46" s="1036">
        <v>27</v>
      </c>
      <c r="DD46" s="1034">
        <f t="shared" si="47"/>
        <v>0</v>
      </c>
      <c r="DE46" s="1034">
        <f t="shared" si="48"/>
        <v>0</v>
      </c>
      <c r="DF46" s="1034">
        <f t="shared" si="49"/>
        <v>0</v>
      </c>
      <c r="DG46" s="1034">
        <f t="shared" si="50"/>
        <v>0</v>
      </c>
      <c r="DH46" s="1034">
        <f t="shared" si="51"/>
        <v>0</v>
      </c>
      <c r="DI46" s="1034">
        <f t="shared" si="52"/>
        <v>0</v>
      </c>
      <c r="DJ46" s="1034">
        <f t="shared" si="98"/>
        <v>0</v>
      </c>
      <c r="DN46" s="1028">
        <v>27.5</v>
      </c>
      <c r="DO46" s="1037">
        <v>0</v>
      </c>
      <c r="DP46" s="1037">
        <v>0</v>
      </c>
      <c r="DQ46" s="1037">
        <v>0</v>
      </c>
      <c r="DR46" s="1037">
        <v>0</v>
      </c>
      <c r="DS46" s="1037">
        <v>0</v>
      </c>
      <c r="DT46" s="1037">
        <v>100</v>
      </c>
      <c r="DV46" s="1034">
        <v>0</v>
      </c>
      <c r="DX46" s="1035">
        <f t="shared" si="103"/>
        <v>27.75</v>
      </c>
      <c r="DY46" s="1036">
        <v>27.5</v>
      </c>
      <c r="DZ46" s="1034">
        <f t="shared" si="53"/>
        <v>0</v>
      </c>
      <c r="EA46" s="1034">
        <f t="shared" si="54"/>
        <v>0</v>
      </c>
      <c r="EB46" s="1034">
        <f t="shared" si="55"/>
        <v>0</v>
      </c>
      <c r="EC46" s="1034">
        <f t="shared" si="56"/>
        <v>0</v>
      </c>
      <c r="ED46" s="1034">
        <f t="shared" si="57"/>
        <v>0</v>
      </c>
      <c r="EE46" s="1034">
        <f t="shared" si="58"/>
        <v>0</v>
      </c>
      <c r="EF46" s="1034">
        <f t="shared" si="59"/>
        <v>0</v>
      </c>
      <c r="EG46" s="1038"/>
      <c r="EL46" s="1028">
        <v>27.5</v>
      </c>
      <c r="EM46" s="1037">
        <v>0</v>
      </c>
      <c r="EN46" s="1037">
        <v>0</v>
      </c>
      <c r="EO46" s="1037">
        <v>0</v>
      </c>
      <c r="EP46" s="1037">
        <v>0</v>
      </c>
      <c r="EQ46" s="1037">
        <v>0</v>
      </c>
      <c r="ER46" s="1037">
        <v>100</v>
      </c>
      <c r="ET46" s="1034">
        <v>13.074380253952379</v>
      </c>
      <c r="EV46" s="1035">
        <f t="shared" si="104"/>
        <v>27.75</v>
      </c>
      <c r="EW46" s="1036">
        <v>27.5</v>
      </c>
      <c r="EX46" s="1034">
        <f t="shared" si="60"/>
        <v>0</v>
      </c>
      <c r="EY46" s="1034">
        <f t="shared" si="61"/>
        <v>0</v>
      </c>
      <c r="EZ46" s="1034">
        <f t="shared" si="62"/>
        <v>0</v>
      </c>
      <c r="FA46" s="1034">
        <f t="shared" si="63"/>
        <v>0</v>
      </c>
      <c r="FB46" s="1034">
        <f t="shared" si="64"/>
        <v>0</v>
      </c>
      <c r="FC46" s="1034">
        <f t="shared" si="65"/>
        <v>13.074380253952379</v>
      </c>
      <c r="FD46" s="1034">
        <f t="shared" si="66"/>
        <v>13.074380253952379</v>
      </c>
      <c r="FE46" s="1038"/>
      <c r="FK46" s="1028">
        <v>27.5</v>
      </c>
      <c r="FL46" s="1037">
        <v>0</v>
      </c>
      <c r="FM46" s="1037">
        <v>0</v>
      </c>
      <c r="FN46" s="1037">
        <v>0</v>
      </c>
      <c r="FO46" s="1037">
        <v>0</v>
      </c>
      <c r="FP46" s="1037">
        <v>0</v>
      </c>
      <c r="FQ46" s="1037">
        <v>0</v>
      </c>
      <c r="FR46" s="1037">
        <v>100</v>
      </c>
      <c r="FS46" s="1034">
        <v>0</v>
      </c>
      <c r="FU46" s="1035">
        <f t="shared" si="105"/>
        <v>27.75</v>
      </c>
      <c r="FV46" s="1036">
        <v>27.5</v>
      </c>
      <c r="FW46" s="1034">
        <f t="shared" si="67"/>
        <v>0</v>
      </c>
      <c r="FX46" s="1034">
        <f t="shared" si="68"/>
        <v>0</v>
      </c>
      <c r="FY46" s="1034">
        <f t="shared" si="69"/>
        <v>0</v>
      </c>
      <c r="FZ46" s="1034">
        <f t="shared" si="70"/>
        <v>0</v>
      </c>
      <c r="GA46" s="1034">
        <f t="shared" si="71"/>
        <v>0</v>
      </c>
      <c r="GB46" s="1034">
        <f t="shared" si="72"/>
        <v>0</v>
      </c>
      <c r="GC46" s="1034">
        <f t="shared" si="72"/>
        <v>0</v>
      </c>
      <c r="GD46" s="1034">
        <f t="shared" si="73"/>
        <v>0</v>
      </c>
      <c r="GE46" s="1038"/>
      <c r="GK46" s="1043"/>
      <c r="GL46" s="1044"/>
      <c r="GM46" s="1044"/>
      <c r="GN46" s="1044"/>
      <c r="GO46" s="1044"/>
      <c r="GQ46" s="1268" t="s">
        <v>316</v>
      </c>
      <c r="GR46" s="1268"/>
      <c r="GU46" s="1032" t="s">
        <v>315</v>
      </c>
      <c r="GV46" s="1045">
        <f>SUMPRODUCT($GT$6:$GT$44,GV6:GV44)/GV45</f>
        <v>13.18917454909854</v>
      </c>
      <c r="GW46" s="1045">
        <f t="shared" ref="GW46:HC46" si="119">SUMPRODUCT($GT$6:$GT$44,GW6:GW44)/GW45</f>
        <v>15.571780217187579</v>
      </c>
      <c r="GX46" s="1045">
        <f t="shared" si="119"/>
        <v>17.362225870802224</v>
      </c>
      <c r="GY46" s="1045">
        <f t="shared" si="119"/>
        <v>18.884592934256524</v>
      </c>
      <c r="GZ46" s="1045">
        <f t="shared" si="119"/>
        <v>19.966675758678274</v>
      </c>
      <c r="HA46" s="1045">
        <f t="shared" si="119"/>
        <v>21.692289401554824</v>
      </c>
      <c r="HB46" s="1045">
        <f t="shared" si="119"/>
        <v>23.358855181726074</v>
      </c>
      <c r="HC46" s="1045">
        <f t="shared" si="119"/>
        <v>18.444362697456828</v>
      </c>
      <c r="HJ46" s="8"/>
      <c r="HK46" s="476"/>
      <c r="HL46" s="476"/>
      <c r="HM46" s="476"/>
      <c r="HN46" s="476"/>
      <c r="HP46" s="1270" t="s">
        <v>316</v>
      </c>
      <c r="HQ46" s="1270"/>
      <c r="HT46" s="1072"/>
      <c r="HU46" s="1074" t="s">
        <v>315</v>
      </c>
      <c r="HV46" s="1079">
        <f>SUMPRODUCT($GT$6:$GT$44,HV6:HV44)/HV45</f>
        <v>13.730799254618633</v>
      </c>
      <c r="HW46" s="1079">
        <f t="shared" ref="HW46:IC46" si="120">SUMPRODUCT($GT$6:$GT$44,HW6:HW44)/HW45</f>
        <v>15.468462729696663</v>
      </c>
      <c r="HX46" s="1079">
        <f t="shared" si="120"/>
        <v>16.9721153971213</v>
      </c>
      <c r="HY46" s="1079">
        <f t="shared" si="120"/>
        <v>18.461736798018482</v>
      </c>
      <c r="HZ46" s="1079">
        <f t="shared" si="120"/>
        <v>20.036891881769321</v>
      </c>
      <c r="IA46" s="1079">
        <f t="shared" si="120"/>
        <v>21.838333956836333</v>
      </c>
      <c r="IB46" s="1079">
        <f t="shared" si="120"/>
        <v>24.997126143771307</v>
      </c>
      <c r="IC46" s="1079">
        <f t="shared" si="120"/>
        <v>16.905280153033566</v>
      </c>
      <c r="IW46" s="1072"/>
      <c r="IX46" s="1074" t="s">
        <v>315</v>
      </c>
      <c r="IY46" s="1079">
        <f>SUMPRODUCT($GT$6:$GT$44,IY6:IY44)/IY45</f>
        <v>13.467976574551669</v>
      </c>
      <c r="IZ46" s="1079">
        <f t="shared" ref="IZ46:JF46" si="121">SUMPRODUCT($GT$6:$GT$44,IZ6:IZ44)/IZ45</f>
        <v>15.373234107433614</v>
      </c>
      <c r="JA46" s="1079">
        <f t="shared" si="121"/>
        <v>17.183268536980737</v>
      </c>
      <c r="JB46" s="1079">
        <f t="shared" si="121"/>
        <v>19.269738582715139</v>
      </c>
      <c r="JC46" s="1079">
        <f t="shared" si="121"/>
        <v>21.486484264902039</v>
      </c>
      <c r="JD46" s="1079">
        <f t="shared" si="121"/>
        <v>22.758708426590864</v>
      </c>
      <c r="JE46" s="1079">
        <f t="shared" si="121"/>
        <v>24.924243511374932</v>
      </c>
      <c r="JF46" s="1079">
        <f t="shared" si="121"/>
        <v>16.888259987332717</v>
      </c>
    </row>
    <row r="47" spans="2:266" ht="15.6">
      <c r="J47" s="3" t="s">
        <v>323</v>
      </c>
      <c r="M47" s="659" t="s">
        <v>321</v>
      </c>
      <c r="N47" s="102">
        <f>0.0049*N46^3.1973</f>
        <v>25.035048448399589</v>
      </c>
      <c r="O47" s="102">
        <f t="shared" ref="O47:T47" si="122">0.0049*O46^3.1973</f>
        <v>41.152971315345411</v>
      </c>
      <c r="P47" s="102">
        <f t="shared" si="122"/>
        <v>55.619498474504752</v>
      </c>
      <c r="Q47" s="102">
        <f t="shared" si="122"/>
        <v>77.296404623471432</v>
      </c>
      <c r="R47" s="102">
        <f t="shared" si="122"/>
        <v>105.56527765286381</v>
      </c>
      <c r="S47" s="102">
        <f t="shared" si="122"/>
        <v>114.45590159266145</v>
      </c>
      <c r="T47" s="102">
        <f t="shared" si="122"/>
        <v>148.35398422313847</v>
      </c>
      <c r="V47" s="459"/>
      <c r="W47" s="6"/>
      <c r="AA47" s="464"/>
      <c r="AF47" s="1274" t="s">
        <v>324</v>
      </c>
      <c r="AG47" s="1274"/>
      <c r="AU47" s="6"/>
      <c r="AW47" s="9"/>
      <c r="AX47" s="4"/>
      <c r="AY47" s="211"/>
      <c r="AZ47" s="211"/>
      <c r="BA47" s="206"/>
      <c r="BB47" s="477"/>
      <c r="BC47" s="206"/>
      <c r="BD47" s="1274" t="s">
        <v>325</v>
      </c>
      <c r="BE47" s="1274"/>
      <c r="BU47" s="1043"/>
      <c r="BV47" s="1044"/>
      <c r="BW47" s="1044"/>
      <c r="BX47" s="1044"/>
      <c r="BY47" s="1044"/>
      <c r="BZ47" s="1044"/>
      <c r="CA47" s="1044"/>
      <c r="CB47" s="1267" t="s">
        <v>322</v>
      </c>
      <c r="CC47" s="1267"/>
      <c r="CF47" s="1032" t="s">
        <v>321</v>
      </c>
      <c r="CG47" s="1045">
        <f>(0.0089*CG46^2.964)/1000</f>
        <v>1.428924315131359E-2</v>
      </c>
      <c r="CH47" s="1045">
        <f t="shared" ref="CH47:CM47" si="123">(0.0089*CH46^2.964)/1000</f>
        <v>3.6006644592680138E-2</v>
      </c>
      <c r="CI47" s="1045">
        <f t="shared" si="123"/>
        <v>4.7233049578077557E-2</v>
      </c>
      <c r="CJ47" s="1045">
        <f t="shared" si="123"/>
        <v>6.6941755855653789E-2</v>
      </c>
      <c r="CK47" s="1045">
        <f t="shared" si="123"/>
        <v>9.5106015687895576E-2</v>
      </c>
      <c r="CL47" s="1045">
        <f t="shared" si="123"/>
        <v>0.1071033606522107</v>
      </c>
      <c r="CM47" s="1045">
        <f t="shared" si="123"/>
        <v>4.6604572768511113E-2</v>
      </c>
      <c r="CX47" s="1044"/>
      <c r="DC47" s="1032" t="s">
        <v>312</v>
      </c>
      <c r="DD47" s="1034">
        <f>SUM(DD6:DD46)</f>
        <v>61694.233436301874</v>
      </c>
      <c r="DE47" s="1034">
        <f t="shared" ref="DE47:DJ47" si="124">SUM(DE6:DE46)</f>
        <v>2209356.3847598224</v>
      </c>
      <c r="DF47" s="1034">
        <f t="shared" si="124"/>
        <v>3716191.6408182597</v>
      </c>
      <c r="DG47" s="1034">
        <f t="shared" si="124"/>
        <v>1295568.4061055684</v>
      </c>
      <c r="DH47" s="1034">
        <f t="shared" si="124"/>
        <v>226706.23134784613</v>
      </c>
      <c r="DI47" s="1034">
        <f t="shared" si="124"/>
        <v>28275.500277730793</v>
      </c>
      <c r="DJ47" s="1034">
        <f t="shared" si="124"/>
        <v>7537792.3967455281</v>
      </c>
      <c r="DN47" s="1039"/>
      <c r="DP47" s="1039"/>
      <c r="DR47" s="1039"/>
      <c r="DT47" s="1044"/>
      <c r="DY47" s="1032" t="s">
        <v>312</v>
      </c>
      <c r="DZ47" s="1034">
        <f>SUM(DZ6:DZ46)</f>
        <v>747475.06375102827</v>
      </c>
      <c r="EA47" s="1034">
        <f t="shared" ref="EA47:EE47" si="125">SUM(EA6:EA46)</f>
        <v>3183627.8104666104</v>
      </c>
      <c r="EB47" s="1034">
        <f t="shared" si="125"/>
        <v>2113421.5415456328</v>
      </c>
      <c r="EC47" s="1034">
        <f t="shared" si="125"/>
        <v>1236619.043899134</v>
      </c>
      <c r="ED47" s="1034">
        <f t="shared" si="125"/>
        <v>718511.60730931</v>
      </c>
      <c r="EE47" s="1034">
        <f t="shared" si="125"/>
        <v>245657.44342244489</v>
      </c>
      <c r="EF47" s="1034">
        <f>SUM(EF6:EF46)</f>
        <v>8245312.5103941616</v>
      </c>
      <c r="EL47" s="1039"/>
      <c r="EN47" s="1039"/>
      <c r="EP47" s="1039"/>
      <c r="ER47" s="1046"/>
      <c r="ET47" s="1038"/>
      <c r="EW47" s="1032" t="s">
        <v>312</v>
      </c>
      <c r="EX47" s="1034">
        <f>SUM(EX6:EX46)</f>
        <v>806631.53398856975</v>
      </c>
      <c r="EY47" s="1034">
        <f t="shared" ref="EY47:FC47" si="126">SUM(EY6:EY46)</f>
        <v>2457730.2131500458</v>
      </c>
      <c r="EZ47" s="1034">
        <f t="shared" si="126"/>
        <v>1622412.5955905828</v>
      </c>
      <c r="FA47" s="1034">
        <f t="shared" si="126"/>
        <v>1166469.9769478024</v>
      </c>
      <c r="FB47" s="1034">
        <f t="shared" si="126"/>
        <v>600718.17755644035</v>
      </c>
      <c r="FC47" s="1034">
        <f t="shared" si="126"/>
        <v>177446.56216405882</v>
      </c>
      <c r="FD47" s="1034">
        <f>SUM(FD6:FD46)</f>
        <v>6831409.0593974981</v>
      </c>
      <c r="FK47" s="1028">
        <v>28</v>
      </c>
      <c r="FL47" s="1037">
        <v>0</v>
      </c>
      <c r="FM47" s="1037">
        <v>0</v>
      </c>
      <c r="FN47" s="1037">
        <v>0</v>
      </c>
      <c r="FO47" s="1037">
        <v>0</v>
      </c>
      <c r="FP47" s="1037">
        <v>0</v>
      </c>
      <c r="FQ47" s="1037">
        <v>0</v>
      </c>
      <c r="FR47" s="1037">
        <v>100</v>
      </c>
      <c r="FS47" s="1034">
        <v>223.16570302185227</v>
      </c>
      <c r="FU47" s="1035">
        <f t="shared" si="105"/>
        <v>28.25</v>
      </c>
      <c r="FV47" s="1036">
        <v>28</v>
      </c>
      <c r="FW47" s="1034">
        <f t="shared" si="67"/>
        <v>0</v>
      </c>
      <c r="FX47" s="1034">
        <f t="shared" si="68"/>
        <v>0</v>
      </c>
      <c r="FY47" s="1034">
        <f t="shared" si="69"/>
        <v>0</v>
      </c>
      <c r="FZ47" s="1034">
        <f t="shared" si="70"/>
        <v>0</v>
      </c>
      <c r="GA47" s="1034">
        <f t="shared" si="71"/>
        <v>0</v>
      </c>
      <c r="GB47" s="1034">
        <f t="shared" si="72"/>
        <v>0</v>
      </c>
      <c r="GC47" s="1034">
        <f t="shared" si="72"/>
        <v>223.16570302185227</v>
      </c>
      <c r="GD47" s="1034">
        <f t="shared" si="73"/>
        <v>223.16570302185227</v>
      </c>
      <c r="GE47" s="1038"/>
      <c r="GK47" s="1047"/>
      <c r="GL47" s="1048"/>
      <c r="GM47" s="1049"/>
      <c r="GN47" s="1049"/>
      <c r="GO47" s="1033"/>
      <c r="GQ47" s="1267" t="s">
        <v>322</v>
      </c>
      <c r="GR47" s="1267"/>
      <c r="GU47" s="1032" t="s">
        <v>321</v>
      </c>
      <c r="GV47" s="1045">
        <f>(0.0089*GV46^2.964)/1000</f>
        <v>1.8608656535105888E-2</v>
      </c>
      <c r="GW47" s="1045">
        <f t="shared" ref="GW47:HC47" si="127">(0.0089*GW46^2.964)/1000</f>
        <v>3.0442521766842673E-2</v>
      </c>
      <c r="GX47" s="1045">
        <f t="shared" si="127"/>
        <v>4.203203504825255E-2</v>
      </c>
      <c r="GY47" s="1045">
        <f t="shared" si="127"/>
        <v>5.3922872048850261E-2</v>
      </c>
      <c r="GZ47" s="1045">
        <f t="shared" si="127"/>
        <v>6.3605737911367741E-2</v>
      </c>
      <c r="HA47" s="1045">
        <f t="shared" si="127"/>
        <v>8.132033931019636E-2</v>
      </c>
      <c r="HB47" s="1045">
        <f t="shared" si="127"/>
        <v>0.10126990748237727</v>
      </c>
      <c r="HC47" s="1045">
        <f t="shared" si="127"/>
        <v>5.0281691187523639E-2</v>
      </c>
      <c r="HJ47" s="9"/>
      <c r="HK47" s="4"/>
      <c r="HL47" s="211"/>
      <c r="HM47" s="211"/>
      <c r="HN47" s="206"/>
      <c r="HP47" s="1271" t="s">
        <v>322</v>
      </c>
      <c r="HQ47" s="1271"/>
      <c r="HT47" s="1072"/>
      <c r="HU47" s="1074" t="s">
        <v>321</v>
      </c>
      <c r="HV47" s="1079">
        <f>(0.0089*HV46^2.964)/1000</f>
        <v>2.0966233129217502E-2</v>
      </c>
      <c r="HW47" s="1079">
        <f t="shared" ref="HW47:IC47" si="128">(0.0089*HW46^2.964)/1000</f>
        <v>2.9847734628850001E-2</v>
      </c>
      <c r="HX47" s="1079">
        <f t="shared" si="128"/>
        <v>3.9294108446881353E-2</v>
      </c>
      <c r="HY47" s="1079">
        <f t="shared" si="128"/>
        <v>5.0422208041827558E-2</v>
      </c>
      <c r="HZ47" s="1079">
        <f t="shared" si="128"/>
        <v>6.4271017897802526E-2</v>
      </c>
      <c r="IA47" s="1079">
        <f t="shared" si="128"/>
        <v>8.2953862725994337E-2</v>
      </c>
      <c r="IB47" s="1079">
        <f t="shared" si="128"/>
        <v>0.12380443687775473</v>
      </c>
      <c r="IC47" s="1079">
        <f t="shared" si="128"/>
        <v>3.8837236348917094E-2</v>
      </c>
      <c r="IW47" s="1072"/>
      <c r="IX47" s="1074" t="s">
        <v>321</v>
      </c>
      <c r="IY47" s="1079">
        <f>(0.0089*IY46^2.964)/1000</f>
        <v>1.9798950914758022E-2</v>
      </c>
      <c r="IZ47" s="1079">
        <f t="shared" ref="IZ47:JE47" si="129">(0.0089*IZ46^2.964)/1000</f>
        <v>2.9306380252010329E-2</v>
      </c>
      <c r="JA47" s="1079">
        <f t="shared" si="129"/>
        <v>4.0760878007608213E-2</v>
      </c>
      <c r="JB47" s="1079">
        <f t="shared" si="129"/>
        <v>5.7248214472756381E-2</v>
      </c>
      <c r="JC47" s="1079">
        <f t="shared" si="129"/>
        <v>7.9054779696987709E-2</v>
      </c>
      <c r="JD47" s="1079">
        <f t="shared" si="129"/>
        <v>9.3750917849209248E-2</v>
      </c>
      <c r="JE47" s="1079">
        <f t="shared" si="129"/>
        <v>0.12273758455384996</v>
      </c>
      <c r="JF47" s="1079">
        <f>(0.0089*JF46^2.964)/1000</f>
        <v>3.8721455033296936E-2</v>
      </c>
    </row>
    <row r="48" spans="2:266" ht="15.6">
      <c r="V48" s="460"/>
      <c r="W48" s="102"/>
      <c r="AU48" s="102"/>
      <c r="BU48" s="1047"/>
      <c r="BV48" s="1048"/>
      <c r="BW48" s="1049"/>
      <c r="BX48" s="1049"/>
      <c r="BY48" s="1033"/>
      <c r="BZ48" s="1050"/>
      <c r="CA48" s="1033"/>
      <c r="CB48" s="1267" t="s">
        <v>325</v>
      </c>
      <c r="CC48" s="1267"/>
      <c r="CR48" s="1041"/>
      <c r="CS48" s="1041"/>
      <c r="CT48" s="1041"/>
      <c r="CU48" s="1041"/>
      <c r="CV48" s="1041"/>
      <c r="CW48" s="1041"/>
      <c r="CX48" s="1033"/>
      <c r="DC48" s="1032" t="s">
        <v>315</v>
      </c>
      <c r="DD48" s="1034">
        <f>SUMPRODUCT($DB$6:$DB$46,DD6:DD46)/DD47</f>
        <v>11.300800956911649</v>
      </c>
      <c r="DE48" s="1034">
        <f t="shared" ref="DE48:DJ48" si="130">SUMPRODUCT($DB$6:$DB$46,DE6:DE46)/DE47</f>
        <v>16.600345220510345</v>
      </c>
      <c r="DF48" s="1034">
        <f t="shared" si="130"/>
        <v>18.340027049414143</v>
      </c>
      <c r="DG48" s="1034">
        <f t="shared" si="130"/>
        <v>20.388262191357292</v>
      </c>
      <c r="DH48" s="1034">
        <f t="shared" si="130"/>
        <v>22.491419779461914</v>
      </c>
      <c r="DI48" s="1034">
        <f t="shared" si="130"/>
        <v>23.219608471203745</v>
      </c>
      <c r="DJ48" s="1034">
        <f t="shared" si="130"/>
        <v>18.267710270109024</v>
      </c>
      <c r="DO48" s="1041"/>
      <c r="DP48" s="1041"/>
      <c r="DQ48" s="1041"/>
      <c r="DR48" s="1041"/>
      <c r="DS48" s="1041"/>
      <c r="DT48" s="1033"/>
      <c r="DY48" s="1032" t="s">
        <v>315</v>
      </c>
      <c r="DZ48" s="1045">
        <f>SUMPRODUCT($DX$6:$DX$46,DZ6:DZ46)/DZ47</f>
        <v>14.953365738590881</v>
      </c>
      <c r="EA48" s="1045">
        <f t="shared" ref="EA48:EE48" si="131">SUMPRODUCT($DB$6:$DB$46,EA6:EA46)/EA47</f>
        <v>16.691295374263611</v>
      </c>
      <c r="EB48" s="1045">
        <f t="shared" si="131"/>
        <v>18.23933355288386</v>
      </c>
      <c r="EC48" s="1045">
        <f t="shared" si="131"/>
        <v>19.624582013497967</v>
      </c>
      <c r="ED48" s="1045">
        <f t="shared" si="131"/>
        <v>21.630107003779198</v>
      </c>
      <c r="EE48" s="1045">
        <f t="shared" si="131"/>
        <v>23.008955820011391</v>
      </c>
      <c r="EF48" s="1034">
        <f>SUMPRODUCT($DX$6:$DX$46,EF6:EF46)/EF47</f>
        <v>18.443739419124846</v>
      </c>
      <c r="EM48" s="1041"/>
      <c r="EN48" s="1041"/>
      <c r="EO48" s="1041"/>
      <c r="EP48" s="1041"/>
      <c r="EQ48" s="1041"/>
      <c r="ER48" s="1033"/>
      <c r="EW48" s="1032" t="s">
        <v>315</v>
      </c>
      <c r="EX48" s="1045">
        <f>SUMPRODUCT($DX$6:$DX$46,EX6:EX46)/EX47</f>
        <v>14.619680890989551</v>
      </c>
      <c r="EY48" s="1045">
        <f t="shared" ref="EY48:FC48" si="132">SUMPRODUCT($DB$6:$DB$46,EY6:EY46)/EY47</f>
        <v>16.247109253109816</v>
      </c>
      <c r="EZ48" s="1045">
        <f t="shared" si="132"/>
        <v>18.49980030293419</v>
      </c>
      <c r="FA48" s="1045">
        <f t="shared" si="132"/>
        <v>19.732722669702273</v>
      </c>
      <c r="FB48" s="1045">
        <f t="shared" si="132"/>
        <v>21.425175456068711</v>
      </c>
      <c r="FC48" s="1045">
        <f t="shared" si="132"/>
        <v>22.908099237842226</v>
      </c>
      <c r="FD48" s="1034">
        <f>SUMPRODUCT($DX$6:$DX$46,FD6:FD46)/FD47</f>
        <v>18.254431550501156</v>
      </c>
      <c r="FL48" s="1041"/>
      <c r="FM48" s="1041"/>
      <c r="FN48" s="1041"/>
      <c r="FO48" s="1041"/>
      <c r="FP48" s="1041"/>
      <c r="FQ48" s="1033"/>
      <c r="FV48" s="1032" t="s">
        <v>312</v>
      </c>
      <c r="FW48" s="1034">
        <f t="shared" ref="FW48:GD48" si="133">SUM(FW6:FW47)</f>
        <v>1084619.3899838349</v>
      </c>
      <c r="FX48" s="1034">
        <f t="shared" si="133"/>
        <v>2556701.2650870881</v>
      </c>
      <c r="FY48" s="1034">
        <f t="shared" si="133"/>
        <v>1940078.7450351308</v>
      </c>
      <c r="FZ48" s="1034">
        <f t="shared" si="133"/>
        <v>921886.44209372881</v>
      </c>
      <c r="GA48" s="1034">
        <f t="shared" si="133"/>
        <v>640189.70867269393</v>
      </c>
      <c r="GB48" s="1034">
        <f t="shared" si="133"/>
        <v>94722.512270608131</v>
      </c>
      <c r="GC48" s="1034">
        <f t="shared" si="133"/>
        <v>42861.324792773594</v>
      </c>
      <c r="GD48" s="1034">
        <f t="shared" si="133"/>
        <v>7281059.3879358573</v>
      </c>
      <c r="GE48" s="1038"/>
      <c r="GQ48" s="1267" t="s">
        <v>325</v>
      </c>
      <c r="GR48" s="1267"/>
      <c r="GV48" s="1051"/>
      <c r="GW48" s="1051"/>
      <c r="GX48" s="1051"/>
      <c r="GY48" s="1051"/>
      <c r="GZ48" s="1051"/>
      <c r="HA48" s="1051"/>
      <c r="HB48" s="1051"/>
      <c r="HP48" s="1271" t="s">
        <v>325</v>
      </c>
      <c r="HQ48" s="1271"/>
    </row>
    <row r="49" spans="1:266" ht="15.6">
      <c r="V49" s="460"/>
      <c r="W49" s="102"/>
      <c r="AU49" s="102"/>
      <c r="CR49" s="1043"/>
      <c r="CS49" s="1044"/>
      <c r="CT49" s="1044"/>
      <c r="CU49" s="1044"/>
      <c r="CV49" s="1044"/>
      <c r="CW49" s="1044"/>
      <c r="CY49" s="1268" t="s">
        <v>316</v>
      </c>
      <c r="CZ49" s="1268"/>
      <c r="DC49" s="1032" t="s">
        <v>321</v>
      </c>
      <c r="DD49" s="1034">
        <f>(0.0089*DD48^2.964)/1000</f>
        <v>1.177079379290766E-2</v>
      </c>
      <c r="DE49" s="1034">
        <f t="shared" ref="DE49:DJ49" si="134">(0.0089*DE48^2.964)/1000</f>
        <v>3.6797401333623851E-2</v>
      </c>
      <c r="DF49" s="1034">
        <f t="shared" si="134"/>
        <v>4.9443308430085126E-2</v>
      </c>
      <c r="DG49" s="1034">
        <f t="shared" si="134"/>
        <v>6.7669497095668218E-2</v>
      </c>
      <c r="DH49" s="1034">
        <f t="shared" si="134"/>
        <v>9.052489154935027E-2</v>
      </c>
      <c r="DI49" s="1034">
        <f t="shared" si="134"/>
        <v>9.949102557829631E-2</v>
      </c>
      <c r="DJ49" s="1034">
        <f t="shared" si="134"/>
        <v>4.8867680239815331E-2</v>
      </c>
      <c r="DO49" s="1043"/>
      <c r="DP49" s="1044"/>
      <c r="DQ49" s="1044"/>
      <c r="DR49" s="1044"/>
      <c r="DS49" s="1044"/>
      <c r="DU49" s="1268" t="s">
        <v>316</v>
      </c>
      <c r="DV49" s="1268"/>
      <c r="DY49" s="1032" t="s">
        <v>321</v>
      </c>
      <c r="DZ49" s="1045">
        <f>(0.0089*DZ48^2.964)/1000</f>
        <v>2.6997047539276366E-2</v>
      </c>
      <c r="EA49" s="1045">
        <f t="shared" ref="EA49:EF49" si="135">(0.0089*EA48^2.964)/1000</f>
        <v>3.7398182185998836E-2</v>
      </c>
      <c r="EB49" s="1045">
        <f t="shared" si="135"/>
        <v>4.8643025645805298E-2</v>
      </c>
      <c r="EC49" s="1045">
        <f t="shared" si="135"/>
        <v>6.0429699962777521E-2</v>
      </c>
      <c r="ED49" s="1045">
        <f t="shared" si="135"/>
        <v>8.0631343888350318E-2</v>
      </c>
      <c r="EE49" s="1045">
        <f t="shared" si="135"/>
        <v>9.6839479940513715E-2</v>
      </c>
      <c r="EF49" s="1045">
        <f t="shared" si="135"/>
        <v>5.0276655114262235E-2</v>
      </c>
      <c r="EM49" s="1043"/>
      <c r="EN49" s="1044"/>
      <c r="EO49" s="1044"/>
      <c r="EP49" s="1044"/>
      <c r="EQ49" s="1044"/>
      <c r="ES49" s="1268" t="s">
        <v>316</v>
      </c>
      <c r="ET49" s="1268"/>
      <c r="EW49" s="1032" t="s">
        <v>321</v>
      </c>
      <c r="EX49" s="1045">
        <f>(0.0089*EX48^2.964)/1000</f>
        <v>2.5250263941156984E-2</v>
      </c>
      <c r="EY49" s="1045">
        <f t="shared" ref="EY49:FD49" si="136">(0.0089*EY48^2.964)/1000</f>
        <v>3.4524736262281176E-2</v>
      </c>
      <c r="EZ49" s="1045">
        <f t="shared" si="136"/>
        <v>5.0730963939739922E-2</v>
      </c>
      <c r="FA49" s="1045">
        <f t="shared" si="136"/>
        <v>6.1422050513028306E-2</v>
      </c>
      <c r="FB49" s="1045">
        <f t="shared" si="136"/>
        <v>7.8388055271305601E-2</v>
      </c>
      <c r="FC49" s="1045">
        <f t="shared" si="136"/>
        <v>9.5586721925454227E-2</v>
      </c>
      <c r="FD49" s="1045">
        <f t="shared" si="136"/>
        <v>4.876246904185589E-2</v>
      </c>
      <c r="FL49" s="1043"/>
      <c r="FM49" s="1044"/>
      <c r="FN49" s="1044"/>
      <c r="FO49" s="1044"/>
      <c r="FP49" s="1044"/>
      <c r="FR49" s="1268" t="s">
        <v>316</v>
      </c>
      <c r="FS49" s="1268"/>
      <c r="FV49" s="1032" t="s">
        <v>315</v>
      </c>
      <c r="FW49" s="1045">
        <f>SUMPRODUCT($FU6:$FU47,FW6:FW47)/FW48</f>
        <v>13.935840458709068</v>
      </c>
      <c r="FX49" s="1045">
        <f t="shared" ref="FX49:GD49" si="137">SUMPRODUCT($FU6:$FU47,FX6:FX47)/FX48</f>
        <v>15.506907880748779</v>
      </c>
      <c r="FY49" s="1045">
        <f t="shared" si="137"/>
        <v>16.858188832350535</v>
      </c>
      <c r="FZ49" s="1045">
        <f t="shared" si="137"/>
        <v>19.876055488587316</v>
      </c>
      <c r="GA49" s="1045">
        <f t="shared" si="137"/>
        <v>21.227827756039353</v>
      </c>
      <c r="GB49" s="1045">
        <f t="shared" si="137"/>
        <v>22.481756176441696</v>
      </c>
      <c r="GC49" s="1045">
        <f t="shared" si="137"/>
        <v>24.210342316055826</v>
      </c>
      <c r="GD49" s="1045">
        <f t="shared" si="137"/>
        <v>16.831114785959038</v>
      </c>
      <c r="GE49" s="1038"/>
    </row>
    <row r="50" spans="1:266" ht="15.6">
      <c r="CR50" s="1047"/>
      <c r="CS50" s="1048"/>
      <c r="CT50" s="1049"/>
      <c r="CU50" s="1049"/>
      <c r="CV50" s="1033"/>
      <c r="CW50" s="1050"/>
      <c r="CY50" s="1267" t="s">
        <v>322</v>
      </c>
      <c r="CZ50" s="1267"/>
      <c r="DO50" s="1047"/>
      <c r="DP50" s="1048"/>
      <c r="DQ50" s="1049"/>
      <c r="DR50" s="1049"/>
      <c r="DS50" s="1033"/>
      <c r="DU50" s="1267" t="s">
        <v>322</v>
      </c>
      <c r="DV50" s="1267"/>
      <c r="EM50" s="1047"/>
      <c r="EN50" s="1048"/>
      <c r="EO50" s="1049"/>
      <c r="EP50" s="1049"/>
      <c r="EQ50" s="1033"/>
      <c r="ES50" s="1267" t="s">
        <v>322</v>
      </c>
      <c r="ET50" s="1267"/>
      <c r="FL50" s="1047"/>
      <c r="FM50" s="1048"/>
      <c r="FN50" s="1049"/>
      <c r="FO50" s="1049"/>
      <c r="FP50" s="1033"/>
      <c r="FR50" s="1267" t="s">
        <v>322</v>
      </c>
      <c r="FS50" s="1267"/>
      <c r="FV50" s="1032" t="s">
        <v>321</v>
      </c>
      <c r="FW50" s="1045">
        <f>(0.0089*FW49^2.964)/1000</f>
        <v>2.1907897986889434E-2</v>
      </c>
      <c r="FX50" s="1045">
        <f t="shared" ref="FX50:GD50" si="138">(0.0089*FX49^2.964)/1000</f>
        <v>3.0068150826050018E-2</v>
      </c>
      <c r="FY50" s="1045">
        <f t="shared" si="138"/>
        <v>3.8517452548218478E-2</v>
      </c>
      <c r="FZ50" s="1045">
        <f t="shared" si="138"/>
        <v>6.2753899946460981E-2</v>
      </c>
      <c r="GA50" s="1045">
        <f t="shared" si="138"/>
        <v>7.626724732418376E-2</v>
      </c>
      <c r="GB50" s="1045">
        <f t="shared" si="138"/>
        <v>9.0409656346759876E-2</v>
      </c>
      <c r="GC50" s="1045">
        <f t="shared" si="138"/>
        <v>0.11260787508879949</v>
      </c>
      <c r="GD50" s="1045">
        <f t="shared" si="138"/>
        <v>3.8334392780777951E-2</v>
      </c>
      <c r="GE50" s="1038"/>
    </row>
    <row r="51" spans="1:266">
      <c r="X51" s="465" t="s">
        <v>326</v>
      </c>
      <c r="Y51" s="465"/>
      <c r="Z51" s="465"/>
      <c r="AA51" s="465"/>
      <c r="AB51" s="422"/>
      <c r="AV51" s="339" t="s">
        <v>326</v>
      </c>
      <c r="AW51" s="339"/>
      <c r="AX51" s="339"/>
      <c r="AY51" s="339"/>
      <c r="AZ51"/>
      <c r="CY51" s="1267" t="s">
        <v>325</v>
      </c>
      <c r="CZ51" s="1267"/>
      <c r="DU51" s="1267" t="s">
        <v>325</v>
      </c>
      <c r="DV51" s="1267"/>
      <c r="DZ51" s="1051"/>
      <c r="EA51" s="1051"/>
      <c r="EB51" s="1051"/>
      <c r="EC51" s="1051"/>
      <c r="ED51" s="1051"/>
      <c r="EE51" s="1051"/>
      <c r="ES51" s="1267" t="s">
        <v>325</v>
      </c>
      <c r="ET51" s="1267"/>
      <c r="EX51" s="1051"/>
      <c r="EY51" s="1051"/>
      <c r="EZ51" s="1051"/>
      <c r="FA51" s="1051"/>
      <c r="FB51" s="1051"/>
      <c r="FC51" s="1051"/>
      <c r="FR51" s="1267" t="s">
        <v>325</v>
      </c>
      <c r="FS51" s="1267"/>
      <c r="FW51" s="1051"/>
      <c r="FX51" s="1051"/>
      <c r="FY51" s="1051"/>
      <c r="FZ51" s="1051"/>
      <c r="GA51" s="1051"/>
      <c r="GB51" s="1051"/>
      <c r="GC51" s="1051"/>
    </row>
    <row r="52" spans="1:266">
      <c r="A52" s="465" t="s">
        <v>326</v>
      </c>
      <c r="B52" s="465"/>
      <c r="C52" s="465"/>
      <c r="D52" s="465"/>
      <c r="E52" s="422"/>
      <c r="X52" s="465" t="s">
        <v>327</v>
      </c>
      <c r="Y52" s="465" t="s">
        <v>328</v>
      </c>
      <c r="Z52" s="465"/>
      <c r="AA52" s="465"/>
      <c r="AB52" s="422"/>
      <c r="AV52" s="339" t="s">
        <v>327</v>
      </c>
      <c r="AW52" s="339" t="s">
        <v>328</v>
      </c>
      <c r="AX52" s="339"/>
      <c r="AY52" s="339"/>
      <c r="AZ52" s="340"/>
      <c r="BT52" s="1052" t="s">
        <v>326</v>
      </c>
      <c r="BU52" s="1052"/>
      <c r="BV52" s="1052"/>
      <c r="BW52" s="1052"/>
      <c r="BX52" s="1053"/>
      <c r="DZ52" s="1051"/>
      <c r="EA52" s="1051"/>
      <c r="EB52" s="1051"/>
      <c r="EC52" s="1051"/>
      <c r="ED52" s="1051"/>
      <c r="EE52" s="1051"/>
      <c r="FW52" s="1051"/>
      <c r="FX52" s="1051"/>
      <c r="FY52" s="1051"/>
      <c r="FZ52" s="1051"/>
      <c r="GA52" s="1051"/>
      <c r="GB52" s="1051"/>
    </row>
    <row r="53" spans="1:266" ht="13.8">
      <c r="A53" s="465" t="s">
        <v>327</v>
      </c>
      <c r="B53" s="465" t="s">
        <v>328</v>
      </c>
      <c r="C53" s="465"/>
      <c r="D53" s="465"/>
      <c r="E53" s="422"/>
      <c r="X53" s="466">
        <v>2015</v>
      </c>
      <c r="Y53" s="465"/>
      <c r="Z53" s="422"/>
      <c r="AA53" s="467"/>
      <c r="AB53" s="468"/>
      <c r="AV53" s="506">
        <v>2015</v>
      </c>
      <c r="AW53" s="339"/>
      <c r="AX53"/>
      <c r="AY53" s="341"/>
      <c r="AZ53" s="342"/>
      <c r="BT53" s="1052" t="s">
        <v>327</v>
      </c>
      <c r="BU53" s="1052" t="s">
        <v>328</v>
      </c>
      <c r="BV53" s="1052"/>
      <c r="BW53" s="1052"/>
      <c r="BX53" s="1054"/>
    </row>
    <row r="54" spans="1:266" ht="13.8">
      <c r="A54" s="466">
        <v>2014</v>
      </c>
      <c r="B54" s="465"/>
      <c r="C54" s="422"/>
      <c r="D54" s="467"/>
      <c r="E54" s="468"/>
      <c r="X54" s="212" t="s">
        <v>142</v>
      </c>
      <c r="Y54" s="60"/>
      <c r="Z54" s="422"/>
      <c r="AA54" s="465"/>
      <c r="AB54" s="422"/>
      <c r="AI54" s="2" t="s">
        <v>329</v>
      </c>
      <c r="AJ54" s="2" t="s">
        <v>330</v>
      </c>
      <c r="AV54" s="507" t="s">
        <v>142</v>
      </c>
      <c r="AW54" s="60"/>
      <c r="AX54"/>
      <c r="AY54" s="339"/>
      <c r="AZ54" s="340"/>
      <c r="BG54" s="2" t="s">
        <v>329</v>
      </c>
      <c r="BH54" s="2" t="s">
        <v>331</v>
      </c>
      <c r="BT54" s="1055">
        <v>2017</v>
      </c>
      <c r="BU54" s="1052"/>
      <c r="BV54" s="1053"/>
      <c r="BW54" s="1056"/>
      <c r="BX54" s="1057"/>
      <c r="CQ54" s="1052" t="s">
        <v>326</v>
      </c>
      <c r="CR54" s="1052"/>
      <c r="CS54" s="1052"/>
      <c r="CT54" s="1052"/>
      <c r="CU54" s="1053"/>
      <c r="DN54" s="1052" t="s">
        <v>326</v>
      </c>
      <c r="DO54" s="1052"/>
      <c r="DP54" s="1052"/>
      <c r="DQ54" s="1052"/>
      <c r="DR54" s="1053"/>
      <c r="EL54" s="1052" t="s">
        <v>332</v>
      </c>
      <c r="EM54" s="1052"/>
      <c r="EN54" s="1052"/>
      <c r="EO54" s="1052"/>
      <c r="EP54" s="1053"/>
      <c r="FK54" s="1052" t="s">
        <v>332</v>
      </c>
      <c r="FL54" s="1052"/>
      <c r="FM54" s="1052"/>
      <c r="FN54" s="1052"/>
      <c r="FO54" s="1053"/>
      <c r="GJ54" s="1052" t="s">
        <v>332</v>
      </c>
      <c r="GK54" s="1052"/>
      <c r="GL54" s="1052"/>
      <c r="GM54" s="1052"/>
      <c r="GN54" s="1053"/>
      <c r="HI54" s="1081" t="s">
        <v>332</v>
      </c>
      <c r="HJ54" s="1081"/>
      <c r="HK54" s="1081"/>
      <c r="HL54" s="1081"/>
      <c r="HM54" s="1082"/>
      <c r="HN54" s="1082"/>
      <c r="HO54" s="1082"/>
      <c r="HP54" s="1082"/>
      <c r="HQ54" s="1082"/>
      <c r="HR54" s="1082"/>
      <c r="HS54" s="1082"/>
      <c r="HT54" s="1082"/>
      <c r="HU54" s="1082"/>
      <c r="HV54" s="1082"/>
      <c r="HW54" s="1082"/>
      <c r="HX54" s="1082"/>
      <c r="HY54" s="1082"/>
      <c r="HZ54" s="1082"/>
      <c r="IA54" s="1082"/>
      <c r="IB54" s="1082"/>
      <c r="IC54" s="1082"/>
      <c r="IL54" s="1081" t="s">
        <v>332</v>
      </c>
      <c r="IM54" s="1081"/>
      <c r="IN54" s="1081"/>
      <c r="IO54" s="1081"/>
      <c r="IP54" s="1082"/>
      <c r="IQ54" s="1082"/>
      <c r="IR54" s="1082"/>
      <c r="IS54" s="1082"/>
      <c r="IT54" s="1082"/>
      <c r="IU54" s="1082"/>
      <c r="IV54" s="1082"/>
      <c r="IW54" s="1082"/>
      <c r="IX54" s="1082"/>
      <c r="IY54" s="1082"/>
      <c r="IZ54" s="1082"/>
      <c r="JA54" s="1082"/>
      <c r="JB54" s="1082"/>
      <c r="JC54" s="1082"/>
      <c r="JD54" s="1082"/>
      <c r="JE54" s="1082"/>
      <c r="JF54" s="1082"/>
    </row>
    <row r="55" spans="1:266" ht="13.8">
      <c r="A55" s="212" t="s">
        <v>142</v>
      </c>
      <c r="B55" s="60"/>
      <c r="C55" s="422"/>
      <c r="D55" s="465"/>
      <c r="E55" s="422"/>
      <c r="M55" s="2" t="s">
        <v>329</v>
      </c>
      <c r="N55" s="2" t="s">
        <v>333</v>
      </c>
      <c r="X55" s="465" t="s">
        <v>334</v>
      </c>
      <c r="Y55" s="465" t="s">
        <v>249</v>
      </c>
      <c r="Z55" s="465"/>
      <c r="AA55" s="465"/>
      <c r="AB55" s="422"/>
      <c r="AV55" s="339" t="s">
        <v>334</v>
      </c>
      <c r="AW55" s="339" t="s">
        <v>249</v>
      </c>
      <c r="AX55" s="339"/>
      <c r="AY55" s="339"/>
      <c r="AZ55" s="340"/>
      <c r="BT55" s="1058" t="s">
        <v>142</v>
      </c>
      <c r="BU55" s="1059"/>
      <c r="BV55" s="1053"/>
      <c r="BW55" s="1052"/>
      <c r="BX55" s="1054"/>
      <c r="CE55" s="1024" t="s">
        <v>329</v>
      </c>
      <c r="CF55" s="1024" t="s">
        <v>335</v>
      </c>
      <c r="CQ55" s="1052" t="s">
        <v>327</v>
      </c>
      <c r="CR55" s="1052" t="s">
        <v>328</v>
      </c>
      <c r="CS55" s="1052"/>
      <c r="CT55" s="1052"/>
      <c r="CU55" s="1054"/>
      <c r="DN55" s="1052" t="s">
        <v>327</v>
      </c>
      <c r="DO55" s="1052" t="s">
        <v>328</v>
      </c>
      <c r="DP55" s="1052"/>
      <c r="DQ55" s="1052"/>
      <c r="DR55" s="1054"/>
      <c r="EL55" s="1052" t="s">
        <v>327</v>
      </c>
      <c r="EM55" s="1052" t="s">
        <v>328</v>
      </c>
      <c r="EN55" s="1052"/>
      <c r="EO55" s="1052"/>
      <c r="EP55" s="1054"/>
      <c r="FK55" s="1052" t="s">
        <v>327</v>
      </c>
      <c r="FL55" s="1052" t="s">
        <v>328</v>
      </c>
      <c r="FM55" s="1052"/>
      <c r="FN55" s="1052"/>
      <c r="FO55" s="1054"/>
      <c r="GJ55" s="1052" t="s">
        <v>327</v>
      </c>
      <c r="GK55" s="1052" t="s">
        <v>336</v>
      </c>
      <c r="GL55" s="1052"/>
      <c r="GM55" s="1052"/>
      <c r="GN55" s="1054"/>
      <c r="HI55" s="1081" t="s">
        <v>327</v>
      </c>
      <c r="HJ55" s="1081" t="s">
        <v>336</v>
      </c>
      <c r="HK55" s="1081"/>
      <c r="HL55" s="1081"/>
      <c r="HM55" s="1082"/>
      <c r="HN55" s="1082"/>
      <c r="HO55" s="1082"/>
      <c r="HP55" s="1082"/>
      <c r="HQ55" s="1082"/>
      <c r="HR55" s="1082"/>
      <c r="HS55" s="1082"/>
      <c r="HT55" s="1082"/>
      <c r="HU55" s="1082"/>
      <c r="HV55" s="1082"/>
      <c r="HW55" s="1082"/>
      <c r="HX55" s="1082"/>
      <c r="HY55" s="1082"/>
      <c r="HZ55" s="1082"/>
      <c r="IA55" s="1082"/>
      <c r="IB55" s="1082"/>
      <c r="IC55" s="1082"/>
      <c r="IL55" s="1081" t="s">
        <v>327</v>
      </c>
      <c r="IM55" s="1081" t="s">
        <v>328</v>
      </c>
      <c r="IN55" s="1081"/>
      <c r="IO55" s="1081"/>
      <c r="IP55" s="1082"/>
      <c r="IQ55" s="1082"/>
      <c r="IR55" s="1082"/>
      <c r="IS55" s="1082"/>
      <c r="IT55" s="1082"/>
      <c r="IU55" s="1082"/>
      <c r="IV55" s="1082"/>
      <c r="IW55" s="1082"/>
      <c r="IX55" s="1082"/>
      <c r="IY55" s="1082"/>
      <c r="IZ55" s="1082"/>
      <c r="JA55" s="1082"/>
      <c r="JB55" s="1082"/>
      <c r="JC55" s="1082"/>
      <c r="JD55" s="1082"/>
      <c r="JE55" s="1082"/>
      <c r="JF55" s="1082"/>
    </row>
    <row r="56" spans="1:266" ht="13.8">
      <c r="A56" s="465" t="s">
        <v>334</v>
      </c>
      <c r="B56" s="465" t="s">
        <v>249</v>
      </c>
      <c r="C56" s="465"/>
      <c r="D56" s="465"/>
      <c r="E56" s="422"/>
      <c r="X56" s="692" t="s">
        <v>337</v>
      </c>
      <c r="Y56" s="692" t="s">
        <v>305</v>
      </c>
      <c r="Z56" s="692" t="s">
        <v>306</v>
      </c>
      <c r="AA56" s="692" t="s">
        <v>307</v>
      </c>
      <c r="AB56" s="692" t="s">
        <v>308</v>
      </c>
      <c r="AC56" s="692" t="s">
        <v>309</v>
      </c>
      <c r="AD56" s="692" t="s">
        <v>310</v>
      </c>
      <c r="AE56" s="692" t="s">
        <v>311</v>
      </c>
      <c r="AI56" s="653"/>
      <c r="AJ56" s="653"/>
      <c r="AK56" s="855" t="s">
        <v>305</v>
      </c>
      <c r="AL56" s="855" t="s">
        <v>306</v>
      </c>
      <c r="AM56" s="855" t="s">
        <v>307</v>
      </c>
      <c r="AN56" s="855" t="s">
        <v>308</v>
      </c>
      <c r="AO56" s="855" t="s">
        <v>309</v>
      </c>
      <c r="AP56" s="855" t="s">
        <v>310</v>
      </c>
      <c r="AQ56" s="855" t="s">
        <v>311</v>
      </c>
      <c r="AR56" s="692" t="s">
        <v>46</v>
      </c>
      <c r="AV56" s="692" t="s">
        <v>337</v>
      </c>
      <c r="AW56" s="692" t="s">
        <v>305</v>
      </c>
      <c r="AX56" s="692" t="s">
        <v>306</v>
      </c>
      <c r="AY56" s="692" t="s">
        <v>307</v>
      </c>
      <c r="AZ56" s="692" t="s">
        <v>308</v>
      </c>
      <c r="BA56" s="692" t="s">
        <v>309</v>
      </c>
      <c r="BB56" s="692" t="s">
        <v>310</v>
      </c>
      <c r="BC56" s="692" t="s">
        <v>311</v>
      </c>
      <c r="BG56" s="653"/>
      <c r="BH56" s="653"/>
      <c r="BI56" s="856" t="s">
        <v>305</v>
      </c>
      <c r="BJ56" s="856" t="s">
        <v>306</v>
      </c>
      <c r="BK56" s="856" t="s">
        <v>307</v>
      </c>
      <c r="BL56" s="856" t="s">
        <v>308</v>
      </c>
      <c r="BM56" s="856" t="s">
        <v>309</v>
      </c>
      <c r="BN56" s="856" t="s">
        <v>310</v>
      </c>
      <c r="BO56" s="856" t="s">
        <v>311</v>
      </c>
      <c r="BP56" s="857" t="s">
        <v>46</v>
      </c>
      <c r="BT56" s="1052" t="s">
        <v>334</v>
      </c>
      <c r="BU56" s="1052" t="s">
        <v>249</v>
      </c>
      <c r="BV56" s="1052"/>
      <c r="BW56" s="1052"/>
      <c r="BX56" s="1054"/>
      <c r="CQ56" s="1055">
        <v>2018</v>
      </c>
      <c r="CR56" s="1052"/>
      <c r="CS56" s="1053"/>
      <c r="CT56" s="1056"/>
      <c r="CU56" s="1057"/>
      <c r="DN56" s="1055">
        <v>2019</v>
      </c>
      <c r="DO56" s="1052"/>
      <c r="DP56" s="1053"/>
      <c r="DQ56" s="1056"/>
      <c r="DR56" s="1057"/>
      <c r="EL56" s="1055">
        <v>2020</v>
      </c>
      <c r="EM56" s="1052"/>
      <c r="EN56" s="1053"/>
      <c r="EO56" s="1056"/>
      <c r="EP56" s="1057"/>
      <c r="FK56" s="1055">
        <v>2021</v>
      </c>
      <c r="FL56" s="1052"/>
      <c r="FM56" s="1053"/>
      <c r="FN56" s="1056"/>
      <c r="FO56" s="1057"/>
      <c r="GJ56" s="1055">
        <v>2022</v>
      </c>
      <c r="GK56" s="1052"/>
      <c r="GL56" s="1053"/>
      <c r="GM56" s="1056"/>
      <c r="GN56" s="1057"/>
      <c r="HI56" s="1093">
        <v>2023</v>
      </c>
      <c r="HJ56" s="1081"/>
      <c r="HK56" s="1082"/>
      <c r="HL56" s="1081"/>
      <c r="HM56" s="1083"/>
      <c r="HN56" s="1082"/>
      <c r="HO56" s="1082"/>
      <c r="HP56" s="1082"/>
      <c r="HQ56" s="1082"/>
      <c r="HR56" s="1082"/>
      <c r="HS56" s="1082"/>
      <c r="HT56" s="1082"/>
      <c r="HU56" s="1082"/>
      <c r="HV56" s="1082"/>
      <c r="HW56" s="1082"/>
      <c r="HX56" s="1082"/>
      <c r="HY56" s="1082"/>
      <c r="HZ56" s="1082"/>
      <c r="IA56" s="1082"/>
      <c r="IB56" s="1082"/>
      <c r="IC56" s="1082"/>
      <c r="IL56" s="1093">
        <v>2024</v>
      </c>
      <c r="IM56" s="1081"/>
      <c r="IN56" s="1082"/>
      <c r="IO56" s="1081"/>
      <c r="IP56" s="1083"/>
      <c r="IQ56" s="1082"/>
      <c r="IR56" s="1082"/>
      <c r="IS56" s="1082"/>
      <c r="IT56" s="1082"/>
      <c r="IU56" s="1082"/>
      <c r="IV56" s="1082"/>
      <c r="IW56" s="1082"/>
      <c r="IX56" s="1082"/>
      <c r="IY56" s="1082"/>
      <c r="IZ56" s="1082"/>
      <c r="JA56" s="1082"/>
      <c r="JB56" s="1082"/>
      <c r="JC56" s="1082"/>
      <c r="JD56" s="1082"/>
      <c r="JE56" s="1082"/>
      <c r="JF56" s="1082"/>
    </row>
    <row r="57" spans="1:266" ht="13.8">
      <c r="A57" s="469" t="s">
        <v>305</v>
      </c>
      <c r="B57" s="470" t="s">
        <v>305</v>
      </c>
      <c r="C57" s="471" t="s">
        <v>306</v>
      </c>
      <c r="D57" s="470" t="s">
        <v>307</v>
      </c>
      <c r="E57" s="470" t="s">
        <v>308</v>
      </c>
      <c r="F57" s="471" t="s">
        <v>309</v>
      </c>
      <c r="G57" s="471" t="s">
        <v>310</v>
      </c>
      <c r="H57" s="472" t="s">
        <v>311</v>
      </c>
      <c r="N57" s="470" t="s">
        <v>305</v>
      </c>
      <c r="O57" s="471" t="s">
        <v>306</v>
      </c>
      <c r="P57" s="470" t="s">
        <v>307</v>
      </c>
      <c r="Q57" s="470" t="s">
        <v>308</v>
      </c>
      <c r="R57" s="471" t="s">
        <v>309</v>
      </c>
      <c r="S57" s="471" t="s">
        <v>310</v>
      </c>
      <c r="T57" s="472" t="s">
        <v>311</v>
      </c>
      <c r="X57" s="692">
        <v>10</v>
      </c>
      <c r="Y57" s="664">
        <v>100</v>
      </c>
      <c r="Z57" s="664">
        <v>0</v>
      </c>
      <c r="AA57" s="664">
        <v>0</v>
      </c>
      <c r="AB57" s="664">
        <v>0</v>
      </c>
      <c r="AC57" s="664">
        <v>0</v>
      </c>
      <c r="AD57" s="664">
        <v>0</v>
      </c>
      <c r="AE57" s="664">
        <v>0</v>
      </c>
      <c r="AF57" s="6"/>
      <c r="AG57" s="764">
        <v>0</v>
      </c>
      <c r="AI57" s="849">
        <f>+AJ57+0.25</f>
        <v>10.25</v>
      </c>
      <c r="AJ57" s="767">
        <v>10</v>
      </c>
      <c r="AK57" s="664">
        <f>$AG57*Y57/100</f>
        <v>0</v>
      </c>
      <c r="AL57" s="664">
        <f t="shared" ref="AL57:AQ57" si="139">$AG57*Z57/100</f>
        <v>0</v>
      </c>
      <c r="AM57" s="664">
        <f t="shared" si="139"/>
        <v>0</v>
      </c>
      <c r="AN57" s="664">
        <f t="shared" si="139"/>
        <v>0</v>
      </c>
      <c r="AO57" s="664">
        <f t="shared" si="139"/>
        <v>0</v>
      </c>
      <c r="AP57" s="664">
        <f t="shared" si="139"/>
        <v>0</v>
      </c>
      <c r="AQ57" s="664">
        <f t="shared" si="139"/>
        <v>0</v>
      </c>
      <c r="AR57" s="664">
        <f>SUM(AK57:AQ57)</f>
        <v>0</v>
      </c>
      <c r="AV57" s="692">
        <v>9.5</v>
      </c>
      <c r="AW57" s="764">
        <v>100</v>
      </c>
      <c r="AX57" s="764">
        <v>0</v>
      </c>
      <c r="AY57" s="764">
        <v>0</v>
      </c>
      <c r="AZ57" s="764">
        <v>0</v>
      </c>
      <c r="BA57" s="764">
        <v>0</v>
      </c>
      <c r="BB57" s="764">
        <v>0</v>
      </c>
      <c r="BC57" s="764">
        <v>0</v>
      </c>
      <c r="BD57" s="6"/>
      <c r="BE57" s="761">
        <v>34.486634333326165</v>
      </c>
      <c r="BG57" s="849">
        <f>+BH57+0.25</f>
        <v>9.75</v>
      </c>
      <c r="BH57" s="858">
        <v>9.5</v>
      </c>
      <c r="BI57" s="764">
        <f>+AW57%*$BE57</f>
        <v>34.486634333326165</v>
      </c>
      <c r="BJ57" s="764">
        <f t="shared" ref="BJ57:BO57" si="140">+AX57%*$BE57</f>
        <v>0</v>
      </c>
      <c r="BK57" s="764">
        <f t="shared" si="140"/>
        <v>0</v>
      </c>
      <c r="BL57" s="764">
        <f t="shared" si="140"/>
        <v>0</v>
      </c>
      <c r="BM57" s="764">
        <f t="shared" si="140"/>
        <v>0</v>
      </c>
      <c r="BN57" s="764">
        <f t="shared" si="140"/>
        <v>0</v>
      </c>
      <c r="BO57" s="764">
        <f t="shared" si="140"/>
        <v>0</v>
      </c>
      <c r="BP57" s="761">
        <f>SUM(BI57:BO57)</f>
        <v>34.486634333326165</v>
      </c>
      <c r="BT57" s="1032" t="s">
        <v>337</v>
      </c>
      <c r="BU57" s="1032" t="s">
        <v>305</v>
      </c>
      <c r="BV57" s="1032" t="s">
        <v>306</v>
      </c>
      <c r="BW57" s="1032" t="s">
        <v>307</v>
      </c>
      <c r="BX57" s="1032" t="s">
        <v>308</v>
      </c>
      <c r="BY57" s="1032" t="s">
        <v>309</v>
      </c>
      <c r="BZ57" s="1032" t="s">
        <v>310</v>
      </c>
      <c r="CA57" s="1032" t="s">
        <v>311</v>
      </c>
      <c r="CE57" s="1060"/>
      <c r="CF57" s="1060"/>
      <c r="CG57" s="1061" t="s">
        <v>305</v>
      </c>
      <c r="CH57" s="1061" t="s">
        <v>306</v>
      </c>
      <c r="CI57" s="1061" t="s">
        <v>307</v>
      </c>
      <c r="CJ57" s="1061" t="s">
        <v>308</v>
      </c>
      <c r="CK57" s="1061" t="s">
        <v>309</v>
      </c>
      <c r="CL57" s="1061" t="s">
        <v>310</v>
      </c>
      <c r="CM57" s="1061" t="s">
        <v>311</v>
      </c>
      <c r="CN57" s="1032" t="s">
        <v>46</v>
      </c>
      <c r="CQ57" s="1058" t="s">
        <v>142</v>
      </c>
      <c r="CR57" s="1059"/>
      <c r="CS57" s="1053"/>
      <c r="CT57" s="1052"/>
      <c r="CU57" s="1054"/>
      <c r="CY57" s="1024" t="s">
        <v>329</v>
      </c>
      <c r="DA57" s="1024" t="s">
        <v>338</v>
      </c>
      <c r="DN57" s="1058" t="s">
        <v>142</v>
      </c>
      <c r="DO57" s="1059"/>
      <c r="DP57" s="1053"/>
      <c r="DQ57" s="1052"/>
      <c r="DR57" s="1054"/>
      <c r="DX57" s="1024" t="s">
        <v>329</v>
      </c>
      <c r="DY57" s="1024" t="s">
        <v>339</v>
      </c>
      <c r="EL57" s="1058" t="s">
        <v>142</v>
      </c>
      <c r="EM57" s="1059"/>
      <c r="EN57" s="1053"/>
      <c r="EO57" s="1052"/>
      <c r="EP57" s="1054"/>
      <c r="EV57" s="1024" t="s">
        <v>329</v>
      </c>
      <c r="EW57" s="1024" t="s">
        <v>340</v>
      </c>
      <c r="FK57" s="1058" t="s">
        <v>142</v>
      </c>
      <c r="FL57" s="1059"/>
      <c r="FM57" s="1053"/>
      <c r="FN57" s="1052"/>
      <c r="FO57" s="1054"/>
      <c r="GJ57" s="1058" t="s">
        <v>142</v>
      </c>
      <c r="GK57" s="1059"/>
      <c r="GL57" s="1053"/>
      <c r="GM57" s="1052"/>
      <c r="GN57" s="1054"/>
      <c r="HI57" s="1081" t="s">
        <v>142</v>
      </c>
      <c r="HJ57" s="1081"/>
      <c r="HK57" s="1082"/>
      <c r="HL57" s="1081"/>
      <c r="HM57" s="1082"/>
      <c r="HN57" s="1082"/>
      <c r="HO57" s="1082"/>
      <c r="HP57" s="1082"/>
      <c r="HQ57" s="1082"/>
      <c r="HR57" s="1082"/>
      <c r="HS57" s="1082"/>
      <c r="HT57" s="1082"/>
      <c r="HU57" s="1082"/>
      <c r="HV57" s="1082"/>
      <c r="HW57" s="1082"/>
      <c r="HX57" s="1082"/>
      <c r="HY57" s="1082"/>
      <c r="HZ57" s="1082"/>
      <c r="IA57" s="1082"/>
      <c r="IB57" s="1082"/>
      <c r="IC57" s="1082"/>
      <c r="IL57" s="1081" t="s">
        <v>142</v>
      </c>
      <c r="IM57" s="1081"/>
      <c r="IN57" s="1082"/>
      <c r="IO57" s="1081"/>
      <c r="IP57" s="1082"/>
      <c r="IQ57" s="1082"/>
      <c r="IR57" s="1082"/>
      <c r="IS57" s="1082"/>
      <c r="IT57" s="1082"/>
      <c r="IU57" s="1082"/>
      <c r="IV57" s="1082"/>
      <c r="IW57" s="1082"/>
      <c r="IX57" s="1082"/>
      <c r="IY57" s="1082"/>
      <c r="IZ57" s="1082"/>
      <c r="JA57" s="1082"/>
      <c r="JB57" s="1082"/>
      <c r="JC57" s="1082"/>
      <c r="JD57" s="1082"/>
      <c r="JE57" s="1082"/>
      <c r="JF57" s="1082"/>
    </row>
    <row r="58" spans="1:266">
      <c r="A58" s="132">
        <v>8</v>
      </c>
      <c r="B58" s="6">
        <v>100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/>
      <c r="J58" s="1">
        <v>0</v>
      </c>
      <c r="M58" s="132">
        <v>8</v>
      </c>
      <c r="N58" s="6">
        <f t="shared" ref="N58:N97" si="141">$J58*B58/100</f>
        <v>0</v>
      </c>
      <c r="O58" s="6">
        <f t="shared" ref="O58:O97" si="142">$J58*C58/100</f>
        <v>0</v>
      </c>
      <c r="P58" s="6">
        <f t="shared" ref="P58:P97" si="143">$J58*D58/100</f>
        <v>0</v>
      </c>
      <c r="Q58" s="6">
        <f t="shared" ref="Q58:Q97" si="144">$J58*E58/100</f>
        <v>0</v>
      </c>
      <c r="R58" s="6">
        <f t="shared" ref="R58:R97" si="145">$J58*F58/100</f>
        <v>0</v>
      </c>
      <c r="S58" s="6">
        <f t="shared" ref="S58:S97" si="146">$J58*G58/100</f>
        <v>0</v>
      </c>
      <c r="T58" s="6">
        <f t="shared" ref="T58:T97" si="147">$J58*H58/100</f>
        <v>0</v>
      </c>
      <c r="U58" s="6"/>
      <c r="V58" s="459"/>
      <c r="W58" s="6"/>
      <c r="X58" s="692">
        <v>10.5</v>
      </c>
      <c r="Y58" s="664">
        <v>100</v>
      </c>
      <c r="Z58" s="664">
        <v>0</v>
      </c>
      <c r="AA58" s="664">
        <v>0</v>
      </c>
      <c r="AB58" s="664">
        <v>0</v>
      </c>
      <c r="AC58" s="664">
        <v>0</v>
      </c>
      <c r="AD58" s="664">
        <v>0</v>
      </c>
      <c r="AE58" s="664">
        <v>0</v>
      </c>
      <c r="AF58" s="6"/>
      <c r="AG58" s="764">
        <v>0</v>
      </c>
      <c r="AI58" s="849">
        <f t="shared" ref="AI58:AI93" si="148">+AJ58+0.25</f>
        <v>10.75</v>
      </c>
      <c r="AJ58" s="767">
        <v>10.5</v>
      </c>
      <c r="AK58" s="664">
        <f t="shared" ref="AK58:AK92" si="149">$AG58*Y58/100</f>
        <v>0</v>
      </c>
      <c r="AL58" s="664">
        <f t="shared" ref="AL58:AL92" si="150">$AG58*Z58/100</f>
        <v>0</v>
      </c>
      <c r="AM58" s="664">
        <f t="shared" ref="AM58:AM92" si="151">$AG58*AA58/100</f>
        <v>0</v>
      </c>
      <c r="AN58" s="664">
        <f t="shared" ref="AN58:AN92" si="152">$AG58*AB58/100</f>
        <v>0</v>
      </c>
      <c r="AO58" s="664">
        <f t="shared" ref="AO58:AO92" si="153">$AG58*AC58/100</f>
        <v>0</v>
      </c>
      <c r="AP58" s="664">
        <f t="shared" ref="AP58:AP92" si="154">$AG58*AD58/100</f>
        <v>0</v>
      </c>
      <c r="AQ58" s="664">
        <f t="shared" ref="AQ58:AQ92" si="155">$AG58*AE58/100</f>
        <v>0</v>
      </c>
      <c r="AR58" s="664">
        <f t="shared" ref="AR58:AR92" si="156">SUM(AK58:AQ58)</f>
        <v>0</v>
      </c>
      <c r="AU58" s="6"/>
      <c r="AV58" s="692">
        <v>10</v>
      </c>
      <c r="AW58" s="764">
        <v>100</v>
      </c>
      <c r="AX58" s="764">
        <v>0</v>
      </c>
      <c r="AY58" s="764">
        <v>0</v>
      </c>
      <c r="AZ58" s="764">
        <v>0</v>
      </c>
      <c r="BA58" s="764">
        <v>0</v>
      </c>
      <c r="BB58" s="764">
        <v>0</v>
      </c>
      <c r="BC58" s="764">
        <v>0</v>
      </c>
      <c r="BD58" s="6"/>
      <c r="BE58" s="761">
        <v>172.43317166663081</v>
      </c>
      <c r="BG58" s="849">
        <f t="shared" ref="BG58:BG95" si="157">+BH58+0.25</f>
        <v>10.25</v>
      </c>
      <c r="BH58" s="858">
        <v>10</v>
      </c>
      <c r="BI58" s="764">
        <f t="shared" ref="BI58:BI95" si="158">+AW58%*$BE58</f>
        <v>172.43317166663081</v>
      </c>
      <c r="BJ58" s="764">
        <f t="shared" ref="BJ58:BJ95" si="159">+AX58%*$BE58</f>
        <v>0</v>
      </c>
      <c r="BK58" s="764">
        <f t="shared" ref="BK58:BK95" si="160">+AY58%*$BE58</f>
        <v>0</v>
      </c>
      <c r="BL58" s="764">
        <f t="shared" ref="BL58:BL95" si="161">+AZ58%*$BE58</f>
        <v>0</v>
      </c>
      <c r="BM58" s="764">
        <f t="shared" ref="BM58:BM95" si="162">+BA58%*$BE58</f>
        <v>0</v>
      </c>
      <c r="BN58" s="764">
        <f t="shared" ref="BN58:BN95" si="163">+BB58%*$BE58</f>
        <v>0</v>
      </c>
      <c r="BO58" s="764">
        <f t="shared" ref="BO58:BO95" si="164">+BC58%*$BE58</f>
        <v>0</v>
      </c>
      <c r="BP58" s="761">
        <f t="shared" ref="BP58:BP95" si="165">SUM(BI58:BO58)</f>
        <v>172.43317166663081</v>
      </c>
      <c r="BT58" s="1032">
        <v>9.5</v>
      </c>
      <c r="BU58" s="1034">
        <v>100</v>
      </c>
      <c r="BV58" s="1034">
        <v>0</v>
      </c>
      <c r="BW58" s="1034">
        <v>0</v>
      </c>
      <c r="BX58" s="1034">
        <v>0</v>
      </c>
      <c r="BY58" s="1034">
        <v>0</v>
      </c>
      <c r="BZ58" s="1034">
        <v>0</v>
      </c>
      <c r="CA58" s="1034">
        <v>0</v>
      </c>
      <c r="CB58" s="1038"/>
      <c r="CC58" s="1034">
        <v>0</v>
      </c>
      <c r="CE58" s="1035">
        <f>+CF58+0.25</f>
        <v>9.75</v>
      </c>
      <c r="CF58" s="1028">
        <v>9.5</v>
      </c>
      <c r="CG58" s="1034">
        <f>+BU58%*$CC58</f>
        <v>0</v>
      </c>
      <c r="CH58" s="1034">
        <f t="shared" ref="CH58:CM73" si="166">+BV58%*$CC58</f>
        <v>0</v>
      </c>
      <c r="CI58" s="1034">
        <f t="shared" si="166"/>
        <v>0</v>
      </c>
      <c r="CJ58" s="1034">
        <f t="shared" si="166"/>
        <v>0</v>
      </c>
      <c r="CK58" s="1034">
        <f t="shared" si="166"/>
        <v>0</v>
      </c>
      <c r="CL58" s="1034">
        <f t="shared" si="166"/>
        <v>0</v>
      </c>
      <c r="CM58" s="1034">
        <f t="shared" si="166"/>
        <v>0</v>
      </c>
      <c r="CN58" s="1034">
        <f>SUM(CG58:CM58)</f>
        <v>0</v>
      </c>
      <c r="CQ58" s="1052" t="s">
        <v>334</v>
      </c>
      <c r="CR58" s="1052" t="s">
        <v>249</v>
      </c>
      <c r="CS58" s="1052"/>
      <c r="CT58" s="1052"/>
      <c r="CU58" s="1054"/>
      <c r="CY58" s="1038"/>
      <c r="DN58" s="1052" t="s">
        <v>334</v>
      </c>
      <c r="DO58" s="1052" t="s">
        <v>249</v>
      </c>
      <c r="DP58" s="1052"/>
      <c r="DQ58" s="1052"/>
      <c r="DR58" s="1054"/>
      <c r="DU58" s="1038"/>
      <c r="EL58" s="1052" t="s">
        <v>334</v>
      </c>
      <c r="EM58" s="1052" t="s">
        <v>249</v>
      </c>
      <c r="EN58" s="1052"/>
      <c r="EO58" s="1052"/>
      <c r="EP58" s="1054"/>
      <c r="ES58" s="1038"/>
      <c r="FK58" s="1052" t="s">
        <v>334</v>
      </c>
      <c r="FL58" s="1052" t="s">
        <v>249</v>
      </c>
      <c r="FM58" s="1052"/>
      <c r="FN58" s="1052"/>
      <c r="FO58" s="1054"/>
      <c r="FR58" s="1038"/>
      <c r="FU58" s="1024" t="s">
        <v>329</v>
      </c>
      <c r="FV58" s="1024" t="s">
        <v>341</v>
      </c>
      <c r="GJ58" s="1052" t="s">
        <v>334</v>
      </c>
      <c r="GK58" s="1052" t="s">
        <v>249</v>
      </c>
      <c r="GL58" s="1052"/>
      <c r="GM58" s="1052"/>
      <c r="GN58" s="1054"/>
      <c r="GQ58" s="1038"/>
      <c r="GT58" s="1024" t="s">
        <v>329</v>
      </c>
      <c r="GU58" s="1024" t="s">
        <v>342</v>
      </c>
      <c r="HI58" s="1081" t="s">
        <v>334</v>
      </c>
      <c r="HJ58" s="1081" t="s">
        <v>249</v>
      </c>
      <c r="HK58" s="1081"/>
      <c r="HL58" s="1081"/>
      <c r="HM58" s="1082"/>
      <c r="HN58" s="1082"/>
      <c r="HO58" s="1082"/>
      <c r="HP58" s="1084"/>
      <c r="HQ58" s="1082"/>
      <c r="HR58" s="1082"/>
      <c r="HS58" s="1081" t="s">
        <v>343</v>
      </c>
      <c r="HT58" s="1081" t="s">
        <v>535</v>
      </c>
      <c r="HU58" s="1082"/>
      <c r="HV58" s="1082"/>
      <c r="HW58" s="1082"/>
      <c r="HX58" s="1082"/>
      <c r="HY58" s="1082"/>
      <c r="HZ58" s="1082"/>
      <c r="IA58" s="1082"/>
      <c r="IB58" s="1082"/>
      <c r="IC58" s="1082"/>
      <c r="IL58" s="1081" t="s">
        <v>334</v>
      </c>
      <c r="IM58" s="1081" t="s">
        <v>249</v>
      </c>
      <c r="IN58" s="1081"/>
      <c r="IO58" s="1081"/>
      <c r="IP58" s="1082"/>
      <c r="IQ58" s="1082"/>
      <c r="IR58" s="1082"/>
      <c r="IS58" s="1084"/>
      <c r="IT58" s="1082"/>
      <c r="IU58" s="1082"/>
      <c r="IV58" s="1081" t="s">
        <v>343</v>
      </c>
      <c r="IW58" s="1081" t="s">
        <v>537</v>
      </c>
      <c r="IX58" s="1082"/>
      <c r="IY58" s="1082"/>
      <c r="IZ58" s="1082"/>
      <c r="JA58" s="1082"/>
      <c r="JB58" s="1082"/>
      <c r="JC58" s="1082"/>
      <c r="JD58" s="1082"/>
      <c r="JE58" s="1082"/>
      <c r="JF58" s="1082"/>
    </row>
    <row r="59" spans="1:266">
      <c r="A59" s="132">
        <v>8.5</v>
      </c>
      <c r="B59" s="6">
        <v>100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/>
      <c r="J59" s="1">
        <v>0</v>
      </c>
      <c r="M59" s="132">
        <v>8.5</v>
      </c>
      <c r="N59" s="6">
        <f t="shared" si="141"/>
        <v>0</v>
      </c>
      <c r="O59" s="6">
        <f t="shared" si="142"/>
        <v>0</v>
      </c>
      <c r="P59" s="6">
        <f t="shared" si="143"/>
        <v>0</v>
      </c>
      <c r="Q59" s="6">
        <f t="shared" si="144"/>
        <v>0</v>
      </c>
      <c r="R59" s="6">
        <f t="shared" si="145"/>
        <v>0</v>
      </c>
      <c r="S59" s="6">
        <f t="shared" si="146"/>
        <v>0</v>
      </c>
      <c r="T59" s="6">
        <f t="shared" si="147"/>
        <v>0</v>
      </c>
      <c r="U59" s="6"/>
      <c r="V59" s="459"/>
      <c r="W59" s="6"/>
      <c r="X59" s="692">
        <v>11</v>
      </c>
      <c r="Y59" s="664">
        <v>100</v>
      </c>
      <c r="Z59" s="664">
        <v>0</v>
      </c>
      <c r="AA59" s="664">
        <v>0</v>
      </c>
      <c r="AB59" s="664">
        <v>0</v>
      </c>
      <c r="AC59" s="664">
        <v>0</v>
      </c>
      <c r="AD59" s="664">
        <v>0</v>
      </c>
      <c r="AE59" s="664">
        <v>0</v>
      </c>
      <c r="AF59" s="6"/>
      <c r="AG59" s="764">
        <v>0</v>
      </c>
      <c r="AI59" s="849">
        <f t="shared" si="148"/>
        <v>11.25</v>
      </c>
      <c r="AJ59" s="767">
        <v>11</v>
      </c>
      <c r="AK59" s="664">
        <f t="shared" si="149"/>
        <v>0</v>
      </c>
      <c r="AL59" s="664">
        <f t="shared" si="150"/>
        <v>0</v>
      </c>
      <c r="AM59" s="664">
        <f t="shared" si="151"/>
        <v>0</v>
      </c>
      <c r="AN59" s="664">
        <f t="shared" si="152"/>
        <v>0</v>
      </c>
      <c r="AO59" s="664">
        <f t="shared" si="153"/>
        <v>0</v>
      </c>
      <c r="AP59" s="664">
        <f t="shared" si="154"/>
        <v>0</v>
      </c>
      <c r="AQ59" s="664">
        <f t="shared" si="155"/>
        <v>0</v>
      </c>
      <c r="AR59" s="664">
        <f t="shared" si="156"/>
        <v>0</v>
      </c>
      <c r="AU59" s="6"/>
      <c r="AV59" s="692">
        <v>10.5</v>
      </c>
      <c r="AW59" s="764">
        <v>100</v>
      </c>
      <c r="AX59" s="764">
        <v>0</v>
      </c>
      <c r="AY59" s="764">
        <v>0</v>
      </c>
      <c r="AZ59" s="764">
        <v>0</v>
      </c>
      <c r="BA59" s="764">
        <v>0</v>
      </c>
      <c r="BB59" s="764">
        <v>0</v>
      </c>
      <c r="BC59" s="764">
        <v>0</v>
      </c>
      <c r="BD59" s="6"/>
      <c r="BE59" s="761">
        <v>68.973268666652331</v>
      </c>
      <c r="BG59" s="849">
        <f t="shared" si="157"/>
        <v>10.75</v>
      </c>
      <c r="BH59" s="858">
        <v>10.5</v>
      </c>
      <c r="BI59" s="764">
        <f t="shared" si="158"/>
        <v>68.973268666652331</v>
      </c>
      <c r="BJ59" s="764">
        <f t="shared" si="159"/>
        <v>0</v>
      </c>
      <c r="BK59" s="764">
        <f t="shared" si="160"/>
        <v>0</v>
      </c>
      <c r="BL59" s="764">
        <f t="shared" si="161"/>
        <v>0</v>
      </c>
      <c r="BM59" s="764">
        <f t="shared" si="162"/>
        <v>0</v>
      </c>
      <c r="BN59" s="764">
        <f t="shared" si="163"/>
        <v>0</v>
      </c>
      <c r="BO59" s="764">
        <f t="shared" si="164"/>
        <v>0</v>
      </c>
      <c r="BP59" s="761">
        <f t="shared" si="165"/>
        <v>68.973268666652331</v>
      </c>
      <c r="BT59" s="1032">
        <v>10</v>
      </c>
      <c r="BU59" s="1034">
        <v>100</v>
      </c>
      <c r="BV59" s="1034">
        <v>0</v>
      </c>
      <c r="BW59" s="1034">
        <v>0</v>
      </c>
      <c r="BX59" s="1034">
        <v>0</v>
      </c>
      <c r="BY59" s="1034">
        <v>0</v>
      </c>
      <c r="BZ59" s="1034">
        <v>0</v>
      </c>
      <c r="CA59" s="1034">
        <v>0</v>
      </c>
      <c r="CB59" s="1038"/>
      <c r="CC59" s="1034">
        <v>0</v>
      </c>
      <c r="CE59" s="1035">
        <f t="shared" ref="CE59:CE96" si="167">+CF59+0.25</f>
        <v>10.25</v>
      </c>
      <c r="CF59" s="1028">
        <v>10</v>
      </c>
      <c r="CG59" s="1034">
        <f t="shared" ref="CG59:CG96" si="168">+BU59%*$CC59</f>
        <v>0</v>
      </c>
      <c r="CH59" s="1034">
        <f t="shared" si="166"/>
        <v>0</v>
      </c>
      <c r="CI59" s="1034">
        <f t="shared" si="166"/>
        <v>0</v>
      </c>
      <c r="CJ59" s="1034">
        <f t="shared" si="166"/>
        <v>0</v>
      </c>
      <c r="CK59" s="1034">
        <f t="shared" si="166"/>
        <v>0</v>
      </c>
      <c r="CL59" s="1034">
        <f t="shared" si="166"/>
        <v>0</v>
      </c>
      <c r="CM59" s="1034">
        <f t="shared" si="166"/>
        <v>0</v>
      </c>
      <c r="CN59" s="1034">
        <f t="shared" ref="CN59:CN96" si="169">SUM(CG59:CM59)</f>
        <v>0</v>
      </c>
      <c r="CQ59" s="1032" t="s">
        <v>337</v>
      </c>
      <c r="CR59" s="1032" t="s">
        <v>305</v>
      </c>
      <c r="CS59" s="1032" t="s">
        <v>306</v>
      </c>
      <c r="CT59" s="1032" t="s">
        <v>307</v>
      </c>
      <c r="CU59" s="1032" t="s">
        <v>308</v>
      </c>
      <c r="CV59" s="1032" t="s">
        <v>309</v>
      </c>
      <c r="CW59" s="1032" t="s">
        <v>310</v>
      </c>
      <c r="CX59" s="1032" t="s">
        <v>311</v>
      </c>
      <c r="CY59" s="1038"/>
      <c r="DB59" s="1060"/>
      <c r="DC59" s="1060"/>
      <c r="DD59" s="1061" t="s">
        <v>305</v>
      </c>
      <c r="DE59" s="1061" t="s">
        <v>306</v>
      </c>
      <c r="DF59" s="1061" t="s">
        <v>307</v>
      </c>
      <c r="DG59" s="1061" t="s">
        <v>308</v>
      </c>
      <c r="DH59" s="1061" t="s">
        <v>309</v>
      </c>
      <c r="DI59" s="1061" t="s">
        <v>310</v>
      </c>
      <c r="DJ59" s="1061" t="s">
        <v>311</v>
      </c>
      <c r="DK59" s="1032" t="s">
        <v>46</v>
      </c>
      <c r="DN59" s="1032" t="s">
        <v>337</v>
      </c>
      <c r="DO59" s="1032" t="s">
        <v>305</v>
      </c>
      <c r="DP59" s="1032" t="s">
        <v>306</v>
      </c>
      <c r="DQ59" s="1032" t="s">
        <v>307</v>
      </c>
      <c r="DR59" s="1032" t="s">
        <v>308</v>
      </c>
      <c r="DS59" s="1032" t="s">
        <v>309</v>
      </c>
      <c r="DT59" s="1032" t="s">
        <v>310</v>
      </c>
      <c r="DU59" s="1032" t="s">
        <v>311</v>
      </c>
      <c r="DX59" s="1060"/>
      <c r="DY59" s="1060"/>
      <c r="DZ59" s="1061" t="s">
        <v>305</v>
      </c>
      <c r="EA59" s="1061" t="s">
        <v>306</v>
      </c>
      <c r="EB59" s="1061" t="s">
        <v>307</v>
      </c>
      <c r="EC59" s="1061" t="s">
        <v>308</v>
      </c>
      <c r="ED59" s="1061" t="s">
        <v>309</v>
      </c>
      <c r="EE59" s="1061" t="s">
        <v>310</v>
      </c>
      <c r="EF59" s="1061" t="s">
        <v>311</v>
      </c>
      <c r="EG59" s="1032" t="s">
        <v>46</v>
      </c>
      <c r="EL59" s="1032" t="s">
        <v>337</v>
      </c>
      <c r="EM59" s="1032" t="s">
        <v>305</v>
      </c>
      <c r="EN59" s="1032" t="s">
        <v>306</v>
      </c>
      <c r="EO59" s="1032" t="s">
        <v>307</v>
      </c>
      <c r="EP59" s="1032" t="s">
        <v>308</v>
      </c>
      <c r="EQ59" s="1032" t="s">
        <v>309</v>
      </c>
      <c r="ER59" s="1032" t="s">
        <v>310</v>
      </c>
      <c r="ES59" s="1032" t="s">
        <v>311</v>
      </c>
      <c r="EV59" s="1060"/>
      <c r="EW59" s="1060"/>
      <c r="EX59" s="1061" t="s">
        <v>305</v>
      </c>
      <c r="EY59" s="1061" t="s">
        <v>306</v>
      </c>
      <c r="EZ59" s="1061" t="s">
        <v>307</v>
      </c>
      <c r="FA59" s="1061" t="s">
        <v>308</v>
      </c>
      <c r="FB59" s="1061" t="s">
        <v>309</v>
      </c>
      <c r="FC59" s="1061" t="s">
        <v>310</v>
      </c>
      <c r="FD59" s="1061" t="s">
        <v>311</v>
      </c>
      <c r="FE59" s="1032" t="s">
        <v>46</v>
      </c>
      <c r="FK59" s="1032" t="s">
        <v>337</v>
      </c>
      <c r="FL59" s="1032" t="s">
        <v>305</v>
      </c>
      <c r="FM59" s="1032" t="s">
        <v>306</v>
      </c>
      <c r="FN59" s="1032" t="s">
        <v>307</v>
      </c>
      <c r="FO59" s="1032" t="s">
        <v>308</v>
      </c>
      <c r="FP59" s="1032" t="s">
        <v>309</v>
      </c>
      <c r="FQ59" s="1032" t="s">
        <v>310</v>
      </c>
      <c r="FR59" s="1032" t="s">
        <v>311</v>
      </c>
      <c r="FU59" s="1060"/>
      <c r="FV59" s="1060"/>
      <c r="FW59" s="1061" t="s">
        <v>305</v>
      </c>
      <c r="FX59" s="1061" t="s">
        <v>306</v>
      </c>
      <c r="FY59" s="1061" t="s">
        <v>307</v>
      </c>
      <c r="FZ59" s="1061" t="s">
        <v>308</v>
      </c>
      <c r="GA59" s="1061" t="s">
        <v>309</v>
      </c>
      <c r="GB59" s="1061" t="s">
        <v>310</v>
      </c>
      <c r="GC59" s="1061" t="s">
        <v>311</v>
      </c>
      <c r="GJ59" s="1032" t="s">
        <v>337</v>
      </c>
      <c r="GK59" s="1032" t="s">
        <v>305</v>
      </c>
      <c r="GL59" s="1032" t="s">
        <v>306</v>
      </c>
      <c r="GM59" s="1032" t="s">
        <v>307</v>
      </c>
      <c r="GN59" s="1032" t="s">
        <v>308</v>
      </c>
      <c r="GO59" s="1032" t="s">
        <v>309</v>
      </c>
      <c r="GP59" s="1032" t="s">
        <v>310</v>
      </c>
      <c r="GQ59" s="1032" t="s">
        <v>311</v>
      </c>
      <c r="GT59" s="1035"/>
      <c r="GU59" s="1028"/>
      <c r="GV59" s="1061" t="s">
        <v>305</v>
      </c>
      <c r="GW59" s="1061" t="s">
        <v>306</v>
      </c>
      <c r="GX59" s="1061" t="s">
        <v>307</v>
      </c>
      <c r="GY59" s="1061" t="s">
        <v>308</v>
      </c>
      <c r="GZ59" s="1061" t="s">
        <v>309</v>
      </c>
      <c r="HA59" s="1061" t="s">
        <v>310</v>
      </c>
      <c r="HB59" s="1061" t="s">
        <v>311</v>
      </c>
      <c r="HC59" s="1034" t="s">
        <v>46</v>
      </c>
      <c r="HI59" s="1085" t="s">
        <v>337</v>
      </c>
      <c r="HJ59" s="1085" t="s">
        <v>305</v>
      </c>
      <c r="HK59" s="1085" t="s">
        <v>306</v>
      </c>
      <c r="HL59" s="1085" t="s">
        <v>307</v>
      </c>
      <c r="HM59" s="1085" t="s">
        <v>308</v>
      </c>
      <c r="HN59" s="1085" t="s">
        <v>309</v>
      </c>
      <c r="HO59" s="1085" t="s">
        <v>310</v>
      </c>
      <c r="HP59" s="1085" t="s">
        <v>311</v>
      </c>
      <c r="HQ59" s="1082"/>
      <c r="HR59" s="1082"/>
      <c r="HS59" s="1086"/>
      <c r="HT59" s="1085"/>
      <c r="HU59" s="1085" t="s">
        <v>305</v>
      </c>
      <c r="HV59" s="1085" t="s">
        <v>306</v>
      </c>
      <c r="HW59" s="1085" t="s">
        <v>307</v>
      </c>
      <c r="HX59" s="1085" t="s">
        <v>308</v>
      </c>
      <c r="HY59" s="1085" t="s">
        <v>309</v>
      </c>
      <c r="HZ59" s="1085" t="s">
        <v>310</v>
      </c>
      <c r="IA59" s="1085" t="s">
        <v>311</v>
      </c>
      <c r="IB59" s="1087" t="s">
        <v>46</v>
      </c>
      <c r="IC59" s="1082"/>
      <c r="IL59" s="1085" t="s">
        <v>337</v>
      </c>
      <c r="IM59" s="1085" t="s">
        <v>305</v>
      </c>
      <c r="IN59" s="1085" t="s">
        <v>306</v>
      </c>
      <c r="IO59" s="1085" t="s">
        <v>307</v>
      </c>
      <c r="IP59" s="1085" t="s">
        <v>308</v>
      </c>
      <c r="IQ59" s="1085" t="s">
        <v>309</v>
      </c>
      <c r="IR59" s="1085" t="s">
        <v>310</v>
      </c>
      <c r="IS59" s="1085" t="s">
        <v>311</v>
      </c>
      <c r="IT59" s="1082"/>
      <c r="IU59" s="1082"/>
      <c r="IV59" s="1086"/>
      <c r="IW59" s="1085"/>
      <c r="IX59" s="1085" t="s">
        <v>305</v>
      </c>
      <c r="IY59" s="1085" t="s">
        <v>306</v>
      </c>
      <c r="IZ59" s="1085" t="s">
        <v>307</v>
      </c>
      <c r="JA59" s="1085" t="s">
        <v>308</v>
      </c>
      <c r="JB59" s="1085" t="s">
        <v>309</v>
      </c>
      <c r="JC59" s="1085" t="s">
        <v>310</v>
      </c>
      <c r="JD59" s="1085" t="s">
        <v>311</v>
      </c>
      <c r="JE59" s="1087" t="s">
        <v>46</v>
      </c>
      <c r="JF59" s="1082"/>
    </row>
    <row r="60" spans="1:266">
      <c r="A60" s="132">
        <v>9</v>
      </c>
      <c r="B60" s="6">
        <v>100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/>
      <c r="J60" s="1">
        <v>0</v>
      </c>
      <c r="M60" s="132">
        <v>9</v>
      </c>
      <c r="N60" s="6">
        <f t="shared" si="141"/>
        <v>0</v>
      </c>
      <c r="O60" s="6">
        <f t="shared" si="142"/>
        <v>0</v>
      </c>
      <c r="P60" s="6">
        <f t="shared" si="143"/>
        <v>0</v>
      </c>
      <c r="Q60" s="6">
        <f t="shared" si="144"/>
        <v>0</v>
      </c>
      <c r="R60" s="6">
        <f t="shared" si="145"/>
        <v>0</v>
      </c>
      <c r="S60" s="6">
        <f t="shared" si="146"/>
        <v>0</v>
      </c>
      <c r="T60" s="6">
        <f t="shared" si="147"/>
        <v>0</v>
      </c>
      <c r="U60" s="6"/>
      <c r="V60" s="459"/>
      <c r="W60" s="6"/>
      <c r="X60" s="692">
        <v>11.5</v>
      </c>
      <c r="Y60" s="664">
        <v>100</v>
      </c>
      <c r="Z60" s="664">
        <v>0</v>
      </c>
      <c r="AA60" s="664">
        <v>0</v>
      </c>
      <c r="AB60" s="664">
        <v>0</v>
      </c>
      <c r="AC60" s="664">
        <v>0</v>
      </c>
      <c r="AD60" s="664">
        <v>0</v>
      </c>
      <c r="AE60" s="664">
        <v>0</v>
      </c>
      <c r="AF60" s="6"/>
      <c r="AG60" s="764">
        <v>0</v>
      </c>
      <c r="AI60" s="849">
        <f t="shared" si="148"/>
        <v>11.75</v>
      </c>
      <c r="AJ60" s="767">
        <v>11.5</v>
      </c>
      <c r="AK60" s="664">
        <f t="shared" si="149"/>
        <v>0</v>
      </c>
      <c r="AL60" s="664">
        <f t="shared" si="150"/>
        <v>0</v>
      </c>
      <c r="AM60" s="664">
        <f t="shared" si="151"/>
        <v>0</v>
      </c>
      <c r="AN60" s="664">
        <f t="shared" si="152"/>
        <v>0</v>
      </c>
      <c r="AO60" s="664">
        <f t="shared" si="153"/>
        <v>0</v>
      </c>
      <c r="AP60" s="664">
        <f t="shared" si="154"/>
        <v>0</v>
      </c>
      <c r="AQ60" s="664">
        <f t="shared" si="155"/>
        <v>0</v>
      </c>
      <c r="AR60" s="664">
        <f t="shared" si="156"/>
        <v>0</v>
      </c>
      <c r="AU60" s="6"/>
      <c r="AV60" s="692">
        <v>11</v>
      </c>
      <c r="AW60" s="764">
        <v>100</v>
      </c>
      <c r="AX60" s="764">
        <v>0</v>
      </c>
      <c r="AY60" s="764">
        <v>0</v>
      </c>
      <c r="AZ60" s="764">
        <v>0</v>
      </c>
      <c r="BA60" s="764">
        <v>0</v>
      </c>
      <c r="BB60" s="764">
        <v>0</v>
      </c>
      <c r="BC60" s="764">
        <v>0</v>
      </c>
      <c r="BD60" s="6"/>
      <c r="BE60" s="761">
        <v>4842.7703223478711</v>
      </c>
      <c r="BG60" s="849">
        <f t="shared" si="157"/>
        <v>11.25</v>
      </c>
      <c r="BH60" s="858">
        <v>11</v>
      </c>
      <c r="BI60" s="764">
        <f t="shared" si="158"/>
        <v>4842.7703223478711</v>
      </c>
      <c r="BJ60" s="764">
        <f t="shared" si="159"/>
        <v>0</v>
      </c>
      <c r="BK60" s="764">
        <f t="shared" si="160"/>
        <v>0</v>
      </c>
      <c r="BL60" s="764">
        <f t="shared" si="161"/>
        <v>0</v>
      </c>
      <c r="BM60" s="764">
        <f t="shared" si="162"/>
        <v>0</v>
      </c>
      <c r="BN60" s="764">
        <f t="shared" si="163"/>
        <v>0</v>
      </c>
      <c r="BO60" s="764">
        <f t="shared" si="164"/>
        <v>0</v>
      </c>
      <c r="BP60" s="761">
        <f t="shared" si="165"/>
        <v>4842.7703223478711</v>
      </c>
      <c r="BT60" s="1032">
        <v>10.5</v>
      </c>
      <c r="BU60" s="1034">
        <v>100</v>
      </c>
      <c r="BV60" s="1034">
        <v>0</v>
      </c>
      <c r="BW60" s="1034">
        <v>0</v>
      </c>
      <c r="BX60" s="1034">
        <v>0</v>
      </c>
      <c r="BY60" s="1034">
        <v>0</v>
      </c>
      <c r="BZ60" s="1034">
        <v>0</v>
      </c>
      <c r="CA60" s="1034">
        <v>0</v>
      </c>
      <c r="CB60" s="1038"/>
      <c r="CC60" s="1034">
        <v>0</v>
      </c>
      <c r="CE60" s="1035">
        <f t="shared" si="167"/>
        <v>10.75</v>
      </c>
      <c r="CF60" s="1028">
        <v>10.5</v>
      </c>
      <c r="CG60" s="1034">
        <f t="shared" si="168"/>
        <v>0</v>
      </c>
      <c r="CH60" s="1034">
        <f t="shared" si="166"/>
        <v>0</v>
      </c>
      <c r="CI60" s="1034">
        <f t="shared" si="166"/>
        <v>0</v>
      </c>
      <c r="CJ60" s="1034">
        <f t="shared" si="166"/>
        <v>0</v>
      </c>
      <c r="CK60" s="1034">
        <f t="shared" si="166"/>
        <v>0</v>
      </c>
      <c r="CL60" s="1034">
        <f t="shared" si="166"/>
        <v>0</v>
      </c>
      <c r="CM60" s="1034">
        <f t="shared" si="166"/>
        <v>0</v>
      </c>
      <c r="CN60" s="1034">
        <f t="shared" si="169"/>
        <v>0</v>
      </c>
      <c r="CQ60" s="1032">
        <v>9.5</v>
      </c>
      <c r="CR60" s="1034">
        <v>100</v>
      </c>
      <c r="CS60" s="1034">
        <v>0</v>
      </c>
      <c r="CT60" s="1034">
        <v>0</v>
      </c>
      <c r="CU60" s="1034">
        <v>0</v>
      </c>
      <c r="CV60" s="1034">
        <v>0</v>
      </c>
      <c r="CW60" s="1034">
        <v>0</v>
      </c>
      <c r="CX60" s="1034">
        <v>0</v>
      </c>
      <c r="CY60" s="1038"/>
      <c r="CZ60" s="1034">
        <v>0</v>
      </c>
      <c r="DB60" s="1035">
        <f>+DC60+0.25</f>
        <v>9.75</v>
      </c>
      <c r="DC60" s="1028">
        <v>9.5</v>
      </c>
      <c r="DD60" s="1034">
        <f t="shared" ref="DD60:DD98" si="170">CR60*$CZ60/100</f>
        <v>0</v>
      </c>
      <c r="DE60" s="1034">
        <f t="shared" ref="DE60:DE98" si="171">CS60*$CZ60/100</f>
        <v>0</v>
      </c>
      <c r="DF60" s="1034">
        <f t="shared" ref="DF60:DF98" si="172">CT60*$CZ60/100</f>
        <v>0</v>
      </c>
      <c r="DG60" s="1034">
        <f t="shared" ref="DG60:DG98" si="173">CU60*$CZ60/100</f>
        <v>0</v>
      </c>
      <c r="DH60" s="1034">
        <f t="shared" ref="DH60:DH98" si="174">CV60*$CZ60/100</f>
        <v>0</v>
      </c>
      <c r="DI60" s="1034">
        <f t="shared" ref="DI60:DI98" si="175">CW60*$CZ60/100</f>
        <v>0</v>
      </c>
      <c r="DJ60" s="1034">
        <f t="shared" ref="DJ60:DJ98" si="176">CX60*$CZ60/100</f>
        <v>0</v>
      </c>
      <c r="DK60" s="1034">
        <f t="shared" ref="DK60:DK98" si="177">SUM(DD60:DJ60)</f>
        <v>0</v>
      </c>
      <c r="DN60" s="1032">
        <v>9.5</v>
      </c>
      <c r="DO60" s="1034">
        <v>100</v>
      </c>
      <c r="DP60" s="1034">
        <v>0</v>
      </c>
      <c r="DQ60" s="1034">
        <v>0</v>
      </c>
      <c r="DR60" s="1034">
        <v>0</v>
      </c>
      <c r="DS60" s="1034">
        <v>0</v>
      </c>
      <c r="DT60" s="1034">
        <v>0</v>
      </c>
      <c r="DU60" s="1034">
        <v>0</v>
      </c>
      <c r="DV60" s="1034">
        <v>0</v>
      </c>
      <c r="DX60" s="1035">
        <f>+DY60+0.25</f>
        <v>9.75</v>
      </c>
      <c r="DY60" s="1028">
        <v>9.5</v>
      </c>
      <c r="DZ60" s="1034">
        <f>DO60*$DV60/100</f>
        <v>0</v>
      </c>
      <c r="EA60" s="1034">
        <f t="shared" ref="EA60:EF60" si="178">DP60*$DV60/100</f>
        <v>0</v>
      </c>
      <c r="EB60" s="1034">
        <f t="shared" si="178"/>
        <v>0</v>
      </c>
      <c r="EC60" s="1034">
        <f t="shared" si="178"/>
        <v>0</v>
      </c>
      <c r="ED60" s="1034">
        <f t="shared" si="178"/>
        <v>0</v>
      </c>
      <c r="EE60" s="1034">
        <f t="shared" si="178"/>
        <v>0</v>
      </c>
      <c r="EF60" s="1034">
        <f t="shared" si="178"/>
        <v>0</v>
      </c>
      <c r="EG60" s="1034">
        <f t="shared" ref="EG60:EG98" si="179">SUM(DZ60:EF60)</f>
        <v>0</v>
      </c>
      <c r="EL60" s="1032">
        <v>9.5</v>
      </c>
      <c r="EM60" s="1034"/>
      <c r="EN60" s="1034"/>
      <c r="EO60" s="1034"/>
      <c r="EP60" s="1034"/>
      <c r="EQ60" s="1034"/>
      <c r="ER60" s="1034"/>
      <c r="ES60" s="1034"/>
      <c r="ET60" s="1034"/>
      <c r="EV60" s="1035">
        <f>+EW60+0.25</f>
        <v>9.75</v>
      </c>
      <c r="EW60" s="1028">
        <v>9.5</v>
      </c>
      <c r="EX60" s="1034"/>
      <c r="EY60" s="1034"/>
      <c r="EZ60" s="1034"/>
      <c r="FA60" s="1034"/>
      <c r="FB60" s="1034"/>
      <c r="FC60" s="1034"/>
      <c r="FD60" s="1034"/>
      <c r="FE60" s="1034"/>
      <c r="FK60" s="1032">
        <v>9.5</v>
      </c>
      <c r="FL60" s="1034">
        <v>100</v>
      </c>
      <c r="FM60" s="1034">
        <v>0</v>
      </c>
      <c r="FN60" s="1034">
        <v>0</v>
      </c>
      <c r="FO60" s="1034">
        <v>0</v>
      </c>
      <c r="FP60" s="1034">
        <v>0</v>
      </c>
      <c r="FQ60" s="1034">
        <v>0</v>
      </c>
      <c r="FR60" s="1034">
        <v>0</v>
      </c>
      <c r="FS60" s="1034">
        <v>0</v>
      </c>
      <c r="FU60" s="1035">
        <f>+FV60+0.25</f>
        <v>9.75</v>
      </c>
      <c r="FV60" s="1028">
        <v>9.5</v>
      </c>
      <c r="FW60" s="1034">
        <f>$FS60*FL60/100</f>
        <v>0</v>
      </c>
      <c r="FX60" s="1034">
        <f t="shared" ref="FX60:GC60" si="180">$FS60*FM60/100</f>
        <v>0</v>
      </c>
      <c r="FY60" s="1034">
        <f t="shared" si="180"/>
        <v>0</v>
      </c>
      <c r="FZ60" s="1034">
        <f t="shared" si="180"/>
        <v>0</v>
      </c>
      <c r="GA60" s="1034">
        <f t="shared" si="180"/>
        <v>0</v>
      </c>
      <c r="GB60" s="1034">
        <f t="shared" si="180"/>
        <v>0</v>
      </c>
      <c r="GC60" s="1034">
        <f t="shared" si="180"/>
        <v>0</v>
      </c>
      <c r="GD60" s="1038"/>
      <c r="GE60" s="1038"/>
      <c r="GJ60" s="1032">
        <v>7.5</v>
      </c>
      <c r="GK60" s="1034">
        <v>100</v>
      </c>
      <c r="GL60" s="1034">
        <v>0</v>
      </c>
      <c r="GM60" s="1034">
        <v>0</v>
      </c>
      <c r="GN60" s="1034">
        <v>0</v>
      </c>
      <c r="GO60" s="1034">
        <v>0</v>
      </c>
      <c r="GP60" s="1034">
        <v>0</v>
      </c>
      <c r="GQ60" s="1034">
        <v>0</v>
      </c>
      <c r="GR60" s="1034">
        <v>643.09840289503165</v>
      </c>
      <c r="GT60" s="1035">
        <f t="shared" ref="GT60:GT63" si="181">+GU60+0.25</f>
        <v>7.75</v>
      </c>
      <c r="GU60" s="1028">
        <v>7.5</v>
      </c>
      <c r="GV60" s="1061">
        <f>(GK60*$GR60)/100</f>
        <v>643.09840289503165</v>
      </c>
      <c r="GW60" s="1061">
        <f t="shared" ref="GW60:HB60" si="182">(GL60*$GR60)/100</f>
        <v>0</v>
      </c>
      <c r="GX60" s="1061">
        <f t="shared" si="182"/>
        <v>0</v>
      </c>
      <c r="GY60" s="1061">
        <f t="shared" si="182"/>
        <v>0</v>
      </c>
      <c r="GZ60" s="1061">
        <f t="shared" si="182"/>
        <v>0</v>
      </c>
      <c r="HA60" s="1061">
        <f t="shared" si="182"/>
        <v>0</v>
      </c>
      <c r="HB60" s="1061">
        <f t="shared" si="182"/>
        <v>0</v>
      </c>
      <c r="HC60" s="1034">
        <f>SUM(GV60:HB60)</f>
        <v>643.09840289503165</v>
      </c>
      <c r="HI60" s="1085">
        <v>7.5</v>
      </c>
      <c r="HJ60" s="1087">
        <v>100</v>
      </c>
      <c r="HK60" s="1071">
        <v>0</v>
      </c>
      <c r="HL60" s="1071">
        <v>0</v>
      </c>
      <c r="HM60" s="1071">
        <v>0</v>
      </c>
      <c r="HN60" s="1071">
        <v>0</v>
      </c>
      <c r="HO60" s="1071">
        <v>0</v>
      </c>
      <c r="HP60" s="1071">
        <v>0</v>
      </c>
      <c r="HQ60" s="1071">
        <v>0</v>
      </c>
      <c r="HR60" s="1082"/>
      <c r="HS60" s="1086">
        <f t="shared" ref="HS60:HS63" si="183">+HT60+0.25</f>
        <v>7.75</v>
      </c>
      <c r="HT60" s="1085">
        <v>7.5</v>
      </c>
      <c r="HU60" s="1071">
        <f>(HJ60*$HQ60)/100</f>
        <v>0</v>
      </c>
      <c r="HV60" s="1071">
        <f t="shared" ref="HV60:IA75" si="184">(HK60*$HQ60)/100</f>
        <v>0</v>
      </c>
      <c r="HW60" s="1071">
        <f t="shared" si="184"/>
        <v>0</v>
      </c>
      <c r="HX60" s="1071">
        <f t="shared" si="184"/>
        <v>0</v>
      </c>
      <c r="HY60" s="1071">
        <f t="shared" si="184"/>
        <v>0</v>
      </c>
      <c r="HZ60" s="1071">
        <f t="shared" si="184"/>
        <v>0</v>
      </c>
      <c r="IA60" s="1071">
        <f t="shared" si="184"/>
        <v>0</v>
      </c>
      <c r="IB60" s="1071">
        <f>SUM(HU60:IA60)</f>
        <v>0</v>
      </c>
      <c r="IC60" s="1082"/>
      <c r="IL60" s="1085">
        <v>7.5</v>
      </c>
      <c r="IM60" s="1087">
        <v>100</v>
      </c>
      <c r="IN60" s="1071">
        <v>0</v>
      </c>
      <c r="IO60" s="1071">
        <v>0</v>
      </c>
      <c r="IP60" s="1071">
        <v>0</v>
      </c>
      <c r="IQ60" s="1071">
        <v>0</v>
      </c>
      <c r="IR60" s="1071">
        <v>0</v>
      </c>
      <c r="IS60" s="1071">
        <v>0</v>
      </c>
      <c r="IT60" s="1071">
        <v>0</v>
      </c>
      <c r="IU60" s="1082"/>
      <c r="IV60" s="1086">
        <f t="shared" ref="IV60:IV63" si="185">+IW60+0.25</f>
        <v>7.75</v>
      </c>
      <c r="IW60" s="1085">
        <v>7.5</v>
      </c>
      <c r="IX60" s="1071">
        <f t="shared" ref="IX60:IX102" si="186">(IM60*$IT60)/100</f>
        <v>0</v>
      </c>
      <c r="IY60" s="1071">
        <f t="shared" ref="IY60:IY102" si="187">(IN60*$IT60)/100</f>
        <v>0</v>
      </c>
      <c r="IZ60" s="1071">
        <f t="shared" ref="IZ60:IZ102" si="188">(IO60*$IT60)/100</f>
        <v>0</v>
      </c>
      <c r="JA60" s="1071">
        <f t="shared" ref="JA60:JA102" si="189">(IP60*$IT60)/100</f>
        <v>0</v>
      </c>
      <c r="JB60" s="1071">
        <f t="shared" ref="JB60:JB102" si="190">(IQ60*$IT60)/100</f>
        <v>0</v>
      </c>
      <c r="JC60" s="1071">
        <f t="shared" ref="JC60:JC102" si="191">(IR60*$IT60)/100</f>
        <v>0</v>
      </c>
      <c r="JD60" s="1071">
        <f t="shared" ref="JD60:JD102" si="192">(IS60*$IT60)/100</f>
        <v>0</v>
      </c>
      <c r="JE60" s="1071">
        <f>SUM(IX60:JD60)</f>
        <v>0</v>
      </c>
      <c r="JF60" s="1082"/>
    </row>
    <row r="61" spans="1:266">
      <c r="A61" s="132">
        <v>9.5</v>
      </c>
      <c r="B61" s="6">
        <v>100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/>
      <c r="J61" s="1">
        <v>0</v>
      </c>
      <c r="M61" s="132">
        <v>9.5</v>
      </c>
      <c r="N61" s="6">
        <f t="shared" si="141"/>
        <v>0</v>
      </c>
      <c r="O61" s="6">
        <f t="shared" si="142"/>
        <v>0</v>
      </c>
      <c r="P61" s="6">
        <f t="shared" si="143"/>
        <v>0</v>
      </c>
      <c r="Q61" s="6">
        <f t="shared" si="144"/>
        <v>0</v>
      </c>
      <c r="R61" s="6">
        <f t="shared" si="145"/>
        <v>0</v>
      </c>
      <c r="S61" s="6">
        <f t="shared" si="146"/>
        <v>0</v>
      </c>
      <c r="T61" s="6">
        <f t="shared" si="147"/>
        <v>0</v>
      </c>
      <c r="U61" s="6"/>
      <c r="V61" s="459"/>
      <c r="W61" s="6"/>
      <c r="X61" s="692">
        <v>12</v>
      </c>
      <c r="Y61" s="664">
        <v>100</v>
      </c>
      <c r="Z61" s="664">
        <v>0</v>
      </c>
      <c r="AA61" s="664">
        <v>0</v>
      </c>
      <c r="AB61" s="664">
        <v>0</v>
      </c>
      <c r="AC61" s="664">
        <v>0</v>
      </c>
      <c r="AD61" s="664">
        <v>0</v>
      </c>
      <c r="AE61" s="664">
        <v>0</v>
      </c>
      <c r="AF61" s="6"/>
      <c r="AG61" s="764">
        <v>0</v>
      </c>
      <c r="AI61" s="849">
        <f t="shared" si="148"/>
        <v>12.25</v>
      </c>
      <c r="AJ61" s="767">
        <v>12</v>
      </c>
      <c r="AK61" s="664">
        <f t="shared" si="149"/>
        <v>0</v>
      </c>
      <c r="AL61" s="664">
        <f t="shared" si="150"/>
        <v>0</v>
      </c>
      <c r="AM61" s="664">
        <f t="shared" si="151"/>
        <v>0</v>
      </c>
      <c r="AN61" s="664">
        <f t="shared" si="152"/>
        <v>0</v>
      </c>
      <c r="AO61" s="664">
        <f t="shared" si="153"/>
        <v>0</v>
      </c>
      <c r="AP61" s="664">
        <f t="shared" si="154"/>
        <v>0</v>
      </c>
      <c r="AQ61" s="664">
        <f t="shared" si="155"/>
        <v>0</v>
      </c>
      <c r="AR61" s="664">
        <f t="shared" si="156"/>
        <v>0</v>
      </c>
      <c r="AU61" s="6"/>
      <c r="AV61" s="692">
        <v>11.5</v>
      </c>
      <c r="AW61" s="764">
        <v>100</v>
      </c>
      <c r="AX61" s="764">
        <v>0</v>
      </c>
      <c r="AY61" s="764">
        <v>0</v>
      </c>
      <c r="AZ61" s="764">
        <v>0</v>
      </c>
      <c r="BA61" s="764">
        <v>0</v>
      </c>
      <c r="BB61" s="764">
        <v>0</v>
      </c>
      <c r="BC61" s="764">
        <v>0</v>
      </c>
      <c r="BD61" s="6"/>
      <c r="BE61" s="761">
        <v>6850.3158715218924</v>
      </c>
      <c r="BG61" s="849">
        <f t="shared" si="157"/>
        <v>11.75</v>
      </c>
      <c r="BH61" s="858">
        <v>11.5</v>
      </c>
      <c r="BI61" s="764">
        <f t="shared" si="158"/>
        <v>6850.3158715218924</v>
      </c>
      <c r="BJ61" s="764">
        <f t="shared" si="159"/>
        <v>0</v>
      </c>
      <c r="BK61" s="764">
        <f t="shared" si="160"/>
        <v>0</v>
      </c>
      <c r="BL61" s="764">
        <f t="shared" si="161"/>
        <v>0</v>
      </c>
      <c r="BM61" s="764">
        <f t="shared" si="162"/>
        <v>0</v>
      </c>
      <c r="BN61" s="764">
        <f t="shared" si="163"/>
        <v>0</v>
      </c>
      <c r="BO61" s="764">
        <f t="shared" si="164"/>
        <v>0</v>
      </c>
      <c r="BP61" s="761">
        <f t="shared" si="165"/>
        <v>6850.3158715218924</v>
      </c>
      <c r="BT61" s="1032">
        <v>11</v>
      </c>
      <c r="BU61" s="1034">
        <v>100</v>
      </c>
      <c r="BV61" s="1034">
        <v>0</v>
      </c>
      <c r="BW61" s="1034">
        <v>0</v>
      </c>
      <c r="BX61" s="1034">
        <v>0</v>
      </c>
      <c r="BY61" s="1034">
        <v>0</v>
      </c>
      <c r="BZ61" s="1034">
        <v>0</v>
      </c>
      <c r="CA61" s="1034">
        <v>0</v>
      </c>
      <c r="CB61" s="1038"/>
      <c r="CC61" s="1034">
        <v>0</v>
      </c>
      <c r="CE61" s="1035">
        <f t="shared" si="167"/>
        <v>11.25</v>
      </c>
      <c r="CF61" s="1028">
        <v>11</v>
      </c>
      <c r="CG61" s="1034">
        <f t="shared" si="168"/>
        <v>0</v>
      </c>
      <c r="CH61" s="1034">
        <f t="shared" si="166"/>
        <v>0</v>
      </c>
      <c r="CI61" s="1034">
        <f t="shared" si="166"/>
        <v>0</v>
      </c>
      <c r="CJ61" s="1034">
        <f t="shared" si="166"/>
        <v>0</v>
      </c>
      <c r="CK61" s="1034">
        <f t="shared" si="166"/>
        <v>0</v>
      </c>
      <c r="CL61" s="1034">
        <f t="shared" si="166"/>
        <v>0</v>
      </c>
      <c r="CM61" s="1034">
        <f t="shared" si="166"/>
        <v>0</v>
      </c>
      <c r="CN61" s="1034">
        <f t="shared" si="169"/>
        <v>0</v>
      </c>
      <c r="CQ61" s="1032">
        <v>10</v>
      </c>
      <c r="CR61" s="1034">
        <v>100</v>
      </c>
      <c r="CS61" s="1034">
        <v>0</v>
      </c>
      <c r="CT61" s="1034">
        <v>0</v>
      </c>
      <c r="CU61" s="1034">
        <v>0</v>
      </c>
      <c r="CV61" s="1034">
        <v>0</v>
      </c>
      <c r="CW61" s="1034">
        <v>0</v>
      </c>
      <c r="CX61" s="1034">
        <v>0</v>
      </c>
      <c r="CY61" s="1038"/>
      <c r="CZ61" s="1034">
        <v>0</v>
      </c>
      <c r="DB61" s="1035">
        <f t="shared" ref="DB61:DB98" si="193">+DC61+0.25</f>
        <v>10.25</v>
      </c>
      <c r="DC61" s="1028">
        <v>10</v>
      </c>
      <c r="DD61" s="1034">
        <f t="shared" si="170"/>
        <v>0</v>
      </c>
      <c r="DE61" s="1034">
        <f t="shared" si="171"/>
        <v>0</v>
      </c>
      <c r="DF61" s="1034">
        <f t="shared" si="172"/>
        <v>0</v>
      </c>
      <c r="DG61" s="1034">
        <f t="shared" si="173"/>
        <v>0</v>
      </c>
      <c r="DH61" s="1034">
        <f t="shared" si="174"/>
        <v>0</v>
      </c>
      <c r="DI61" s="1034">
        <f t="shared" si="175"/>
        <v>0</v>
      </c>
      <c r="DJ61" s="1034">
        <f t="shared" si="176"/>
        <v>0</v>
      </c>
      <c r="DK61" s="1034">
        <f t="shared" si="177"/>
        <v>0</v>
      </c>
      <c r="DN61" s="1032">
        <v>10</v>
      </c>
      <c r="DO61" s="1034">
        <v>100</v>
      </c>
      <c r="DP61" s="1034">
        <v>0</v>
      </c>
      <c r="DQ61" s="1034">
        <v>0</v>
      </c>
      <c r="DR61" s="1034">
        <v>0</v>
      </c>
      <c r="DS61" s="1034">
        <v>0</v>
      </c>
      <c r="DT61" s="1034">
        <v>0</v>
      </c>
      <c r="DU61" s="1034">
        <v>0</v>
      </c>
      <c r="DV61" s="1034">
        <v>0</v>
      </c>
      <c r="DX61" s="1035">
        <f t="shared" ref="DX61:DX98" si="194">+DY61+0.25</f>
        <v>10.25</v>
      </c>
      <c r="DY61" s="1028">
        <v>10</v>
      </c>
      <c r="DZ61" s="1034">
        <f t="shared" ref="DZ61:DZ98" si="195">DO61*$DV61/100</f>
        <v>0</v>
      </c>
      <c r="EA61" s="1034">
        <f t="shared" ref="EA61:EA98" si="196">DP61*$DV61/100</f>
        <v>0</v>
      </c>
      <c r="EB61" s="1034">
        <f t="shared" ref="EB61:EB98" si="197">DQ61*$DV61/100</f>
        <v>0</v>
      </c>
      <c r="EC61" s="1034">
        <f t="shared" ref="EC61:EC98" si="198">DR61*$DV61/100</f>
        <v>0</v>
      </c>
      <c r="ED61" s="1034">
        <f t="shared" ref="ED61:ED98" si="199">DS61*$DV61/100</f>
        <v>0</v>
      </c>
      <c r="EE61" s="1034">
        <f t="shared" ref="EE61:EE98" si="200">DT61*$DV61/100</f>
        <v>0</v>
      </c>
      <c r="EF61" s="1034">
        <f t="shared" ref="EF61:EF98" si="201">DU61*$DV61/100</f>
        <v>0</v>
      </c>
      <c r="EG61" s="1034">
        <f t="shared" si="179"/>
        <v>0</v>
      </c>
      <c r="EL61" s="1032">
        <v>10</v>
      </c>
      <c r="EM61" s="1034"/>
      <c r="EN61" s="1034"/>
      <c r="EO61" s="1034"/>
      <c r="EP61" s="1034"/>
      <c r="EQ61" s="1034"/>
      <c r="ER61" s="1034"/>
      <c r="ES61" s="1034"/>
      <c r="ET61" s="1034"/>
      <c r="EV61" s="1035">
        <f t="shared" ref="EV61:EV98" si="202">+EW61+0.25</f>
        <v>10.25</v>
      </c>
      <c r="EW61" s="1028">
        <v>10</v>
      </c>
      <c r="EX61" s="1034"/>
      <c r="EY61" s="1034"/>
      <c r="EZ61" s="1034"/>
      <c r="FA61" s="1034"/>
      <c r="FB61" s="1034"/>
      <c r="FC61" s="1034"/>
      <c r="FD61" s="1034"/>
      <c r="FE61" s="1034"/>
      <c r="FK61" s="1032">
        <v>10</v>
      </c>
      <c r="FL61" s="1034">
        <v>100</v>
      </c>
      <c r="FM61" s="1034">
        <v>0</v>
      </c>
      <c r="FN61" s="1034">
        <v>0</v>
      </c>
      <c r="FO61" s="1034">
        <v>0</v>
      </c>
      <c r="FP61" s="1034">
        <v>0</v>
      </c>
      <c r="FQ61" s="1034">
        <v>0</v>
      </c>
      <c r="FR61" s="1034">
        <v>0</v>
      </c>
      <c r="FS61" s="1034">
        <v>0</v>
      </c>
      <c r="FU61" s="1035">
        <f t="shared" ref="FU61:FU98" si="203">+FV61+0.25</f>
        <v>10.25</v>
      </c>
      <c r="FV61" s="1028">
        <v>10</v>
      </c>
      <c r="FW61" s="1034">
        <f t="shared" ref="FW61:FW98" si="204">$FS61*FL61/100</f>
        <v>0</v>
      </c>
      <c r="FX61" s="1034">
        <f t="shared" ref="FX61:FX98" si="205">$FS61*FM61/100</f>
        <v>0</v>
      </c>
      <c r="FY61" s="1034">
        <f t="shared" ref="FY61:FY98" si="206">$FS61*FN61/100</f>
        <v>0</v>
      </c>
      <c r="FZ61" s="1034">
        <f t="shared" ref="FZ61:FZ98" si="207">$FS61*FO61/100</f>
        <v>0</v>
      </c>
      <c r="GA61" s="1034">
        <f t="shared" ref="GA61:GA98" si="208">$FS61*FP61/100</f>
        <v>0</v>
      </c>
      <c r="GB61" s="1034">
        <f t="shared" ref="GB61:GB98" si="209">$FS61*FQ61/100</f>
        <v>0</v>
      </c>
      <c r="GC61" s="1034">
        <f t="shared" ref="GC61:GC98" si="210">$FS61*FR61/100</f>
        <v>0</v>
      </c>
      <c r="GD61" s="1038"/>
      <c r="GE61" s="1038"/>
      <c r="GJ61" s="1032">
        <v>8</v>
      </c>
      <c r="GK61" s="1034">
        <v>100</v>
      </c>
      <c r="GL61" s="1034">
        <v>0</v>
      </c>
      <c r="GM61" s="1034">
        <v>0</v>
      </c>
      <c r="GN61" s="1034">
        <v>0</v>
      </c>
      <c r="GO61" s="1034">
        <v>0</v>
      </c>
      <c r="GP61" s="1034">
        <v>0</v>
      </c>
      <c r="GQ61" s="1034">
        <v>0</v>
      </c>
      <c r="GR61" s="1034">
        <v>621.3046284032572</v>
      </c>
      <c r="GT61" s="1035">
        <f t="shared" si="181"/>
        <v>8.25</v>
      </c>
      <c r="GU61" s="1028">
        <v>8</v>
      </c>
      <c r="GV61" s="1061">
        <f t="shared" ref="GV61:GV102" si="211">(GK61*$GR61)/100</f>
        <v>621.3046284032572</v>
      </c>
      <c r="GW61" s="1061">
        <f t="shared" ref="GW61:GW102" si="212">(GL61*$GR61)/100</f>
        <v>0</v>
      </c>
      <c r="GX61" s="1061">
        <f t="shared" ref="GX61:GX102" si="213">(GM61*$GR61)/100</f>
        <v>0</v>
      </c>
      <c r="GY61" s="1061">
        <f t="shared" ref="GY61:GY102" si="214">(GN61*$GR61)/100</f>
        <v>0</v>
      </c>
      <c r="GZ61" s="1061">
        <f t="shared" ref="GZ61:GZ102" si="215">(GO61*$GR61)/100</f>
        <v>0</v>
      </c>
      <c r="HA61" s="1061">
        <f t="shared" ref="HA61:HA102" si="216">(GP61*$GR61)/100</f>
        <v>0</v>
      </c>
      <c r="HB61" s="1061">
        <f t="shared" ref="HB61:HB102" si="217">(GQ61*$GR61)/100</f>
        <v>0</v>
      </c>
      <c r="HC61" s="1034">
        <f t="shared" ref="HC61:HC101" si="218">SUM(GV61:HB61)</f>
        <v>621.3046284032572</v>
      </c>
      <c r="HI61" s="1085">
        <v>8</v>
      </c>
      <c r="HJ61" s="1087">
        <v>100</v>
      </c>
      <c r="HK61" s="1071">
        <v>0</v>
      </c>
      <c r="HL61" s="1071">
        <v>0</v>
      </c>
      <c r="HM61" s="1071">
        <v>0</v>
      </c>
      <c r="HN61" s="1071">
        <v>0</v>
      </c>
      <c r="HO61" s="1071">
        <v>0</v>
      </c>
      <c r="HP61" s="1071">
        <v>0</v>
      </c>
      <c r="HQ61" s="1071">
        <v>0</v>
      </c>
      <c r="HR61" s="1082"/>
      <c r="HS61" s="1086">
        <f t="shared" si="183"/>
        <v>8.25</v>
      </c>
      <c r="HT61" s="1085">
        <v>8</v>
      </c>
      <c r="HU61" s="1071">
        <f t="shared" ref="HU61:IA102" si="219">(HJ61*$HQ61)/100</f>
        <v>0</v>
      </c>
      <c r="HV61" s="1071">
        <f t="shared" si="184"/>
        <v>0</v>
      </c>
      <c r="HW61" s="1071">
        <f t="shared" si="184"/>
        <v>0</v>
      </c>
      <c r="HX61" s="1071">
        <f t="shared" si="184"/>
        <v>0</v>
      </c>
      <c r="HY61" s="1071">
        <f t="shared" si="184"/>
        <v>0</v>
      </c>
      <c r="HZ61" s="1071">
        <f t="shared" si="184"/>
        <v>0</v>
      </c>
      <c r="IA61" s="1071">
        <f t="shared" si="184"/>
        <v>0</v>
      </c>
      <c r="IB61" s="1071">
        <f t="shared" ref="IB61:IB101" si="220">SUM(HU61:IA61)</f>
        <v>0</v>
      </c>
      <c r="IC61" s="1082"/>
      <c r="IL61" s="1085">
        <v>8</v>
      </c>
      <c r="IM61" s="1087">
        <v>100</v>
      </c>
      <c r="IN61" s="1071">
        <v>0</v>
      </c>
      <c r="IO61" s="1071">
        <v>0</v>
      </c>
      <c r="IP61" s="1071">
        <v>0</v>
      </c>
      <c r="IQ61" s="1071">
        <v>0</v>
      </c>
      <c r="IR61" s="1071">
        <v>0</v>
      </c>
      <c r="IS61" s="1071">
        <v>0</v>
      </c>
      <c r="IT61" s="1071">
        <v>0</v>
      </c>
      <c r="IU61" s="1082"/>
      <c r="IV61" s="1086">
        <f t="shared" si="185"/>
        <v>8.25</v>
      </c>
      <c r="IW61" s="1085">
        <v>8</v>
      </c>
      <c r="IX61" s="1071">
        <f t="shared" si="186"/>
        <v>0</v>
      </c>
      <c r="IY61" s="1071">
        <f t="shared" si="187"/>
        <v>0</v>
      </c>
      <c r="IZ61" s="1071">
        <f t="shared" si="188"/>
        <v>0</v>
      </c>
      <c r="JA61" s="1071">
        <f t="shared" si="189"/>
        <v>0</v>
      </c>
      <c r="JB61" s="1071">
        <f t="shared" si="190"/>
        <v>0</v>
      </c>
      <c r="JC61" s="1071">
        <f t="shared" si="191"/>
        <v>0</v>
      </c>
      <c r="JD61" s="1071">
        <f t="shared" si="192"/>
        <v>0</v>
      </c>
      <c r="JE61" s="1071">
        <f t="shared" ref="JE61:JE101" si="221">SUM(IX61:JD61)</f>
        <v>0</v>
      </c>
      <c r="JF61" s="1082"/>
    </row>
    <row r="62" spans="1:266">
      <c r="A62" s="132">
        <v>10</v>
      </c>
      <c r="B62" s="6">
        <v>100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/>
      <c r="J62" s="1">
        <v>0</v>
      </c>
      <c r="M62" s="132">
        <v>10</v>
      </c>
      <c r="N62" s="6">
        <f t="shared" si="141"/>
        <v>0</v>
      </c>
      <c r="O62" s="6">
        <f t="shared" si="142"/>
        <v>0</v>
      </c>
      <c r="P62" s="6">
        <f t="shared" si="143"/>
        <v>0</v>
      </c>
      <c r="Q62" s="6">
        <f t="shared" si="144"/>
        <v>0</v>
      </c>
      <c r="R62" s="6">
        <f t="shared" si="145"/>
        <v>0</v>
      </c>
      <c r="S62" s="6">
        <f t="shared" si="146"/>
        <v>0</v>
      </c>
      <c r="T62" s="6">
        <f t="shared" si="147"/>
        <v>0</v>
      </c>
      <c r="U62" s="6"/>
      <c r="V62" s="459"/>
      <c r="W62" s="6"/>
      <c r="X62" s="692">
        <v>12.5</v>
      </c>
      <c r="Y62" s="664">
        <v>94.73684210526315</v>
      </c>
      <c r="Z62" s="664">
        <v>5.2631578947368416</v>
      </c>
      <c r="AA62" s="664">
        <v>0</v>
      </c>
      <c r="AB62" s="664">
        <v>0</v>
      </c>
      <c r="AC62" s="664">
        <v>0</v>
      </c>
      <c r="AD62" s="664">
        <v>0</v>
      </c>
      <c r="AE62" s="664">
        <v>0</v>
      </c>
      <c r="AF62" s="6"/>
      <c r="AG62" s="764">
        <v>498.10317119024228</v>
      </c>
      <c r="AI62" s="849">
        <f t="shared" si="148"/>
        <v>12.75</v>
      </c>
      <c r="AJ62" s="767">
        <v>12.5</v>
      </c>
      <c r="AK62" s="664">
        <f t="shared" si="149"/>
        <v>471.88721481180846</v>
      </c>
      <c r="AL62" s="664">
        <f t="shared" si="150"/>
        <v>26.215956378433802</v>
      </c>
      <c r="AM62" s="664">
        <f t="shared" si="151"/>
        <v>0</v>
      </c>
      <c r="AN62" s="664">
        <f t="shared" si="152"/>
        <v>0</v>
      </c>
      <c r="AO62" s="664">
        <f t="shared" si="153"/>
        <v>0</v>
      </c>
      <c r="AP62" s="664">
        <f t="shared" si="154"/>
        <v>0</v>
      </c>
      <c r="AQ62" s="664">
        <f t="shared" si="155"/>
        <v>0</v>
      </c>
      <c r="AR62" s="664">
        <f t="shared" si="156"/>
        <v>498.10317119024228</v>
      </c>
      <c r="AU62" s="6"/>
      <c r="AV62" s="692">
        <v>12</v>
      </c>
      <c r="AW62" s="764">
        <v>100</v>
      </c>
      <c r="AX62" s="764">
        <v>0</v>
      </c>
      <c r="AY62" s="764">
        <v>0</v>
      </c>
      <c r="AZ62" s="764">
        <v>0</v>
      </c>
      <c r="BA62" s="764">
        <v>0</v>
      </c>
      <c r="BB62" s="764">
        <v>0</v>
      </c>
      <c r="BC62" s="764">
        <v>0</v>
      </c>
      <c r="BD62" s="6"/>
      <c r="BE62" s="761">
        <v>2490.3584298405876</v>
      </c>
      <c r="BG62" s="849">
        <f t="shared" si="157"/>
        <v>12.25</v>
      </c>
      <c r="BH62" s="858">
        <v>12</v>
      </c>
      <c r="BI62" s="764">
        <f t="shared" si="158"/>
        <v>2490.3584298405876</v>
      </c>
      <c r="BJ62" s="764">
        <f t="shared" si="159"/>
        <v>0</v>
      </c>
      <c r="BK62" s="764">
        <f t="shared" si="160"/>
        <v>0</v>
      </c>
      <c r="BL62" s="764">
        <f t="shared" si="161"/>
        <v>0</v>
      </c>
      <c r="BM62" s="764">
        <f t="shared" si="162"/>
        <v>0</v>
      </c>
      <c r="BN62" s="764">
        <f t="shared" si="163"/>
        <v>0</v>
      </c>
      <c r="BO62" s="764">
        <f t="shared" si="164"/>
        <v>0</v>
      </c>
      <c r="BP62" s="761">
        <f t="shared" si="165"/>
        <v>2490.3584298405876</v>
      </c>
      <c r="BT62" s="1032">
        <v>11.5</v>
      </c>
      <c r="BU62" s="1034">
        <v>100</v>
      </c>
      <c r="BV62" s="1034">
        <v>0</v>
      </c>
      <c r="BW62" s="1034">
        <v>0</v>
      </c>
      <c r="BX62" s="1034">
        <v>0</v>
      </c>
      <c r="BY62" s="1034">
        <v>0</v>
      </c>
      <c r="BZ62" s="1034">
        <v>0</v>
      </c>
      <c r="CA62" s="1034">
        <v>0</v>
      </c>
      <c r="CB62" s="1038"/>
      <c r="CC62" s="1034">
        <v>0</v>
      </c>
      <c r="CE62" s="1035">
        <f t="shared" si="167"/>
        <v>11.75</v>
      </c>
      <c r="CF62" s="1028">
        <v>11.5</v>
      </c>
      <c r="CG62" s="1034">
        <f t="shared" si="168"/>
        <v>0</v>
      </c>
      <c r="CH62" s="1034">
        <f t="shared" si="166"/>
        <v>0</v>
      </c>
      <c r="CI62" s="1034">
        <f t="shared" si="166"/>
        <v>0</v>
      </c>
      <c r="CJ62" s="1034">
        <f t="shared" si="166"/>
        <v>0</v>
      </c>
      <c r="CK62" s="1034">
        <f t="shared" si="166"/>
        <v>0</v>
      </c>
      <c r="CL62" s="1034">
        <f t="shared" si="166"/>
        <v>0</v>
      </c>
      <c r="CM62" s="1034">
        <f t="shared" si="166"/>
        <v>0</v>
      </c>
      <c r="CN62" s="1034">
        <f t="shared" si="169"/>
        <v>0</v>
      </c>
      <c r="CQ62" s="1032">
        <v>10.5</v>
      </c>
      <c r="CR62" s="1034">
        <v>100</v>
      </c>
      <c r="CS62" s="1034">
        <v>0</v>
      </c>
      <c r="CT62" s="1034">
        <v>0</v>
      </c>
      <c r="CU62" s="1034">
        <v>0</v>
      </c>
      <c r="CV62" s="1034">
        <v>0</v>
      </c>
      <c r="CW62" s="1034">
        <v>0</v>
      </c>
      <c r="CX62" s="1034">
        <v>0</v>
      </c>
      <c r="CY62" s="1038"/>
      <c r="CZ62" s="1034">
        <v>0</v>
      </c>
      <c r="DB62" s="1035">
        <f t="shared" si="193"/>
        <v>10.75</v>
      </c>
      <c r="DC62" s="1028">
        <v>10.5</v>
      </c>
      <c r="DD62" s="1034">
        <f t="shared" si="170"/>
        <v>0</v>
      </c>
      <c r="DE62" s="1034">
        <f t="shared" si="171"/>
        <v>0</v>
      </c>
      <c r="DF62" s="1034">
        <f t="shared" si="172"/>
        <v>0</v>
      </c>
      <c r="DG62" s="1034">
        <f t="shared" si="173"/>
        <v>0</v>
      </c>
      <c r="DH62" s="1034">
        <f t="shared" si="174"/>
        <v>0</v>
      </c>
      <c r="DI62" s="1034">
        <f t="shared" si="175"/>
        <v>0</v>
      </c>
      <c r="DJ62" s="1034">
        <f t="shared" si="176"/>
        <v>0</v>
      </c>
      <c r="DK62" s="1034">
        <f t="shared" si="177"/>
        <v>0</v>
      </c>
      <c r="DN62" s="1032">
        <v>10.5</v>
      </c>
      <c r="DO62" s="1034">
        <v>100</v>
      </c>
      <c r="DP62" s="1034">
        <v>0</v>
      </c>
      <c r="DQ62" s="1034">
        <v>0</v>
      </c>
      <c r="DR62" s="1034">
        <v>0</v>
      </c>
      <c r="DS62" s="1034">
        <v>0</v>
      </c>
      <c r="DT62" s="1034">
        <v>0</v>
      </c>
      <c r="DU62" s="1034">
        <v>0</v>
      </c>
      <c r="DV62" s="1034">
        <v>0</v>
      </c>
      <c r="DX62" s="1035">
        <f t="shared" si="194"/>
        <v>10.75</v>
      </c>
      <c r="DY62" s="1028">
        <v>10.5</v>
      </c>
      <c r="DZ62" s="1034">
        <f t="shared" si="195"/>
        <v>0</v>
      </c>
      <c r="EA62" s="1034">
        <f t="shared" si="196"/>
        <v>0</v>
      </c>
      <c r="EB62" s="1034">
        <f t="shared" si="197"/>
        <v>0</v>
      </c>
      <c r="EC62" s="1034">
        <f t="shared" si="198"/>
        <v>0</v>
      </c>
      <c r="ED62" s="1034">
        <f t="shared" si="199"/>
        <v>0</v>
      </c>
      <c r="EE62" s="1034">
        <f t="shared" si="200"/>
        <v>0</v>
      </c>
      <c r="EF62" s="1034">
        <f t="shared" si="201"/>
        <v>0</v>
      </c>
      <c r="EG62" s="1034">
        <f t="shared" si="179"/>
        <v>0</v>
      </c>
      <c r="EL62" s="1032">
        <v>10.5</v>
      </c>
      <c r="EM62" s="1034"/>
      <c r="EN62" s="1034"/>
      <c r="EO62" s="1034"/>
      <c r="EP62" s="1034"/>
      <c r="EQ62" s="1034"/>
      <c r="ER62" s="1034"/>
      <c r="ES62" s="1034"/>
      <c r="ET62" s="1034"/>
      <c r="EV62" s="1035">
        <f t="shared" si="202"/>
        <v>10.75</v>
      </c>
      <c r="EW62" s="1028">
        <v>10.5</v>
      </c>
      <c r="EX62" s="1034"/>
      <c r="EY62" s="1034"/>
      <c r="EZ62" s="1034"/>
      <c r="FA62" s="1034"/>
      <c r="FB62" s="1034"/>
      <c r="FC62" s="1034"/>
      <c r="FD62" s="1034"/>
      <c r="FE62" s="1034"/>
      <c r="FK62" s="1032">
        <v>10.5</v>
      </c>
      <c r="FL62" s="1034">
        <v>100</v>
      </c>
      <c r="FM62" s="1034">
        <v>0</v>
      </c>
      <c r="FN62" s="1034">
        <v>0</v>
      </c>
      <c r="FO62" s="1034">
        <v>0</v>
      </c>
      <c r="FP62" s="1034">
        <v>0</v>
      </c>
      <c r="FQ62" s="1034">
        <v>0</v>
      </c>
      <c r="FR62" s="1034">
        <v>0</v>
      </c>
      <c r="FS62" s="1034">
        <v>0</v>
      </c>
      <c r="FU62" s="1035">
        <f t="shared" si="203"/>
        <v>10.75</v>
      </c>
      <c r="FV62" s="1028">
        <v>10.5</v>
      </c>
      <c r="FW62" s="1034">
        <f t="shared" si="204"/>
        <v>0</v>
      </c>
      <c r="FX62" s="1034">
        <f t="shared" si="205"/>
        <v>0</v>
      </c>
      <c r="FY62" s="1034">
        <f t="shared" si="206"/>
        <v>0</v>
      </c>
      <c r="FZ62" s="1034">
        <f t="shared" si="207"/>
        <v>0</v>
      </c>
      <c r="GA62" s="1034">
        <f t="shared" si="208"/>
        <v>0</v>
      </c>
      <c r="GB62" s="1034">
        <f t="shared" si="209"/>
        <v>0</v>
      </c>
      <c r="GC62" s="1034">
        <f t="shared" si="210"/>
        <v>0</v>
      </c>
      <c r="GD62" s="1038"/>
      <c r="GE62" s="1038"/>
      <c r="GJ62" s="1032">
        <v>8.5</v>
      </c>
      <c r="GK62" s="1034">
        <v>100</v>
      </c>
      <c r="GL62" s="1034">
        <v>0</v>
      </c>
      <c r="GM62" s="1034">
        <v>0</v>
      </c>
      <c r="GN62" s="1034">
        <v>0</v>
      </c>
      <c r="GO62" s="1034">
        <v>0</v>
      </c>
      <c r="GP62" s="1034">
        <v>0</v>
      </c>
      <c r="GQ62" s="1034">
        <v>0</v>
      </c>
      <c r="GR62" s="1034">
        <v>1069.6922384208337</v>
      </c>
      <c r="GT62" s="1035">
        <f t="shared" si="181"/>
        <v>8.75</v>
      </c>
      <c r="GU62" s="1028">
        <v>8.5</v>
      </c>
      <c r="GV62" s="1061">
        <f t="shared" si="211"/>
        <v>1069.6922384208337</v>
      </c>
      <c r="GW62" s="1061">
        <f t="shared" si="212"/>
        <v>0</v>
      </c>
      <c r="GX62" s="1061">
        <f t="shared" si="213"/>
        <v>0</v>
      </c>
      <c r="GY62" s="1061">
        <f t="shared" si="214"/>
        <v>0</v>
      </c>
      <c r="GZ62" s="1061">
        <f t="shared" si="215"/>
        <v>0</v>
      </c>
      <c r="HA62" s="1061">
        <f t="shared" si="216"/>
        <v>0</v>
      </c>
      <c r="HB62" s="1061">
        <f t="shared" si="217"/>
        <v>0</v>
      </c>
      <c r="HC62" s="1034">
        <f t="shared" si="218"/>
        <v>1069.6922384208337</v>
      </c>
      <c r="HI62" s="1085">
        <v>8.5</v>
      </c>
      <c r="HJ62" s="1087">
        <v>100</v>
      </c>
      <c r="HK62" s="1071">
        <v>0</v>
      </c>
      <c r="HL62" s="1071">
        <v>0</v>
      </c>
      <c r="HM62" s="1071">
        <v>0</v>
      </c>
      <c r="HN62" s="1071">
        <v>0</v>
      </c>
      <c r="HO62" s="1071">
        <v>0</v>
      </c>
      <c r="HP62" s="1071">
        <v>0</v>
      </c>
      <c r="HQ62" s="1071">
        <v>168.73717002031009</v>
      </c>
      <c r="HR62" s="1082"/>
      <c r="HS62" s="1086">
        <f t="shared" si="183"/>
        <v>8.75</v>
      </c>
      <c r="HT62" s="1085">
        <v>8.5</v>
      </c>
      <c r="HU62" s="1071">
        <f t="shared" si="219"/>
        <v>168.73717002031009</v>
      </c>
      <c r="HV62" s="1071">
        <f t="shared" si="184"/>
        <v>0</v>
      </c>
      <c r="HW62" s="1071">
        <f t="shared" si="184"/>
        <v>0</v>
      </c>
      <c r="HX62" s="1071">
        <f t="shared" si="184"/>
        <v>0</v>
      </c>
      <c r="HY62" s="1071">
        <f t="shared" si="184"/>
        <v>0</v>
      </c>
      <c r="HZ62" s="1071">
        <f t="shared" si="184"/>
        <v>0</v>
      </c>
      <c r="IA62" s="1071">
        <f t="shared" si="184"/>
        <v>0</v>
      </c>
      <c r="IB62" s="1071">
        <f t="shared" si="220"/>
        <v>168.73717002031009</v>
      </c>
      <c r="IC62" s="1082"/>
      <c r="IL62" s="1085">
        <v>8.5</v>
      </c>
      <c r="IM62" s="1087">
        <v>100</v>
      </c>
      <c r="IN62" s="1071">
        <v>0</v>
      </c>
      <c r="IO62" s="1071">
        <v>0</v>
      </c>
      <c r="IP62" s="1071">
        <v>0</v>
      </c>
      <c r="IQ62" s="1071">
        <v>0</v>
      </c>
      <c r="IR62" s="1071">
        <v>0</v>
      </c>
      <c r="IS62" s="1071">
        <v>0</v>
      </c>
      <c r="IT62" s="1071">
        <v>0</v>
      </c>
      <c r="IU62" s="1082"/>
      <c r="IV62" s="1086">
        <f t="shared" si="185"/>
        <v>8.75</v>
      </c>
      <c r="IW62" s="1085">
        <v>8.5</v>
      </c>
      <c r="IX62" s="1071">
        <f t="shared" si="186"/>
        <v>0</v>
      </c>
      <c r="IY62" s="1071">
        <f t="shared" si="187"/>
        <v>0</v>
      </c>
      <c r="IZ62" s="1071">
        <f t="shared" si="188"/>
        <v>0</v>
      </c>
      <c r="JA62" s="1071">
        <f t="shared" si="189"/>
        <v>0</v>
      </c>
      <c r="JB62" s="1071">
        <f t="shared" si="190"/>
        <v>0</v>
      </c>
      <c r="JC62" s="1071">
        <f t="shared" si="191"/>
        <v>0</v>
      </c>
      <c r="JD62" s="1071">
        <f t="shared" si="192"/>
        <v>0</v>
      </c>
      <c r="JE62" s="1071">
        <f t="shared" si="221"/>
        <v>0</v>
      </c>
      <c r="JF62" s="1082"/>
    </row>
    <row r="63" spans="1:266">
      <c r="A63" s="132">
        <v>10.5</v>
      </c>
      <c r="B63" s="6">
        <v>100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/>
      <c r="J63" s="1">
        <v>0</v>
      </c>
      <c r="M63" s="132">
        <v>10.5</v>
      </c>
      <c r="N63" s="6">
        <f t="shared" si="141"/>
        <v>0</v>
      </c>
      <c r="O63" s="6">
        <f t="shared" si="142"/>
        <v>0</v>
      </c>
      <c r="P63" s="6">
        <f t="shared" si="143"/>
        <v>0</v>
      </c>
      <c r="Q63" s="6">
        <f t="shared" si="144"/>
        <v>0</v>
      </c>
      <c r="R63" s="6">
        <f t="shared" si="145"/>
        <v>0</v>
      </c>
      <c r="S63" s="6">
        <f t="shared" si="146"/>
        <v>0</v>
      </c>
      <c r="T63" s="6">
        <f t="shared" si="147"/>
        <v>0</v>
      </c>
      <c r="U63" s="6"/>
      <c r="V63" s="459"/>
      <c r="W63" s="6"/>
      <c r="X63" s="692">
        <v>13</v>
      </c>
      <c r="Y63" s="664">
        <v>94.117647058823522</v>
      </c>
      <c r="Z63" s="664">
        <v>5.8823529411764701</v>
      </c>
      <c r="AA63" s="664">
        <v>0</v>
      </c>
      <c r="AB63" s="664">
        <v>0</v>
      </c>
      <c r="AC63" s="664">
        <v>0</v>
      </c>
      <c r="AD63" s="664">
        <v>0</v>
      </c>
      <c r="AE63" s="664">
        <v>0</v>
      </c>
      <c r="AF63" s="6"/>
      <c r="AG63" s="764">
        <v>3.9836655784291991E-2</v>
      </c>
      <c r="AI63" s="849">
        <f t="shared" si="148"/>
        <v>13.25</v>
      </c>
      <c r="AJ63" s="767">
        <v>13</v>
      </c>
      <c r="AK63" s="664">
        <f t="shared" si="149"/>
        <v>3.7493323091098339E-2</v>
      </c>
      <c r="AL63" s="664">
        <f t="shared" si="150"/>
        <v>2.3433326931936462E-3</v>
      </c>
      <c r="AM63" s="664">
        <f t="shared" si="151"/>
        <v>0</v>
      </c>
      <c r="AN63" s="664">
        <f t="shared" si="152"/>
        <v>0</v>
      </c>
      <c r="AO63" s="664">
        <f t="shared" si="153"/>
        <v>0</v>
      </c>
      <c r="AP63" s="664">
        <f t="shared" si="154"/>
        <v>0</v>
      </c>
      <c r="AQ63" s="664">
        <f t="shared" si="155"/>
        <v>0</v>
      </c>
      <c r="AR63" s="664">
        <f t="shared" si="156"/>
        <v>3.9836655784291984E-2</v>
      </c>
      <c r="AU63" s="6"/>
      <c r="AV63" s="692">
        <v>12.5</v>
      </c>
      <c r="AW63" s="764">
        <v>100</v>
      </c>
      <c r="AX63" s="764">
        <v>0</v>
      </c>
      <c r="AY63" s="764">
        <v>0</v>
      </c>
      <c r="AZ63" s="764">
        <v>0</v>
      </c>
      <c r="BA63" s="764">
        <v>0</v>
      </c>
      <c r="BB63" s="764">
        <v>0</v>
      </c>
      <c r="BC63" s="764">
        <v>0</v>
      </c>
      <c r="BD63" s="6"/>
      <c r="BE63" s="761">
        <v>38887.429873957379</v>
      </c>
      <c r="BG63" s="849">
        <f t="shared" si="157"/>
        <v>12.75</v>
      </c>
      <c r="BH63" s="858">
        <v>12.5</v>
      </c>
      <c r="BI63" s="764">
        <f t="shared" si="158"/>
        <v>38887.429873957379</v>
      </c>
      <c r="BJ63" s="764">
        <f t="shared" si="159"/>
        <v>0</v>
      </c>
      <c r="BK63" s="764">
        <f t="shared" si="160"/>
        <v>0</v>
      </c>
      <c r="BL63" s="764">
        <f t="shared" si="161"/>
        <v>0</v>
      </c>
      <c r="BM63" s="764">
        <f t="shared" si="162"/>
        <v>0</v>
      </c>
      <c r="BN63" s="764">
        <f t="shared" si="163"/>
        <v>0</v>
      </c>
      <c r="BO63" s="764">
        <f t="shared" si="164"/>
        <v>0</v>
      </c>
      <c r="BP63" s="761">
        <f t="shared" si="165"/>
        <v>38887.429873957379</v>
      </c>
      <c r="BT63" s="1032">
        <v>12</v>
      </c>
      <c r="BU63" s="1034">
        <v>100</v>
      </c>
      <c r="BV63" s="1034">
        <v>0</v>
      </c>
      <c r="BW63" s="1034">
        <v>0</v>
      </c>
      <c r="BX63" s="1034">
        <v>0</v>
      </c>
      <c r="BY63" s="1034">
        <v>0</v>
      </c>
      <c r="BZ63" s="1034">
        <v>0</v>
      </c>
      <c r="CA63" s="1034">
        <v>0</v>
      </c>
      <c r="CB63" s="1038"/>
      <c r="CC63" s="1034">
        <v>6.0679511648632438</v>
      </c>
      <c r="CE63" s="1035">
        <f t="shared" si="167"/>
        <v>12.25</v>
      </c>
      <c r="CF63" s="1028">
        <v>12</v>
      </c>
      <c r="CG63" s="1034">
        <f t="shared" si="168"/>
        <v>6.0679511648632438</v>
      </c>
      <c r="CH63" s="1034">
        <f t="shared" si="166"/>
        <v>0</v>
      </c>
      <c r="CI63" s="1034">
        <f t="shared" si="166"/>
        <v>0</v>
      </c>
      <c r="CJ63" s="1034">
        <f t="shared" si="166"/>
        <v>0</v>
      </c>
      <c r="CK63" s="1034">
        <f t="shared" si="166"/>
        <v>0</v>
      </c>
      <c r="CL63" s="1034">
        <f t="shared" si="166"/>
        <v>0</v>
      </c>
      <c r="CM63" s="1034">
        <f t="shared" si="166"/>
        <v>0</v>
      </c>
      <c r="CN63" s="1034">
        <f t="shared" si="169"/>
        <v>6.0679511648632438</v>
      </c>
      <c r="CQ63" s="1032">
        <v>11</v>
      </c>
      <c r="CR63" s="1034">
        <v>100</v>
      </c>
      <c r="CS63" s="1034">
        <v>0</v>
      </c>
      <c r="CT63" s="1034">
        <v>0</v>
      </c>
      <c r="CU63" s="1034">
        <v>0</v>
      </c>
      <c r="CV63" s="1034">
        <v>0</v>
      </c>
      <c r="CW63" s="1034">
        <v>0</v>
      </c>
      <c r="CX63" s="1034">
        <v>0</v>
      </c>
      <c r="CY63" s="1038"/>
      <c r="CZ63" s="1034">
        <v>0</v>
      </c>
      <c r="DB63" s="1035">
        <f t="shared" si="193"/>
        <v>11.25</v>
      </c>
      <c r="DC63" s="1028">
        <v>11</v>
      </c>
      <c r="DD63" s="1034">
        <f t="shared" si="170"/>
        <v>0</v>
      </c>
      <c r="DE63" s="1034">
        <f t="shared" si="171"/>
        <v>0</v>
      </c>
      <c r="DF63" s="1034">
        <f t="shared" si="172"/>
        <v>0</v>
      </c>
      <c r="DG63" s="1034">
        <f t="shared" si="173"/>
        <v>0</v>
      </c>
      <c r="DH63" s="1034">
        <f t="shared" si="174"/>
        <v>0</v>
      </c>
      <c r="DI63" s="1034">
        <f t="shared" si="175"/>
        <v>0</v>
      </c>
      <c r="DJ63" s="1034">
        <f t="shared" si="176"/>
        <v>0</v>
      </c>
      <c r="DK63" s="1034">
        <f t="shared" si="177"/>
        <v>0</v>
      </c>
      <c r="DN63" s="1032">
        <v>11</v>
      </c>
      <c r="DO63" s="1034">
        <v>100</v>
      </c>
      <c r="DP63" s="1034">
        <v>0</v>
      </c>
      <c r="DQ63" s="1034">
        <v>0</v>
      </c>
      <c r="DR63" s="1034">
        <v>0</v>
      </c>
      <c r="DS63" s="1034">
        <v>0</v>
      </c>
      <c r="DT63" s="1034">
        <v>0</v>
      </c>
      <c r="DU63" s="1034">
        <v>0</v>
      </c>
      <c r="DV63" s="1034">
        <v>1094.2357660108642</v>
      </c>
      <c r="DX63" s="1035">
        <f t="shared" si="194"/>
        <v>11.25</v>
      </c>
      <c r="DY63" s="1028">
        <v>11</v>
      </c>
      <c r="DZ63" s="1034">
        <f t="shared" si="195"/>
        <v>1094.2357660108642</v>
      </c>
      <c r="EA63" s="1034">
        <f t="shared" si="196"/>
        <v>0</v>
      </c>
      <c r="EB63" s="1034">
        <f t="shared" si="197"/>
        <v>0</v>
      </c>
      <c r="EC63" s="1034">
        <f t="shared" si="198"/>
        <v>0</v>
      </c>
      <c r="ED63" s="1034">
        <f t="shared" si="199"/>
        <v>0</v>
      </c>
      <c r="EE63" s="1034">
        <f t="shared" si="200"/>
        <v>0</v>
      </c>
      <c r="EF63" s="1034">
        <f t="shared" si="201"/>
        <v>0</v>
      </c>
      <c r="EG63" s="1034">
        <f t="shared" si="179"/>
        <v>1094.2357660108642</v>
      </c>
      <c r="EL63" s="1032">
        <v>11</v>
      </c>
      <c r="EM63" s="1034"/>
      <c r="EN63" s="1034"/>
      <c r="EO63" s="1034"/>
      <c r="EP63" s="1034"/>
      <c r="EQ63" s="1034"/>
      <c r="ER63" s="1034"/>
      <c r="ES63" s="1034"/>
      <c r="ET63" s="1034"/>
      <c r="EV63" s="1035">
        <f t="shared" si="202"/>
        <v>11.25</v>
      </c>
      <c r="EW63" s="1028">
        <v>11</v>
      </c>
      <c r="EX63" s="1034"/>
      <c r="EY63" s="1034"/>
      <c r="EZ63" s="1034"/>
      <c r="FA63" s="1034"/>
      <c r="FB63" s="1034"/>
      <c r="FC63" s="1034"/>
      <c r="FD63" s="1034"/>
      <c r="FE63" s="1034"/>
      <c r="FI63" s="1022">
        <v>100</v>
      </c>
      <c r="FK63" s="1032">
        <v>11</v>
      </c>
      <c r="FL63" s="1034">
        <v>100</v>
      </c>
      <c r="FM63" s="1034">
        <v>0</v>
      </c>
      <c r="FN63" s="1034">
        <v>0</v>
      </c>
      <c r="FO63" s="1034">
        <v>0</v>
      </c>
      <c r="FP63" s="1034">
        <v>0</v>
      </c>
      <c r="FQ63" s="1034">
        <v>0</v>
      </c>
      <c r="FR63" s="1034">
        <v>0</v>
      </c>
      <c r="FS63" s="1034">
        <v>825.78381911772044</v>
      </c>
      <c r="FU63" s="1035">
        <f t="shared" si="203"/>
        <v>11.25</v>
      </c>
      <c r="FV63" s="1028">
        <v>11</v>
      </c>
      <c r="FW63" s="1034">
        <f t="shared" si="204"/>
        <v>825.78381911772044</v>
      </c>
      <c r="FX63" s="1034">
        <f t="shared" si="205"/>
        <v>0</v>
      </c>
      <c r="FY63" s="1034">
        <f t="shared" si="206"/>
        <v>0</v>
      </c>
      <c r="FZ63" s="1034">
        <f t="shared" si="207"/>
        <v>0</v>
      </c>
      <c r="GA63" s="1034">
        <f t="shared" si="208"/>
        <v>0</v>
      </c>
      <c r="GB63" s="1034">
        <f t="shared" si="209"/>
        <v>0</v>
      </c>
      <c r="GC63" s="1034">
        <f t="shared" si="210"/>
        <v>0</v>
      </c>
      <c r="GD63" s="1038"/>
      <c r="GE63" s="1038"/>
      <c r="GJ63" s="1032">
        <v>9</v>
      </c>
      <c r="GK63" s="1034">
        <v>100</v>
      </c>
      <c r="GL63" s="1034">
        <v>0</v>
      </c>
      <c r="GM63" s="1034">
        <v>0</v>
      </c>
      <c r="GN63" s="1034">
        <v>0</v>
      </c>
      <c r="GO63" s="1034">
        <v>0</v>
      </c>
      <c r="GP63" s="1034">
        <v>0</v>
      </c>
      <c r="GQ63" s="1034">
        <v>0</v>
      </c>
      <c r="GR63" s="1034">
        <v>831.8691704007648</v>
      </c>
      <c r="GT63" s="1035">
        <f t="shared" si="181"/>
        <v>9.25</v>
      </c>
      <c r="GU63" s="1028">
        <v>9</v>
      </c>
      <c r="GV63" s="1061">
        <f t="shared" si="211"/>
        <v>831.8691704007648</v>
      </c>
      <c r="GW63" s="1061">
        <f t="shared" si="212"/>
        <v>0</v>
      </c>
      <c r="GX63" s="1061">
        <f t="shared" si="213"/>
        <v>0</v>
      </c>
      <c r="GY63" s="1061">
        <f t="shared" si="214"/>
        <v>0</v>
      </c>
      <c r="GZ63" s="1061">
        <f t="shared" si="215"/>
        <v>0</v>
      </c>
      <c r="HA63" s="1061">
        <f t="shared" si="216"/>
        <v>0</v>
      </c>
      <c r="HB63" s="1061">
        <f t="shared" si="217"/>
        <v>0</v>
      </c>
      <c r="HC63" s="1034">
        <f t="shared" si="218"/>
        <v>831.8691704007648</v>
      </c>
      <c r="HI63" s="1085">
        <v>9</v>
      </c>
      <c r="HJ63" s="1087">
        <v>100</v>
      </c>
      <c r="HK63" s="1071">
        <v>0</v>
      </c>
      <c r="HL63" s="1071">
        <v>0</v>
      </c>
      <c r="HM63" s="1071">
        <v>0</v>
      </c>
      <c r="HN63" s="1071">
        <v>0</v>
      </c>
      <c r="HO63" s="1071">
        <v>0</v>
      </c>
      <c r="HP63" s="1071">
        <v>0</v>
      </c>
      <c r="HQ63" s="1071">
        <v>506.21151006093027</v>
      </c>
      <c r="HR63" s="1082"/>
      <c r="HS63" s="1086">
        <f t="shared" si="183"/>
        <v>9.25</v>
      </c>
      <c r="HT63" s="1085">
        <v>9</v>
      </c>
      <c r="HU63" s="1071">
        <f t="shared" si="219"/>
        <v>506.21151006093021</v>
      </c>
      <c r="HV63" s="1071">
        <f t="shared" si="184"/>
        <v>0</v>
      </c>
      <c r="HW63" s="1071">
        <f t="shared" si="184"/>
        <v>0</v>
      </c>
      <c r="HX63" s="1071">
        <f t="shared" si="184"/>
        <v>0</v>
      </c>
      <c r="HY63" s="1071">
        <f t="shared" si="184"/>
        <v>0</v>
      </c>
      <c r="HZ63" s="1071">
        <f t="shared" si="184"/>
        <v>0</v>
      </c>
      <c r="IA63" s="1071">
        <f t="shared" si="184"/>
        <v>0</v>
      </c>
      <c r="IB63" s="1071">
        <f t="shared" si="220"/>
        <v>506.21151006093021</v>
      </c>
      <c r="IC63" s="1082"/>
      <c r="IL63" s="1085">
        <v>9</v>
      </c>
      <c r="IM63" s="1087">
        <v>100</v>
      </c>
      <c r="IN63" s="1071">
        <v>0</v>
      </c>
      <c r="IO63" s="1071">
        <v>0</v>
      </c>
      <c r="IP63" s="1071">
        <v>0</v>
      </c>
      <c r="IQ63" s="1071">
        <v>0</v>
      </c>
      <c r="IR63" s="1071">
        <v>0</v>
      </c>
      <c r="IS63" s="1071">
        <v>0</v>
      </c>
      <c r="IT63" s="1071">
        <v>0</v>
      </c>
      <c r="IU63" s="1082"/>
      <c r="IV63" s="1086">
        <f t="shared" si="185"/>
        <v>9.25</v>
      </c>
      <c r="IW63" s="1085">
        <v>9</v>
      </c>
      <c r="IX63" s="1071">
        <f t="shared" si="186"/>
        <v>0</v>
      </c>
      <c r="IY63" s="1071">
        <f t="shared" si="187"/>
        <v>0</v>
      </c>
      <c r="IZ63" s="1071">
        <f t="shared" si="188"/>
        <v>0</v>
      </c>
      <c r="JA63" s="1071">
        <f t="shared" si="189"/>
        <v>0</v>
      </c>
      <c r="JB63" s="1071">
        <f t="shared" si="190"/>
        <v>0</v>
      </c>
      <c r="JC63" s="1071">
        <f t="shared" si="191"/>
        <v>0</v>
      </c>
      <c r="JD63" s="1071">
        <f t="shared" si="192"/>
        <v>0</v>
      </c>
      <c r="JE63" s="1071">
        <f t="shared" si="221"/>
        <v>0</v>
      </c>
      <c r="JF63" s="1082"/>
    </row>
    <row r="64" spans="1:266">
      <c r="A64" s="132">
        <v>11</v>
      </c>
      <c r="B64" s="6">
        <v>100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/>
      <c r="J64" s="1">
        <v>0</v>
      </c>
      <c r="M64" s="132">
        <v>11</v>
      </c>
      <c r="N64" s="6">
        <f t="shared" si="141"/>
        <v>0</v>
      </c>
      <c r="O64" s="6">
        <f t="shared" si="142"/>
        <v>0</v>
      </c>
      <c r="P64" s="6">
        <f t="shared" si="143"/>
        <v>0</v>
      </c>
      <c r="Q64" s="6">
        <f t="shared" si="144"/>
        <v>0</v>
      </c>
      <c r="R64" s="6">
        <f t="shared" si="145"/>
        <v>0</v>
      </c>
      <c r="S64" s="6">
        <f t="shared" si="146"/>
        <v>0</v>
      </c>
      <c r="T64" s="6">
        <f t="shared" si="147"/>
        <v>0</v>
      </c>
      <c r="U64" s="6"/>
      <c r="V64" s="459"/>
      <c r="W64" s="6"/>
      <c r="X64" s="692">
        <v>13.5</v>
      </c>
      <c r="Y64" s="664">
        <v>91.666666666666657</v>
      </c>
      <c r="Z64" s="664">
        <v>8.3333333333333321</v>
      </c>
      <c r="AA64" s="664">
        <v>0</v>
      </c>
      <c r="AB64" s="664">
        <v>0</v>
      </c>
      <c r="AC64" s="664">
        <v>0</v>
      </c>
      <c r="AD64" s="664">
        <v>0</v>
      </c>
      <c r="AE64" s="664">
        <v>0</v>
      </c>
      <c r="AF64" s="6"/>
      <c r="AG64" s="764">
        <v>2490.3565093280745</v>
      </c>
      <c r="AI64" s="849">
        <f t="shared" si="148"/>
        <v>13.75</v>
      </c>
      <c r="AJ64" s="767">
        <v>13.5</v>
      </c>
      <c r="AK64" s="664">
        <f t="shared" si="149"/>
        <v>2282.8268002174013</v>
      </c>
      <c r="AL64" s="664">
        <f t="shared" si="150"/>
        <v>207.52970911067285</v>
      </c>
      <c r="AM64" s="664">
        <f t="shared" si="151"/>
        <v>0</v>
      </c>
      <c r="AN64" s="664">
        <f t="shared" si="152"/>
        <v>0</v>
      </c>
      <c r="AO64" s="664">
        <f t="shared" si="153"/>
        <v>0</v>
      </c>
      <c r="AP64" s="664">
        <f t="shared" si="154"/>
        <v>0</v>
      </c>
      <c r="AQ64" s="664">
        <f t="shared" si="155"/>
        <v>0</v>
      </c>
      <c r="AR64" s="664">
        <f t="shared" si="156"/>
        <v>2490.356509328074</v>
      </c>
      <c r="AU64" s="6"/>
      <c r="AV64" s="692">
        <v>13</v>
      </c>
      <c r="AW64" s="764">
        <v>100</v>
      </c>
      <c r="AX64" s="764">
        <v>0</v>
      </c>
      <c r="AY64" s="764">
        <v>0</v>
      </c>
      <c r="AZ64" s="764">
        <v>0</v>
      </c>
      <c r="BA64" s="764">
        <v>0</v>
      </c>
      <c r="BB64" s="764">
        <v>0</v>
      </c>
      <c r="BC64" s="764">
        <v>0</v>
      </c>
      <c r="BD64" s="6"/>
      <c r="BE64" s="761">
        <v>9134.5698716995921</v>
      </c>
      <c r="BG64" s="849">
        <f t="shared" si="157"/>
        <v>13.25</v>
      </c>
      <c r="BH64" s="858">
        <v>13</v>
      </c>
      <c r="BI64" s="764">
        <f t="shared" si="158"/>
        <v>9134.5698716995921</v>
      </c>
      <c r="BJ64" s="764">
        <f t="shared" si="159"/>
        <v>0</v>
      </c>
      <c r="BK64" s="764">
        <f t="shared" si="160"/>
        <v>0</v>
      </c>
      <c r="BL64" s="764">
        <f t="shared" si="161"/>
        <v>0</v>
      </c>
      <c r="BM64" s="764">
        <f t="shared" si="162"/>
        <v>0</v>
      </c>
      <c r="BN64" s="764">
        <f t="shared" si="163"/>
        <v>0</v>
      </c>
      <c r="BO64" s="764">
        <f t="shared" si="164"/>
        <v>0</v>
      </c>
      <c r="BP64" s="761">
        <f t="shared" si="165"/>
        <v>9134.5698716995921</v>
      </c>
      <c r="BT64" s="1032">
        <v>12.5</v>
      </c>
      <c r="BU64" s="1034">
        <v>100</v>
      </c>
      <c r="BV64" s="1034">
        <v>0</v>
      </c>
      <c r="BW64" s="1034">
        <v>0</v>
      </c>
      <c r="BX64" s="1034">
        <v>0</v>
      </c>
      <c r="BY64" s="1034">
        <v>0</v>
      </c>
      <c r="BZ64" s="1034">
        <v>0</v>
      </c>
      <c r="CA64" s="1034">
        <v>0</v>
      </c>
      <c r="CB64" s="1038"/>
      <c r="CC64" s="1034">
        <v>18.20385349458973</v>
      </c>
      <c r="CE64" s="1035">
        <f t="shared" si="167"/>
        <v>12.75</v>
      </c>
      <c r="CF64" s="1028">
        <v>12.5</v>
      </c>
      <c r="CG64" s="1034">
        <f t="shared" si="168"/>
        <v>18.20385349458973</v>
      </c>
      <c r="CH64" s="1034">
        <f t="shared" si="166"/>
        <v>0</v>
      </c>
      <c r="CI64" s="1034">
        <f t="shared" si="166"/>
        <v>0</v>
      </c>
      <c r="CJ64" s="1034">
        <f t="shared" si="166"/>
        <v>0</v>
      </c>
      <c r="CK64" s="1034">
        <f t="shared" si="166"/>
        <v>0</v>
      </c>
      <c r="CL64" s="1034">
        <f t="shared" si="166"/>
        <v>0</v>
      </c>
      <c r="CM64" s="1034">
        <f t="shared" si="166"/>
        <v>0</v>
      </c>
      <c r="CN64" s="1034">
        <f t="shared" si="169"/>
        <v>18.20385349458973</v>
      </c>
      <c r="CQ64" s="1032">
        <v>11.5</v>
      </c>
      <c r="CR64" s="1034">
        <v>100</v>
      </c>
      <c r="CS64" s="1034">
        <v>0</v>
      </c>
      <c r="CT64" s="1034">
        <v>0</v>
      </c>
      <c r="CU64" s="1034">
        <v>0</v>
      </c>
      <c r="CV64" s="1034">
        <v>0</v>
      </c>
      <c r="CW64" s="1034">
        <v>0</v>
      </c>
      <c r="CX64" s="1034">
        <v>0</v>
      </c>
      <c r="CY64" s="1038"/>
      <c r="CZ64" s="1034">
        <v>0</v>
      </c>
      <c r="DB64" s="1035">
        <f t="shared" si="193"/>
        <v>11.75</v>
      </c>
      <c r="DC64" s="1028">
        <v>11.5</v>
      </c>
      <c r="DD64" s="1034">
        <f t="shared" si="170"/>
        <v>0</v>
      </c>
      <c r="DE64" s="1034">
        <f t="shared" si="171"/>
        <v>0</v>
      </c>
      <c r="DF64" s="1034">
        <f t="shared" si="172"/>
        <v>0</v>
      </c>
      <c r="DG64" s="1034">
        <f t="shared" si="173"/>
        <v>0</v>
      </c>
      <c r="DH64" s="1034">
        <f t="shared" si="174"/>
        <v>0</v>
      </c>
      <c r="DI64" s="1034">
        <f t="shared" si="175"/>
        <v>0</v>
      </c>
      <c r="DJ64" s="1034">
        <f t="shared" si="176"/>
        <v>0</v>
      </c>
      <c r="DK64" s="1034">
        <f t="shared" si="177"/>
        <v>0</v>
      </c>
      <c r="DN64" s="1032">
        <v>11.5</v>
      </c>
      <c r="DO64" s="1034">
        <v>100</v>
      </c>
      <c r="DP64" s="1034">
        <v>0</v>
      </c>
      <c r="DQ64" s="1034">
        <v>0</v>
      </c>
      <c r="DR64" s="1034">
        <v>0</v>
      </c>
      <c r="DS64" s="1034">
        <v>0</v>
      </c>
      <c r="DT64" s="1034">
        <v>0</v>
      </c>
      <c r="DU64" s="1034">
        <v>0</v>
      </c>
      <c r="DV64" s="1034">
        <v>0</v>
      </c>
      <c r="DX64" s="1035">
        <f t="shared" si="194"/>
        <v>11.75</v>
      </c>
      <c r="DY64" s="1028">
        <v>11.5</v>
      </c>
      <c r="DZ64" s="1034">
        <f t="shared" si="195"/>
        <v>0</v>
      </c>
      <c r="EA64" s="1034">
        <f t="shared" si="196"/>
        <v>0</v>
      </c>
      <c r="EB64" s="1034">
        <f t="shared" si="197"/>
        <v>0</v>
      </c>
      <c r="EC64" s="1034">
        <f t="shared" si="198"/>
        <v>0</v>
      </c>
      <c r="ED64" s="1034">
        <f t="shared" si="199"/>
        <v>0</v>
      </c>
      <c r="EE64" s="1034">
        <f t="shared" si="200"/>
        <v>0</v>
      </c>
      <c r="EF64" s="1034">
        <f t="shared" si="201"/>
        <v>0</v>
      </c>
      <c r="EG64" s="1034">
        <f t="shared" si="179"/>
        <v>0</v>
      </c>
      <c r="EL64" s="1032">
        <v>11.5</v>
      </c>
      <c r="EM64" s="1034"/>
      <c r="EN64" s="1034"/>
      <c r="EO64" s="1034"/>
      <c r="EP64" s="1034"/>
      <c r="EQ64" s="1034"/>
      <c r="ER64" s="1034"/>
      <c r="ES64" s="1034"/>
      <c r="ET64" s="1034"/>
      <c r="EV64" s="1035">
        <f t="shared" si="202"/>
        <v>11.75</v>
      </c>
      <c r="EW64" s="1028">
        <v>11.5</v>
      </c>
      <c r="EX64" s="1034"/>
      <c r="EY64" s="1034"/>
      <c r="EZ64" s="1034"/>
      <c r="FA64" s="1034"/>
      <c r="FB64" s="1034"/>
      <c r="FC64" s="1034"/>
      <c r="FD64" s="1034"/>
      <c r="FE64" s="1034"/>
      <c r="FK64" s="1032">
        <v>11.5</v>
      </c>
      <c r="FL64" s="1034">
        <v>100</v>
      </c>
      <c r="FM64" s="1034">
        <v>0</v>
      </c>
      <c r="FN64" s="1034">
        <v>0</v>
      </c>
      <c r="FO64" s="1034">
        <v>0</v>
      </c>
      <c r="FP64" s="1034">
        <v>0</v>
      </c>
      <c r="FQ64" s="1034">
        <v>0</v>
      </c>
      <c r="FR64" s="1034">
        <v>0</v>
      </c>
      <c r="FS64" s="1034">
        <v>1230.5175878709811</v>
      </c>
      <c r="FU64" s="1035">
        <f t="shared" si="203"/>
        <v>11.75</v>
      </c>
      <c r="FV64" s="1028">
        <v>11.5</v>
      </c>
      <c r="FW64" s="1034">
        <f t="shared" si="204"/>
        <v>1230.5175878709811</v>
      </c>
      <c r="FX64" s="1034">
        <f t="shared" si="205"/>
        <v>0</v>
      </c>
      <c r="FY64" s="1034">
        <f t="shared" si="206"/>
        <v>0</v>
      </c>
      <c r="FZ64" s="1034">
        <f t="shared" si="207"/>
        <v>0</v>
      </c>
      <c r="GA64" s="1034">
        <f t="shared" si="208"/>
        <v>0</v>
      </c>
      <c r="GB64" s="1034">
        <f t="shared" si="209"/>
        <v>0</v>
      </c>
      <c r="GC64" s="1034">
        <f t="shared" si="210"/>
        <v>0</v>
      </c>
      <c r="GD64" s="1038"/>
      <c r="GE64" s="1038"/>
      <c r="GJ64" s="1032">
        <v>9.5</v>
      </c>
      <c r="GK64" s="1034">
        <v>100</v>
      </c>
      <c r="GL64" s="1034">
        <v>0</v>
      </c>
      <c r="GM64" s="1034">
        <v>0</v>
      </c>
      <c r="GN64" s="1034">
        <v>0</v>
      </c>
      <c r="GO64" s="1034">
        <v>0</v>
      </c>
      <c r="GP64" s="1034">
        <v>0</v>
      </c>
      <c r="GQ64" s="1034">
        <v>0</v>
      </c>
      <c r="GR64" s="1034">
        <v>1176.8241839885829</v>
      </c>
      <c r="GT64" s="1035">
        <f>+GU64+0.25</f>
        <v>9.75</v>
      </c>
      <c r="GU64" s="1028">
        <v>9.5</v>
      </c>
      <c r="GV64" s="1061">
        <f t="shared" si="211"/>
        <v>1176.8241839885829</v>
      </c>
      <c r="GW64" s="1061">
        <f t="shared" si="212"/>
        <v>0</v>
      </c>
      <c r="GX64" s="1061">
        <f t="shared" si="213"/>
        <v>0</v>
      </c>
      <c r="GY64" s="1061">
        <f t="shared" si="214"/>
        <v>0</v>
      </c>
      <c r="GZ64" s="1061">
        <f t="shared" si="215"/>
        <v>0</v>
      </c>
      <c r="HA64" s="1061">
        <f t="shared" si="216"/>
        <v>0</v>
      </c>
      <c r="HB64" s="1061">
        <f t="shared" si="217"/>
        <v>0</v>
      </c>
      <c r="HC64" s="1034">
        <f t="shared" si="218"/>
        <v>1176.8241839885829</v>
      </c>
      <c r="HI64" s="1085">
        <v>9.5</v>
      </c>
      <c r="HJ64" s="1087">
        <v>100</v>
      </c>
      <c r="HK64" s="1071">
        <v>0</v>
      </c>
      <c r="HL64" s="1071">
        <v>0</v>
      </c>
      <c r="HM64" s="1071">
        <v>0</v>
      </c>
      <c r="HN64" s="1071">
        <v>0</v>
      </c>
      <c r="HO64" s="1071">
        <v>0</v>
      </c>
      <c r="HP64" s="1071">
        <v>0</v>
      </c>
      <c r="HQ64" s="1071">
        <v>506.21151006093027</v>
      </c>
      <c r="HR64" s="1082"/>
      <c r="HS64" s="1086">
        <f>+HT64+0.25</f>
        <v>9.75</v>
      </c>
      <c r="HT64" s="1085">
        <v>9.5</v>
      </c>
      <c r="HU64" s="1071">
        <f t="shared" si="219"/>
        <v>506.21151006093021</v>
      </c>
      <c r="HV64" s="1071">
        <f t="shared" si="184"/>
        <v>0</v>
      </c>
      <c r="HW64" s="1071">
        <f t="shared" si="184"/>
        <v>0</v>
      </c>
      <c r="HX64" s="1071">
        <f t="shared" si="184"/>
        <v>0</v>
      </c>
      <c r="HY64" s="1071">
        <f t="shared" si="184"/>
        <v>0</v>
      </c>
      <c r="HZ64" s="1071">
        <f t="shared" si="184"/>
        <v>0</v>
      </c>
      <c r="IA64" s="1071">
        <f t="shared" si="184"/>
        <v>0</v>
      </c>
      <c r="IB64" s="1071">
        <f t="shared" si="220"/>
        <v>506.21151006093021</v>
      </c>
      <c r="IC64" s="1082"/>
      <c r="IL64" s="1085">
        <v>9.5</v>
      </c>
      <c r="IM64" s="1087">
        <v>100</v>
      </c>
      <c r="IN64" s="1071">
        <v>0</v>
      </c>
      <c r="IO64" s="1071">
        <v>0</v>
      </c>
      <c r="IP64" s="1071">
        <v>0</v>
      </c>
      <c r="IQ64" s="1071">
        <v>0</v>
      </c>
      <c r="IR64" s="1071">
        <v>0</v>
      </c>
      <c r="IS64" s="1071">
        <v>0</v>
      </c>
      <c r="IT64" s="1071">
        <v>0</v>
      </c>
      <c r="IU64" s="1082"/>
      <c r="IV64" s="1086">
        <f>+IW64+0.25</f>
        <v>9.75</v>
      </c>
      <c r="IW64" s="1085">
        <v>9.5</v>
      </c>
      <c r="IX64" s="1071">
        <f t="shared" si="186"/>
        <v>0</v>
      </c>
      <c r="IY64" s="1071">
        <f t="shared" si="187"/>
        <v>0</v>
      </c>
      <c r="IZ64" s="1071">
        <f t="shared" si="188"/>
        <v>0</v>
      </c>
      <c r="JA64" s="1071">
        <f t="shared" si="189"/>
        <v>0</v>
      </c>
      <c r="JB64" s="1071">
        <f t="shared" si="190"/>
        <v>0</v>
      </c>
      <c r="JC64" s="1071">
        <f t="shared" si="191"/>
        <v>0</v>
      </c>
      <c r="JD64" s="1071">
        <f t="shared" si="192"/>
        <v>0</v>
      </c>
      <c r="JE64" s="1071">
        <f t="shared" si="221"/>
        <v>0</v>
      </c>
      <c r="JF64" s="1082"/>
    </row>
    <row r="65" spans="1:266">
      <c r="A65" s="132">
        <v>11.5</v>
      </c>
      <c r="B65" s="6">
        <v>100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/>
      <c r="J65" s="1">
        <v>0</v>
      </c>
      <c r="M65" s="132">
        <v>11.5</v>
      </c>
      <c r="N65" s="6">
        <f t="shared" si="141"/>
        <v>0</v>
      </c>
      <c r="O65" s="6">
        <f t="shared" si="142"/>
        <v>0</v>
      </c>
      <c r="P65" s="6">
        <f t="shared" si="143"/>
        <v>0</v>
      </c>
      <c r="Q65" s="6">
        <f t="shared" si="144"/>
        <v>0</v>
      </c>
      <c r="R65" s="6">
        <f t="shared" si="145"/>
        <v>0</v>
      </c>
      <c r="S65" s="6">
        <f t="shared" si="146"/>
        <v>0</v>
      </c>
      <c r="T65" s="6">
        <f t="shared" si="147"/>
        <v>0</v>
      </c>
      <c r="U65" s="6"/>
      <c r="V65" s="459"/>
      <c r="W65" s="6"/>
      <c r="X65" s="692">
        <v>14</v>
      </c>
      <c r="Y65" s="664">
        <v>95.454545454545453</v>
      </c>
      <c r="Z65" s="664">
        <v>4.5454545454545459</v>
      </c>
      <c r="AA65" s="664">
        <v>0</v>
      </c>
      <c r="AB65" s="664">
        <v>0</v>
      </c>
      <c r="AC65" s="664">
        <v>0</v>
      </c>
      <c r="AD65" s="664">
        <v>0</v>
      </c>
      <c r="AE65" s="664">
        <v>0</v>
      </c>
      <c r="AF65" s="6"/>
      <c r="AG65" s="764">
        <v>2554.026345544577</v>
      </c>
      <c r="AI65" s="849">
        <f t="shared" si="148"/>
        <v>14.25</v>
      </c>
      <c r="AJ65" s="767">
        <v>14</v>
      </c>
      <c r="AK65" s="664">
        <f t="shared" si="149"/>
        <v>2437.9342389289145</v>
      </c>
      <c r="AL65" s="664">
        <f t="shared" si="150"/>
        <v>116.0921066156626</v>
      </c>
      <c r="AM65" s="664">
        <f t="shared" si="151"/>
        <v>0</v>
      </c>
      <c r="AN65" s="664">
        <f t="shared" si="152"/>
        <v>0</v>
      </c>
      <c r="AO65" s="664">
        <f t="shared" si="153"/>
        <v>0</v>
      </c>
      <c r="AP65" s="664">
        <f t="shared" si="154"/>
        <v>0</v>
      </c>
      <c r="AQ65" s="664">
        <f t="shared" si="155"/>
        <v>0</v>
      </c>
      <c r="AR65" s="664">
        <f t="shared" si="156"/>
        <v>2554.026345544577</v>
      </c>
      <c r="AU65" s="6"/>
      <c r="AV65" s="692">
        <v>13.5</v>
      </c>
      <c r="AW65" s="764">
        <v>100</v>
      </c>
      <c r="AX65" s="764">
        <v>0</v>
      </c>
      <c r="AY65" s="764">
        <v>0</v>
      </c>
      <c r="AZ65" s="764">
        <v>0</v>
      </c>
      <c r="BA65" s="764">
        <v>0</v>
      </c>
      <c r="BB65" s="764">
        <v>0</v>
      </c>
      <c r="BC65" s="764">
        <v>0</v>
      </c>
      <c r="BD65" s="6"/>
      <c r="BE65" s="761">
        <v>16401.171484232611</v>
      </c>
      <c r="BG65" s="849">
        <f t="shared" si="157"/>
        <v>13.75</v>
      </c>
      <c r="BH65" s="858">
        <v>13.5</v>
      </c>
      <c r="BI65" s="764">
        <f t="shared" si="158"/>
        <v>16401.171484232611</v>
      </c>
      <c r="BJ65" s="764">
        <f t="shared" si="159"/>
        <v>0</v>
      </c>
      <c r="BK65" s="764">
        <f t="shared" si="160"/>
        <v>0</v>
      </c>
      <c r="BL65" s="764">
        <f t="shared" si="161"/>
        <v>0</v>
      </c>
      <c r="BM65" s="764">
        <f t="shared" si="162"/>
        <v>0</v>
      </c>
      <c r="BN65" s="764">
        <f t="shared" si="163"/>
        <v>0</v>
      </c>
      <c r="BO65" s="764">
        <f t="shared" si="164"/>
        <v>0</v>
      </c>
      <c r="BP65" s="761">
        <f t="shared" si="165"/>
        <v>16401.171484232611</v>
      </c>
      <c r="BT65" s="1032">
        <v>13</v>
      </c>
      <c r="BU65" s="1034">
        <v>100</v>
      </c>
      <c r="BV65" s="1034">
        <v>0</v>
      </c>
      <c r="BW65" s="1034">
        <v>0</v>
      </c>
      <c r="BX65" s="1034">
        <v>0</v>
      </c>
      <c r="BY65" s="1034">
        <v>0</v>
      </c>
      <c r="BZ65" s="1034">
        <v>0</v>
      </c>
      <c r="CA65" s="1034">
        <v>0</v>
      </c>
      <c r="CB65" s="1038"/>
      <c r="CC65" s="1034">
        <v>27.305780241884605</v>
      </c>
      <c r="CE65" s="1035">
        <f t="shared" si="167"/>
        <v>13.25</v>
      </c>
      <c r="CF65" s="1028">
        <v>13</v>
      </c>
      <c r="CG65" s="1034">
        <f t="shared" si="168"/>
        <v>27.305780241884605</v>
      </c>
      <c r="CH65" s="1034">
        <f t="shared" si="166"/>
        <v>0</v>
      </c>
      <c r="CI65" s="1034">
        <f t="shared" si="166"/>
        <v>0</v>
      </c>
      <c r="CJ65" s="1034">
        <f t="shared" si="166"/>
        <v>0</v>
      </c>
      <c r="CK65" s="1034">
        <f t="shared" si="166"/>
        <v>0</v>
      </c>
      <c r="CL65" s="1034">
        <f t="shared" si="166"/>
        <v>0</v>
      </c>
      <c r="CM65" s="1034">
        <f t="shared" si="166"/>
        <v>0</v>
      </c>
      <c r="CN65" s="1034">
        <f t="shared" si="169"/>
        <v>27.305780241884605</v>
      </c>
      <c r="CQ65" s="1032">
        <v>12</v>
      </c>
      <c r="CR65" s="1034">
        <v>100</v>
      </c>
      <c r="CS65" s="1034">
        <v>0</v>
      </c>
      <c r="CT65" s="1034">
        <v>0</v>
      </c>
      <c r="CU65" s="1034">
        <v>0</v>
      </c>
      <c r="CV65" s="1034">
        <v>0</v>
      </c>
      <c r="CW65" s="1034">
        <v>0</v>
      </c>
      <c r="CX65" s="1034">
        <v>0</v>
      </c>
      <c r="CY65" s="1038"/>
      <c r="CZ65" s="1034">
        <v>0</v>
      </c>
      <c r="DB65" s="1035">
        <f t="shared" si="193"/>
        <v>12.25</v>
      </c>
      <c r="DC65" s="1028">
        <v>12</v>
      </c>
      <c r="DD65" s="1034">
        <f t="shared" si="170"/>
        <v>0</v>
      </c>
      <c r="DE65" s="1034">
        <f t="shared" si="171"/>
        <v>0</v>
      </c>
      <c r="DF65" s="1034">
        <f t="shared" si="172"/>
        <v>0</v>
      </c>
      <c r="DG65" s="1034">
        <f t="shared" si="173"/>
        <v>0</v>
      </c>
      <c r="DH65" s="1034">
        <f t="shared" si="174"/>
        <v>0</v>
      </c>
      <c r="DI65" s="1034">
        <f t="shared" si="175"/>
        <v>0</v>
      </c>
      <c r="DJ65" s="1034">
        <f t="shared" si="176"/>
        <v>0</v>
      </c>
      <c r="DK65" s="1034">
        <f t="shared" si="177"/>
        <v>0</v>
      </c>
      <c r="DN65" s="1032">
        <v>12</v>
      </c>
      <c r="DO65" s="1034">
        <v>100</v>
      </c>
      <c r="DP65" s="1034">
        <v>0</v>
      </c>
      <c r="DQ65" s="1034">
        <v>0</v>
      </c>
      <c r="DR65" s="1034">
        <v>0</v>
      </c>
      <c r="DS65" s="1034">
        <v>0</v>
      </c>
      <c r="DT65" s="1034">
        <v>0</v>
      </c>
      <c r="DU65" s="1034">
        <v>0</v>
      </c>
      <c r="DV65" s="1034">
        <v>0</v>
      </c>
      <c r="DX65" s="1035">
        <f t="shared" si="194"/>
        <v>12.25</v>
      </c>
      <c r="DY65" s="1028">
        <v>12</v>
      </c>
      <c r="DZ65" s="1034">
        <f t="shared" si="195"/>
        <v>0</v>
      </c>
      <c r="EA65" s="1034">
        <f t="shared" si="196"/>
        <v>0</v>
      </c>
      <c r="EB65" s="1034">
        <f t="shared" si="197"/>
        <v>0</v>
      </c>
      <c r="EC65" s="1034">
        <f t="shared" si="198"/>
        <v>0</v>
      </c>
      <c r="ED65" s="1034">
        <f t="shared" si="199"/>
        <v>0</v>
      </c>
      <c r="EE65" s="1034">
        <f t="shared" si="200"/>
        <v>0</v>
      </c>
      <c r="EF65" s="1034">
        <f t="shared" si="201"/>
        <v>0</v>
      </c>
      <c r="EG65" s="1034">
        <f t="shared" si="179"/>
        <v>0</v>
      </c>
      <c r="EL65" s="1032">
        <v>12</v>
      </c>
      <c r="EM65" s="1034"/>
      <c r="EN65" s="1034"/>
      <c r="EO65" s="1034"/>
      <c r="EP65" s="1034"/>
      <c r="EQ65" s="1034"/>
      <c r="ER65" s="1034"/>
      <c r="ES65" s="1034"/>
      <c r="ET65" s="1034"/>
      <c r="EV65" s="1035">
        <f t="shared" si="202"/>
        <v>12.25</v>
      </c>
      <c r="EW65" s="1028">
        <v>12</v>
      </c>
      <c r="EX65" s="1034"/>
      <c r="EY65" s="1034"/>
      <c r="EZ65" s="1034"/>
      <c r="FA65" s="1034"/>
      <c r="FB65" s="1034"/>
      <c r="FC65" s="1034"/>
      <c r="FD65" s="1034"/>
      <c r="FE65" s="1034"/>
      <c r="FK65" s="1032">
        <v>12</v>
      </c>
      <c r="FL65" s="1034">
        <v>100</v>
      </c>
      <c r="FM65" s="1034">
        <v>0</v>
      </c>
      <c r="FN65" s="1034">
        <v>0</v>
      </c>
      <c r="FO65" s="1034">
        <v>0</v>
      </c>
      <c r="FP65" s="1034">
        <v>0</v>
      </c>
      <c r="FQ65" s="1034">
        <v>0</v>
      </c>
      <c r="FR65" s="1034">
        <v>0</v>
      </c>
      <c r="FS65" s="1034">
        <v>1718.1317012979912</v>
      </c>
      <c r="FU65" s="1035">
        <f t="shared" si="203"/>
        <v>12.25</v>
      </c>
      <c r="FV65" s="1028">
        <v>12</v>
      </c>
      <c r="FW65" s="1034">
        <f t="shared" si="204"/>
        <v>1718.1317012979912</v>
      </c>
      <c r="FX65" s="1034">
        <f t="shared" si="205"/>
        <v>0</v>
      </c>
      <c r="FY65" s="1034">
        <f t="shared" si="206"/>
        <v>0</v>
      </c>
      <c r="FZ65" s="1034">
        <f t="shared" si="207"/>
        <v>0</v>
      </c>
      <c r="GA65" s="1034">
        <f t="shared" si="208"/>
        <v>0</v>
      </c>
      <c r="GB65" s="1034">
        <f t="shared" si="209"/>
        <v>0</v>
      </c>
      <c r="GC65" s="1034">
        <f t="shared" si="210"/>
        <v>0</v>
      </c>
      <c r="GD65" s="1038"/>
      <c r="GE65" s="1038"/>
      <c r="GJ65" s="1032">
        <v>10</v>
      </c>
      <c r="GK65" s="1034">
        <v>100</v>
      </c>
      <c r="GL65" s="1034">
        <v>0</v>
      </c>
      <c r="GM65" s="1034">
        <v>0</v>
      </c>
      <c r="GN65" s="1034">
        <v>0</v>
      </c>
      <c r="GO65" s="1034">
        <v>0</v>
      </c>
      <c r="GP65" s="1034">
        <v>0</v>
      </c>
      <c r="GQ65" s="1034">
        <v>0</v>
      </c>
      <c r="GR65" s="1034">
        <v>1260.872150877575</v>
      </c>
      <c r="GT65" s="1035">
        <f t="shared" ref="GT65:GT102" si="222">+GU65+0.25</f>
        <v>10.25</v>
      </c>
      <c r="GU65" s="1028">
        <v>10</v>
      </c>
      <c r="GV65" s="1061">
        <f t="shared" si="211"/>
        <v>1260.872150877575</v>
      </c>
      <c r="GW65" s="1061">
        <f t="shared" si="212"/>
        <v>0</v>
      </c>
      <c r="GX65" s="1061">
        <f t="shared" si="213"/>
        <v>0</v>
      </c>
      <c r="GY65" s="1061">
        <f t="shared" si="214"/>
        <v>0</v>
      </c>
      <c r="GZ65" s="1061">
        <f t="shared" si="215"/>
        <v>0</v>
      </c>
      <c r="HA65" s="1061">
        <f t="shared" si="216"/>
        <v>0</v>
      </c>
      <c r="HB65" s="1061">
        <f t="shared" si="217"/>
        <v>0</v>
      </c>
      <c r="HC65" s="1034">
        <f t="shared" si="218"/>
        <v>1260.872150877575</v>
      </c>
      <c r="HI65" s="1085">
        <v>10</v>
      </c>
      <c r="HJ65" s="1087">
        <v>100</v>
      </c>
      <c r="HK65" s="1071">
        <v>0</v>
      </c>
      <c r="HL65" s="1071">
        <v>0</v>
      </c>
      <c r="HM65" s="1071">
        <v>0</v>
      </c>
      <c r="HN65" s="1071">
        <v>0</v>
      </c>
      <c r="HO65" s="1071">
        <v>0</v>
      </c>
      <c r="HP65" s="1071">
        <v>0</v>
      </c>
      <c r="HQ65" s="1071">
        <v>877.92955501402002</v>
      </c>
      <c r="HR65" s="1082"/>
      <c r="HS65" s="1086">
        <f t="shared" ref="HS65:HS102" si="223">+HT65+0.25</f>
        <v>10.25</v>
      </c>
      <c r="HT65" s="1085">
        <v>10</v>
      </c>
      <c r="HU65" s="1071">
        <f t="shared" si="219"/>
        <v>877.92955501402002</v>
      </c>
      <c r="HV65" s="1071">
        <f t="shared" si="184"/>
        <v>0</v>
      </c>
      <c r="HW65" s="1071">
        <f t="shared" si="184"/>
        <v>0</v>
      </c>
      <c r="HX65" s="1071">
        <f t="shared" si="184"/>
        <v>0</v>
      </c>
      <c r="HY65" s="1071">
        <f t="shared" si="184"/>
        <v>0</v>
      </c>
      <c r="HZ65" s="1071">
        <f t="shared" si="184"/>
        <v>0</v>
      </c>
      <c r="IA65" s="1071">
        <f t="shared" si="184"/>
        <v>0</v>
      </c>
      <c r="IB65" s="1071">
        <f t="shared" si="220"/>
        <v>877.92955501402002</v>
      </c>
      <c r="IC65" s="1082"/>
      <c r="IL65" s="1085">
        <v>10</v>
      </c>
      <c r="IM65" s="1087">
        <v>100</v>
      </c>
      <c r="IN65" s="1071">
        <v>0</v>
      </c>
      <c r="IO65" s="1071">
        <v>0</v>
      </c>
      <c r="IP65" s="1071">
        <v>0</v>
      </c>
      <c r="IQ65" s="1071">
        <v>0</v>
      </c>
      <c r="IR65" s="1071">
        <v>0</v>
      </c>
      <c r="IS65" s="1071">
        <v>0</v>
      </c>
      <c r="IT65" s="1071">
        <v>0</v>
      </c>
      <c r="IU65" s="1082"/>
      <c r="IV65" s="1086">
        <f t="shared" ref="IV65:IV102" si="224">+IW65+0.25</f>
        <v>10.25</v>
      </c>
      <c r="IW65" s="1085">
        <v>10</v>
      </c>
      <c r="IX65" s="1071">
        <f t="shared" si="186"/>
        <v>0</v>
      </c>
      <c r="IY65" s="1071">
        <f t="shared" si="187"/>
        <v>0</v>
      </c>
      <c r="IZ65" s="1071">
        <f t="shared" si="188"/>
        <v>0</v>
      </c>
      <c r="JA65" s="1071">
        <f t="shared" si="189"/>
        <v>0</v>
      </c>
      <c r="JB65" s="1071">
        <f t="shared" si="190"/>
        <v>0</v>
      </c>
      <c r="JC65" s="1071">
        <f t="shared" si="191"/>
        <v>0</v>
      </c>
      <c r="JD65" s="1071">
        <f t="shared" si="192"/>
        <v>0</v>
      </c>
      <c r="JE65" s="1071">
        <f t="shared" si="221"/>
        <v>0</v>
      </c>
      <c r="JF65" s="1082"/>
    </row>
    <row r="66" spans="1:266">
      <c r="A66" s="132">
        <v>12</v>
      </c>
      <c r="B66" s="6">
        <v>100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/>
      <c r="J66" s="1">
        <v>2.5399923116435041</v>
      </c>
      <c r="M66" s="132">
        <v>12</v>
      </c>
      <c r="N66" s="6">
        <f t="shared" si="141"/>
        <v>2.5399923116435041</v>
      </c>
      <c r="O66" s="6">
        <f t="shared" si="142"/>
        <v>0</v>
      </c>
      <c r="P66" s="6">
        <f t="shared" si="143"/>
        <v>0</v>
      </c>
      <c r="Q66" s="6">
        <f t="shared" si="144"/>
        <v>0</v>
      </c>
      <c r="R66" s="6">
        <f t="shared" si="145"/>
        <v>0</v>
      </c>
      <c r="S66" s="6">
        <f t="shared" si="146"/>
        <v>0</v>
      </c>
      <c r="T66" s="6">
        <f t="shared" si="147"/>
        <v>0</v>
      </c>
      <c r="U66" s="6"/>
      <c r="V66" s="459"/>
      <c r="W66" s="6"/>
      <c r="X66" s="692">
        <v>14.5</v>
      </c>
      <c r="Y66" s="664">
        <v>94.117647058823522</v>
      </c>
      <c r="Z66" s="664">
        <v>5.8823529411764701</v>
      </c>
      <c r="AA66" s="664">
        <v>0</v>
      </c>
      <c r="AB66" s="664">
        <v>0</v>
      </c>
      <c r="AC66" s="664">
        <v>0</v>
      </c>
      <c r="AD66" s="664">
        <v>0</v>
      </c>
      <c r="AE66" s="664">
        <v>0</v>
      </c>
      <c r="AF66" s="6"/>
      <c r="AG66" s="764">
        <v>396.5020906935448</v>
      </c>
      <c r="AI66" s="849">
        <f t="shared" si="148"/>
        <v>14.75</v>
      </c>
      <c r="AJ66" s="767">
        <v>14.5</v>
      </c>
      <c r="AK66" s="664">
        <f t="shared" si="149"/>
        <v>373.17843829980688</v>
      </c>
      <c r="AL66" s="664">
        <f t="shared" si="150"/>
        <v>23.32365239373793</v>
      </c>
      <c r="AM66" s="664">
        <f t="shared" si="151"/>
        <v>0</v>
      </c>
      <c r="AN66" s="664">
        <f t="shared" si="152"/>
        <v>0</v>
      </c>
      <c r="AO66" s="664">
        <f t="shared" si="153"/>
        <v>0</v>
      </c>
      <c r="AP66" s="664">
        <f t="shared" si="154"/>
        <v>0</v>
      </c>
      <c r="AQ66" s="664">
        <f t="shared" si="155"/>
        <v>0</v>
      </c>
      <c r="AR66" s="664">
        <f t="shared" si="156"/>
        <v>396.5020906935448</v>
      </c>
      <c r="AU66" s="6"/>
      <c r="AV66" s="692">
        <v>14</v>
      </c>
      <c r="AW66" s="764">
        <v>100</v>
      </c>
      <c r="AX66" s="764">
        <v>0</v>
      </c>
      <c r="AY66" s="764">
        <v>0</v>
      </c>
      <c r="AZ66" s="764">
        <v>0</v>
      </c>
      <c r="BA66" s="764">
        <v>0</v>
      </c>
      <c r="BB66" s="764">
        <v>0</v>
      </c>
      <c r="BC66" s="764">
        <v>0</v>
      </c>
      <c r="BD66" s="6"/>
      <c r="BE66" s="761">
        <v>282.95966958788415</v>
      </c>
      <c r="BG66" s="849">
        <f t="shared" si="157"/>
        <v>14.25</v>
      </c>
      <c r="BH66" s="858">
        <v>14</v>
      </c>
      <c r="BI66" s="764">
        <f t="shared" si="158"/>
        <v>282.95966958788415</v>
      </c>
      <c r="BJ66" s="764">
        <f t="shared" si="159"/>
        <v>0</v>
      </c>
      <c r="BK66" s="764">
        <f t="shared" si="160"/>
        <v>0</v>
      </c>
      <c r="BL66" s="764">
        <f t="shared" si="161"/>
        <v>0</v>
      </c>
      <c r="BM66" s="764">
        <f t="shared" si="162"/>
        <v>0</v>
      </c>
      <c r="BN66" s="764">
        <f t="shared" si="163"/>
        <v>0</v>
      </c>
      <c r="BO66" s="764">
        <f t="shared" si="164"/>
        <v>0</v>
      </c>
      <c r="BP66" s="761">
        <f t="shared" si="165"/>
        <v>282.95966958788415</v>
      </c>
      <c r="BT66" s="1032">
        <v>13.5</v>
      </c>
      <c r="BU66" s="1034">
        <v>100</v>
      </c>
      <c r="BV66" s="1034">
        <v>0</v>
      </c>
      <c r="BW66" s="1034">
        <v>0</v>
      </c>
      <c r="BX66" s="1034">
        <v>0</v>
      </c>
      <c r="BY66" s="1034">
        <v>0</v>
      </c>
      <c r="BZ66" s="1034">
        <v>0</v>
      </c>
      <c r="CA66" s="1034">
        <v>0</v>
      </c>
      <c r="CB66" s="1038"/>
      <c r="CC66" s="1034">
        <v>1247.4116585244437</v>
      </c>
      <c r="CE66" s="1035">
        <f t="shared" si="167"/>
        <v>13.75</v>
      </c>
      <c r="CF66" s="1028">
        <v>13.5</v>
      </c>
      <c r="CG66" s="1034">
        <f t="shared" si="168"/>
        <v>1247.4116585244437</v>
      </c>
      <c r="CH66" s="1034">
        <f t="shared" si="166"/>
        <v>0</v>
      </c>
      <c r="CI66" s="1034">
        <f t="shared" si="166"/>
        <v>0</v>
      </c>
      <c r="CJ66" s="1034">
        <f t="shared" si="166"/>
        <v>0</v>
      </c>
      <c r="CK66" s="1034">
        <f t="shared" si="166"/>
        <v>0</v>
      </c>
      <c r="CL66" s="1034">
        <f t="shared" si="166"/>
        <v>0</v>
      </c>
      <c r="CM66" s="1034">
        <f t="shared" si="166"/>
        <v>0</v>
      </c>
      <c r="CN66" s="1034">
        <f t="shared" si="169"/>
        <v>1247.4116585244437</v>
      </c>
      <c r="CQ66" s="1032">
        <v>12.5</v>
      </c>
      <c r="CR66" s="1034">
        <v>100</v>
      </c>
      <c r="CS66" s="1034">
        <v>0</v>
      </c>
      <c r="CT66" s="1034">
        <v>0</v>
      </c>
      <c r="CU66" s="1034">
        <v>0</v>
      </c>
      <c r="CV66" s="1034">
        <v>0</v>
      </c>
      <c r="CW66" s="1034">
        <v>0</v>
      </c>
      <c r="CX66" s="1034">
        <v>0</v>
      </c>
      <c r="CY66" s="1038"/>
      <c r="CZ66" s="1034">
        <v>3336.7877703988265</v>
      </c>
      <c r="DA66" s="1034"/>
      <c r="DB66" s="1035">
        <f t="shared" si="193"/>
        <v>12.75</v>
      </c>
      <c r="DC66" s="1028">
        <v>12.5</v>
      </c>
      <c r="DD66" s="1034">
        <f t="shared" si="170"/>
        <v>3336.7877703988265</v>
      </c>
      <c r="DE66" s="1034">
        <f t="shared" si="171"/>
        <v>0</v>
      </c>
      <c r="DF66" s="1034">
        <f t="shared" si="172"/>
        <v>0</v>
      </c>
      <c r="DG66" s="1034">
        <f t="shared" si="173"/>
        <v>0</v>
      </c>
      <c r="DH66" s="1034">
        <f t="shared" si="174"/>
        <v>0</v>
      </c>
      <c r="DI66" s="1034">
        <f t="shared" si="175"/>
        <v>0</v>
      </c>
      <c r="DJ66" s="1034">
        <f t="shared" si="176"/>
        <v>0</v>
      </c>
      <c r="DK66" s="1034">
        <f t="shared" si="177"/>
        <v>3336.7877703988265</v>
      </c>
      <c r="DN66" s="1032">
        <v>12.5</v>
      </c>
      <c r="DO66" s="1034">
        <v>100</v>
      </c>
      <c r="DP66" s="1034">
        <v>0</v>
      </c>
      <c r="DQ66" s="1034">
        <v>0</v>
      </c>
      <c r="DR66" s="1034">
        <v>0</v>
      </c>
      <c r="DS66" s="1034">
        <v>0</v>
      </c>
      <c r="DT66" s="1034">
        <v>0</v>
      </c>
      <c r="DU66" s="1034">
        <v>0</v>
      </c>
      <c r="DV66" s="1034">
        <v>0</v>
      </c>
      <c r="DW66" s="1034"/>
      <c r="DX66" s="1035">
        <f t="shared" si="194"/>
        <v>12.75</v>
      </c>
      <c r="DY66" s="1028">
        <v>12.5</v>
      </c>
      <c r="DZ66" s="1034">
        <f t="shared" si="195"/>
        <v>0</v>
      </c>
      <c r="EA66" s="1034">
        <f t="shared" si="196"/>
        <v>0</v>
      </c>
      <c r="EB66" s="1034">
        <f t="shared" si="197"/>
        <v>0</v>
      </c>
      <c r="EC66" s="1034">
        <f t="shared" si="198"/>
        <v>0</v>
      </c>
      <c r="ED66" s="1034">
        <f t="shared" si="199"/>
        <v>0</v>
      </c>
      <c r="EE66" s="1034">
        <f t="shared" si="200"/>
        <v>0</v>
      </c>
      <c r="EF66" s="1034">
        <f t="shared" si="201"/>
        <v>0</v>
      </c>
      <c r="EG66" s="1034">
        <f t="shared" si="179"/>
        <v>0</v>
      </c>
      <c r="EL66" s="1032">
        <v>12.5</v>
      </c>
      <c r="EM66" s="1034"/>
      <c r="EN66" s="1034"/>
      <c r="EO66" s="1034"/>
      <c r="EP66" s="1034"/>
      <c r="EQ66" s="1034"/>
      <c r="ER66" s="1034"/>
      <c r="ES66" s="1034"/>
      <c r="ET66" s="1034"/>
      <c r="EU66" s="1034"/>
      <c r="EV66" s="1035">
        <f t="shared" si="202"/>
        <v>12.75</v>
      </c>
      <c r="EW66" s="1028">
        <v>12.5</v>
      </c>
      <c r="EX66" s="1034"/>
      <c r="EY66" s="1034"/>
      <c r="EZ66" s="1034"/>
      <c r="FA66" s="1034"/>
      <c r="FB66" s="1034"/>
      <c r="FC66" s="1034"/>
      <c r="FD66" s="1034"/>
      <c r="FE66" s="1034"/>
      <c r="FK66" s="1032">
        <v>12.5</v>
      </c>
      <c r="FL66" s="1034">
        <v>100</v>
      </c>
      <c r="FM66" s="1034">
        <v>0</v>
      </c>
      <c r="FN66" s="1034">
        <v>0</v>
      </c>
      <c r="FO66" s="1034">
        <v>0</v>
      </c>
      <c r="FP66" s="1034">
        <v>0</v>
      </c>
      <c r="FQ66" s="1034">
        <v>0</v>
      </c>
      <c r="FR66" s="1034">
        <v>0</v>
      </c>
      <c r="FS66" s="1034">
        <v>3685.3544995115658</v>
      </c>
      <c r="FT66" s="1034"/>
      <c r="FU66" s="1035">
        <f t="shared" si="203"/>
        <v>12.75</v>
      </c>
      <c r="FV66" s="1028">
        <v>12.5</v>
      </c>
      <c r="FW66" s="1034">
        <f t="shared" si="204"/>
        <v>3685.3544995115658</v>
      </c>
      <c r="FX66" s="1034">
        <f t="shared" si="205"/>
        <v>0</v>
      </c>
      <c r="FY66" s="1034">
        <f t="shared" si="206"/>
        <v>0</v>
      </c>
      <c r="FZ66" s="1034">
        <f t="shared" si="207"/>
        <v>0</v>
      </c>
      <c r="GA66" s="1034">
        <f t="shared" si="208"/>
        <v>0</v>
      </c>
      <c r="GB66" s="1034">
        <f t="shared" si="209"/>
        <v>0</v>
      </c>
      <c r="GC66" s="1034">
        <f t="shared" si="210"/>
        <v>0</v>
      </c>
      <c r="GD66" s="1038"/>
      <c r="GE66" s="1038"/>
      <c r="GJ66" s="1032">
        <v>10.5</v>
      </c>
      <c r="GK66" s="1034">
        <v>100</v>
      </c>
      <c r="GL66" s="1034">
        <v>0</v>
      </c>
      <c r="GM66" s="1034">
        <v>0</v>
      </c>
      <c r="GN66" s="1034">
        <v>0</v>
      </c>
      <c r="GO66" s="1034">
        <v>0</v>
      </c>
      <c r="GP66" s="1034">
        <v>0</v>
      </c>
      <c r="GQ66" s="1034">
        <v>0</v>
      </c>
      <c r="GR66" s="1034">
        <v>1477.5559771014939</v>
      </c>
      <c r="GT66" s="1035">
        <f t="shared" si="222"/>
        <v>10.75</v>
      </c>
      <c r="GU66" s="1028">
        <v>10.5</v>
      </c>
      <c r="GV66" s="1061">
        <f t="shared" si="211"/>
        <v>1477.5559771014939</v>
      </c>
      <c r="GW66" s="1061">
        <f t="shared" si="212"/>
        <v>0</v>
      </c>
      <c r="GX66" s="1061">
        <f t="shared" si="213"/>
        <v>0</v>
      </c>
      <c r="GY66" s="1061">
        <f t="shared" si="214"/>
        <v>0</v>
      </c>
      <c r="GZ66" s="1061">
        <f t="shared" si="215"/>
        <v>0</v>
      </c>
      <c r="HA66" s="1061">
        <f t="shared" si="216"/>
        <v>0</v>
      </c>
      <c r="HB66" s="1061">
        <f t="shared" si="217"/>
        <v>0</v>
      </c>
      <c r="HC66" s="1034">
        <f t="shared" si="218"/>
        <v>1477.5559771014939</v>
      </c>
      <c r="HI66" s="1085">
        <v>10.5</v>
      </c>
      <c r="HJ66" s="1087">
        <v>100</v>
      </c>
      <c r="HK66" s="1071">
        <v>0</v>
      </c>
      <c r="HL66" s="1071">
        <v>0</v>
      </c>
      <c r="HM66" s="1071">
        <v>0</v>
      </c>
      <c r="HN66" s="1071">
        <v>0</v>
      </c>
      <c r="HO66" s="1071">
        <v>0</v>
      </c>
      <c r="HP66" s="1071">
        <v>0</v>
      </c>
      <c r="HQ66" s="1071">
        <v>118.61228992262467</v>
      </c>
      <c r="HR66" s="1082"/>
      <c r="HS66" s="1086">
        <f t="shared" si="223"/>
        <v>10.75</v>
      </c>
      <c r="HT66" s="1085">
        <v>10.5</v>
      </c>
      <c r="HU66" s="1071">
        <f t="shared" si="219"/>
        <v>118.61228992262468</v>
      </c>
      <c r="HV66" s="1071">
        <f t="shared" si="184"/>
        <v>0</v>
      </c>
      <c r="HW66" s="1071">
        <f t="shared" si="184"/>
        <v>0</v>
      </c>
      <c r="HX66" s="1071">
        <f t="shared" si="184"/>
        <v>0</v>
      </c>
      <c r="HY66" s="1071">
        <f t="shared" si="184"/>
        <v>0</v>
      </c>
      <c r="HZ66" s="1071">
        <f t="shared" si="184"/>
        <v>0</v>
      </c>
      <c r="IA66" s="1071">
        <f t="shared" si="184"/>
        <v>0</v>
      </c>
      <c r="IB66" s="1071">
        <f t="shared" si="220"/>
        <v>118.61228992262468</v>
      </c>
      <c r="IC66" s="1082"/>
      <c r="IL66" s="1085">
        <v>10.5</v>
      </c>
      <c r="IM66" s="1087">
        <v>100</v>
      </c>
      <c r="IN66" s="1071">
        <v>0</v>
      </c>
      <c r="IO66" s="1071">
        <v>0</v>
      </c>
      <c r="IP66" s="1071">
        <v>0</v>
      </c>
      <c r="IQ66" s="1071">
        <v>0</v>
      </c>
      <c r="IR66" s="1071">
        <v>0</v>
      </c>
      <c r="IS66" s="1071">
        <v>0</v>
      </c>
      <c r="IT66" s="1071">
        <v>119.77665679885595</v>
      </c>
      <c r="IU66" s="1082"/>
      <c r="IV66" s="1086">
        <f t="shared" si="224"/>
        <v>10.75</v>
      </c>
      <c r="IW66" s="1085">
        <v>10.5</v>
      </c>
      <c r="IX66" s="1071">
        <f t="shared" si="186"/>
        <v>119.77665679885595</v>
      </c>
      <c r="IY66" s="1071">
        <f t="shared" si="187"/>
        <v>0</v>
      </c>
      <c r="IZ66" s="1071">
        <f t="shared" si="188"/>
        <v>0</v>
      </c>
      <c r="JA66" s="1071">
        <f t="shared" si="189"/>
        <v>0</v>
      </c>
      <c r="JB66" s="1071">
        <f t="shared" si="190"/>
        <v>0</v>
      </c>
      <c r="JC66" s="1071">
        <f t="shared" si="191"/>
        <v>0</v>
      </c>
      <c r="JD66" s="1071">
        <f t="shared" si="192"/>
        <v>0</v>
      </c>
      <c r="JE66" s="1071">
        <f t="shared" si="221"/>
        <v>119.77665679885595</v>
      </c>
      <c r="JF66" s="1082"/>
    </row>
    <row r="67" spans="1:266">
      <c r="A67" s="132">
        <v>12.5</v>
      </c>
      <c r="B67" s="6">
        <v>100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/>
      <c r="J67" s="1">
        <v>10.159969246574018</v>
      </c>
      <c r="M67" s="132">
        <v>12.5</v>
      </c>
      <c r="N67" s="6">
        <f t="shared" si="141"/>
        <v>10.159969246574018</v>
      </c>
      <c r="O67" s="6">
        <f t="shared" si="142"/>
        <v>0</v>
      </c>
      <c r="P67" s="6">
        <f t="shared" si="143"/>
        <v>0</v>
      </c>
      <c r="Q67" s="6">
        <f t="shared" si="144"/>
        <v>0</v>
      </c>
      <c r="R67" s="6">
        <f t="shared" si="145"/>
        <v>0</v>
      </c>
      <c r="S67" s="6">
        <f t="shared" si="146"/>
        <v>0</v>
      </c>
      <c r="T67" s="6">
        <f t="shared" si="147"/>
        <v>0</v>
      </c>
      <c r="U67" s="6"/>
      <c r="V67" s="459"/>
      <c r="W67" s="6"/>
      <c r="X67" s="692">
        <v>15</v>
      </c>
      <c r="Y67" s="664">
        <v>90.476190476190482</v>
      </c>
      <c r="Z67" s="664">
        <v>9.5238095238095237</v>
      </c>
      <c r="AA67" s="664">
        <v>0</v>
      </c>
      <c r="AB67" s="664">
        <v>0</v>
      </c>
      <c r="AC67" s="664">
        <v>0</v>
      </c>
      <c r="AD67" s="664">
        <v>0</v>
      </c>
      <c r="AE67" s="664">
        <v>0</v>
      </c>
      <c r="AF67" s="6"/>
      <c r="AG67" s="764">
        <v>7795.3673682731605</v>
      </c>
      <c r="AI67" s="849">
        <f t="shared" si="148"/>
        <v>15.25</v>
      </c>
      <c r="AJ67" s="767">
        <v>15</v>
      </c>
      <c r="AK67" s="664">
        <f t="shared" si="149"/>
        <v>7052.9514284376219</v>
      </c>
      <c r="AL67" s="664">
        <f t="shared" si="150"/>
        <v>742.41593983553901</v>
      </c>
      <c r="AM67" s="664">
        <f t="shared" si="151"/>
        <v>0</v>
      </c>
      <c r="AN67" s="664">
        <f t="shared" si="152"/>
        <v>0</v>
      </c>
      <c r="AO67" s="664">
        <f t="shared" si="153"/>
        <v>0</v>
      </c>
      <c r="AP67" s="664">
        <f t="shared" si="154"/>
        <v>0</v>
      </c>
      <c r="AQ67" s="664">
        <f t="shared" si="155"/>
        <v>0</v>
      </c>
      <c r="AR67" s="664">
        <f t="shared" si="156"/>
        <v>7795.3673682731605</v>
      </c>
      <c r="AU67" s="6"/>
      <c r="AV67" s="692">
        <v>14.5</v>
      </c>
      <c r="AW67" s="764">
        <v>100</v>
      </c>
      <c r="AX67" s="764">
        <v>0</v>
      </c>
      <c r="AY67" s="764">
        <v>0</v>
      </c>
      <c r="AZ67" s="764">
        <v>0</v>
      </c>
      <c r="BA67" s="764">
        <v>0</v>
      </c>
      <c r="BB67" s="764">
        <v>0</v>
      </c>
      <c r="BC67" s="764">
        <v>0</v>
      </c>
      <c r="BD67" s="6"/>
      <c r="BE67" s="761">
        <v>18174.562744622501</v>
      </c>
      <c r="BG67" s="849">
        <f t="shared" si="157"/>
        <v>14.75</v>
      </c>
      <c r="BH67" s="858">
        <v>14.5</v>
      </c>
      <c r="BI67" s="764">
        <f t="shared" si="158"/>
        <v>18174.562744622501</v>
      </c>
      <c r="BJ67" s="764">
        <f t="shared" si="159"/>
        <v>0</v>
      </c>
      <c r="BK67" s="764">
        <f t="shared" si="160"/>
        <v>0</v>
      </c>
      <c r="BL67" s="764">
        <f t="shared" si="161"/>
        <v>0</v>
      </c>
      <c r="BM67" s="764">
        <f t="shared" si="162"/>
        <v>0</v>
      </c>
      <c r="BN67" s="764">
        <f t="shared" si="163"/>
        <v>0</v>
      </c>
      <c r="BO67" s="764">
        <f t="shared" si="164"/>
        <v>0</v>
      </c>
      <c r="BP67" s="761">
        <f t="shared" si="165"/>
        <v>18174.562744622501</v>
      </c>
      <c r="BT67" s="1032">
        <v>14</v>
      </c>
      <c r="BU67" s="1034">
        <v>100</v>
      </c>
      <c r="BV67" s="1034">
        <v>0</v>
      </c>
      <c r="BW67" s="1034">
        <v>0</v>
      </c>
      <c r="BX67" s="1034">
        <v>0</v>
      </c>
      <c r="BY67" s="1034">
        <v>0</v>
      </c>
      <c r="BZ67" s="1034">
        <v>0</v>
      </c>
      <c r="CA67" s="1034">
        <v>0</v>
      </c>
      <c r="CB67" s="1038"/>
      <c r="CC67" s="1034">
        <v>8657.0023947428308</v>
      </c>
      <c r="CE67" s="1035">
        <f t="shared" si="167"/>
        <v>14.25</v>
      </c>
      <c r="CF67" s="1028">
        <v>14</v>
      </c>
      <c r="CG67" s="1034">
        <f t="shared" si="168"/>
        <v>8657.0023947428308</v>
      </c>
      <c r="CH67" s="1034">
        <f t="shared" si="166"/>
        <v>0</v>
      </c>
      <c r="CI67" s="1034">
        <f t="shared" si="166"/>
        <v>0</v>
      </c>
      <c r="CJ67" s="1034">
        <f t="shared" si="166"/>
        <v>0</v>
      </c>
      <c r="CK67" s="1034">
        <f t="shared" si="166"/>
        <v>0</v>
      </c>
      <c r="CL67" s="1034">
        <f t="shared" si="166"/>
        <v>0</v>
      </c>
      <c r="CM67" s="1034">
        <f t="shared" si="166"/>
        <v>0</v>
      </c>
      <c r="CN67" s="1034">
        <f t="shared" si="169"/>
        <v>8657.0023947428308</v>
      </c>
      <c r="CQ67" s="1032">
        <v>13</v>
      </c>
      <c r="CR67" s="1062">
        <v>100</v>
      </c>
      <c r="CS67" s="1062">
        <v>0</v>
      </c>
      <c r="CT67" s="1062">
        <v>0</v>
      </c>
      <c r="CU67" s="1062">
        <v>0</v>
      </c>
      <c r="CV67" s="1062">
        <v>0</v>
      </c>
      <c r="CW67" s="1062">
        <v>0</v>
      </c>
      <c r="CX67" s="1062">
        <v>0</v>
      </c>
      <c r="CY67" s="1038"/>
      <c r="CZ67" s="1034">
        <v>26627.039102059131</v>
      </c>
      <c r="DA67" s="1034"/>
      <c r="DB67" s="1035">
        <f t="shared" si="193"/>
        <v>13.25</v>
      </c>
      <c r="DC67" s="1028">
        <v>13</v>
      </c>
      <c r="DD67" s="1034">
        <f t="shared" si="170"/>
        <v>26627.039102059134</v>
      </c>
      <c r="DE67" s="1034">
        <f t="shared" si="171"/>
        <v>0</v>
      </c>
      <c r="DF67" s="1034">
        <f t="shared" si="172"/>
        <v>0</v>
      </c>
      <c r="DG67" s="1034">
        <f t="shared" si="173"/>
        <v>0</v>
      </c>
      <c r="DH67" s="1034">
        <f t="shared" si="174"/>
        <v>0</v>
      </c>
      <c r="DI67" s="1034">
        <f t="shared" si="175"/>
        <v>0</v>
      </c>
      <c r="DJ67" s="1034">
        <f t="shared" si="176"/>
        <v>0</v>
      </c>
      <c r="DK67" s="1034">
        <f t="shared" si="177"/>
        <v>26627.039102059134</v>
      </c>
      <c r="DN67" s="1032">
        <v>13</v>
      </c>
      <c r="DO67" s="1062">
        <v>100</v>
      </c>
      <c r="DP67" s="1062">
        <v>0</v>
      </c>
      <c r="DQ67" s="1062">
        <v>0</v>
      </c>
      <c r="DR67" s="1062">
        <v>0</v>
      </c>
      <c r="DS67" s="1062">
        <v>0</v>
      </c>
      <c r="DT67" s="1062">
        <v>0</v>
      </c>
      <c r="DU67" s="1062">
        <v>0</v>
      </c>
      <c r="DV67" s="1034">
        <v>1380.2004533788884</v>
      </c>
      <c r="DW67" s="1034"/>
      <c r="DX67" s="1035">
        <f t="shared" si="194"/>
        <v>13.25</v>
      </c>
      <c r="DY67" s="1028">
        <v>13</v>
      </c>
      <c r="DZ67" s="1034">
        <f t="shared" si="195"/>
        <v>1380.2004533788886</v>
      </c>
      <c r="EA67" s="1034">
        <f t="shared" si="196"/>
        <v>0</v>
      </c>
      <c r="EB67" s="1034">
        <f t="shared" si="197"/>
        <v>0</v>
      </c>
      <c r="EC67" s="1034">
        <f t="shared" si="198"/>
        <v>0</v>
      </c>
      <c r="ED67" s="1034">
        <f t="shared" si="199"/>
        <v>0</v>
      </c>
      <c r="EE67" s="1034">
        <f t="shared" si="200"/>
        <v>0</v>
      </c>
      <c r="EF67" s="1034">
        <f t="shared" si="201"/>
        <v>0</v>
      </c>
      <c r="EG67" s="1034">
        <f t="shared" si="179"/>
        <v>1380.2004533788886</v>
      </c>
      <c r="EL67" s="1032">
        <v>13</v>
      </c>
      <c r="EM67" s="1062"/>
      <c r="EN67" s="1062"/>
      <c r="EO67" s="1062"/>
      <c r="EP67" s="1062"/>
      <c r="EQ67" s="1062"/>
      <c r="ER67" s="1062"/>
      <c r="ES67" s="1062"/>
      <c r="ET67" s="1034"/>
      <c r="EU67" s="1034"/>
      <c r="EV67" s="1035">
        <f t="shared" si="202"/>
        <v>13.25</v>
      </c>
      <c r="EW67" s="1028">
        <v>13</v>
      </c>
      <c r="EX67" s="1034"/>
      <c r="EY67" s="1034"/>
      <c r="EZ67" s="1034"/>
      <c r="FA67" s="1034"/>
      <c r="FB67" s="1034"/>
      <c r="FC67" s="1034"/>
      <c r="FD67" s="1034"/>
      <c r="FE67" s="1034"/>
      <c r="FK67" s="1032">
        <v>13</v>
      </c>
      <c r="FL67" s="1034">
        <v>100</v>
      </c>
      <c r="FM67" s="1034">
        <v>0</v>
      </c>
      <c r="FN67" s="1034">
        <v>0</v>
      </c>
      <c r="FO67" s="1034">
        <v>0</v>
      </c>
      <c r="FP67" s="1034">
        <v>0</v>
      </c>
      <c r="FQ67" s="1034">
        <v>0</v>
      </c>
      <c r="FR67" s="1034">
        <v>0</v>
      </c>
      <c r="FS67" s="1034">
        <v>7482.2329698480735</v>
      </c>
      <c r="FT67" s="1034"/>
      <c r="FU67" s="1035">
        <f t="shared" si="203"/>
        <v>13.25</v>
      </c>
      <c r="FV67" s="1028">
        <v>13</v>
      </c>
      <c r="FW67" s="1034">
        <f t="shared" si="204"/>
        <v>7482.2329698480735</v>
      </c>
      <c r="FX67" s="1034">
        <f t="shared" si="205"/>
        <v>0</v>
      </c>
      <c r="FY67" s="1034">
        <f t="shared" si="206"/>
        <v>0</v>
      </c>
      <c r="FZ67" s="1034">
        <f t="shared" si="207"/>
        <v>0</v>
      </c>
      <c r="GA67" s="1034">
        <f t="shared" si="208"/>
        <v>0</v>
      </c>
      <c r="GB67" s="1034">
        <f t="shared" si="209"/>
        <v>0</v>
      </c>
      <c r="GC67" s="1034">
        <f t="shared" si="210"/>
        <v>0</v>
      </c>
      <c r="GD67" s="1038"/>
      <c r="GE67" s="1038"/>
      <c r="GJ67" s="1032">
        <v>11</v>
      </c>
      <c r="GK67" s="1034">
        <v>100</v>
      </c>
      <c r="GL67" s="1034">
        <v>0</v>
      </c>
      <c r="GM67" s="1034">
        <v>0</v>
      </c>
      <c r="GN67" s="1034">
        <v>0</v>
      </c>
      <c r="GO67" s="1034">
        <v>0</v>
      </c>
      <c r="GP67" s="1034">
        <v>0</v>
      </c>
      <c r="GQ67" s="1034">
        <v>0</v>
      </c>
      <c r="GR67" s="1034">
        <v>1140.2683466237784</v>
      </c>
      <c r="GT67" s="1035">
        <f t="shared" si="222"/>
        <v>11.25</v>
      </c>
      <c r="GU67" s="1028">
        <v>11</v>
      </c>
      <c r="GV67" s="1061">
        <f t="shared" si="211"/>
        <v>1140.2683466237784</v>
      </c>
      <c r="GW67" s="1061">
        <f t="shared" si="212"/>
        <v>0</v>
      </c>
      <c r="GX67" s="1061">
        <f t="shared" si="213"/>
        <v>0</v>
      </c>
      <c r="GY67" s="1061">
        <f t="shared" si="214"/>
        <v>0</v>
      </c>
      <c r="GZ67" s="1061">
        <f t="shared" si="215"/>
        <v>0</v>
      </c>
      <c r="HA67" s="1061">
        <f t="shared" si="216"/>
        <v>0</v>
      </c>
      <c r="HB67" s="1061">
        <f t="shared" si="217"/>
        <v>0</v>
      </c>
      <c r="HC67" s="1034">
        <f t="shared" si="218"/>
        <v>1140.2683466237784</v>
      </c>
      <c r="HI67" s="1085">
        <v>11</v>
      </c>
      <c r="HJ67" s="1087">
        <v>100</v>
      </c>
      <c r="HK67" s="1071">
        <v>0</v>
      </c>
      <c r="HL67" s="1071">
        <v>0</v>
      </c>
      <c r="HM67" s="1071">
        <v>0</v>
      </c>
      <c r="HN67" s="1071">
        <v>0</v>
      </c>
      <c r="HO67" s="1071">
        <v>0</v>
      </c>
      <c r="HP67" s="1071">
        <v>0</v>
      </c>
      <c r="HQ67" s="1071">
        <v>1616.0907529313372</v>
      </c>
      <c r="HR67" s="1082"/>
      <c r="HS67" s="1086">
        <f t="shared" si="223"/>
        <v>11.25</v>
      </c>
      <c r="HT67" s="1085">
        <v>11</v>
      </c>
      <c r="HU67" s="1071">
        <f t="shared" si="219"/>
        <v>1616.0907529313374</v>
      </c>
      <c r="HV67" s="1071">
        <f t="shared" si="184"/>
        <v>0</v>
      </c>
      <c r="HW67" s="1071">
        <f t="shared" si="184"/>
        <v>0</v>
      </c>
      <c r="HX67" s="1071">
        <f t="shared" si="184"/>
        <v>0</v>
      </c>
      <c r="HY67" s="1071">
        <f t="shared" si="184"/>
        <v>0</v>
      </c>
      <c r="HZ67" s="1071">
        <f t="shared" si="184"/>
        <v>0</v>
      </c>
      <c r="IA67" s="1071">
        <f t="shared" si="184"/>
        <v>0</v>
      </c>
      <c r="IB67" s="1071">
        <f t="shared" si="220"/>
        <v>1616.0907529313374</v>
      </c>
      <c r="IC67" s="1082"/>
      <c r="IL67" s="1085">
        <v>11</v>
      </c>
      <c r="IM67" s="1087">
        <v>100</v>
      </c>
      <c r="IN67" s="1071">
        <v>0</v>
      </c>
      <c r="IO67" s="1071">
        <v>0</v>
      </c>
      <c r="IP67" s="1071">
        <v>0</v>
      </c>
      <c r="IQ67" s="1071">
        <v>0</v>
      </c>
      <c r="IR67" s="1071">
        <v>0</v>
      </c>
      <c r="IS67" s="1071">
        <v>0</v>
      </c>
      <c r="IT67" s="1071">
        <v>65.796074527804819</v>
      </c>
      <c r="IU67" s="1082"/>
      <c r="IV67" s="1086">
        <f t="shared" si="224"/>
        <v>11.25</v>
      </c>
      <c r="IW67" s="1085">
        <v>11</v>
      </c>
      <c r="IX67" s="1071">
        <f t="shared" si="186"/>
        <v>65.796074527804819</v>
      </c>
      <c r="IY67" s="1071">
        <f t="shared" si="187"/>
        <v>0</v>
      </c>
      <c r="IZ67" s="1071">
        <f t="shared" si="188"/>
        <v>0</v>
      </c>
      <c r="JA67" s="1071">
        <f t="shared" si="189"/>
        <v>0</v>
      </c>
      <c r="JB67" s="1071">
        <f t="shared" si="190"/>
        <v>0</v>
      </c>
      <c r="JC67" s="1071">
        <f t="shared" si="191"/>
        <v>0</v>
      </c>
      <c r="JD67" s="1071">
        <f t="shared" si="192"/>
        <v>0</v>
      </c>
      <c r="JE67" s="1071">
        <f t="shared" si="221"/>
        <v>65.796074527804819</v>
      </c>
      <c r="JF67" s="1082"/>
    </row>
    <row r="68" spans="1:266">
      <c r="A68" s="132">
        <v>13</v>
      </c>
      <c r="B68" s="6">
        <v>100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/>
      <c r="J68" s="1">
        <v>2.5399923116435041</v>
      </c>
      <c r="M68" s="132">
        <v>13</v>
      </c>
      <c r="N68" s="6">
        <f t="shared" si="141"/>
        <v>2.5399923116435041</v>
      </c>
      <c r="O68" s="6">
        <f t="shared" si="142"/>
        <v>0</v>
      </c>
      <c r="P68" s="6">
        <f t="shared" si="143"/>
        <v>0</v>
      </c>
      <c r="Q68" s="6">
        <f t="shared" si="144"/>
        <v>0</v>
      </c>
      <c r="R68" s="6">
        <f t="shared" si="145"/>
        <v>0</v>
      </c>
      <c r="S68" s="6">
        <f t="shared" si="146"/>
        <v>0</v>
      </c>
      <c r="T68" s="6">
        <f t="shared" si="147"/>
        <v>0</v>
      </c>
      <c r="U68" s="6"/>
      <c r="V68" s="459"/>
      <c r="W68" s="6"/>
      <c r="X68" s="692">
        <v>15.5</v>
      </c>
      <c r="Y68" s="664">
        <v>84.210526315789465</v>
      </c>
      <c r="Z68" s="664">
        <v>15.789473684210526</v>
      </c>
      <c r="AA68" s="664">
        <v>0</v>
      </c>
      <c r="AB68" s="664">
        <v>0</v>
      </c>
      <c r="AC68" s="664">
        <v>0</v>
      </c>
      <c r="AD68" s="664">
        <v>0</v>
      </c>
      <c r="AE68" s="664">
        <v>0</v>
      </c>
      <c r="AF68" s="6"/>
      <c r="AG68" s="764">
        <v>12894.795452643755</v>
      </c>
      <c r="AI68" s="849">
        <f t="shared" si="148"/>
        <v>15.75</v>
      </c>
      <c r="AJ68" s="767">
        <v>15.5</v>
      </c>
      <c r="AK68" s="664">
        <f t="shared" si="149"/>
        <v>10858.775118015792</v>
      </c>
      <c r="AL68" s="664">
        <f t="shared" si="150"/>
        <v>2036.0203346279613</v>
      </c>
      <c r="AM68" s="664">
        <f t="shared" si="151"/>
        <v>0</v>
      </c>
      <c r="AN68" s="664">
        <f t="shared" si="152"/>
        <v>0</v>
      </c>
      <c r="AO68" s="664">
        <f t="shared" si="153"/>
        <v>0</v>
      </c>
      <c r="AP68" s="664">
        <f t="shared" si="154"/>
        <v>0</v>
      </c>
      <c r="AQ68" s="664">
        <f t="shared" si="155"/>
        <v>0</v>
      </c>
      <c r="AR68" s="664">
        <f t="shared" si="156"/>
        <v>12894.795452643753</v>
      </c>
      <c r="AU68" s="6"/>
      <c r="AV68" s="692">
        <v>15</v>
      </c>
      <c r="AW68" s="764">
        <v>100</v>
      </c>
      <c r="AX68" s="764">
        <v>0</v>
      </c>
      <c r="AY68" s="764">
        <v>0</v>
      </c>
      <c r="AZ68" s="764">
        <v>0</v>
      </c>
      <c r="BA68" s="764">
        <v>0</v>
      </c>
      <c r="BB68" s="764">
        <v>0</v>
      </c>
      <c r="BC68" s="764">
        <v>0</v>
      </c>
      <c r="BD68" s="6"/>
      <c r="BE68" s="761">
        <v>5878.3946933008046</v>
      </c>
      <c r="BG68" s="849">
        <f t="shared" si="157"/>
        <v>15.25</v>
      </c>
      <c r="BH68" s="858">
        <v>15</v>
      </c>
      <c r="BI68" s="764">
        <f t="shared" si="158"/>
        <v>5878.3946933008046</v>
      </c>
      <c r="BJ68" s="764">
        <f t="shared" si="159"/>
        <v>0</v>
      </c>
      <c r="BK68" s="764">
        <f t="shared" si="160"/>
        <v>0</v>
      </c>
      <c r="BL68" s="764">
        <f t="shared" si="161"/>
        <v>0</v>
      </c>
      <c r="BM68" s="764">
        <f t="shared" si="162"/>
        <v>0</v>
      </c>
      <c r="BN68" s="764">
        <f t="shared" si="163"/>
        <v>0</v>
      </c>
      <c r="BO68" s="764">
        <f t="shared" si="164"/>
        <v>0</v>
      </c>
      <c r="BP68" s="761">
        <f t="shared" si="165"/>
        <v>5878.3946933008046</v>
      </c>
      <c r="BT68" s="1032">
        <v>14.5</v>
      </c>
      <c r="BU68" s="1034">
        <v>100</v>
      </c>
      <c r="BV68" s="1034">
        <v>0</v>
      </c>
      <c r="BW68" s="1034">
        <v>0</v>
      </c>
      <c r="BX68" s="1034">
        <v>0</v>
      </c>
      <c r="BY68" s="1034">
        <v>0</v>
      </c>
      <c r="BZ68" s="1034">
        <v>0</v>
      </c>
      <c r="CA68" s="1034">
        <v>0</v>
      </c>
      <c r="CB68" s="1038"/>
      <c r="CC68" s="1034">
        <v>8566.0968847635286</v>
      </c>
      <c r="CE68" s="1035">
        <f t="shared" si="167"/>
        <v>14.75</v>
      </c>
      <c r="CF68" s="1028">
        <v>14.5</v>
      </c>
      <c r="CG68" s="1034">
        <f t="shared" si="168"/>
        <v>8566.0968847635286</v>
      </c>
      <c r="CH68" s="1034">
        <f t="shared" si="166"/>
        <v>0</v>
      </c>
      <c r="CI68" s="1034">
        <f t="shared" si="166"/>
        <v>0</v>
      </c>
      <c r="CJ68" s="1034">
        <f t="shared" si="166"/>
        <v>0</v>
      </c>
      <c r="CK68" s="1034">
        <f t="shared" si="166"/>
        <v>0</v>
      </c>
      <c r="CL68" s="1034">
        <f t="shared" si="166"/>
        <v>0</v>
      </c>
      <c r="CM68" s="1034">
        <f t="shared" si="166"/>
        <v>0</v>
      </c>
      <c r="CN68" s="1034">
        <f t="shared" si="169"/>
        <v>8566.0968847635286</v>
      </c>
      <c r="CQ68" s="1032">
        <v>13.5</v>
      </c>
      <c r="CR68" s="1062">
        <v>93.75</v>
      </c>
      <c r="CS68" s="1062">
        <v>6.25</v>
      </c>
      <c r="CT68" s="1062">
        <v>0</v>
      </c>
      <c r="CU68" s="1062">
        <v>0</v>
      </c>
      <c r="CV68" s="1062">
        <v>0</v>
      </c>
      <c r="CW68" s="1062">
        <v>0</v>
      </c>
      <c r="CX68" s="1062">
        <v>0</v>
      </c>
      <c r="CY68" s="1038"/>
      <c r="CZ68" s="1034">
        <v>41313.150034086029</v>
      </c>
      <c r="DA68" s="1034"/>
      <c r="DB68" s="1035">
        <f t="shared" si="193"/>
        <v>13.75</v>
      </c>
      <c r="DC68" s="1028">
        <v>13.5</v>
      </c>
      <c r="DD68" s="1034">
        <f t="shared" si="170"/>
        <v>38731.078156955649</v>
      </c>
      <c r="DE68" s="1034">
        <f t="shared" si="171"/>
        <v>2582.0718771303768</v>
      </c>
      <c r="DF68" s="1034">
        <f t="shared" si="172"/>
        <v>0</v>
      </c>
      <c r="DG68" s="1034">
        <f t="shared" si="173"/>
        <v>0</v>
      </c>
      <c r="DH68" s="1034">
        <f t="shared" si="174"/>
        <v>0</v>
      </c>
      <c r="DI68" s="1034">
        <f t="shared" si="175"/>
        <v>0</v>
      </c>
      <c r="DJ68" s="1034">
        <f t="shared" si="176"/>
        <v>0</v>
      </c>
      <c r="DK68" s="1034">
        <f t="shared" si="177"/>
        <v>41313.150034086029</v>
      </c>
      <c r="DN68" s="1032">
        <v>13.5</v>
      </c>
      <c r="DO68" s="1062">
        <v>100</v>
      </c>
      <c r="DP68" s="1062">
        <v>0</v>
      </c>
      <c r="DQ68" s="1062">
        <v>0</v>
      </c>
      <c r="DR68" s="1062">
        <v>0</v>
      </c>
      <c r="DS68" s="1062">
        <v>0</v>
      </c>
      <c r="DT68" s="1062">
        <v>0</v>
      </c>
      <c r="DU68" s="1062">
        <v>0</v>
      </c>
      <c r="DV68" s="1034">
        <v>3148.0041197470096</v>
      </c>
      <c r="DW68" s="1034"/>
      <c r="DX68" s="1035">
        <f t="shared" si="194"/>
        <v>13.75</v>
      </c>
      <c r="DY68" s="1028">
        <v>13.5</v>
      </c>
      <c r="DZ68" s="1034">
        <f t="shared" si="195"/>
        <v>3148.00411974701</v>
      </c>
      <c r="EA68" s="1034">
        <f t="shared" si="196"/>
        <v>0</v>
      </c>
      <c r="EB68" s="1034">
        <f t="shared" si="197"/>
        <v>0</v>
      </c>
      <c r="EC68" s="1034">
        <f t="shared" si="198"/>
        <v>0</v>
      </c>
      <c r="ED68" s="1034">
        <f t="shared" si="199"/>
        <v>0</v>
      </c>
      <c r="EE68" s="1034">
        <f t="shared" si="200"/>
        <v>0</v>
      </c>
      <c r="EF68" s="1034">
        <f t="shared" si="201"/>
        <v>0</v>
      </c>
      <c r="EG68" s="1034">
        <f t="shared" si="179"/>
        <v>3148.00411974701</v>
      </c>
      <c r="EL68" s="1032">
        <v>13.5</v>
      </c>
      <c r="EM68" s="1062"/>
      <c r="EN68" s="1062"/>
      <c r="EO68" s="1062"/>
      <c r="EP68" s="1062"/>
      <c r="EQ68" s="1062"/>
      <c r="ER68" s="1062"/>
      <c r="ES68" s="1062"/>
      <c r="ET68" s="1034"/>
      <c r="EU68" s="1034"/>
      <c r="EV68" s="1035">
        <f t="shared" si="202"/>
        <v>13.75</v>
      </c>
      <c r="EW68" s="1028">
        <v>13.5</v>
      </c>
      <c r="EX68" s="1034"/>
      <c r="EY68" s="1034"/>
      <c r="EZ68" s="1034"/>
      <c r="FA68" s="1034"/>
      <c r="FB68" s="1034"/>
      <c r="FC68" s="1034"/>
      <c r="FD68" s="1034"/>
      <c r="FE68" s="1034"/>
      <c r="FK68" s="1032">
        <v>13.5</v>
      </c>
      <c r="FL68" s="1034">
        <v>100</v>
      </c>
      <c r="FM68" s="1034">
        <v>0</v>
      </c>
      <c r="FN68" s="1034">
        <v>0</v>
      </c>
      <c r="FO68" s="1034">
        <v>0</v>
      </c>
      <c r="FP68" s="1034">
        <v>0</v>
      </c>
      <c r="FQ68" s="1034">
        <v>0</v>
      </c>
      <c r="FR68" s="1034">
        <v>0</v>
      </c>
      <c r="FS68" s="1034">
        <v>15769.523088427304</v>
      </c>
      <c r="FT68" s="1034"/>
      <c r="FU68" s="1035">
        <f t="shared" si="203"/>
        <v>13.75</v>
      </c>
      <c r="FV68" s="1028">
        <v>13.5</v>
      </c>
      <c r="FW68" s="1034">
        <f t="shared" si="204"/>
        <v>15769.523088427304</v>
      </c>
      <c r="FX68" s="1034">
        <f t="shared" si="205"/>
        <v>0</v>
      </c>
      <c r="FY68" s="1034">
        <f t="shared" si="206"/>
        <v>0</v>
      </c>
      <c r="FZ68" s="1034">
        <f t="shared" si="207"/>
        <v>0</v>
      </c>
      <c r="GA68" s="1034">
        <f t="shared" si="208"/>
        <v>0</v>
      </c>
      <c r="GB68" s="1034">
        <f t="shared" si="209"/>
        <v>0</v>
      </c>
      <c r="GC68" s="1034">
        <f t="shared" si="210"/>
        <v>0</v>
      </c>
      <c r="GD68" s="1038"/>
      <c r="GE68" s="1038"/>
      <c r="GJ68" s="1032">
        <v>11.5</v>
      </c>
      <c r="GK68" s="1034">
        <v>100</v>
      </c>
      <c r="GL68" s="1034">
        <v>0</v>
      </c>
      <c r="GM68" s="1034">
        <v>0</v>
      </c>
      <c r="GN68" s="1034">
        <v>0</v>
      </c>
      <c r="GO68" s="1034">
        <v>0</v>
      </c>
      <c r="GP68" s="1034">
        <v>0</v>
      </c>
      <c r="GQ68" s="1034">
        <v>0</v>
      </c>
      <c r="GR68" s="1034">
        <v>1164.7495299469183</v>
      </c>
      <c r="GT68" s="1035">
        <f t="shared" si="222"/>
        <v>11.75</v>
      </c>
      <c r="GU68" s="1028">
        <v>11.5</v>
      </c>
      <c r="GV68" s="1061">
        <f t="shared" si="211"/>
        <v>1164.7495299469183</v>
      </c>
      <c r="GW68" s="1061">
        <f t="shared" si="212"/>
        <v>0</v>
      </c>
      <c r="GX68" s="1061">
        <f t="shared" si="213"/>
        <v>0</v>
      </c>
      <c r="GY68" s="1061">
        <f t="shared" si="214"/>
        <v>0</v>
      </c>
      <c r="GZ68" s="1061">
        <f t="shared" si="215"/>
        <v>0</v>
      </c>
      <c r="HA68" s="1061">
        <f t="shared" si="216"/>
        <v>0</v>
      </c>
      <c r="HB68" s="1061">
        <f t="shared" si="217"/>
        <v>0</v>
      </c>
      <c r="HC68" s="1034">
        <f t="shared" si="218"/>
        <v>1164.7495299469183</v>
      </c>
      <c r="HI68" s="1085">
        <v>11.5</v>
      </c>
      <c r="HJ68" s="1087">
        <v>100</v>
      </c>
      <c r="HK68" s="1071">
        <v>0</v>
      </c>
      <c r="HL68" s="1071">
        <v>0</v>
      </c>
      <c r="HM68" s="1071">
        <v>0</v>
      </c>
      <c r="HN68" s="1071">
        <v>0</v>
      </c>
      <c r="HO68" s="1071">
        <v>0</v>
      </c>
      <c r="HP68" s="1071">
        <v>0</v>
      </c>
      <c r="HQ68" s="1071">
        <v>7215.5162046674859</v>
      </c>
      <c r="HR68" s="1082"/>
      <c r="HS68" s="1086">
        <f t="shared" si="223"/>
        <v>11.75</v>
      </c>
      <c r="HT68" s="1085">
        <v>11.5</v>
      </c>
      <c r="HU68" s="1071">
        <f t="shared" si="219"/>
        <v>7215.5162046674859</v>
      </c>
      <c r="HV68" s="1071">
        <f t="shared" si="184"/>
        <v>0</v>
      </c>
      <c r="HW68" s="1071">
        <f t="shared" si="184"/>
        <v>0</v>
      </c>
      <c r="HX68" s="1071">
        <f t="shared" si="184"/>
        <v>0</v>
      </c>
      <c r="HY68" s="1071">
        <f t="shared" si="184"/>
        <v>0</v>
      </c>
      <c r="HZ68" s="1071">
        <f t="shared" si="184"/>
        <v>0</v>
      </c>
      <c r="IA68" s="1071">
        <f t="shared" si="184"/>
        <v>0</v>
      </c>
      <c r="IB68" s="1071">
        <f t="shared" si="220"/>
        <v>7215.5162046674859</v>
      </c>
      <c r="IC68" s="1082"/>
      <c r="IL68" s="1085">
        <v>11.5</v>
      </c>
      <c r="IM68" s="1087">
        <v>100</v>
      </c>
      <c r="IN68" s="1071">
        <v>0</v>
      </c>
      <c r="IO68" s="1071">
        <v>0</v>
      </c>
      <c r="IP68" s="1071">
        <v>0</v>
      </c>
      <c r="IQ68" s="1071">
        <v>0</v>
      </c>
      <c r="IR68" s="1071">
        <v>0</v>
      </c>
      <c r="IS68" s="1071">
        <v>0</v>
      </c>
      <c r="IT68" s="1071">
        <v>32.898037263902417</v>
      </c>
      <c r="IU68" s="1082"/>
      <c r="IV68" s="1086">
        <f t="shared" si="224"/>
        <v>11.75</v>
      </c>
      <c r="IW68" s="1085">
        <v>11.5</v>
      </c>
      <c r="IX68" s="1071">
        <f t="shared" si="186"/>
        <v>32.898037263902417</v>
      </c>
      <c r="IY68" s="1071">
        <f t="shared" si="187"/>
        <v>0</v>
      </c>
      <c r="IZ68" s="1071">
        <f t="shared" si="188"/>
        <v>0</v>
      </c>
      <c r="JA68" s="1071">
        <f t="shared" si="189"/>
        <v>0</v>
      </c>
      <c r="JB68" s="1071">
        <f t="shared" si="190"/>
        <v>0</v>
      </c>
      <c r="JC68" s="1071">
        <f t="shared" si="191"/>
        <v>0</v>
      </c>
      <c r="JD68" s="1071">
        <f t="shared" si="192"/>
        <v>0</v>
      </c>
      <c r="JE68" s="1071">
        <f t="shared" si="221"/>
        <v>32.898037263902417</v>
      </c>
      <c r="JF68" s="1082"/>
    </row>
    <row r="69" spans="1:266">
      <c r="A69" s="132">
        <v>13.5</v>
      </c>
      <c r="B69" s="6">
        <v>100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/>
      <c r="J69" s="1">
        <v>2193.9920393077405</v>
      </c>
      <c r="M69" s="132">
        <v>13.5</v>
      </c>
      <c r="N69" s="6">
        <f t="shared" si="141"/>
        <v>2193.9920393077405</v>
      </c>
      <c r="O69" s="6">
        <f t="shared" si="142"/>
        <v>0</v>
      </c>
      <c r="P69" s="6">
        <f t="shared" si="143"/>
        <v>0</v>
      </c>
      <c r="Q69" s="6">
        <f t="shared" si="144"/>
        <v>0</v>
      </c>
      <c r="R69" s="6">
        <f t="shared" si="145"/>
        <v>0</v>
      </c>
      <c r="S69" s="6">
        <f t="shared" si="146"/>
        <v>0</v>
      </c>
      <c r="T69" s="6">
        <f t="shared" si="147"/>
        <v>0</v>
      </c>
      <c r="U69" s="6"/>
      <c r="V69" s="459"/>
      <c r="W69" s="6"/>
      <c r="X69" s="692">
        <v>16</v>
      </c>
      <c r="Y69" s="664">
        <v>75</v>
      </c>
      <c r="Z69" s="664">
        <v>25</v>
      </c>
      <c r="AA69" s="664">
        <v>0</v>
      </c>
      <c r="AB69" s="664">
        <v>0</v>
      </c>
      <c r="AC69" s="664">
        <v>0</v>
      </c>
      <c r="AD69" s="664">
        <v>0</v>
      </c>
      <c r="AE69" s="664">
        <v>0</v>
      </c>
      <c r="AF69" s="6"/>
      <c r="AG69" s="764">
        <v>16045.249806663664</v>
      </c>
      <c r="AI69" s="849">
        <f t="shared" si="148"/>
        <v>16.25</v>
      </c>
      <c r="AJ69" s="767">
        <v>16</v>
      </c>
      <c r="AK69" s="664">
        <f t="shared" si="149"/>
        <v>12033.937354997748</v>
      </c>
      <c r="AL69" s="664">
        <f t="shared" si="150"/>
        <v>4011.3124516659159</v>
      </c>
      <c r="AM69" s="664">
        <f t="shared" si="151"/>
        <v>0</v>
      </c>
      <c r="AN69" s="664">
        <f t="shared" si="152"/>
        <v>0</v>
      </c>
      <c r="AO69" s="664">
        <f t="shared" si="153"/>
        <v>0</v>
      </c>
      <c r="AP69" s="664">
        <f t="shared" si="154"/>
        <v>0</v>
      </c>
      <c r="AQ69" s="664">
        <f t="shared" si="155"/>
        <v>0</v>
      </c>
      <c r="AR69" s="664">
        <f t="shared" si="156"/>
        <v>16045.249806663664</v>
      </c>
      <c r="AU69" s="6"/>
      <c r="AV69" s="692">
        <v>15.5</v>
      </c>
      <c r="AW69" s="764">
        <v>100</v>
      </c>
      <c r="AX69" s="764">
        <v>0</v>
      </c>
      <c r="AY69" s="764">
        <v>0</v>
      </c>
      <c r="AZ69" s="764">
        <v>0</v>
      </c>
      <c r="BA69" s="764">
        <v>0</v>
      </c>
      <c r="BB69" s="764">
        <v>0</v>
      </c>
      <c r="BC69" s="764">
        <v>0</v>
      </c>
      <c r="BD69" s="6"/>
      <c r="BE69" s="761">
        <v>17288.167347582912</v>
      </c>
      <c r="BG69" s="849">
        <f t="shared" si="157"/>
        <v>15.75</v>
      </c>
      <c r="BH69" s="858">
        <v>15.5</v>
      </c>
      <c r="BI69" s="764">
        <f t="shared" si="158"/>
        <v>17288.167347582912</v>
      </c>
      <c r="BJ69" s="764">
        <f t="shared" si="159"/>
        <v>0</v>
      </c>
      <c r="BK69" s="764">
        <f t="shared" si="160"/>
        <v>0</v>
      </c>
      <c r="BL69" s="764">
        <f t="shared" si="161"/>
        <v>0</v>
      </c>
      <c r="BM69" s="764">
        <f t="shared" si="162"/>
        <v>0</v>
      </c>
      <c r="BN69" s="764">
        <f t="shared" si="163"/>
        <v>0</v>
      </c>
      <c r="BO69" s="764">
        <f t="shared" si="164"/>
        <v>0</v>
      </c>
      <c r="BP69" s="761">
        <f t="shared" si="165"/>
        <v>17288.167347582912</v>
      </c>
      <c r="BT69" s="1032">
        <v>15</v>
      </c>
      <c r="BU69" s="1034">
        <v>94.594594594594597</v>
      </c>
      <c r="BV69" s="1034">
        <v>5.4054054054054053</v>
      </c>
      <c r="BW69" s="1034">
        <v>0</v>
      </c>
      <c r="BX69" s="1034">
        <v>0</v>
      </c>
      <c r="BY69" s="1034">
        <v>0</v>
      </c>
      <c r="BZ69" s="1034">
        <v>0</v>
      </c>
      <c r="CA69" s="1034">
        <v>0</v>
      </c>
      <c r="CB69" s="1038"/>
      <c r="CC69" s="1034">
        <v>26633.898677700839</v>
      </c>
      <c r="CE69" s="1035">
        <f t="shared" si="167"/>
        <v>15.25</v>
      </c>
      <c r="CF69" s="1028">
        <v>15</v>
      </c>
      <c r="CG69" s="1034">
        <f t="shared" si="168"/>
        <v>25194.2284789062</v>
      </c>
      <c r="CH69" s="1034">
        <f t="shared" si="166"/>
        <v>1439.6701987946399</v>
      </c>
      <c r="CI69" s="1034">
        <f t="shared" si="166"/>
        <v>0</v>
      </c>
      <c r="CJ69" s="1034">
        <f t="shared" si="166"/>
        <v>0</v>
      </c>
      <c r="CK69" s="1034">
        <f t="shared" si="166"/>
        <v>0</v>
      </c>
      <c r="CL69" s="1034">
        <f t="shared" si="166"/>
        <v>0</v>
      </c>
      <c r="CM69" s="1034">
        <f t="shared" si="166"/>
        <v>0</v>
      </c>
      <c r="CN69" s="1034">
        <f t="shared" si="169"/>
        <v>26633.898677700839</v>
      </c>
      <c r="CQ69" s="1032">
        <v>14</v>
      </c>
      <c r="CR69" s="1062">
        <v>95.652173913043484</v>
      </c>
      <c r="CS69" s="1062">
        <v>4.3478260869565215</v>
      </c>
      <c r="CT69" s="1062">
        <v>0</v>
      </c>
      <c r="CU69" s="1062">
        <v>0</v>
      </c>
      <c r="CV69" s="1062">
        <v>0</v>
      </c>
      <c r="CW69" s="1062">
        <v>0</v>
      </c>
      <c r="CX69" s="1062">
        <v>0</v>
      </c>
      <c r="CY69" s="1038"/>
      <c r="CZ69" s="1034">
        <v>29041.526302414124</v>
      </c>
      <c r="DA69" s="1034"/>
      <c r="DB69" s="1035">
        <f t="shared" si="193"/>
        <v>14.25</v>
      </c>
      <c r="DC69" s="1028">
        <v>14</v>
      </c>
      <c r="DD69" s="1034">
        <f t="shared" si="170"/>
        <v>27778.851245787424</v>
      </c>
      <c r="DE69" s="1034">
        <f t="shared" si="171"/>
        <v>1262.675056626701</v>
      </c>
      <c r="DF69" s="1034">
        <f t="shared" si="172"/>
        <v>0</v>
      </c>
      <c r="DG69" s="1034">
        <f t="shared" si="173"/>
        <v>0</v>
      </c>
      <c r="DH69" s="1034">
        <f t="shared" si="174"/>
        <v>0</v>
      </c>
      <c r="DI69" s="1034">
        <f t="shared" si="175"/>
        <v>0</v>
      </c>
      <c r="DJ69" s="1034">
        <f t="shared" si="176"/>
        <v>0</v>
      </c>
      <c r="DK69" s="1034">
        <f t="shared" si="177"/>
        <v>29041.526302414124</v>
      </c>
      <c r="DN69" s="1032">
        <v>14</v>
      </c>
      <c r="DO69" s="1062">
        <v>100</v>
      </c>
      <c r="DP69" s="1062">
        <v>0</v>
      </c>
      <c r="DQ69" s="1062">
        <v>0</v>
      </c>
      <c r="DR69" s="1062">
        <v>0</v>
      </c>
      <c r="DS69" s="1062">
        <v>0</v>
      </c>
      <c r="DT69" s="1062">
        <v>0</v>
      </c>
      <c r="DU69" s="1062">
        <v>0</v>
      </c>
      <c r="DV69" s="1034">
        <v>3445.8047869767042</v>
      </c>
      <c r="DW69" s="1034"/>
      <c r="DX69" s="1035">
        <f t="shared" si="194"/>
        <v>14.25</v>
      </c>
      <c r="DY69" s="1028">
        <v>14</v>
      </c>
      <c r="DZ69" s="1034">
        <f t="shared" si="195"/>
        <v>3445.8047869767047</v>
      </c>
      <c r="EA69" s="1034">
        <f t="shared" si="196"/>
        <v>0</v>
      </c>
      <c r="EB69" s="1034">
        <f t="shared" si="197"/>
        <v>0</v>
      </c>
      <c r="EC69" s="1034">
        <f t="shared" si="198"/>
        <v>0</v>
      </c>
      <c r="ED69" s="1034">
        <f t="shared" si="199"/>
        <v>0</v>
      </c>
      <c r="EE69" s="1034">
        <f t="shared" si="200"/>
        <v>0</v>
      </c>
      <c r="EF69" s="1034">
        <f t="shared" si="201"/>
        <v>0</v>
      </c>
      <c r="EG69" s="1034">
        <f t="shared" si="179"/>
        <v>3445.8047869767047</v>
      </c>
      <c r="EL69" s="1032">
        <v>14</v>
      </c>
      <c r="EM69" s="1062"/>
      <c r="EN69" s="1062"/>
      <c r="EO69" s="1062"/>
      <c r="EP69" s="1062"/>
      <c r="EQ69" s="1062"/>
      <c r="ER69" s="1062"/>
      <c r="ES69" s="1062"/>
      <c r="ET69" s="1034"/>
      <c r="EU69" s="1034"/>
      <c r="EV69" s="1035">
        <f t="shared" si="202"/>
        <v>14.25</v>
      </c>
      <c r="EW69" s="1028">
        <v>14</v>
      </c>
      <c r="EX69" s="1034"/>
      <c r="EY69" s="1034"/>
      <c r="EZ69" s="1034"/>
      <c r="FA69" s="1034"/>
      <c r="FB69" s="1034"/>
      <c r="FC69" s="1034"/>
      <c r="FD69" s="1034"/>
      <c r="FE69" s="1034"/>
      <c r="FK69" s="1032">
        <v>14</v>
      </c>
      <c r="FL69" s="1034">
        <v>100</v>
      </c>
      <c r="FM69" s="1034">
        <v>0</v>
      </c>
      <c r="FN69" s="1034">
        <v>0</v>
      </c>
      <c r="FO69" s="1034">
        <v>0</v>
      </c>
      <c r="FP69" s="1034">
        <v>0</v>
      </c>
      <c r="FQ69" s="1034">
        <v>0</v>
      </c>
      <c r="FR69" s="1034">
        <v>0</v>
      </c>
      <c r="FS69" s="1034">
        <v>32200.694907465942</v>
      </c>
      <c r="FT69" s="1034"/>
      <c r="FU69" s="1035">
        <f t="shared" si="203"/>
        <v>14.25</v>
      </c>
      <c r="FV69" s="1028">
        <v>14</v>
      </c>
      <c r="FW69" s="1034">
        <f t="shared" si="204"/>
        <v>32200.694907465939</v>
      </c>
      <c r="FX69" s="1034">
        <f t="shared" si="205"/>
        <v>0</v>
      </c>
      <c r="FY69" s="1034">
        <f t="shared" si="206"/>
        <v>0</v>
      </c>
      <c r="FZ69" s="1034">
        <f t="shared" si="207"/>
        <v>0</v>
      </c>
      <c r="GA69" s="1034">
        <f t="shared" si="208"/>
        <v>0</v>
      </c>
      <c r="GB69" s="1034">
        <f t="shared" si="209"/>
        <v>0</v>
      </c>
      <c r="GC69" s="1034">
        <f t="shared" si="210"/>
        <v>0</v>
      </c>
      <c r="GD69" s="1038"/>
      <c r="GE69" s="1038"/>
      <c r="GJ69" s="1032">
        <v>12</v>
      </c>
      <c r="GK69" s="1034">
        <v>100</v>
      </c>
      <c r="GL69" s="1034">
        <v>0</v>
      </c>
      <c r="GM69" s="1034">
        <v>0</v>
      </c>
      <c r="GN69" s="1034">
        <v>0</v>
      </c>
      <c r="GO69" s="1034">
        <v>0</v>
      </c>
      <c r="GP69" s="1034">
        <v>0</v>
      </c>
      <c r="GQ69" s="1034">
        <v>0</v>
      </c>
      <c r="GR69" s="1034">
        <v>1819.2306584342898</v>
      </c>
      <c r="GT69" s="1035">
        <f t="shared" si="222"/>
        <v>12.25</v>
      </c>
      <c r="GU69" s="1028">
        <v>12</v>
      </c>
      <c r="GV69" s="1061">
        <f t="shared" si="211"/>
        <v>1819.2306584342898</v>
      </c>
      <c r="GW69" s="1061">
        <f t="shared" si="212"/>
        <v>0</v>
      </c>
      <c r="GX69" s="1061">
        <f t="shared" si="213"/>
        <v>0</v>
      </c>
      <c r="GY69" s="1061">
        <f t="shared" si="214"/>
        <v>0</v>
      </c>
      <c r="GZ69" s="1061">
        <f t="shared" si="215"/>
        <v>0</v>
      </c>
      <c r="HA69" s="1061">
        <f t="shared" si="216"/>
        <v>0</v>
      </c>
      <c r="HB69" s="1061">
        <f t="shared" si="217"/>
        <v>0</v>
      </c>
      <c r="HC69" s="1034">
        <f t="shared" si="218"/>
        <v>1819.2306584342898</v>
      </c>
      <c r="HI69" s="1085">
        <v>12</v>
      </c>
      <c r="HJ69" s="1087">
        <v>100</v>
      </c>
      <c r="HK69" s="1071">
        <v>0</v>
      </c>
      <c r="HL69" s="1071">
        <v>0</v>
      </c>
      <c r="HM69" s="1071">
        <v>0</v>
      </c>
      <c r="HN69" s="1071">
        <v>0</v>
      </c>
      <c r="HO69" s="1071">
        <v>0</v>
      </c>
      <c r="HP69" s="1071">
        <v>0</v>
      </c>
      <c r="HQ69" s="1071">
        <v>10879.233037474498</v>
      </c>
      <c r="HR69" s="1082"/>
      <c r="HS69" s="1086">
        <f t="shared" si="223"/>
        <v>12.25</v>
      </c>
      <c r="HT69" s="1085">
        <v>12</v>
      </c>
      <c r="HU69" s="1071">
        <f t="shared" si="219"/>
        <v>10879.233037474498</v>
      </c>
      <c r="HV69" s="1071">
        <f t="shared" si="184"/>
        <v>0</v>
      </c>
      <c r="HW69" s="1071">
        <f t="shared" si="184"/>
        <v>0</v>
      </c>
      <c r="HX69" s="1071">
        <f t="shared" si="184"/>
        <v>0</v>
      </c>
      <c r="HY69" s="1071">
        <f t="shared" si="184"/>
        <v>0</v>
      </c>
      <c r="HZ69" s="1071">
        <f t="shared" si="184"/>
        <v>0</v>
      </c>
      <c r="IA69" s="1071">
        <f t="shared" si="184"/>
        <v>0</v>
      </c>
      <c r="IB69" s="1071">
        <f t="shared" si="220"/>
        <v>10879.233037474498</v>
      </c>
      <c r="IC69" s="1082"/>
      <c r="IL69" s="1085">
        <v>12</v>
      </c>
      <c r="IM69" s="1087">
        <v>100</v>
      </c>
      <c r="IN69" s="1071">
        <v>0</v>
      </c>
      <c r="IO69" s="1071">
        <v>0</v>
      </c>
      <c r="IP69" s="1071">
        <v>0</v>
      </c>
      <c r="IQ69" s="1071">
        <v>0</v>
      </c>
      <c r="IR69" s="1071">
        <v>0</v>
      </c>
      <c r="IS69" s="1071">
        <v>0</v>
      </c>
      <c r="IT69" s="1071">
        <v>46.057252169463389</v>
      </c>
      <c r="IU69" s="1082"/>
      <c r="IV69" s="1086">
        <f t="shared" si="224"/>
        <v>12.25</v>
      </c>
      <c r="IW69" s="1085">
        <v>12</v>
      </c>
      <c r="IX69" s="1071">
        <f t="shared" si="186"/>
        <v>46.057252169463389</v>
      </c>
      <c r="IY69" s="1071">
        <f t="shared" si="187"/>
        <v>0</v>
      </c>
      <c r="IZ69" s="1071">
        <f t="shared" si="188"/>
        <v>0</v>
      </c>
      <c r="JA69" s="1071">
        <f t="shared" si="189"/>
        <v>0</v>
      </c>
      <c r="JB69" s="1071">
        <f t="shared" si="190"/>
        <v>0</v>
      </c>
      <c r="JC69" s="1071">
        <f t="shared" si="191"/>
        <v>0</v>
      </c>
      <c r="JD69" s="1071">
        <f t="shared" si="192"/>
        <v>0</v>
      </c>
      <c r="JE69" s="1071">
        <f t="shared" si="221"/>
        <v>46.057252169463389</v>
      </c>
      <c r="JF69" s="1082"/>
    </row>
    <row r="70" spans="1:266">
      <c r="A70" s="132">
        <v>14</v>
      </c>
      <c r="B70" s="6">
        <v>100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/>
      <c r="J70" s="1">
        <v>1009.1426129160453</v>
      </c>
      <c r="M70" s="132">
        <v>14</v>
      </c>
      <c r="N70" s="6">
        <f t="shared" si="141"/>
        <v>1009.1426129160453</v>
      </c>
      <c r="O70" s="6">
        <f t="shared" si="142"/>
        <v>0</v>
      </c>
      <c r="P70" s="6">
        <f t="shared" si="143"/>
        <v>0</v>
      </c>
      <c r="Q70" s="6">
        <f t="shared" si="144"/>
        <v>0</v>
      </c>
      <c r="R70" s="6">
        <f t="shared" si="145"/>
        <v>0</v>
      </c>
      <c r="S70" s="6">
        <f t="shared" si="146"/>
        <v>0</v>
      </c>
      <c r="T70" s="6">
        <f t="shared" si="147"/>
        <v>0</v>
      </c>
      <c r="U70" s="6"/>
      <c r="V70" s="459"/>
      <c r="W70" s="6"/>
      <c r="X70" s="692">
        <v>16.5</v>
      </c>
      <c r="Y70" s="664">
        <v>53.571428571428569</v>
      </c>
      <c r="Z70" s="664">
        <v>46.428571428571431</v>
      </c>
      <c r="AA70" s="664">
        <v>0</v>
      </c>
      <c r="AB70" s="664">
        <v>0</v>
      </c>
      <c r="AC70" s="664">
        <v>0</v>
      </c>
      <c r="AD70" s="664">
        <v>0</v>
      </c>
      <c r="AE70" s="664">
        <v>0</v>
      </c>
      <c r="AF70" s="6"/>
      <c r="AG70" s="764">
        <v>8061.8001984244893</v>
      </c>
      <c r="AI70" s="849">
        <f t="shared" si="148"/>
        <v>16.75</v>
      </c>
      <c r="AJ70" s="767">
        <v>16.5</v>
      </c>
      <c r="AK70" s="664">
        <f t="shared" si="149"/>
        <v>4318.8215348702615</v>
      </c>
      <c r="AL70" s="664">
        <f t="shared" si="150"/>
        <v>3742.9786635542273</v>
      </c>
      <c r="AM70" s="664">
        <f t="shared" si="151"/>
        <v>0</v>
      </c>
      <c r="AN70" s="664">
        <f t="shared" si="152"/>
        <v>0</v>
      </c>
      <c r="AO70" s="664">
        <f t="shared" si="153"/>
        <v>0</v>
      </c>
      <c r="AP70" s="664">
        <f t="shared" si="154"/>
        <v>0</v>
      </c>
      <c r="AQ70" s="664">
        <f t="shared" si="155"/>
        <v>0</v>
      </c>
      <c r="AR70" s="664">
        <f t="shared" si="156"/>
        <v>8061.8001984244893</v>
      </c>
      <c r="AU70" s="6"/>
      <c r="AV70" s="692">
        <v>16</v>
      </c>
      <c r="AW70" s="764">
        <v>95.652173913043484</v>
      </c>
      <c r="AX70" s="764">
        <v>4.3478260869565215</v>
      </c>
      <c r="AY70" s="764">
        <v>0</v>
      </c>
      <c r="AZ70" s="764">
        <v>0</v>
      </c>
      <c r="BA70" s="764">
        <v>0</v>
      </c>
      <c r="BB70" s="764">
        <v>0</v>
      </c>
      <c r="BC70" s="764">
        <v>0</v>
      </c>
      <c r="BD70" s="6"/>
      <c r="BE70" s="761">
        <v>19307.661529826873</v>
      </c>
      <c r="BG70" s="849">
        <f t="shared" si="157"/>
        <v>16.25</v>
      </c>
      <c r="BH70" s="858">
        <v>16</v>
      </c>
      <c r="BI70" s="764">
        <f t="shared" si="158"/>
        <v>18468.197985051793</v>
      </c>
      <c r="BJ70" s="764">
        <f t="shared" si="159"/>
        <v>839.46354477508146</v>
      </c>
      <c r="BK70" s="764">
        <f t="shared" si="160"/>
        <v>0</v>
      </c>
      <c r="BL70" s="764">
        <f t="shared" si="161"/>
        <v>0</v>
      </c>
      <c r="BM70" s="764">
        <f t="shared" si="162"/>
        <v>0</v>
      </c>
      <c r="BN70" s="764">
        <f t="shared" si="163"/>
        <v>0</v>
      </c>
      <c r="BO70" s="764">
        <f t="shared" si="164"/>
        <v>0</v>
      </c>
      <c r="BP70" s="761">
        <f t="shared" si="165"/>
        <v>19307.661529826873</v>
      </c>
      <c r="BT70" s="1032">
        <v>15.5</v>
      </c>
      <c r="BU70" s="1034">
        <v>71.428571428571431</v>
      </c>
      <c r="BV70" s="1034">
        <v>25.714285714285712</v>
      </c>
      <c r="BW70" s="1034">
        <v>2.8571428571428572</v>
      </c>
      <c r="BX70" s="1034">
        <v>0</v>
      </c>
      <c r="BY70" s="1034">
        <v>0</v>
      </c>
      <c r="BZ70" s="1034">
        <v>0</v>
      </c>
      <c r="CA70" s="1034">
        <v>0</v>
      </c>
      <c r="CB70" s="1038"/>
      <c r="CC70" s="1034">
        <v>38148.061883063136</v>
      </c>
      <c r="CE70" s="1035">
        <f t="shared" si="167"/>
        <v>15.75</v>
      </c>
      <c r="CF70" s="1028">
        <v>15.5</v>
      </c>
      <c r="CG70" s="1034">
        <f t="shared" si="168"/>
        <v>27248.615630759385</v>
      </c>
      <c r="CH70" s="1034">
        <f t="shared" si="166"/>
        <v>9809.5016270733759</v>
      </c>
      <c r="CI70" s="1034">
        <f t="shared" si="166"/>
        <v>1089.9446252303753</v>
      </c>
      <c r="CJ70" s="1034">
        <f t="shared" si="166"/>
        <v>0</v>
      </c>
      <c r="CK70" s="1034">
        <f t="shared" si="166"/>
        <v>0</v>
      </c>
      <c r="CL70" s="1034">
        <f t="shared" si="166"/>
        <v>0</v>
      </c>
      <c r="CM70" s="1034">
        <f t="shared" si="166"/>
        <v>0</v>
      </c>
      <c r="CN70" s="1034">
        <f t="shared" si="169"/>
        <v>38148.061883063136</v>
      </c>
      <c r="CQ70" s="1032">
        <v>14.5</v>
      </c>
      <c r="CR70" s="1062">
        <v>91.304347826086953</v>
      </c>
      <c r="CS70" s="1062">
        <v>8.695652173913043</v>
      </c>
      <c r="CT70" s="1062">
        <v>0</v>
      </c>
      <c r="CU70" s="1062">
        <v>0</v>
      </c>
      <c r="CV70" s="1062">
        <v>0</v>
      </c>
      <c r="CW70" s="1062">
        <v>0</v>
      </c>
      <c r="CX70" s="1062">
        <v>0</v>
      </c>
      <c r="CY70" s="1038"/>
      <c r="CZ70" s="1034">
        <v>54497.856187163896</v>
      </c>
      <c r="DA70" s="1034"/>
      <c r="DB70" s="1035">
        <f t="shared" si="193"/>
        <v>14.75</v>
      </c>
      <c r="DC70" s="1028">
        <v>14.5</v>
      </c>
      <c r="DD70" s="1034">
        <f t="shared" si="170"/>
        <v>49758.912170888769</v>
      </c>
      <c r="DE70" s="1034">
        <f t="shared" si="171"/>
        <v>4738.9440162751216</v>
      </c>
      <c r="DF70" s="1034">
        <f t="shared" si="172"/>
        <v>0</v>
      </c>
      <c r="DG70" s="1034">
        <f t="shared" si="173"/>
        <v>0</v>
      </c>
      <c r="DH70" s="1034">
        <f t="shared" si="174"/>
        <v>0</v>
      </c>
      <c r="DI70" s="1034">
        <f t="shared" si="175"/>
        <v>0</v>
      </c>
      <c r="DJ70" s="1034">
        <f t="shared" si="176"/>
        <v>0</v>
      </c>
      <c r="DK70" s="1034">
        <f t="shared" si="177"/>
        <v>54497.856187163889</v>
      </c>
      <c r="DN70" s="1032">
        <v>14.5</v>
      </c>
      <c r="DO70" s="1062">
        <v>100</v>
      </c>
      <c r="DP70" s="1062">
        <v>0</v>
      </c>
      <c r="DQ70" s="1062">
        <v>0</v>
      </c>
      <c r="DR70" s="1062">
        <v>0</v>
      </c>
      <c r="DS70" s="1062">
        <v>0</v>
      </c>
      <c r="DT70" s="1062">
        <v>0</v>
      </c>
      <c r="DU70" s="1062">
        <v>0</v>
      </c>
      <c r="DV70" s="1034">
        <v>4757.7675219066368</v>
      </c>
      <c r="DW70" s="1034"/>
      <c r="DX70" s="1035">
        <f t="shared" si="194"/>
        <v>14.75</v>
      </c>
      <c r="DY70" s="1028">
        <v>14.5</v>
      </c>
      <c r="DZ70" s="1034">
        <f t="shared" si="195"/>
        <v>4757.7675219066368</v>
      </c>
      <c r="EA70" s="1034">
        <f t="shared" si="196"/>
        <v>0</v>
      </c>
      <c r="EB70" s="1034">
        <f t="shared" si="197"/>
        <v>0</v>
      </c>
      <c r="EC70" s="1034">
        <f t="shared" si="198"/>
        <v>0</v>
      </c>
      <c r="ED70" s="1034">
        <f t="shared" si="199"/>
        <v>0</v>
      </c>
      <c r="EE70" s="1034">
        <f t="shared" si="200"/>
        <v>0</v>
      </c>
      <c r="EF70" s="1034">
        <f t="shared" si="201"/>
        <v>0</v>
      </c>
      <c r="EG70" s="1034">
        <f t="shared" si="179"/>
        <v>4757.7675219066368</v>
      </c>
      <c r="EL70" s="1032">
        <v>14.5</v>
      </c>
      <c r="EM70" s="1062"/>
      <c r="EN70" s="1062"/>
      <c r="EO70" s="1062"/>
      <c r="EP70" s="1062"/>
      <c r="EQ70" s="1062"/>
      <c r="ER70" s="1062"/>
      <c r="ES70" s="1062"/>
      <c r="ET70" s="1034"/>
      <c r="EU70" s="1034"/>
      <c r="EV70" s="1035">
        <f t="shared" si="202"/>
        <v>14.75</v>
      </c>
      <c r="EW70" s="1028">
        <v>14.5</v>
      </c>
      <c r="EX70" s="1034"/>
      <c r="EY70" s="1034"/>
      <c r="EZ70" s="1034"/>
      <c r="FA70" s="1034"/>
      <c r="FB70" s="1034"/>
      <c r="FC70" s="1034"/>
      <c r="FD70" s="1034"/>
      <c r="FE70" s="1034"/>
      <c r="FK70" s="1032">
        <v>14.5</v>
      </c>
      <c r="FL70" s="1034">
        <v>100</v>
      </c>
      <c r="FM70" s="1034">
        <v>0</v>
      </c>
      <c r="FN70" s="1034">
        <v>0</v>
      </c>
      <c r="FO70" s="1034">
        <v>0</v>
      </c>
      <c r="FP70" s="1034">
        <v>0</v>
      </c>
      <c r="FQ70" s="1034">
        <v>0</v>
      </c>
      <c r="FR70" s="1034">
        <v>0</v>
      </c>
      <c r="FS70" s="1034">
        <v>64520.038077672347</v>
      </c>
      <c r="FT70" s="1034"/>
      <c r="FU70" s="1035">
        <f t="shared" si="203"/>
        <v>14.75</v>
      </c>
      <c r="FV70" s="1028">
        <v>14.5</v>
      </c>
      <c r="FW70" s="1034">
        <f t="shared" si="204"/>
        <v>64520.038077672347</v>
      </c>
      <c r="FX70" s="1034">
        <f t="shared" si="205"/>
        <v>0</v>
      </c>
      <c r="FY70" s="1034">
        <f t="shared" si="206"/>
        <v>0</v>
      </c>
      <c r="FZ70" s="1034">
        <f t="shared" si="207"/>
        <v>0</v>
      </c>
      <c r="GA70" s="1034">
        <f t="shared" si="208"/>
        <v>0</v>
      </c>
      <c r="GB70" s="1034">
        <f t="shared" si="209"/>
        <v>0</v>
      </c>
      <c r="GC70" s="1034">
        <f t="shared" si="210"/>
        <v>0</v>
      </c>
      <c r="GD70" s="1038"/>
      <c r="GE70" s="1038"/>
      <c r="GJ70" s="1032">
        <v>12.5</v>
      </c>
      <c r="GK70" s="1034">
        <v>100</v>
      </c>
      <c r="GL70" s="1034">
        <v>0</v>
      </c>
      <c r="GM70" s="1034">
        <v>0</v>
      </c>
      <c r="GN70" s="1034">
        <v>0</v>
      </c>
      <c r="GO70" s="1034">
        <v>0</v>
      </c>
      <c r="GP70" s="1034">
        <v>0</v>
      </c>
      <c r="GQ70" s="1034">
        <v>0</v>
      </c>
      <c r="GR70" s="1034">
        <v>6537.4237752644385</v>
      </c>
      <c r="GS70" s="1034"/>
      <c r="GT70" s="1035">
        <f t="shared" si="222"/>
        <v>12.75</v>
      </c>
      <c r="GU70" s="1028">
        <v>12.5</v>
      </c>
      <c r="GV70" s="1061">
        <f t="shared" si="211"/>
        <v>6537.4237752644376</v>
      </c>
      <c r="GW70" s="1061">
        <f t="shared" si="212"/>
        <v>0</v>
      </c>
      <c r="GX70" s="1061">
        <f t="shared" si="213"/>
        <v>0</v>
      </c>
      <c r="GY70" s="1061">
        <f t="shared" si="214"/>
        <v>0</v>
      </c>
      <c r="GZ70" s="1061">
        <f t="shared" si="215"/>
        <v>0</v>
      </c>
      <c r="HA70" s="1061">
        <f t="shared" si="216"/>
        <v>0</v>
      </c>
      <c r="HB70" s="1061">
        <f t="shared" si="217"/>
        <v>0</v>
      </c>
      <c r="HC70" s="1034">
        <f t="shared" si="218"/>
        <v>6537.4237752644376</v>
      </c>
      <c r="HI70" s="1085">
        <v>12.5</v>
      </c>
      <c r="HJ70" s="1087">
        <v>100</v>
      </c>
      <c r="HK70" s="1071">
        <v>0</v>
      </c>
      <c r="HL70" s="1071">
        <v>0</v>
      </c>
      <c r="HM70" s="1071">
        <v>0</v>
      </c>
      <c r="HN70" s="1071">
        <v>0</v>
      </c>
      <c r="HO70" s="1071">
        <v>0</v>
      </c>
      <c r="HP70" s="1071">
        <v>0</v>
      </c>
      <c r="HQ70" s="1071">
        <v>3951.7476537334792</v>
      </c>
      <c r="HR70" s="1087"/>
      <c r="HS70" s="1086">
        <f t="shared" si="223"/>
        <v>12.75</v>
      </c>
      <c r="HT70" s="1085">
        <v>12.5</v>
      </c>
      <c r="HU70" s="1071">
        <f t="shared" si="219"/>
        <v>3951.7476537334792</v>
      </c>
      <c r="HV70" s="1071">
        <f t="shared" si="184"/>
        <v>0</v>
      </c>
      <c r="HW70" s="1071">
        <f t="shared" si="184"/>
        <v>0</v>
      </c>
      <c r="HX70" s="1071">
        <f t="shared" si="184"/>
        <v>0</v>
      </c>
      <c r="HY70" s="1071">
        <f t="shared" si="184"/>
        <v>0</v>
      </c>
      <c r="HZ70" s="1071">
        <f t="shared" si="184"/>
        <v>0</v>
      </c>
      <c r="IA70" s="1071">
        <f t="shared" si="184"/>
        <v>0</v>
      </c>
      <c r="IB70" s="1071">
        <f t="shared" si="220"/>
        <v>3951.7476537334792</v>
      </c>
      <c r="IC70" s="1082"/>
      <c r="IL70" s="1085">
        <v>12.5</v>
      </c>
      <c r="IM70" s="1087">
        <v>100</v>
      </c>
      <c r="IN70" s="1071">
        <v>0</v>
      </c>
      <c r="IO70" s="1071">
        <v>0</v>
      </c>
      <c r="IP70" s="1071">
        <v>0</v>
      </c>
      <c r="IQ70" s="1071">
        <v>0</v>
      </c>
      <c r="IR70" s="1071">
        <v>0</v>
      </c>
      <c r="IS70" s="1071">
        <v>0</v>
      </c>
      <c r="IT70" s="1071">
        <v>32.89803726390241</v>
      </c>
      <c r="IU70" s="1087"/>
      <c r="IV70" s="1086">
        <f t="shared" si="224"/>
        <v>12.75</v>
      </c>
      <c r="IW70" s="1085">
        <v>12.5</v>
      </c>
      <c r="IX70" s="1071">
        <f t="shared" si="186"/>
        <v>32.89803726390241</v>
      </c>
      <c r="IY70" s="1071">
        <f t="shared" si="187"/>
        <v>0</v>
      </c>
      <c r="IZ70" s="1071">
        <f t="shared" si="188"/>
        <v>0</v>
      </c>
      <c r="JA70" s="1071">
        <f t="shared" si="189"/>
        <v>0</v>
      </c>
      <c r="JB70" s="1071">
        <f t="shared" si="190"/>
        <v>0</v>
      </c>
      <c r="JC70" s="1071">
        <f t="shared" si="191"/>
        <v>0</v>
      </c>
      <c r="JD70" s="1071">
        <f t="shared" si="192"/>
        <v>0</v>
      </c>
      <c r="JE70" s="1071">
        <f t="shared" si="221"/>
        <v>32.89803726390241</v>
      </c>
      <c r="JF70" s="1082"/>
    </row>
    <row r="71" spans="1:266">
      <c r="A71" s="132">
        <v>14.5</v>
      </c>
      <c r="B71" s="6">
        <v>100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/>
      <c r="J71" s="1">
        <v>2350.5853351467681</v>
      </c>
      <c r="M71" s="132">
        <v>14.5</v>
      </c>
      <c r="N71" s="6">
        <f t="shared" si="141"/>
        <v>2350.5853351467681</v>
      </c>
      <c r="O71" s="6">
        <f t="shared" si="142"/>
        <v>0</v>
      </c>
      <c r="P71" s="6">
        <f t="shared" si="143"/>
        <v>0</v>
      </c>
      <c r="Q71" s="6">
        <f t="shared" si="144"/>
        <v>0</v>
      </c>
      <c r="R71" s="6">
        <f t="shared" si="145"/>
        <v>0</v>
      </c>
      <c r="S71" s="6">
        <f t="shared" si="146"/>
        <v>0</v>
      </c>
      <c r="T71" s="6">
        <f t="shared" si="147"/>
        <v>0</v>
      </c>
      <c r="U71" s="6"/>
      <c r="V71" s="459"/>
      <c r="W71" s="6"/>
      <c r="X71" s="692">
        <v>17</v>
      </c>
      <c r="Y71" s="664">
        <v>29.629629629629626</v>
      </c>
      <c r="Z71" s="664">
        <v>66.666666666666657</v>
      </c>
      <c r="AA71" s="664">
        <v>3.7037037037037033</v>
      </c>
      <c r="AB71" s="664">
        <v>0</v>
      </c>
      <c r="AC71" s="664">
        <v>0</v>
      </c>
      <c r="AD71" s="664">
        <v>0</v>
      </c>
      <c r="AE71" s="664">
        <v>0</v>
      </c>
      <c r="AF71" s="6"/>
      <c r="AG71" s="764">
        <v>28403.677379102868</v>
      </c>
      <c r="AI71" s="849">
        <f t="shared" si="148"/>
        <v>17.25</v>
      </c>
      <c r="AJ71" s="767">
        <v>17</v>
      </c>
      <c r="AK71" s="664">
        <f t="shared" si="149"/>
        <v>8415.9044086230715</v>
      </c>
      <c r="AL71" s="664">
        <f t="shared" si="150"/>
        <v>18935.784919401911</v>
      </c>
      <c r="AM71" s="664">
        <f t="shared" si="151"/>
        <v>1051.9880510778839</v>
      </c>
      <c r="AN71" s="664">
        <f t="shared" si="152"/>
        <v>0</v>
      </c>
      <c r="AO71" s="664">
        <f t="shared" si="153"/>
        <v>0</v>
      </c>
      <c r="AP71" s="664">
        <f t="shared" si="154"/>
        <v>0</v>
      </c>
      <c r="AQ71" s="664">
        <f t="shared" si="155"/>
        <v>0</v>
      </c>
      <c r="AR71" s="664">
        <f t="shared" si="156"/>
        <v>28403.677379102868</v>
      </c>
      <c r="AU71" s="6"/>
      <c r="AV71" s="692">
        <v>16.5</v>
      </c>
      <c r="AW71" s="764">
        <v>87.5</v>
      </c>
      <c r="AX71" s="764">
        <v>12.5</v>
      </c>
      <c r="AY71" s="764">
        <v>0</v>
      </c>
      <c r="AZ71" s="764">
        <v>0</v>
      </c>
      <c r="BA71" s="764">
        <v>0</v>
      </c>
      <c r="BB71" s="764">
        <v>0</v>
      </c>
      <c r="BC71" s="764">
        <v>0</v>
      </c>
      <c r="BD71" s="6"/>
      <c r="BE71" s="761">
        <v>22020.379756174309</v>
      </c>
      <c r="BG71" s="849">
        <f t="shared" si="157"/>
        <v>16.75</v>
      </c>
      <c r="BH71" s="858">
        <v>16.5</v>
      </c>
      <c r="BI71" s="764">
        <f t="shared" si="158"/>
        <v>19267.83228665252</v>
      </c>
      <c r="BJ71" s="764">
        <f t="shared" si="159"/>
        <v>2752.5474695217886</v>
      </c>
      <c r="BK71" s="764">
        <f t="shared" si="160"/>
        <v>0</v>
      </c>
      <c r="BL71" s="764">
        <f t="shared" si="161"/>
        <v>0</v>
      </c>
      <c r="BM71" s="764">
        <f t="shared" si="162"/>
        <v>0</v>
      </c>
      <c r="BN71" s="764">
        <f t="shared" si="163"/>
        <v>0</v>
      </c>
      <c r="BO71" s="764">
        <f t="shared" si="164"/>
        <v>0</v>
      </c>
      <c r="BP71" s="761">
        <f t="shared" si="165"/>
        <v>22020.379756174309</v>
      </c>
      <c r="BT71" s="1032">
        <v>16</v>
      </c>
      <c r="BU71" s="1034">
        <v>62.857142857142854</v>
      </c>
      <c r="BV71" s="1034">
        <v>31.428571428571427</v>
      </c>
      <c r="BW71" s="1034">
        <v>5.7142857142857144</v>
      </c>
      <c r="BX71" s="1034">
        <v>0</v>
      </c>
      <c r="BY71" s="1034">
        <v>0</v>
      </c>
      <c r="BZ71" s="1034">
        <v>0</v>
      </c>
      <c r="CA71" s="1034">
        <v>0</v>
      </c>
      <c r="CB71" s="1038"/>
      <c r="CC71" s="1034">
        <v>55473.017541021618</v>
      </c>
      <c r="CE71" s="1035">
        <f t="shared" si="167"/>
        <v>16.25</v>
      </c>
      <c r="CF71" s="1028">
        <v>16</v>
      </c>
      <c r="CG71" s="1034">
        <f t="shared" si="168"/>
        <v>34868.753882927871</v>
      </c>
      <c r="CH71" s="1034">
        <f t="shared" si="166"/>
        <v>17434.376941463936</v>
      </c>
      <c r="CI71" s="1034">
        <f t="shared" si="166"/>
        <v>3169.8867166298064</v>
      </c>
      <c r="CJ71" s="1034">
        <f t="shared" si="166"/>
        <v>0</v>
      </c>
      <c r="CK71" s="1034">
        <f t="shared" si="166"/>
        <v>0</v>
      </c>
      <c r="CL71" s="1034">
        <f t="shared" si="166"/>
        <v>0</v>
      </c>
      <c r="CM71" s="1034">
        <f t="shared" si="166"/>
        <v>0</v>
      </c>
      <c r="CN71" s="1034">
        <f t="shared" si="169"/>
        <v>55473.017541021611</v>
      </c>
      <c r="CQ71" s="1032">
        <v>15</v>
      </c>
      <c r="CR71" s="1062">
        <v>83.333333333333343</v>
      </c>
      <c r="CS71" s="1062">
        <v>16.666666666666664</v>
      </c>
      <c r="CT71" s="1062">
        <v>0</v>
      </c>
      <c r="CU71" s="1062">
        <v>0</v>
      </c>
      <c r="CV71" s="1062">
        <v>0</v>
      </c>
      <c r="CW71" s="1062">
        <v>0</v>
      </c>
      <c r="CX71" s="1062">
        <v>0</v>
      </c>
      <c r="CY71" s="1038"/>
      <c r="CZ71" s="1034">
        <v>22144.670196994979</v>
      </c>
      <c r="DA71" s="1034"/>
      <c r="DB71" s="1035">
        <f t="shared" si="193"/>
        <v>15.25</v>
      </c>
      <c r="DC71" s="1028">
        <v>15</v>
      </c>
      <c r="DD71" s="1034">
        <f t="shared" si="170"/>
        <v>18453.89183082915</v>
      </c>
      <c r="DE71" s="1034">
        <f t="shared" si="171"/>
        <v>3690.7783661658295</v>
      </c>
      <c r="DF71" s="1034">
        <f t="shared" si="172"/>
        <v>0</v>
      </c>
      <c r="DG71" s="1034">
        <f t="shared" si="173"/>
        <v>0</v>
      </c>
      <c r="DH71" s="1034">
        <f t="shared" si="174"/>
        <v>0</v>
      </c>
      <c r="DI71" s="1034">
        <f t="shared" si="175"/>
        <v>0</v>
      </c>
      <c r="DJ71" s="1034">
        <f t="shared" si="176"/>
        <v>0</v>
      </c>
      <c r="DK71" s="1034">
        <f t="shared" si="177"/>
        <v>22144.670196994979</v>
      </c>
      <c r="DN71" s="1032">
        <v>15</v>
      </c>
      <c r="DO71" s="1062">
        <v>77.777777777777786</v>
      </c>
      <c r="DP71" s="1062">
        <v>22.222222222222221</v>
      </c>
      <c r="DQ71" s="1062">
        <v>0</v>
      </c>
      <c r="DR71" s="1062">
        <v>0</v>
      </c>
      <c r="DS71" s="1062">
        <v>0</v>
      </c>
      <c r="DT71" s="1062">
        <v>0</v>
      </c>
      <c r="DU71" s="1062">
        <v>0</v>
      </c>
      <c r="DV71" s="1034">
        <v>17948.567145026183</v>
      </c>
      <c r="DW71" s="1034"/>
      <c r="DX71" s="1035">
        <f t="shared" si="194"/>
        <v>15.25</v>
      </c>
      <c r="DY71" s="1028">
        <v>15</v>
      </c>
      <c r="DZ71" s="1034">
        <f t="shared" si="195"/>
        <v>13959.9966683537</v>
      </c>
      <c r="EA71" s="1034">
        <f t="shared" si="196"/>
        <v>3988.5704766724853</v>
      </c>
      <c r="EB71" s="1034">
        <f t="shared" si="197"/>
        <v>0</v>
      </c>
      <c r="EC71" s="1034">
        <f t="shared" si="198"/>
        <v>0</v>
      </c>
      <c r="ED71" s="1034">
        <f t="shared" si="199"/>
        <v>0</v>
      </c>
      <c r="EE71" s="1034">
        <f t="shared" si="200"/>
        <v>0</v>
      </c>
      <c r="EF71" s="1034">
        <f t="shared" si="201"/>
        <v>0</v>
      </c>
      <c r="EG71" s="1034">
        <f t="shared" si="179"/>
        <v>17948.567145026187</v>
      </c>
      <c r="EL71" s="1032">
        <v>15</v>
      </c>
      <c r="EM71" s="1062"/>
      <c r="EN71" s="1062"/>
      <c r="EO71" s="1062"/>
      <c r="EP71" s="1062"/>
      <c r="EQ71" s="1062"/>
      <c r="ER71" s="1062"/>
      <c r="ES71" s="1062"/>
      <c r="ET71" s="1034"/>
      <c r="EU71" s="1034"/>
      <c r="EV71" s="1035">
        <f t="shared" si="202"/>
        <v>15.25</v>
      </c>
      <c r="EW71" s="1028">
        <v>15</v>
      </c>
      <c r="EX71" s="1034"/>
      <c r="EY71" s="1034"/>
      <c r="EZ71" s="1034"/>
      <c r="FA71" s="1034"/>
      <c r="FB71" s="1034"/>
      <c r="FC71" s="1034"/>
      <c r="FD71" s="1034"/>
      <c r="FE71" s="1034"/>
      <c r="FK71" s="1032">
        <v>15</v>
      </c>
      <c r="FL71" s="1034">
        <v>79.487179487179489</v>
      </c>
      <c r="FM71" s="1034">
        <v>20.512820512820511</v>
      </c>
      <c r="FN71" s="1034">
        <v>0</v>
      </c>
      <c r="FO71" s="1034">
        <v>0</v>
      </c>
      <c r="FP71" s="1034">
        <v>0</v>
      </c>
      <c r="FQ71" s="1034">
        <v>0</v>
      </c>
      <c r="FR71" s="1034">
        <v>0</v>
      </c>
      <c r="FS71" s="1034">
        <v>103211.2652008609</v>
      </c>
      <c r="FT71" s="1034"/>
      <c r="FU71" s="1035">
        <f t="shared" si="203"/>
        <v>15.25</v>
      </c>
      <c r="FV71" s="1028">
        <v>15</v>
      </c>
      <c r="FW71" s="1034">
        <f t="shared" si="204"/>
        <v>82039.723621197132</v>
      </c>
      <c r="FX71" s="1034">
        <f t="shared" si="205"/>
        <v>21171.541579663772</v>
      </c>
      <c r="FY71" s="1034">
        <f t="shared" si="206"/>
        <v>0</v>
      </c>
      <c r="FZ71" s="1034">
        <f t="shared" si="207"/>
        <v>0</v>
      </c>
      <c r="GA71" s="1034">
        <f t="shared" si="208"/>
        <v>0</v>
      </c>
      <c r="GB71" s="1034">
        <f t="shared" si="209"/>
        <v>0</v>
      </c>
      <c r="GC71" s="1034">
        <f t="shared" si="210"/>
        <v>0</v>
      </c>
      <c r="GD71" s="1038"/>
      <c r="GE71" s="1038"/>
      <c r="GJ71" s="1032">
        <v>13</v>
      </c>
      <c r="GK71" s="1034">
        <v>100</v>
      </c>
      <c r="GL71" s="1034">
        <v>0</v>
      </c>
      <c r="GM71" s="1034">
        <v>0</v>
      </c>
      <c r="GN71" s="1034">
        <v>0</v>
      </c>
      <c r="GO71" s="1034">
        <v>0</v>
      </c>
      <c r="GP71" s="1034">
        <v>0</v>
      </c>
      <c r="GQ71" s="1034">
        <v>0</v>
      </c>
      <c r="GR71" s="1034">
        <v>16620.722717692992</v>
      </c>
      <c r="GS71" s="1034"/>
      <c r="GT71" s="1035">
        <f t="shared" si="222"/>
        <v>13.25</v>
      </c>
      <c r="GU71" s="1028">
        <v>13</v>
      </c>
      <c r="GV71" s="1061">
        <f t="shared" si="211"/>
        <v>16620.722717692992</v>
      </c>
      <c r="GW71" s="1061">
        <f t="shared" si="212"/>
        <v>0</v>
      </c>
      <c r="GX71" s="1061">
        <f t="shared" si="213"/>
        <v>0</v>
      </c>
      <c r="GY71" s="1061">
        <f t="shared" si="214"/>
        <v>0</v>
      </c>
      <c r="GZ71" s="1061">
        <f t="shared" si="215"/>
        <v>0</v>
      </c>
      <c r="HA71" s="1061">
        <f t="shared" si="216"/>
        <v>0</v>
      </c>
      <c r="HB71" s="1061">
        <f t="shared" si="217"/>
        <v>0</v>
      </c>
      <c r="HC71" s="1034">
        <f t="shared" si="218"/>
        <v>16620.722717692992</v>
      </c>
      <c r="HI71" s="1085">
        <v>13</v>
      </c>
      <c r="HJ71" s="1087">
        <v>100</v>
      </c>
      <c r="HK71" s="1071">
        <v>0</v>
      </c>
      <c r="HL71" s="1071">
        <v>0</v>
      </c>
      <c r="HM71" s="1071">
        <v>0</v>
      </c>
      <c r="HN71" s="1071">
        <v>0</v>
      </c>
      <c r="HO71" s="1071">
        <v>0</v>
      </c>
      <c r="HP71" s="1071">
        <v>0</v>
      </c>
      <c r="HQ71" s="1071">
        <v>16781.615370812837</v>
      </c>
      <c r="HR71" s="1087"/>
      <c r="HS71" s="1086">
        <f t="shared" si="223"/>
        <v>13.25</v>
      </c>
      <c r="HT71" s="1085">
        <v>13</v>
      </c>
      <c r="HU71" s="1071">
        <f t="shared" si="219"/>
        <v>16781.615370812837</v>
      </c>
      <c r="HV71" s="1071">
        <f t="shared" si="184"/>
        <v>0</v>
      </c>
      <c r="HW71" s="1071">
        <f t="shared" si="184"/>
        <v>0</v>
      </c>
      <c r="HX71" s="1071">
        <f t="shared" si="184"/>
        <v>0</v>
      </c>
      <c r="HY71" s="1071">
        <f t="shared" si="184"/>
        <v>0</v>
      </c>
      <c r="HZ71" s="1071">
        <f t="shared" si="184"/>
        <v>0</v>
      </c>
      <c r="IA71" s="1071">
        <f t="shared" si="184"/>
        <v>0</v>
      </c>
      <c r="IB71" s="1071">
        <f t="shared" si="220"/>
        <v>16781.615370812837</v>
      </c>
      <c r="IC71" s="1082"/>
      <c r="IL71" s="1085">
        <v>13</v>
      </c>
      <c r="IM71" s="1087">
        <v>100</v>
      </c>
      <c r="IN71" s="1071">
        <v>0</v>
      </c>
      <c r="IO71" s="1071">
        <v>0</v>
      </c>
      <c r="IP71" s="1071">
        <v>0</v>
      </c>
      <c r="IQ71" s="1071">
        <v>0</v>
      </c>
      <c r="IR71" s="1071">
        <v>0</v>
      </c>
      <c r="IS71" s="1071">
        <v>0</v>
      </c>
      <c r="IT71" s="1071">
        <v>495.94240013219502</v>
      </c>
      <c r="IU71" s="1087"/>
      <c r="IV71" s="1086">
        <f t="shared" si="224"/>
        <v>13.25</v>
      </c>
      <c r="IW71" s="1085">
        <v>13</v>
      </c>
      <c r="IX71" s="1071">
        <f t="shared" si="186"/>
        <v>495.94240013219502</v>
      </c>
      <c r="IY71" s="1071">
        <f t="shared" si="187"/>
        <v>0</v>
      </c>
      <c r="IZ71" s="1071">
        <f t="shared" si="188"/>
        <v>0</v>
      </c>
      <c r="JA71" s="1071">
        <f t="shared" si="189"/>
        <v>0</v>
      </c>
      <c r="JB71" s="1071">
        <f t="shared" si="190"/>
        <v>0</v>
      </c>
      <c r="JC71" s="1071">
        <f t="shared" si="191"/>
        <v>0</v>
      </c>
      <c r="JD71" s="1071">
        <f t="shared" si="192"/>
        <v>0</v>
      </c>
      <c r="JE71" s="1071">
        <f t="shared" si="221"/>
        <v>495.94240013219502</v>
      </c>
      <c r="JF71" s="1082"/>
    </row>
    <row r="72" spans="1:266">
      <c r="A72" s="132">
        <v>15</v>
      </c>
      <c r="B72" s="6">
        <v>86.36363636363636</v>
      </c>
      <c r="C72" s="6">
        <v>13.636363636363635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/>
      <c r="J72" s="1">
        <v>6419.6513677209223</v>
      </c>
      <c r="M72" s="132">
        <v>15</v>
      </c>
      <c r="N72" s="6">
        <f t="shared" si="141"/>
        <v>5544.2443630317048</v>
      </c>
      <c r="O72" s="6">
        <f t="shared" si="142"/>
        <v>875.40700468921659</v>
      </c>
      <c r="P72" s="6">
        <f t="shared" si="143"/>
        <v>0</v>
      </c>
      <c r="Q72" s="6">
        <f t="shared" si="144"/>
        <v>0</v>
      </c>
      <c r="R72" s="6">
        <f t="shared" si="145"/>
        <v>0</v>
      </c>
      <c r="S72" s="6">
        <f t="shared" si="146"/>
        <v>0</v>
      </c>
      <c r="T72" s="6">
        <f t="shared" si="147"/>
        <v>0</v>
      </c>
      <c r="U72" s="6"/>
      <c r="V72" s="459"/>
      <c r="W72" s="6"/>
      <c r="X72" s="692">
        <v>17.5</v>
      </c>
      <c r="Y72" s="664">
        <v>17.142857142857142</v>
      </c>
      <c r="Z72" s="664">
        <v>74.285714285714292</v>
      </c>
      <c r="AA72" s="664">
        <v>8.5714285714285712</v>
      </c>
      <c r="AB72" s="664">
        <v>0</v>
      </c>
      <c r="AC72" s="664">
        <v>0</v>
      </c>
      <c r="AD72" s="664">
        <v>0</v>
      </c>
      <c r="AE72" s="664">
        <v>0</v>
      </c>
      <c r="AF72" s="6"/>
      <c r="AG72" s="764">
        <v>27356.667563545547</v>
      </c>
      <c r="AI72" s="849">
        <f t="shared" si="148"/>
        <v>17.75</v>
      </c>
      <c r="AJ72" s="767">
        <v>17.5</v>
      </c>
      <c r="AK72" s="664">
        <f t="shared" si="149"/>
        <v>4689.7144394649504</v>
      </c>
      <c r="AL72" s="664">
        <f t="shared" si="150"/>
        <v>20322.095904348123</v>
      </c>
      <c r="AM72" s="664">
        <f t="shared" si="151"/>
        <v>2344.8572197324752</v>
      </c>
      <c r="AN72" s="664">
        <f t="shared" si="152"/>
        <v>0</v>
      </c>
      <c r="AO72" s="664">
        <f t="shared" si="153"/>
        <v>0</v>
      </c>
      <c r="AP72" s="664">
        <f t="shared" si="154"/>
        <v>0</v>
      </c>
      <c r="AQ72" s="664">
        <f t="shared" si="155"/>
        <v>0</v>
      </c>
      <c r="AR72" s="664">
        <f t="shared" si="156"/>
        <v>27356.66756354555</v>
      </c>
      <c r="AU72" s="6"/>
      <c r="AV72" s="692">
        <v>17</v>
      </c>
      <c r="AW72" s="764">
        <v>73.91304347826086</v>
      </c>
      <c r="AX72" s="764">
        <v>26.086956521739129</v>
      </c>
      <c r="AY72" s="764">
        <v>0</v>
      </c>
      <c r="AZ72" s="764">
        <v>0</v>
      </c>
      <c r="BA72" s="764">
        <v>0</v>
      </c>
      <c r="BB72" s="764">
        <v>0</v>
      </c>
      <c r="BC72" s="764">
        <v>0</v>
      </c>
      <c r="BD72" s="6"/>
      <c r="BE72" s="761">
        <v>27170.609515932603</v>
      </c>
      <c r="BG72" s="849">
        <f t="shared" si="157"/>
        <v>17.25</v>
      </c>
      <c r="BH72" s="858">
        <v>17</v>
      </c>
      <c r="BI72" s="764">
        <f t="shared" si="158"/>
        <v>20082.624424819747</v>
      </c>
      <c r="BJ72" s="764">
        <f t="shared" si="159"/>
        <v>7087.9850911128524</v>
      </c>
      <c r="BK72" s="764">
        <f t="shared" si="160"/>
        <v>0</v>
      </c>
      <c r="BL72" s="764">
        <f t="shared" si="161"/>
        <v>0</v>
      </c>
      <c r="BM72" s="764">
        <f t="shared" si="162"/>
        <v>0</v>
      </c>
      <c r="BN72" s="764">
        <f t="shared" si="163"/>
        <v>0</v>
      </c>
      <c r="BO72" s="764">
        <f t="shared" si="164"/>
        <v>0</v>
      </c>
      <c r="BP72" s="761">
        <f t="shared" si="165"/>
        <v>27170.6095159326</v>
      </c>
      <c r="BT72" s="1032">
        <v>16.5</v>
      </c>
      <c r="BU72" s="1034">
        <v>55.555555555555557</v>
      </c>
      <c r="BV72" s="1034">
        <v>37.777777777777779</v>
      </c>
      <c r="BW72" s="1034">
        <v>6.666666666666667</v>
      </c>
      <c r="BX72" s="1034">
        <v>0</v>
      </c>
      <c r="BY72" s="1034">
        <v>0</v>
      </c>
      <c r="BZ72" s="1034">
        <v>0</v>
      </c>
      <c r="CA72" s="1034">
        <v>0</v>
      </c>
      <c r="CB72" s="1038"/>
      <c r="CC72" s="1034">
        <v>46616.305574879116</v>
      </c>
      <c r="CE72" s="1035">
        <f t="shared" si="167"/>
        <v>16.75</v>
      </c>
      <c r="CF72" s="1028">
        <v>16.5</v>
      </c>
      <c r="CG72" s="1034">
        <f t="shared" si="168"/>
        <v>25897.947541599511</v>
      </c>
      <c r="CH72" s="1034">
        <f t="shared" si="166"/>
        <v>17610.604328287667</v>
      </c>
      <c r="CI72" s="1034">
        <f t="shared" si="166"/>
        <v>3107.753704991941</v>
      </c>
      <c r="CJ72" s="1034">
        <f t="shared" si="166"/>
        <v>0</v>
      </c>
      <c r="CK72" s="1034">
        <f t="shared" si="166"/>
        <v>0</v>
      </c>
      <c r="CL72" s="1034">
        <f t="shared" si="166"/>
        <v>0</v>
      </c>
      <c r="CM72" s="1034">
        <f t="shared" si="166"/>
        <v>0</v>
      </c>
      <c r="CN72" s="1034">
        <f t="shared" si="169"/>
        <v>46616.305574879116</v>
      </c>
      <c r="CQ72" s="1032">
        <v>15.5</v>
      </c>
      <c r="CR72" s="1062">
        <v>70.370370370370367</v>
      </c>
      <c r="CS72" s="1062">
        <v>29.629629629629626</v>
      </c>
      <c r="CT72" s="1062">
        <v>0</v>
      </c>
      <c r="CU72" s="1062">
        <v>0</v>
      </c>
      <c r="CV72" s="1062">
        <v>0</v>
      </c>
      <c r="CW72" s="1062">
        <v>0</v>
      </c>
      <c r="CX72" s="1062">
        <v>0</v>
      </c>
      <c r="CY72" s="1038"/>
      <c r="CZ72" s="1034">
        <v>27763.255032675628</v>
      </c>
      <c r="DA72" s="1034"/>
      <c r="DB72" s="1035">
        <f t="shared" si="193"/>
        <v>15.75</v>
      </c>
      <c r="DC72" s="1028">
        <v>15.5</v>
      </c>
      <c r="DD72" s="1034">
        <f t="shared" si="170"/>
        <v>19537.105393364331</v>
      </c>
      <c r="DE72" s="1034">
        <f t="shared" si="171"/>
        <v>8226.1496393112975</v>
      </c>
      <c r="DF72" s="1034">
        <f t="shared" si="172"/>
        <v>0</v>
      </c>
      <c r="DG72" s="1034">
        <f t="shared" si="173"/>
        <v>0</v>
      </c>
      <c r="DH72" s="1034">
        <f t="shared" si="174"/>
        <v>0</v>
      </c>
      <c r="DI72" s="1034">
        <f t="shared" si="175"/>
        <v>0</v>
      </c>
      <c r="DJ72" s="1034">
        <f t="shared" si="176"/>
        <v>0</v>
      </c>
      <c r="DK72" s="1034">
        <f t="shared" si="177"/>
        <v>27763.255032675628</v>
      </c>
      <c r="DN72" s="1032">
        <v>15.5</v>
      </c>
      <c r="DO72" s="1062">
        <v>50.943396226415096</v>
      </c>
      <c r="DP72" s="1062">
        <v>47.169811320754718</v>
      </c>
      <c r="DQ72" s="1062">
        <v>1.8867924528301887</v>
      </c>
      <c r="DR72" s="1062">
        <v>0</v>
      </c>
      <c r="DS72" s="1062">
        <v>0</v>
      </c>
      <c r="DT72" s="1062">
        <v>0</v>
      </c>
      <c r="DU72" s="1062">
        <v>0</v>
      </c>
      <c r="DV72" s="1034">
        <v>26682.966816765242</v>
      </c>
      <c r="DW72" s="1034"/>
      <c r="DX72" s="1035">
        <f t="shared" si="194"/>
        <v>15.75</v>
      </c>
      <c r="DY72" s="1028">
        <v>15.5</v>
      </c>
      <c r="DZ72" s="1034">
        <f t="shared" si="195"/>
        <v>13593.209510427576</v>
      </c>
      <c r="EA72" s="1034">
        <f t="shared" si="196"/>
        <v>12586.305102247756</v>
      </c>
      <c r="EB72" s="1034">
        <f t="shared" si="197"/>
        <v>503.45220408991025</v>
      </c>
      <c r="EC72" s="1034">
        <f t="shared" si="198"/>
        <v>0</v>
      </c>
      <c r="ED72" s="1034">
        <f t="shared" si="199"/>
        <v>0</v>
      </c>
      <c r="EE72" s="1034">
        <f t="shared" si="200"/>
        <v>0</v>
      </c>
      <c r="EF72" s="1034">
        <f t="shared" si="201"/>
        <v>0</v>
      </c>
      <c r="EG72" s="1034">
        <f t="shared" si="179"/>
        <v>26682.966816765242</v>
      </c>
      <c r="EL72" s="1032">
        <v>15.5</v>
      </c>
      <c r="EM72" s="1062"/>
      <c r="EN72" s="1062"/>
      <c r="EO72" s="1062"/>
      <c r="EP72" s="1062"/>
      <c r="EQ72" s="1062"/>
      <c r="ER72" s="1062"/>
      <c r="ES72" s="1062"/>
      <c r="ET72" s="1034"/>
      <c r="EU72" s="1034"/>
      <c r="EV72" s="1035">
        <f t="shared" si="202"/>
        <v>15.75</v>
      </c>
      <c r="EW72" s="1028">
        <v>15.5</v>
      </c>
      <c r="EX72" s="1034"/>
      <c r="EY72" s="1034"/>
      <c r="EZ72" s="1034"/>
      <c r="FA72" s="1034"/>
      <c r="FB72" s="1034"/>
      <c r="FC72" s="1034"/>
      <c r="FD72" s="1034"/>
      <c r="FE72" s="1034"/>
      <c r="FK72" s="1032">
        <v>15.5</v>
      </c>
      <c r="FL72" s="1034">
        <v>54.166666666666664</v>
      </c>
      <c r="FM72" s="1034">
        <v>45.833333333333329</v>
      </c>
      <c r="FN72" s="1034">
        <v>0</v>
      </c>
      <c r="FO72" s="1034">
        <v>0</v>
      </c>
      <c r="FP72" s="1034">
        <v>0</v>
      </c>
      <c r="FQ72" s="1034">
        <v>0</v>
      </c>
      <c r="FR72" s="1034">
        <v>0</v>
      </c>
      <c r="FS72" s="1034">
        <v>189840.42346960297</v>
      </c>
      <c r="FT72" s="1034"/>
      <c r="FU72" s="1035">
        <f t="shared" si="203"/>
        <v>15.75</v>
      </c>
      <c r="FV72" s="1028">
        <v>15.5</v>
      </c>
      <c r="FW72" s="1034">
        <f t="shared" si="204"/>
        <v>102830.22937936828</v>
      </c>
      <c r="FX72" s="1034">
        <f t="shared" si="205"/>
        <v>87010.194090234698</v>
      </c>
      <c r="FY72" s="1034">
        <f t="shared" si="206"/>
        <v>0</v>
      </c>
      <c r="FZ72" s="1034">
        <f t="shared" si="207"/>
        <v>0</v>
      </c>
      <c r="GA72" s="1034">
        <f t="shared" si="208"/>
        <v>0</v>
      </c>
      <c r="GB72" s="1034">
        <f t="shared" si="209"/>
        <v>0</v>
      </c>
      <c r="GC72" s="1034">
        <f t="shared" si="210"/>
        <v>0</v>
      </c>
      <c r="GD72" s="1038"/>
      <c r="GE72" s="1038"/>
      <c r="GJ72" s="1032">
        <v>13.5</v>
      </c>
      <c r="GK72" s="1034">
        <v>100</v>
      </c>
      <c r="GL72" s="1034">
        <v>0</v>
      </c>
      <c r="GM72" s="1034">
        <v>0</v>
      </c>
      <c r="GN72" s="1034">
        <v>0</v>
      </c>
      <c r="GO72" s="1034">
        <v>0</v>
      </c>
      <c r="GP72" s="1034">
        <v>0</v>
      </c>
      <c r="GQ72" s="1034">
        <v>0</v>
      </c>
      <c r="GR72" s="1034">
        <v>8247.2295445289292</v>
      </c>
      <c r="GS72" s="1034"/>
      <c r="GT72" s="1035">
        <f t="shared" si="222"/>
        <v>13.75</v>
      </c>
      <c r="GU72" s="1028">
        <v>13.5</v>
      </c>
      <c r="GV72" s="1061">
        <f t="shared" si="211"/>
        <v>8247.2295445289292</v>
      </c>
      <c r="GW72" s="1061">
        <f t="shared" si="212"/>
        <v>0</v>
      </c>
      <c r="GX72" s="1061">
        <f t="shared" si="213"/>
        <v>0</v>
      </c>
      <c r="GY72" s="1061">
        <f t="shared" si="214"/>
        <v>0</v>
      </c>
      <c r="GZ72" s="1061">
        <f t="shared" si="215"/>
        <v>0</v>
      </c>
      <c r="HA72" s="1061">
        <f t="shared" si="216"/>
        <v>0</v>
      </c>
      <c r="HB72" s="1061">
        <f t="shared" si="217"/>
        <v>0</v>
      </c>
      <c r="HC72" s="1034">
        <f t="shared" si="218"/>
        <v>8247.2295445289292</v>
      </c>
      <c r="HI72" s="1085">
        <v>13.5</v>
      </c>
      <c r="HJ72" s="1087">
        <v>100</v>
      </c>
      <c r="HK72" s="1071">
        <v>0</v>
      </c>
      <c r="HL72" s="1071">
        <v>0</v>
      </c>
      <c r="HM72" s="1071">
        <v>0</v>
      </c>
      <c r="HN72" s="1071">
        <v>0</v>
      </c>
      <c r="HO72" s="1071">
        <v>0</v>
      </c>
      <c r="HP72" s="1071">
        <v>0</v>
      </c>
      <c r="HQ72" s="1071">
        <v>13404.076221071915</v>
      </c>
      <c r="HR72" s="1087"/>
      <c r="HS72" s="1086">
        <f t="shared" si="223"/>
        <v>13.75</v>
      </c>
      <c r="HT72" s="1085">
        <v>13.5</v>
      </c>
      <c r="HU72" s="1071">
        <f t="shared" si="219"/>
        <v>13404.076221071915</v>
      </c>
      <c r="HV72" s="1071">
        <f t="shared" si="184"/>
        <v>0</v>
      </c>
      <c r="HW72" s="1071">
        <f t="shared" si="184"/>
        <v>0</v>
      </c>
      <c r="HX72" s="1071">
        <f t="shared" si="184"/>
        <v>0</v>
      </c>
      <c r="HY72" s="1071">
        <f t="shared" si="184"/>
        <v>0</v>
      </c>
      <c r="HZ72" s="1071">
        <f t="shared" si="184"/>
        <v>0</v>
      </c>
      <c r="IA72" s="1071">
        <f t="shared" si="184"/>
        <v>0</v>
      </c>
      <c r="IB72" s="1071">
        <f t="shared" si="220"/>
        <v>13404.076221071915</v>
      </c>
      <c r="IC72" s="1082"/>
      <c r="IL72" s="1085">
        <v>13.5</v>
      </c>
      <c r="IM72" s="1087">
        <v>100</v>
      </c>
      <c r="IN72" s="1071">
        <v>0</v>
      </c>
      <c r="IO72" s="1071">
        <v>0</v>
      </c>
      <c r="IP72" s="1071">
        <v>0</v>
      </c>
      <c r="IQ72" s="1071">
        <v>0</v>
      </c>
      <c r="IR72" s="1071">
        <v>0</v>
      </c>
      <c r="IS72" s="1071">
        <v>0</v>
      </c>
      <c r="IT72" s="1071">
        <v>2489.5433499258215</v>
      </c>
      <c r="IU72" s="1087"/>
      <c r="IV72" s="1086">
        <f t="shared" si="224"/>
        <v>13.75</v>
      </c>
      <c r="IW72" s="1085">
        <v>13.5</v>
      </c>
      <c r="IX72" s="1071">
        <f t="shared" si="186"/>
        <v>2489.5433499258215</v>
      </c>
      <c r="IY72" s="1071">
        <f t="shared" si="187"/>
        <v>0</v>
      </c>
      <c r="IZ72" s="1071">
        <f t="shared" si="188"/>
        <v>0</v>
      </c>
      <c r="JA72" s="1071">
        <f t="shared" si="189"/>
        <v>0</v>
      </c>
      <c r="JB72" s="1071">
        <f t="shared" si="190"/>
        <v>0</v>
      </c>
      <c r="JC72" s="1071">
        <f t="shared" si="191"/>
        <v>0</v>
      </c>
      <c r="JD72" s="1071">
        <f t="shared" si="192"/>
        <v>0</v>
      </c>
      <c r="JE72" s="1071">
        <f t="shared" si="221"/>
        <v>2489.5433499258215</v>
      </c>
      <c r="JF72" s="1082"/>
    </row>
    <row r="73" spans="1:266">
      <c r="A73" s="132">
        <v>15.5</v>
      </c>
      <c r="B73" s="6">
        <v>43.589743589743591</v>
      </c>
      <c r="C73" s="6">
        <v>56.410256410256409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/>
      <c r="J73" s="1">
        <v>27973.56825654722</v>
      </c>
      <c r="M73" s="132">
        <v>15.5</v>
      </c>
      <c r="N73" s="6">
        <f t="shared" si="141"/>
        <v>12193.60667593084</v>
      </c>
      <c r="O73" s="6">
        <f t="shared" si="142"/>
        <v>15779.96158061638</v>
      </c>
      <c r="P73" s="6">
        <f t="shared" si="143"/>
        <v>0</v>
      </c>
      <c r="Q73" s="6">
        <f t="shared" si="144"/>
        <v>0</v>
      </c>
      <c r="R73" s="6">
        <f t="shared" si="145"/>
        <v>0</v>
      </c>
      <c r="S73" s="6">
        <f t="shared" si="146"/>
        <v>0</v>
      </c>
      <c r="T73" s="6">
        <f t="shared" si="147"/>
        <v>0</v>
      </c>
      <c r="U73" s="6"/>
      <c r="V73" s="459"/>
      <c r="W73" s="6"/>
      <c r="X73" s="692">
        <v>18</v>
      </c>
      <c r="Y73" s="664">
        <v>0</v>
      </c>
      <c r="Z73" s="664">
        <v>71.698113207547166</v>
      </c>
      <c r="AA73" s="664">
        <v>28.30188679245283</v>
      </c>
      <c r="AB73" s="664">
        <v>0</v>
      </c>
      <c r="AC73" s="664">
        <v>0</v>
      </c>
      <c r="AD73" s="664">
        <v>0</v>
      </c>
      <c r="AE73" s="664">
        <v>0</v>
      </c>
      <c r="AF73" s="6"/>
      <c r="AG73" s="764">
        <v>51506.90434918832</v>
      </c>
      <c r="AI73" s="849">
        <f t="shared" si="148"/>
        <v>18.25</v>
      </c>
      <c r="AJ73" s="767">
        <v>18</v>
      </c>
      <c r="AK73" s="664">
        <f t="shared" si="149"/>
        <v>0</v>
      </c>
      <c r="AL73" s="664">
        <f t="shared" si="150"/>
        <v>36929.478589984079</v>
      </c>
      <c r="AM73" s="664">
        <f t="shared" si="151"/>
        <v>14577.425759204241</v>
      </c>
      <c r="AN73" s="664">
        <f t="shared" si="152"/>
        <v>0</v>
      </c>
      <c r="AO73" s="664">
        <f t="shared" si="153"/>
        <v>0</v>
      </c>
      <c r="AP73" s="664">
        <f t="shared" si="154"/>
        <v>0</v>
      </c>
      <c r="AQ73" s="664">
        <f t="shared" si="155"/>
        <v>0</v>
      </c>
      <c r="AR73" s="664">
        <f t="shared" si="156"/>
        <v>51506.90434918832</v>
      </c>
      <c r="AU73" s="6"/>
      <c r="AV73" s="692">
        <v>17.5</v>
      </c>
      <c r="AW73" s="764">
        <v>20.833333333333336</v>
      </c>
      <c r="AX73" s="764">
        <v>79.166666666666657</v>
      </c>
      <c r="AY73" s="764">
        <v>0</v>
      </c>
      <c r="AZ73" s="764">
        <v>0</v>
      </c>
      <c r="BA73" s="764">
        <v>0</v>
      </c>
      <c r="BB73" s="764">
        <v>0</v>
      </c>
      <c r="BC73" s="764">
        <v>0</v>
      </c>
      <c r="BD73" s="6"/>
      <c r="BE73" s="761">
        <v>22473.474475581985</v>
      </c>
      <c r="BG73" s="849">
        <f t="shared" si="157"/>
        <v>17.75</v>
      </c>
      <c r="BH73" s="858">
        <v>17.5</v>
      </c>
      <c r="BI73" s="764">
        <f t="shared" si="158"/>
        <v>4681.9738490795808</v>
      </c>
      <c r="BJ73" s="764">
        <f t="shared" si="159"/>
        <v>17791.500626502402</v>
      </c>
      <c r="BK73" s="764">
        <f t="shared" si="160"/>
        <v>0</v>
      </c>
      <c r="BL73" s="764">
        <f t="shared" si="161"/>
        <v>0</v>
      </c>
      <c r="BM73" s="764">
        <f t="shared" si="162"/>
        <v>0</v>
      </c>
      <c r="BN73" s="764">
        <f t="shared" si="163"/>
        <v>0</v>
      </c>
      <c r="BO73" s="764">
        <f t="shared" si="164"/>
        <v>0</v>
      </c>
      <c r="BP73" s="761">
        <f t="shared" si="165"/>
        <v>22473.474475581985</v>
      </c>
      <c r="BT73" s="1032">
        <v>17</v>
      </c>
      <c r="BU73" s="1034">
        <v>22.448979591836736</v>
      </c>
      <c r="BV73" s="1034">
        <v>59.183673469387756</v>
      </c>
      <c r="BW73" s="1034">
        <v>18.367346938775512</v>
      </c>
      <c r="BX73" s="1034">
        <v>0</v>
      </c>
      <c r="BY73" s="1034">
        <v>0</v>
      </c>
      <c r="BZ73" s="1034">
        <v>0</v>
      </c>
      <c r="CA73" s="1034">
        <v>0</v>
      </c>
      <c r="CB73" s="1038"/>
      <c r="CC73" s="1034">
        <v>65757.957761504062</v>
      </c>
      <c r="CE73" s="1035">
        <f t="shared" si="167"/>
        <v>17.25</v>
      </c>
      <c r="CF73" s="1028">
        <v>17</v>
      </c>
      <c r="CG73" s="1034">
        <f t="shared" si="168"/>
        <v>14761.990517888667</v>
      </c>
      <c r="CH73" s="1034">
        <f t="shared" si="166"/>
        <v>38917.975001706487</v>
      </c>
      <c r="CI73" s="1034">
        <f t="shared" si="166"/>
        <v>12077.992241908911</v>
      </c>
      <c r="CJ73" s="1034">
        <f t="shared" si="166"/>
        <v>0</v>
      </c>
      <c r="CK73" s="1034">
        <f t="shared" si="166"/>
        <v>0</v>
      </c>
      <c r="CL73" s="1034">
        <f t="shared" si="166"/>
        <v>0</v>
      </c>
      <c r="CM73" s="1034">
        <f t="shared" si="166"/>
        <v>0</v>
      </c>
      <c r="CN73" s="1034">
        <f t="shared" si="169"/>
        <v>65757.957761504062</v>
      </c>
      <c r="CQ73" s="1032">
        <v>16</v>
      </c>
      <c r="CR73" s="1062">
        <v>51.351351351351347</v>
      </c>
      <c r="CS73" s="1062">
        <v>45.945945945945951</v>
      </c>
      <c r="CT73" s="1062">
        <v>2.7027027027027026</v>
      </c>
      <c r="CU73" s="1062">
        <v>0</v>
      </c>
      <c r="CV73" s="1062">
        <v>0</v>
      </c>
      <c r="CW73" s="1062">
        <v>0</v>
      </c>
      <c r="CX73" s="1062">
        <v>0</v>
      </c>
      <c r="CY73" s="1038"/>
      <c r="CZ73" s="1034">
        <v>54779.213784161366</v>
      </c>
      <c r="DA73" s="1034"/>
      <c r="DB73" s="1035">
        <f t="shared" si="193"/>
        <v>16.25</v>
      </c>
      <c r="DC73" s="1028">
        <v>16</v>
      </c>
      <c r="DD73" s="1034">
        <f t="shared" si="170"/>
        <v>28129.866537812588</v>
      </c>
      <c r="DE73" s="1034">
        <f t="shared" si="171"/>
        <v>25168.827954884953</v>
      </c>
      <c r="DF73" s="1034">
        <f t="shared" si="172"/>
        <v>1480.5192914638205</v>
      </c>
      <c r="DG73" s="1034">
        <f t="shared" si="173"/>
        <v>0</v>
      </c>
      <c r="DH73" s="1034">
        <f t="shared" si="174"/>
        <v>0</v>
      </c>
      <c r="DI73" s="1034">
        <f t="shared" si="175"/>
        <v>0</v>
      </c>
      <c r="DJ73" s="1034">
        <f t="shared" si="176"/>
        <v>0</v>
      </c>
      <c r="DK73" s="1034">
        <f t="shared" si="177"/>
        <v>54779.213784161358</v>
      </c>
      <c r="DN73" s="1032">
        <v>16</v>
      </c>
      <c r="DO73" s="1062">
        <v>47.058823529411761</v>
      </c>
      <c r="DP73" s="1062">
        <v>49.019607843137251</v>
      </c>
      <c r="DQ73" s="1062">
        <v>3.9215686274509802</v>
      </c>
      <c r="DR73" s="1062">
        <v>0</v>
      </c>
      <c r="DS73" s="1062">
        <v>0</v>
      </c>
      <c r="DT73" s="1062">
        <v>0</v>
      </c>
      <c r="DU73" s="1062">
        <v>0</v>
      </c>
      <c r="DV73" s="1034">
        <v>43521.387121295898</v>
      </c>
      <c r="DW73" s="1034"/>
      <c r="DX73" s="1035">
        <f t="shared" si="194"/>
        <v>16.25</v>
      </c>
      <c r="DY73" s="1028">
        <v>16</v>
      </c>
      <c r="DZ73" s="1034">
        <f t="shared" si="195"/>
        <v>20480.652762962774</v>
      </c>
      <c r="EA73" s="1034">
        <f t="shared" si="196"/>
        <v>21334.013294752891</v>
      </c>
      <c r="EB73" s="1034">
        <f t="shared" si="197"/>
        <v>1706.7210635802312</v>
      </c>
      <c r="EC73" s="1034">
        <f t="shared" si="198"/>
        <v>0</v>
      </c>
      <c r="ED73" s="1034">
        <f t="shared" si="199"/>
        <v>0</v>
      </c>
      <c r="EE73" s="1034">
        <f t="shared" si="200"/>
        <v>0</v>
      </c>
      <c r="EF73" s="1034">
        <f t="shared" si="201"/>
        <v>0</v>
      </c>
      <c r="EG73" s="1034">
        <f t="shared" si="179"/>
        <v>43521.387121295898</v>
      </c>
      <c r="EL73" s="1032">
        <v>16</v>
      </c>
      <c r="EM73" s="1062"/>
      <c r="EN73" s="1062"/>
      <c r="EO73" s="1062"/>
      <c r="EP73" s="1062"/>
      <c r="EQ73" s="1062"/>
      <c r="ER73" s="1062"/>
      <c r="ES73" s="1062"/>
      <c r="ET73" s="1034"/>
      <c r="EU73" s="1034"/>
      <c r="EV73" s="1035">
        <f t="shared" si="202"/>
        <v>16.25</v>
      </c>
      <c r="EW73" s="1028">
        <v>16</v>
      </c>
      <c r="EX73" s="1034"/>
      <c r="EY73" s="1034"/>
      <c r="EZ73" s="1034"/>
      <c r="FA73" s="1034"/>
      <c r="FB73" s="1034"/>
      <c r="FC73" s="1034"/>
      <c r="FD73" s="1034"/>
      <c r="FE73" s="1034"/>
      <c r="FK73" s="1032">
        <v>16</v>
      </c>
      <c r="FL73" s="1034">
        <v>45</v>
      </c>
      <c r="FM73" s="1034">
        <v>55.000000000000007</v>
      </c>
      <c r="FN73" s="1034">
        <v>0</v>
      </c>
      <c r="FO73" s="1034">
        <v>0</v>
      </c>
      <c r="FP73" s="1034">
        <v>0</v>
      </c>
      <c r="FQ73" s="1034">
        <v>0</v>
      </c>
      <c r="FR73" s="1034">
        <v>0</v>
      </c>
      <c r="FS73" s="1034">
        <v>301861.47451605357</v>
      </c>
      <c r="FT73" s="1034"/>
      <c r="FU73" s="1035">
        <f t="shared" si="203"/>
        <v>16.25</v>
      </c>
      <c r="FV73" s="1028">
        <v>16</v>
      </c>
      <c r="FW73" s="1034">
        <f t="shared" si="204"/>
        <v>135837.66353222411</v>
      </c>
      <c r="FX73" s="1034">
        <f t="shared" si="205"/>
        <v>166023.81098382949</v>
      </c>
      <c r="FY73" s="1034">
        <f t="shared" si="206"/>
        <v>0</v>
      </c>
      <c r="FZ73" s="1034">
        <f t="shared" si="207"/>
        <v>0</v>
      </c>
      <c r="GA73" s="1034">
        <f t="shared" si="208"/>
        <v>0</v>
      </c>
      <c r="GB73" s="1034">
        <f t="shared" si="209"/>
        <v>0</v>
      </c>
      <c r="GC73" s="1034">
        <f t="shared" si="210"/>
        <v>0</v>
      </c>
      <c r="GD73" s="1038"/>
      <c r="GE73" s="1038"/>
      <c r="GJ73" s="1032">
        <v>14</v>
      </c>
      <c r="GK73" s="1034">
        <v>100</v>
      </c>
      <c r="GL73" s="1034">
        <v>0</v>
      </c>
      <c r="GM73" s="1034">
        <v>0</v>
      </c>
      <c r="GN73" s="1034">
        <v>0</v>
      </c>
      <c r="GO73" s="1034">
        <v>0</v>
      </c>
      <c r="GP73" s="1034">
        <v>0</v>
      </c>
      <c r="GQ73" s="1034">
        <v>0</v>
      </c>
      <c r="GR73" s="1034">
        <v>22652.990135392309</v>
      </c>
      <c r="GS73" s="1034"/>
      <c r="GT73" s="1035">
        <f t="shared" si="222"/>
        <v>14.25</v>
      </c>
      <c r="GU73" s="1028">
        <v>14</v>
      </c>
      <c r="GV73" s="1061">
        <f t="shared" si="211"/>
        <v>22652.990135392309</v>
      </c>
      <c r="GW73" s="1061">
        <f t="shared" si="212"/>
        <v>0</v>
      </c>
      <c r="GX73" s="1061">
        <f t="shared" si="213"/>
        <v>0</v>
      </c>
      <c r="GY73" s="1061">
        <f t="shared" si="214"/>
        <v>0</v>
      </c>
      <c r="GZ73" s="1061">
        <f t="shared" si="215"/>
        <v>0</v>
      </c>
      <c r="HA73" s="1061">
        <f t="shared" si="216"/>
        <v>0</v>
      </c>
      <c r="HB73" s="1061">
        <f t="shared" si="217"/>
        <v>0</v>
      </c>
      <c r="HC73" s="1034">
        <f t="shared" si="218"/>
        <v>22652.990135392309</v>
      </c>
      <c r="HI73" s="1085">
        <v>14</v>
      </c>
      <c r="HJ73" s="1087">
        <v>100</v>
      </c>
      <c r="HK73" s="1071">
        <v>0</v>
      </c>
      <c r="HL73" s="1071">
        <v>0</v>
      </c>
      <c r="HM73" s="1071">
        <v>0</v>
      </c>
      <c r="HN73" s="1071">
        <v>0</v>
      </c>
      <c r="HO73" s="1071">
        <v>0</v>
      </c>
      <c r="HP73" s="1071">
        <v>0</v>
      </c>
      <c r="HQ73" s="1071">
        <v>41383.033678918233</v>
      </c>
      <c r="HR73" s="1087"/>
      <c r="HS73" s="1086">
        <f t="shared" si="223"/>
        <v>14.25</v>
      </c>
      <c r="HT73" s="1085">
        <v>14</v>
      </c>
      <c r="HU73" s="1071">
        <f t="shared" si="219"/>
        <v>41383.033678918233</v>
      </c>
      <c r="HV73" s="1071">
        <f t="shared" si="184"/>
        <v>0</v>
      </c>
      <c r="HW73" s="1071">
        <f t="shared" si="184"/>
        <v>0</v>
      </c>
      <c r="HX73" s="1071">
        <f t="shared" si="184"/>
        <v>0</v>
      </c>
      <c r="HY73" s="1071">
        <f t="shared" si="184"/>
        <v>0</v>
      </c>
      <c r="HZ73" s="1071">
        <f t="shared" si="184"/>
        <v>0</v>
      </c>
      <c r="IA73" s="1071">
        <f t="shared" si="184"/>
        <v>0</v>
      </c>
      <c r="IB73" s="1071">
        <f t="shared" si="220"/>
        <v>41383.033678918233</v>
      </c>
      <c r="IC73" s="1082"/>
      <c r="IL73" s="1085">
        <v>14</v>
      </c>
      <c r="IM73" s="1087">
        <v>100</v>
      </c>
      <c r="IN73" s="1071">
        <v>0</v>
      </c>
      <c r="IO73" s="1071">
        <v>0</v>
      </c>
      <c r="IP73" s="1071">
        <v>0</v>
      </c>
      <c r="IQ73" s="1071">
        <v>0</v>
      </c>
      <c r="IR73" s="1071">
        <v>0</v>
      </c>
      <c r="IS73" s="1071">
        <v>0</v>
      </c>
      <c r="IT73" s="1071">
        <v>4959.6976345520916</v>
      </c>
      <c r="IU73" s="1087"/>
      <c r="IV73" s="1086">
        <f t="shared" si="224"/>
        <v>14.25</v>
      </c>
      <c r="IW73" s="1085">
        <v>14</v>
      </c>
      <c r="IX73" s="1071">
        <f t="shared" si="186"/>
        <v>4959.6976345520916</v>
      </c>
      <c r="IY73" s="1071">
        <f t="shared" si="187"/>
        <v>0</v>
      </c>
      <c r="IZ73" s="1071">
        <f t="shared" si="188"/>
        <v>0</v>
      </c>
      <c r="JA73" s="1071">
        <f t="shared" si="189"/>
        <v>0</v>
      </c>
      <c r="JB73" s="1071">
        <f t="shared" si="190"/>
        <v>0</v>
      </c>
      <c r="JC73" s="1071">
        <f t="shared" si="191"/>
        <v>0</v>
      </c>
      <c r="JD73" s="1071">
        <f t="shared" si="192"/>
        <v>0</v>
      </c>
      <c r="JE73" s="1071">
        <f t="shared" si="221"/>
        <v>4959.6976345520916</v>
      </c>
      <c r="JF73" s="1082"/>
    </row>
    <row r="74" spans="1:266">
      <c r="A74" s="132">
        <v>16</v>
      </c>
      <c r="B74" s="6">
        <v>13.333333333333334</v>
      </c>
      <c r="C74" s="6">
        <v>86.666666666666671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/>
      <c r="J74" s="1">
        <v>22178.712395900337</v>
      </c>
      <c r="M74" s="132">
        <v>16</v>
      </c>
      <c r="N74" s="6">
        <f t="shared" si="141"/>
        <v>2957.1616527867118</v>
      </c>
      <c r="O74" s="6">
        <f t="shared" si="142"/>
        <v>19221.550743113625</v>
      </c>
      <c r="P74" s="6">
        <f t="shared" si="143"/>
        <v>0</v>
      </c>
      <c r="Q74" s="6">
        <f t="shared" si="144"/>
        <v>0</v>
      </c>
      <c r="R74" s="6">
        <f t="shared" si="145"/>
        <v>0</v>
      </c>
      <c r="S74" s="6">
        <f t="shared" si="146"/>
        <v>0</v>
      </c>
      <c r="T74" s="6">
        <f t="shared" si="147"/>
        <v>0</v>
      </c>
      <c r="U74" s="6"/>
      <c r="V74" s="459"/>
      <c r="W74" s="6"/>
      <c r="X74" s="692">
        <v>18.5</v>
      </c>
      <c r="Y74" s="664">
        <v>0</v>
      </c>
      <c r="Z74" s="664">
        <v>64.15094339622641</v>
      </c>
      <c r="AA74" s="664">
        <v>35.849056603773583</v>
      </c>
      <c r="AB74" s="664">
        <v>0</v>
      </c>
      <c r="AC74" s="664">
        <v>0</v>
      </c>
      <c r="AD74" s="664">
        <v>0</v>
      </c>
      <c r="AE74" s="664">
        <v>0</v>
      </c>
      <c r="AF74" s="6"/>
      <c r="AG74" s="764">
        <v>64706.215189401119</v>
      </c>
      <c r="AI74" s="849">
        <f t="shared" si="148"/>
        <v>18.75</v>
      </c>
      <c r="AJ74" s="767">
        <v>18.5</v>
      </c>
      <c r="AK74" s="664">
        <f t="shared" si="149"/>
        <v>0</v>
      </c>
      <c r="AL74" s="664">
        <f t="shared" si="150"/>
        <v>41509.647479993168</v>
      </c>
      <c r="AM74" s="664">
        <f t="shared" si="151"/>
        <v>23196.567709407947</v>
      </c>
      <c r="AN74" s="664">
        <f t="shared" si="152"/>
        <v>0</v>
      </c>
      <c r="AO74" s="664">
        <f t="shared" si="153"/>
        <v>0</v>
      </c>
      <c r="AP74" s="664">
        <f t="shared" si="154"/>
        <v>0</v>
      </c>
      <c r="AQ74" s="664">
        <f t="shared" si="155"/>
        <v>0</v>
      </c>
      <c r="AR74" s="664">
        <f t="shared" si="156"/>
        <v>64706.215189401119</v>
      </c>
      <c r="AU74" s="6"/>
      <c r="AV74" s="692">
        <v>18</v>
      </c>
      <c r="AW74" s="764">
        <v>3.5714285714285712</v>
      </c>
      <c r="AX74" s="764">
        <v>96.428571428571431</v>
      </c>
      <c r="AY74" s="764">
        <v>0</v>
      </c>
      <c r="AZ74" s="764">
        <v>0</v>
      </c>
      <c r="BA74" s="764">
        <v>0</v>
      </c>
      <c r="BB74" s="764">
        <v>0</v>
      </c>
      <c r="BC74" s="764">
        <v>0</v>
      </c>
      <c r="BD74" s="6"/>
      <c r="BE74" s="761">
        <v>28925.017799149653</v>
      </c>
      <c r="BG74" s="849">
        <f t="shared" si="157"/>
        <v>18.25</v>
      </c>
      <c r="BH74" s="858">
        <v>18</v>
      </c>
      <c r="BI74" s="764">
        <f t="shared" si="158"/>
        <v>1033.0363499696305</v>
      </c>
      <c r="BJ74" s="764">
        <f t="shared" si="159"/>
        <v>27891.981449180024</v>
      </c>
      <c r="BK74" s="764">
        <f t="shared" si="160"/>
        <v>0</v>
      </c>
      <c r="BL74" s="764">
        <f t="shared" si="161"/>
        <v>0</v>
      </c>
      <c r="BM74" s="764">
        <f t="shared" si="162"/>
        <v>0</v>
      </c>
      <c r="BN74" s="764">
        <f t="shared" si="163"/>
        <v>0</v>
      </c>
      <c r="BO74" s="764">
        <f t="shared" si="164"/>
        <v>0</v>
      </c>
      <c r="BP74" s="761">
        <f t="shared" si="165"/>
        <v>28925.017799149653</v>
      </c>
      <c r="BT74" s="1032">
        <v>17.5</v>
      </c>
      <c r="BU74" s="1034">
        <v>7.4074074074074066</v>
      </c>
      <c r="BV74" s="1034">
        <v>61.111111111111114</v>
      </c>
      <c r="BW74" s="1034">
        <v>31.481481481481481</v>
      </c>
      <c r="BX74" s="1034">
        <v>0</v>
      </c>
      <c r="BY74" s="1034">
        <v>0</v>
      </c>
      <c r="BZ74" s="1034">
        <v>0</v>
      </c>
      <c r="CA74" s="1034">
        <v>0</v>
      </c>
      <c r="CB74" s="1038"/>
      <c r="CC74" s="1034">
        <v>102928.35436596577</v>
      </c>
      <c r="CE74" s="1035">
        <f t="shared" si="167"/>
        <v>17.75</v>
      </c>
      <c r="CF74" s="1028">
        <v>17.5</v>
      </c>
      <c r="CG74" s="1034">
        <f t="shared" si="168"/>
        <v>7624.3225456270939</v>
      </c>
      <c r="CH74" s="1034">
        <f t="shared" ref="CH74:CH96" si="225">+BV74%*$CC74</f>
        <v>62900.661001423534</v>
      </c>
      <c r="CI74" s="1034">
        <f t="shared" ref="CI74:CI96" si="226">+BW74%*$CC74</f>
        <v>32403.370818915151</v>
      </c>
      <c r="CJ74" s="1034">
        <f t="shared" ref="CJ74:CJ96" si="227">+BX74%*$CC74</f>
        <v>0</v>
      </c>
      <c r="CK74" s="1034">
        <f t="shared" ref="CK74:CK96" si="228">+BY74%*$CC74</f>
        <v>0</v>
      </c>
      <c r="CL74" s="1034">
        <f t="shared" ref="CL74:CL96" si="229">+BZ74%*$CC74</f>
        <v>0</v>
      </c>
      <c r="CM74" s="1034">
        <f t="shared" ref="CM74:CM96" si="230">+CA74%*$CC74</f>
        <v>0</v>
      </c>
      <c r="CN74" s="1034">
        <f t="shared" si="169"/>
        <v>102928.35436596577</v>
      </c>
      <c r="CQ74" s="1032">
        <v>16.5</v>
      </c>
      <c r="CR74" s="1062">
        <v>25</v>
      </c>
      <c r="CS74" s="1062">
        <v>66.666666666666657</v>
      </c>
      <c r="CT74" s="1062">
        <v>8.3333333333333321</v>
      </c>
      <c r="CU74" s="1062">
        <v>0</v>
      </c>
      <c r="CV74" s="1062">
        <v>0</v>
      </c>
      <c r="CW74" s="1062">
        <v>0</v>
      </c>
      <c r="CX74" s="1062">
        <v>0</v>
      </c>
      <c r="CY74" s="1038"/>
      <c r="CZ74" s="1034">
        <v>43028.170793415542</v>
      </c>
      <c r="DA74" s="1034"/>
      <c r="DB74" s="1035">
        <f t="shared" si="193"/>
        <v>16.75</v>
      </c>
      <c r="DC74" s="1028">
        <v>16.5</v>
      </c>
      <c r="DD74" s="1034">
        <f t="shared" si="170"/>
        <v>10757.042698353885</v>
      </c>
      <c r="DE74" s="1034">
        <f t="shared" si="171"/>
        <v>28685.447195610359</v>
      </c>
      <c r="DF74" s="1034">
        <f t="shared" si="172"/>
        <v>3585.6808994512949</v>
      </c>
      <c r="DG74" s="1034">
        <f t="shared" si="173"/>
        <v>0</v>
      </c>
      <c r="DH74" s="1034">
        <f t="shared" si="174"/>
        <v>0</v>
      </c>
      <c r="DI74" s="1034">
        <f t="shared" si="175"/>
        <v>0</v>
      </c>
      <c r="DJ74" s="1034">
        <f t="shared" si="176"/>
        <v>0</v>
      </c>
      <c r="DK74" s="1034">
        <f t="shared" si="177"/>
        <v>43028.170793415542</v>
      </c>
      <c r="DN74" s="1032">
        <v>16.5</v>
      </c>
      <c r="DO74" s="1062">
        <v>31.147540983606557</v>
      </c>
      <c r="DP74" s="1062">
        <v>55.737704918032783</v>
      </c>
      <c r="DQ74" s="1062">
        <v>13.114754098360656</v>
      </c>
      <c r="DR74" s="1062">
        <v>0</v>
      </c>
      <c r="DS74" s="1062">
        <v>0</v>
      </c>
      <c r="DT74" s="1062">
        <v>0</v>
      </c>
      <c r="DU74" s="1062">
        <v>0</v>
      </c>
      <c r="DV74" s="1034">
        <v>66456.666983845324</v>
      </c>
      <c r="DW74" s="1034"/>
      <c r="DX74" s="1035">
        <f t="shared" si="194"/>
        <v>16.75</v>
      </c>
      <c r="DY74" s="1028">
        <v>16.5</v>
      </c>
      <c r="DZ74" s="1034">
        <f t="shared" si="195"/>
        <v>20699.61758513215</v>
      </c>
      <c r="EA74" s="1034">
        <f t="shared" si="196"/>
        <v>37041.420941815421</v>
      </c>
      <c r="EB74" s="1034">
        <f t="shared" si="197"/>
        <v>8715.628456897748</v>
      </c>
      <c r="EC74" s="1034">
        <f t="shared" si="198"/>
        <v>0</v>
      </c>
      <c r="ED74" s="1034">
        <f t="shared" si="199"/>
        <v>0</v>
      </c>
      <c r="EE74" s="1034">
        <f t="shared" si="200"/>
        <v>0</v>
      </c>
      <c r="EF74" s="1034">
        <f t="shared" si="201"/>
        <v>0</v>
      </c>
      <c r="EG74" s="1034">
        <f t="shared" si="179"/>
        <v>66456.666983845309</v>
      </c>
      <c r="EL74" s="1032">
        <v>16.5</v>
      </c>
      <c r="EM74" s="1062"/>
      <c r="EN74" s="1062"/>
      <c r="EO74" s="1062"/>
      <c r="EP74" s="1062"/>
      <c r="EQ74" s="1062"/>
      <c r="ER74" s="1062"/>
      <c r="ES74" s="1062"/>
      <c r="ET74" s="1034"/>
      <c r="EU74" s="1034"/>
      <c r="EV74" s="1035">
        <f t="shared" si="202"/>
        <v>16.75</v>
      </c>
      <c r="EW74" s="1028">
        <v>16.5</v>
      </c>
      <c r="EX74" s="1034"/>
      <c r="EY74" s="1034"/>
      <c r="EZ74" s="1034"/>
      <c r="FA74" s="1034"/>
      <c r="FB74" s="1034"/>
      <c r="FC74" s="1034"/>
      <c r="FD74" s="1034"/>
      <c r="FE74" s="1034"/>
      <c r="FK74" s="1032">
        <v>16.5</v>
      </c>
      <c r="FL74" s="1034">
        <v>29.629629629629626</v>
      </c>
      <c r="FM74" s="1034">
        <v>70.370370370370367</v>
      </c>
      <c r="FN74" s="1034">
        <v>0</v>
      </c>
      <c r="FO74" s="1034">
        <v>0</v>
      </c>
      <c r="FP74" s="1034">
        <v>0</v>
      </c>
      <c r="FQ74" s="1034">
        <v>0</v>
      </c>
      <c r="FR74" s="1034">
        <v>0</v>
      </c>
      <c r="FS74" s="1034">
        <v>432822.30618223065</v>
      </c>
      <c r="FT74" s="1034"/>
      <c r="FU74" s="1035">
        <f t="shared" si="203"/>
        <v>16.75</v>
      </c>
      <c r="FV74" s="1028">
        <v>16.5</v>
      </c>
      <c r="FW74" s="1034">
        <f t="shared" si="204"/>
        <v>128243.64627621647</v>
      </c>
      <c r="FX74" s="1034">
        <f t="shared" si="205"/>
        <v>304578.6599060141</v>
      </c>
      <c r="FY74" s="1034">
        <f t="shared" si="206"/>
        <v>0</v>
      </c>
      <c r="FZ74" s="1034">
        <f t="shared" si="207"/>
        <v>0</v>
      </c>
      <c r="GA74" s="1034">
        <f t="shared" si="208"/>
        <v>0</v>
      </c>
      <c r="GB74" s="1034">
        <f t="shared" si="209"/>
        <v>0</v>
      </c>
      <c r="GC74" s="1034">
        <f t="shared" si="210"/>
        <v>0</v>
      </c>
      <c r="GD74" s="1038"/>
      <c r="GE74" s="1038"/>
      <c r="GJ74" s="1032">
        <v>14.5</v>
      </c>
      <c r="GK74" s="1034">
        <v>100</v>
      </c>
      <c r="GL74" s="1034">
        <v>0</v>
      </c>
      <c r="GM74" s="1034">
        <v>0</v>
      </c>
      <c r="GN74" s="1034">
        <v>0</v>
      </c>
      <c r="GO74" s="1034">
        <v>0</v>
      </c>
      <c r="GP74" s="1034">
        <v>0</v>
      </c>
      <c r="GQ74" s="1034">
        <v>0</v>
      </c>
      <c r="GR74" s="1034">
        <v>17434.559640386116</v>
      </c>
      <c r="GS74" s="1034"/>
      <c r="GT74" s="1035">
        <f t="shared" si="222"/>
        <v>14.75</v>
      </c>
      <c r="GU74" s="1028">
        <v>14.5</v>
      </c>
      <c r="GV74" s="1061">
        <f t="shared" si="211"/>
        <v>17434.559640386116</v>
      </c>
      <c r="GW74" s="1061">
        <f t="shared" si="212"/>
        <v>0</v>
      </c>
      <c r="GX74" s="1061">
        <f t="shared" si="213"/>
        <v>0</v>
      </c>
      <c r="GY74" s="1061">
        <f t="shared" si="214"/>
        <v>0</v>
      </c>
      <c r="GZ74" s="1061">
        <f t="shared" si="215"/>
        <v>0</v>
      </c>
      <c r="HA74" s="1061">
        <f t="shared" si="216"/>
        <v>0</v>
      </c>
      <c r="HB74" s="1061">
        <f t="shared" si="217"/>
        <v>0</v>
      </c>
      <c r="HC74" s="1034">
        <f t="shared" si="218"/>
        <v>17434.559640386116</v>
      </c>
      <c r="HI74" s="1085">
        <v>14.5</v>
      </c>
      <c r="HJ74" s="1087">
        <v>100</v>
      </c>
      <c r="HK74" s="1071">
        <v>0</v>
      </c>
      <c r="HL74" s="1071">
        <v>0</v>
      </c>
      <c r="HM74" s="1071">
        <v>0</v>
      </c>
      <c r="HN74" s="1071">
        <v>0</v>
      </c>
      <c r="HO74" s="1071">
        <v>0</v>
      </c>
      <c r="HP74" s="1071">
        <v>0</v>
      </c>
      <c r="HQ74" s="1071">
        <v>42069.405886791792</v>
      </c>
      <c r="HR74" s="1087"/>
      <c r="HS74" s="1086">
        <f t="shared" si="223"/>
        <v>14.75</v>
      </c>
      <c r="HT74" s="1085">
        <v>14.5</v>
      </c>
      <c r="HU74" s="1071">
        <f t="shared" si="219"/>
        <v>42069.405886791792</v>
      </c>
      <c r="HV74" s="1071">
        <f t="shared" si="184"/>
        <v>0</v>
      </c>
      <c r="HW74" s="1071">
        <f t="shared" si="184"/>
        <v>0</v>
      </c>
      <c r="HX74" s="1071">
        <f t="shared" si="184"/>
        <v>0</v>
      </c>
      <c r="HY74" s="1071">
        <f t="shared" si="184"/>
        <v>0</v>
      </c>
      <c r="HZ74" s="1071">
        <f t="shared" si="184"/>
        <v>0</v>
      </c>
      <c r="IA74" s="1071">
        <f t="shared" si="184"/>
        <v>0</v>
      </c>
      <c r="IB74" s="1071">
        <f t="shared" si="220"/>
        <v>42069.405886791792</v>
      </c>
      <c r="IC74" s="1082"/>
      <c r="IL74" s="1085">
        <v>14.5</v>
      </c>
      <c r="IM74" s="1087">
        <v>66.666666666666657</v>
      </c>
      <c r="IN74" s="1071">
        <v>33.333333333333329</v>
      </c>
      <c r="IO74" s="1071">
        <v>0</v>
      </c>
      <c r="IP74" s="1071">
        <v>0</v>
      </c>
      <c r="IQ74" s="1071">
        <v>0</v>
      </c>
      <c r="IR74" s="1071">
        <v>0</v>
      </c>
      <c r="IS74" s="1071">
        <v>0</v>
      </c>
      <c r="IT74" s="1071">
        <v>19911.828093538439</v>
      </c>
      <c r="IU74" s="1087"/>
      <c r="IV74" s="1086">
        <f t="shared" si="224"/>
        <v>14.75</v>
      </c>
      <c r="IW74" s="1085">
        <v>14.5</v>
      </c>
      <c r="IX74" s="1071">
        <f t="shared" si="186"/>
        <v>13274.552062358958</v>
      </c>
      <c r="IY74" s="1071">
        <f t="shared" si="187"/>
        <v>6637.2760311794791</v>
      </c>
      <c r="IZ74" s="1071">
        <f t="shared" si="188"/>
        <v>0</v>
      </c>
      <c r="JA74" s="1071">
        <f t="shared" si="189"/>
        <v>0</v>
      </c>
      <c r="JB74" s="1071">
        <f t="shared" si="190"/>
        <v>0</v>
      </c>
      <c r="JC74" s="1071">
        <f t="shared" si="191"/>
        <v>0</v>
      </c>
      <c r="JD74" s="1071">
        <f t="shared" si="192"/>
        <v>0</v>
      </c>
      <c r="JE74" s="1071">
        <f t="shared" si="221"/>
        <v>19911.828093538439</v>
      </c>
      <c r="JF74" s="1082"/>
    </row>
    <row r="75" spans="1:266">
      <c r="A75" s="132">
        <v>16.5</v>
      </c>
      <c r="B75" s="6">
        <v>8.8235294117647065</v>
      </c>
      <c r="C75" s="6">
        <v>91.17647058823529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/>
      <c r="J75" s="1">
        <v>38313.676281643842</v>
      </c>
      <c r="M75" s="132">
        <v>16.5</v>
      </c>
      <c r="N75" s="6">
        <f t="shared" si="141"/>
        <v>3380.6184954391629</v>
      </c>
      <c r="O75" s="6">
        <f t="shared" si="142"/>
        <v>34933.057786204678</v>
      </c>
      <c r="P75" s="6">
        <f t="shared" si="143"/>
        <v>0</v>
      </c>
      <c r="Q75" s="6">
        <f t="shared" si="144"/>
        <v>0</v>
      </c>
      <c r="R75" s="6">
        <f t="shared" si="145"/>
        <v>0</v>
      </c>
      <c r="S75" s="6">
        <f t="shared" si="146"/>
        <v>0</v>
      </c>
      <c r="T75" s="6">
        <f t="shared" si="147"/>
        <v>0</v>
      </c>
      <c r="U75" s="6"/>
      <c r="V75" s="459"/>
      <c r="W75" s="6"/>
      <c r="X75" s="692">
        <v>19</v>
      </c>
      <c r="Y75" s="664">
        <v>0</v>
      </c>
      <c r="Z75" s="664">
        <v>57.142857142857139</v>
      </c>
      <c r="AA75" s="664">
        <v>38.095238095238095</v>
      </c>
      <c r="AB75" s="664">
        <v>4.7619047619047619</v>
      </c>
      <c r="AC75" s="664">
        <v>0</v>
      </c>
      <c r="AD75" s="664">
        <v>0</v>
      </c>
      <c r="AE75" s="664">
        <v>0</v>
      </c>
      <c r="AF75" s="6"/>
      <c r="AG75" s="764">
        <v>171397.29412848328</v>
      </c>
      <c r="AI75" s="849">
        <f t="shared" si="148"/>
        <v>19.25</v>
      </c>
      <c r="AJ75" s="767">
        <v>19</v>
      </c>
      <c r="AK75" s="664">
        <f t="shared" si="149"/>
        <v>0</v>
      </c>
      <c r="AL75" s="664">
        <f t="shared" si="150"/>
        <v>97941.310930561871</v>
      </c>
      <c r="AM75" s="664">
        <f t="shared" si="151"/>
        <v>65294.207287041245</v>
      </c>
      <c r="AN75" s="664">
        <f t="shared" si="152"/>
        <v>8161.7759108801556</v>
      </c>
      <c r="AO75" s="664">
        <f t="shared" si="153"/>
        <v>0</v>
      </c>
      <c r="AP75" s="664">
        <f t="shared" si="154"/>
        <v>0</v>
      </c>
      <c r="AQ75" s="664">
        <f t="shared" si="155"/>
        <v>0</v>
      </c>
      <c r="AR75" s="664">
        <f t="shared" si="156"/>
        <v>171397.29412848328</v>
      </c>
      <c r="AU75" s="6"/>
      <c r="AV75" s="692">
        <v>18.5</v>
      </c>
      <c r="AW75" s="764">
        <v>0</v>
      </c>
      <c r="AX75" s="764">
        <v>100</v>
      </c>
      <c r="AY75" s="764">
        <v>0</v>
      </c>
      <c r="AZ75" s="764">
        <v>0</v>
      </c>
      <c r="BA75" s="764">
        <v>0</v>
      </c>
      <c r="BB75" s="764">
        <v>0</v>
      </c>
      <c r="BC75" s="764">
        <v>0</v>
      </c>
      <c r="BD75" s="6"/>
      <c r="BE75" s="761">
        <v>38022.803449537219</v>
      </c>
      <c r="BG75" s="849">
        <f t="shared" si="157"/>
        <v>18.75</v>
      </c>
      <c r="BH75" s="858">
        <v>18.5</v>
      </c>
      <c r="BI75" s="764">
        <f t="shared" si="158"/>
        <v>0</v>
      </c>
      <c r="BJ75" s="764">
        <f t="shared" si="159"/>
        <v>38022.803449537219</v>
      </c>
      <c r="BK75" s="764">
        <f t="shared" si="160"/>
        <v>0</v>
      </c>
      <c r="BL75" s="764">
        <f t="shared" si="161"/>
        <v>0</v>
      </c>
      <c r="BM75" s="764">
        <f t="shared" si="162"/>
        <v>0</v>
      </c>
      <c r="BN75" s="764">
        <f t="shared" si="163"/>
        <v>0</v>
      </c>
      <c r="BO75" s="764">
        <f t="shared" si="164"/>
        <v>0</v>
      </c>
      <c r="BP75" s="761">
        <f t="shared" si="165"/>
        <v>38022.803449537219</v>
      </c>
      <c r="BT75" s="1032">
        <v>18</v>
      </c>
      <c r="BU75" s="1034">
        <v>0</v>
      </c>
      <c r="BV75" s="1034">
        <v>69.565217391304344</v>
      </c>
      <c r="BW75" s="1034">
        <v>30.434782608695656</v>
      </c>
      <c r="BX75" s="1034">
        <v>0</v>
      </c>
      <c r="BY75" s="1034">
        <v>0</v>
      </c>
      <c r="BZ75" s="1034">
        <v>0</v>
      </c>
      <c r="CA75" s="1034">
        <v>0</v>
      </c>
      <c r="CB75" s="1038"/>
      <c r="CC75" s="1034">
        <v>131673.46053283438</v>
      </c>
      <c r="CE75" s="1035">
        <f t="shared" si="167"/>
        <v>18.25</v>
      </c>
      <c r="CF75" s="1028">
        <v>18</v>
      </c>
      <c r="CG75" s="1034">
        <f t="shared" si="168"/>
        <v>0</v>
      </c>
      <c r="CH75" s="1034">
        <f t="shared" si="225"/>
        <v>91598.929066319557</v>
      </c>
      <c r="CI75" s="1034">
        <f t="shared" si="226"/>
        <v>40074.531466514811</v>
      </c>
      <c r="CJ75" s="1034">
        <f t="shared" si="227"/>
        <v>0</v>
      </c>
      <c r="CK75" s="1034">
        <f t="shared" si="228"/>
        <v>0</v>
      </c>
      <c r="CL75" s="1034">
        <f t="shared" si="229"/>
        <v>0</v>
      </c>
      <c r="CM75" s="1034">
        <f t="shared" si="230"/>
        <v>0</v>
      </c>
      <c r="CN75" s="1034">
        <f t="shared" si="169"/>
        <v>131673.46053283438</v>
      </c>
      <c r="CQ75" s="1032">
        <v>17</v>
      </c>
      <c r="CR75" s="1062">
        <v>14.285714285714285</v>
      </c>
      <c r="CS75" s="1062">
        <v>69.047619047619051</v>
      </c>
      <c r="CT75" s="1062">
        <v>16.666666666666664</v>
      </c>
      <c r="CU75" s="1062">
        <v>0</v>
      </c>
      <c r="CV75" s="1062">
        <v>0</v>
      </c>
      <c r="CW75" s="1062">
        <v>0</v>
      </c>
      <c r="CX75" s="1062">
        <v>0</v>
      </c>
      <c r="CY75" s="1038"/>
      <c r="CZ75" s="1034">
        <v>117551.51532405202</v>
      </c>
      <c r="DA75" s="1034"/>
      <c r="DB75" s="1035">
        <f t="shared" si="193"/>
        <v>17.25</v>
      </c>
      <c r="DC75" s="1028">
        <v>17</v>
      </c>
      <c r="DD75" s="1034">
        <f t="shared" si="170"/>
        <v>16793.073617721715</v>
      </c>
      <c r="DE75" s="1034">
        <f t="shared" si="171"/>
        <v>81166.522485654976</v>
      </c>
      <c r="DF75" s="1034">
        <f t="shared" si="172"/>
        <v>19591.919220675332</v>
      </c>
      <c r="DG75" s="1034">
        <f t="shared" si="173"/>
        <v>0</v>
      </c>
      <c r="DH75" s="1034">
        <f t="shared" si="174"/>
        <v>0</v>
      </c>
      <c r="DI75" s="1034">
        <f t="shared" si="175"/>
        <v>0</v>
      </c>
      <c r="DJ75" s="1034">
        <f t="shared" si="176"/>
        <v>0</v>
      </c>
      <c r="DK75" s="1034">
        <f t="shared" si="177"/>
        <v>117551.51532405203</v>
      </c>
      <c r="DN75" s="1032">
        <v>17</v>
      </c>
      <c r="DO75" s="1062">
        <v>21.12676056338028</v>
      </c>
      <c r="DP75" s="1062">
        <v>56.338028169014088</v>
      </c>
      <c r="DQ75" s="1062">
        <v>22.535211267605636</v>
      </c>
      <c r="DR75" s="1062">
        <v>0</v>
      </c>
      <c r="DS75" s="1062">
        <v>0</v>
      </c>
      <c r="DT75" s="1062">
        <v>0</v>
      </c>
      <c r="DU75" s="1062">
        <v>0</v>
      </c>
      <c r="DV75" s="1034">
        <v>123459.20240480681</v>
      </c>
      <c r="DW75" s="1034"/>
      <c r="DX75" s="1035">
        <f t="shared" si="194"/>
        <v>17.25</v>
      </c>
      <c r="DY75" s="1028">
        <v>17</v>
      </c>
      <c r="DZ75" s="1034">
        <f t="shared" si="195"/>
        <v>26082.930085522567</v>
      </c>
      <c r="EA75" s="1034">
        <f t="shared" si="196"/>
        <v>69554.480228060173</v>
      </c>
      <c r="EB75" s="1034">
        <f t="shared" si="197"/>
        <v>27821.792091224073</v>
      </c>
      <c r="EC75" s="1034">
        <f t="shared" si="198"/>
        <v>0</v>
      </c>
      <c r="ED75" s="1034">
        <f t="shared" si="199"/>
        <v>0</v>
      </c>
      <c r="EE75" s="1034">
        <f t="shared" si="200"/>
        <v>0</v>
      </c>
      <c r="EF75" s="1034">
        <f t="shared" si="201"/>
        <v>0</v>
      </c>
      <c r="EG75" s="1034">
        <f t="shared" si="179"/>
        <v>123459.20240480683</v>
      </c>
      <c r="EL75" s="1032">
        <v>17</v>
      </c>
      <c r="EM75" s="1062"/>
      <c r="EN75" s="1062"/>
      <c r="EO75" s="1062"/>
      <c r="EP75" s="1062"/>
      <c r="EQ75" s="1062"/>
      <c r="ER75" s="1062"/>
      <c r="ES75" s="1062"/>
      <c r="ET75" s="1034"/>
      <c r="EU75" s="1034"/>
      <c r="EV75" s="1035">
        <f t="shared" si="202"/>
        <v>17.25</v>
      </c>
      <c r="EW75" s="1028">
        <v>17</v>
      </c>
      <c r="EX75" s="1034"/>
      <c r="EY75" s="1034"/>
      <c r="EZ75" s="1034"/>
      <c r="FA75" s="1034"/>
      <c r="FB75" s="1034"/>
      <c r="FC75" s="1034"/>
      <c r="FD75" s="1034"/>
      <c r="FE75" s="1034"/>
      <c r="FK75" s="1032">
        <v>17</v>
      </c>
      <c r="FL75" s="1034">
        <v>31.707317073170731</v>
      </c>
      <c r="FM75" s="1034">
        <v>68.292682926829272</v>
      </c>
      <c r="FN75" s="1034">
        <v>0</v>
      </c>
      <c r="FO75" s="1034">
        <v>0</v>
      </c>
      <c r="FP75" s="1034">
        <v>0</v>
      </c>
      <c r="FQ75" s="1034">
        <v>0</v>
      </c>
      <c r="FR75" s="1034">
        <v>0</v>
      </c>
      <c r="FS75" s="1034">
        <v>586185.99790707941</v>
      </c>
      <c r="FT75" s="1034"/>
      <c r="FU75" s="1035">
        <f t="shared" si="203"/>
        <v>17.25</v>
      </c>
      <c r="FV75" s="1028">
        <v>17</v>
      </c>
      <c r="FW75" s="1034">
        <f t="shared" si="204"/>
        <v>185863.85299492761</v>
      </c>
      <c r="FX75" s="1034">
        <f t="shared" si="205"/>
        <v>400322.14491215185</v>
      </c>
      <c r="FY75" s="1034">
        <f t="shared" si="206"/>
        <v>0</v>
      </c>
      <c r="FZ75" s="1034">
        <f t="shared" si="207"/>
        <v>0</v>
      </c>
      <c r="GA75" s="1034">
        <f t="shared" si="208"/>
        <v>0</v>
      </c>
      <c r="GB75" s="1034">
        <f t="shared" si="209"/>
        <v>0</v>
      </c>
      <c r="GC75" s="1034">
        <f t="shared" si="210"/>
        <v>0</v>
      </c>
      <c r="GD75" s="1038"/>
      <c r="GE75" s="1038"/>
      <c r="GJ75" s="1032">
        <v>15</v>
      </c>
      <c r="GK75" s="1034">
        <v>96.666666666666671</v>
      </c>
      <c r="GL75" s="1034">
        <v>3.3333333333333335</v>
      </c>
      <c r="GM75" s="1034">
        <v>0</v>
      </c>
      <c r="GN75" s="1034">
        <v>0</v>
      </c>
      <c r="GO75" s="1034">
        <v>0</v>
      </c>
      <c r="GP75" s="1034">
        <v>0</v>
      </c>
      <c r="GQ75" s="1034">
        <v>0</v>
      </c>
      <c r="GR75" s="1034">
        <v>17323.079009059824</v>
      </c>
      <c r="GS75" s="1034"/>
      <c r="GT75" s="1035">
        <f t="shared" si="222"/>
        <v>15.25</v>
      </c>
      <c r="GU75" s="1028">
        <v>15</v>
      </c>
      <c r="GV75" s="1061">
        <f t="shared" si="211"/>
        <v>16745.643042091164</v>
      </c>
      <c r="GW75" s="1061">
        <f t="shared" si="212"/>
        <v>577.43596696866075</v>
      </c>
      <c r="GX75" s="1061">
        <f t="shared" si="213"/>
        <v>0</v>
      </c>
      <c r="GY75" s="1061">
        <f t="shared" si="214"/>
        <v>0</v>
      </c>
      <c r="GZ75" s="1061">
        <f t="shared" si="215"/>
        <v>0</v>
      </c>
      <c r="HA75" s="1061">
        <f t="shared" si="216"/>
        <v>0</v>
      </c>
      <c r="HB75" s="1061">
        <f t="shared" si="217"/>
        <v>0</v>
      </c>
      <c r="HC75" s="1034">
        <f t="shared" si="218"/>
        <v>17323.079009059824</v>
      </c>
      <c r="HI75" s="1085">
        <v>15</v>
      </c>
      <c r="HJ75" s="1087">
        <v>76.19047619047619</v>
      </c>
      <c r="HK75" s="1071">
        <v>23.809523809523807</v>
      </c>
      <c r="HL75" s="1071">
        <v>0</v>
      </c>
      <c r="HM75" s="1071">
        <v>0</v>
      </c>
      <c r="HN75" s="1071">
        <v>0</v>
      </c>
      <c r="HO75" s="1071">
        <v>0</v>
      </c>
      <c r="HP75" s="1071">
        <v>0</v>
      </c>
      <c r="HQ75" s="1071">
        <v>94253.404227160965</v>
      </c>
      <c r="HR75" s="1087"/>
      <c r="HS75" s="1086">
        <f t="shared" si="223"/>
        <v>15.25</v>
      </c>
      <c r="HT75" s="1085">
        <v>15</v>
      </c>
      <c r="HU75" s="1071">
        <f t="shared" si="219"/>
        <v>71812.117506408351</v>
      </c>
      <c r="HV75" s="1071">
        <f t="shared" si="184"/>
        <v>22441.286720752611</v>
      </c>
      <c r="HW75" s="1071">
        <f t="shared" si="184"/>
        <v>0</v>
      </c>
      <c r="HX75" s="1071">
        <f t="shared" si="184"/>
        <v>0</v>
      </c>
      <c r="HY75" s="1071">
        <f t="shared" si="184"/>
        <v>0</v>
      </c>
      <c r="HZ75" s="1071">
        <f t="shared" si="184"/>
        <v>0</v>
      </c>
      <c r="IA75" s="1071">
        <f t="shared" si="184"/>
        <v>0</v>
      </c>
      <c r="IB75" s="1071">
        <f t="shared" si="220"/>
        <v>94253.404227160965</v>
      </c>
      <c r="IC75" s="1082"/>
      <c r="IL75" s="1085">
        <v>15</v>
      </c>
      <c r="IM75" s="1087">
        <v>47.368421052631575</v>
      </c>
      <c r="IN75" s="1071">
        <v>52.631578947368418</v>
      </c>
      <c r="IO75" s="1071">
        <v>0</v>
      </c>
      <c r="IP75" s="1071">
        <v>0</v>
      </c>
      <c r="IQ75" s="1071">
        <v>0</v>
      </c>
      <c r="IR75" s="1071">
        <v>0</v>
      </c>
      <c r="IS75" s="1071">
        <v>0</v>
      </c>
      <c r="IT75" s="1071">
        <v>23704.830640624394</v>
      </c>
      <c r="IU75" s="1087"/>
      <c r="IV75" s="1086">
        <f t="shared" si="224"/>
        <v>15.25</v>
      </c>
      <c r="IW75" s="1085">
        <v>15</v>
      </c>
      <c r="IX75" s="1071">
        <f t="shared" si="186"/>
        <v>11228.603987664184</v>
      </c>
      <c r="IY75" s="1071">
        <f t="shared" si="187"/>
        <v>12476.226652960208</v>
      </c>
      <c r="IZ75" s="1071">
        <f t="shared" si="188"/>
        <v>0</v>
      </c>
      <c r="JA75" s="1071">
        <f t="shared" si="189"/>
        <v>0</v>
      </c>
      <c r="JB75" s="1071">
        <f t="shared" si="190"/>
        <v>0</v>
      </c>
      <c r="JC75" s="1071">
        <f t="shared" si="191"/>
        <v>0</v>
      </c>
      <c r="JD75" s="1071">
        <f t="shared" si="192"/>
        <v>0</v>
      </c>
      <c r="JE75" s="1071">
        <f t="shared" si="221"/>
        <v>23704.830640624394</v>
      </c>
      <c r="JF75" s="1082"/>
    </row>
    <row r="76" spans="1:266">
      <c r="A76" s="132">
        <v>17</v>
      </c>
      <c r="B76" s="6">
        <v>8.5714285714285712</v>
      </c>
      <c r="C76" s="6">
        <v>91.428571428571431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/>
      <c r="J76" s="1">
        <v>33550.654402939661</v>
      </c>
      <c r="M76" s="132">
        <v>17</v>
      </c>
      <c r="N76" s="6">
        <f t="shared" si="141"/>
        <v>2875.7703773948283</v>
      </c>
      <c r="O76" s="6">
        <f t="shared" si="142"/>
        <v>30674.88402554483</v>
      </c>
      <c r="P76" s="6">
        <f t="shared" si="143"/>
        <v>0</v>
      </c>
      <c r="Q76" s="6">
        <f t="shared" si="144"/>
        <v>0</v>
      </c>
      <c r="R76" s="6">
        <f t="shared" si="145"/>
        <v>0</v>
      </c>
      <c r="S76" s="6">
        <f t="shared" si="146"/>
        <v>0</v>
      </c>
      <c r="T76" s="6">
        <f t="shared" si="147"/>
        <v>0</v>
      </c>
      <c r="U76" s="6"/>
      <c r="V76" s="459"/>
      <c r="W76" s="6"/>
      <c r="X76" s="692">
        <v>19.5</v>
      </c>
      <c r="Y76" s="664">
        <v>0</v>
      </c>
      <c r="Z76" s="664">
        <v>48.571428571428569</v>
      </c>
      <c r="AA76" s="664">
        <v>44.285714285714285</v>
      </c>
      <c r="AB76" s="664">
        <v>7.1428571428571423</v>
      </c>
      <c r="AC76" s="664">
        <v>0</v>
      </c>
      <c r="AD76" s="664">
        <v>0</v>
      </c>
      <c r="AE76" s="664">
        <v>0</v>
      </c>
      <c r="AF76" s="6"/>
      <c r="AG76" s="764">
        <v>187967.64021067487</v>
      </c>
      <c r="AI76" s="849">
        <f t="shared" si="148"/>
        <v>19.75</v>
      </c>
      <c r="AJ76" s="767">
        <v>19.5</v>
      </c>
      <c r="AK76" s="664">
        <f t="shared" si="149"/>
        <v>0</v>
      </c>
      <c r="AL76" s="664">
        <f t="shared" si="150"/>
        <v>91298.568102327787</v>
      </c>
      <c r="AM76" s="664">
        <f t="shared" si="151"/>
        <v>83242.812093298868</v>
      </c>
      <c r="AN76" s="664">
        <f t="shared" si="152"/>
        <v>13426.260015048203</v>
      </c>
      <c r="AO76" s="664">
        <f t="shared" si="153"/>
        <v>0</v>
      </c>
      <c r="AP76" s="664">
        <f t="shared" si="154"/>
        <v>0</v>
      </c>
      <c r="AQ76" s="664">
        <f t="shared" si="155"/>
        <v>0</v>
      </c>
      <c r="AR76" s="664">
        <f t="shared" si="156"/>
        <v>187967.64021067484</v>
      </c>
      <c r="AU76" s="6"/>
      <c r="AV76" s="692">
        <v>19</v>
      </c>
      <c r="AW76" s="764">
        <v>0</v>
      </c>
      <c r="AX76" s="764">
        <v>92.10526315789474</v>
      </c>
      <c r="AY76" s="764">
        <v>7.8947368421052628</v>
      </c>
      <c r="AZ76" s="764">
        <v>0</v>
      </c>
      <c r="BA76" s="764">
        <v>0</v>
      </c>
      <c r="BB76" s="764">
        <v>0</v>
      </c>
      <c r="BC76" s="764">
        <v>0</v>
      </c>
      <c r="BD76" s="6"/>
      <c r="BE76" s="761">
        <v>55881.395864970968</v>
      </c>
      <c r="BG76" s="849">
        <f t="shared" si="157"/>
        <v>19.25</v>
      </c>
      <c r="BH76" s="858">
        <v>19</v>
      </c>
      <c r="BI76" s="764">
        <f t="shared" si="158"/>
        <v>0</v>
      </c>
      <c r="BJ76" s="764">
        <f t="shared" si="159"/>
        <v>51469.706717736415</v>
      </c>
      <c r="BK76" s="764">
        <f t="shared" si="160"/>
        <v>4411.6891472345496</v>
      </c>
      <c r="BL76" s="764">
        <f t="shared" si="161"/>
        <v>0</v>
      </c>
      <c r="BM76" s="764">
        <f t="shared" si="162"/>
        <v>0</v>
      </c>
      <c r="BN76" s="764">
        <f t="shared" si="163"/>
        <v>0</v>
      </c>
      <c r="BO76" s="764">
        <f t="shared" si="164"/>
        <v>0</v>
      </c>
      <c r="BP76" s="761">
        <f t="shared" si="165"/>
        <v>55881.395864970968</v>
      </c>
      <c r="BT76" s="1032">
        <v>18.5</v>
      </c>
      <c r="BU76" s="1034">
        <v>0</v>
      </c>
      <c r="BV76" s="1034">
        <v>65.789473684210535</v>
      </c>
      <c r="BW76" s="1034">
        <v>34.210526315789473</v>
      </c>
      <c r="BX76" s="1034">
        <v>0</v>
      </c>
      <c r="BY76" s="1034">
        <v>0</v>
      </c>
      <c r="BZ76" s="1034">
        <v>0</v>
      </c>
      <c r="CA76" s="1034">
        <v>0</v>
      </c>
      <c r="CB76" s="1038"/>
      <c r="CC76" s="1034">
        <v>124780.66636375555</v>
      </c>
      <c r="CE76" s="1035">
        <f t="shared" si="167"/>
        <v>18.75</v>
      </c>
      <c r="CF76" s="1028">
        <v>18.5</v>
      </c>
      <c r="CG76" s="1034">
        <f t="shared" si="168"/>
        <v>0</v>
      </c>
      <c r="CH76" s="1034">
        <f t="shared" si="225"/>
        <v>82092.543660365496</v>
      </c>
      <c r="CI76" s="1034">
        <f t="shared" si="226"/>
        <v>42688.122703390058</v>
      </c>
      <c r="CJ76" s="1034">
        <f t="shared" si="227"/>
        <v>0</v>
      </c>
      <c r="CK76" s="1034">
        <f t="shared" si="228"/>
        <v>0</v>
      </c>
      <c r="CL76" s="1034">
        <f t="shared" si="229"/>
        <v>0</v>
      </c>
      <c r="CM76" s="1034">
        <f t="shared" si="230"/>
        <v>0</v>
      </c>
      <c r="CN76" s="1034">
        <f t="shared" si="169"/>
        <v>124780.66636375556</v>
      </c>
      <c r="CQ76" s="1032">
        <v>17.5</v>
      </c>
      <c r="CR76" s="1062">
        <v>4.1666666666666661</v>
      </c>
      <c r="CS76" s="1062">
        <v>77.083333333333343</v>
      </c>
      <c r="CT76" s="1062">
        <v>18.75</v>
      </c>
      <c r="CU76" s="1062">
        <v>0</v>
      </c>
      <c r="CV76" s="1062">
        <v>0</v>
      </c>
      <c r="CW76" s="1062">
        <v>0</v>
      </c>
      <c r="CX76" s="1062">
        <v>0</v>
      </c>
      <c r="CY76" s="1038"/>
      <c r="CZ76" s="1034">
        <v>72872.051636463642</v>
      </c>
      <c r="DA76" s="1034"/>
      <c r="DB76" s="1035">
        <f t="shared" si="193"/>
        <v>17.75</v>
      </c>
      <c r="DC76" s="1028">
        <v>17.5</v>
      </c>
      <c r="DD76" s="1034">
        <f t="shared" si="170"/>
        <v>3036.335484852651</v>
      </c>
      <c r="DE76" s="1034">
        <f t="shared" si="171"/>
        <v>56172.206469774057</v>
      </c>
      <c r="DF76" s="1034">
        <f t="shared" si="172"/>
        <v>13663.509681836933</v>
      </c>
      <c r="DG76" s="1034">
        <f t="shared" si="173"/>
        <v>0</v>
      </c>
      <c r="DH76" s="1034">
        <f t="shared" si="174"/>
        <v>0</v>
      </c>
      <c r="DI76" s="1034">
        <f t="shared" si="175"/>
        <v>0</v>
      </c>
      <c r="DJ76" s="1034">
        <f t="shared" si="176"/>
        <v>0</v>
      </c>
      <c r="DK76" s="1034">
        <f t="shared" si="177"/>
        <v>72872.051636463642</v>
      </c>
      <c r="DN76" s="1032">
        <v>17.5</v>
      </c>
      <c r="DO76" s="1062">
        <v>13.23529411764706</v>
      </c>
      <c r="DP76" s="1062">
        <v>50</v>
      </c>
      <c r="DQ76" s="1062">
        <v>36.764705882352942</v>
      </c>
      <c r="DR76" s="1062">
        <v>0</v>
      </c>
      <c r="DS76" s="1062">
        <v>0</v>
      </c>
      <c r="DT76" s="1062">
        <v>0</v>
      </c>
      <c r="DU76" s="1062">
        <v>0</v>
      </c>
      <c r="DV76" s="1034">
        <v>149983.39366688734</v>
      </c>
      <c r="DW76" s="1034"/>
      <c r="DX76" s="1035">
        <f t="shared" si="194"/>
        <v>17.75</v>
      </c>
      <c r="DY76" s="1028">
        <v>17.5</v>
      </c>
      <c r="DZ76" s="1034">
        <f t="shared" si="195"/>
        <v>19850.743279440972</v>
      </c>
      <c r="EA76" s="1034">
        <f t="shared" si="196"/>
        <v>74991.696833443668</v>
      </c>
      <c r="EB76" s="1034">
        <f t="shared" si="197"/>
        <v>55140.953554002699</v>
      </c>
      <c r="EC76" s="1034">
        <f t="shared" si="198"/>
        <v>0</v>
      </c>
      <c r="ED76" s="1034">
        <f t="shared" si="199"/>
        <v>0</v>
      </c>
      <c r="EE76" s="1034">
        <f t="shared" si="200"/>
        <v>0</v>
      </c>
      <c r="EF76" s="1034">
        <f t="shared" si="201"/>
        <v>0</v>
      </c>
      <c r="EG76" s="1034">
        <f t="shared" si="179"/>
        <v>149983.39366688734</v>
      </c>
      <c r="EL76" s="1032">
        <v>17.5</v>
      </c>
      <c r="EM76" s="1062"/>
      <c r="EN76" s="1062"/>
      <c r="EO76" s="1062"/>
      <c r="EP76" s="1062"/>
      <c r="EQ76" s="1062"/>
      <c r="ER76" s="1062"/>
      <c r="ES76" s="1062"/>
      <c r="ET76" s="1034"/>
      <c r="EU76" s="1034"/>
      <c r="EV76" s="1035">
        <f t="shared" si="202"/>
        <v>17.75</v>
      </c>
      <c r="EW76" s="1028">
        <v>17.5</v>
      </c>
      <c r="EX76" s="1034"/>
      <c r="EY76" s="1034"/>
      <c r="EZ76" s="1034"/>
      <c r="FA76" s="1034"/>
      <c r="FB76" s="1034"/>
      <c r="FC76" s="1034"/>
      <c r="FD76" s="1034"/>
      <c r="FE76" s="1034"/>
      <c r="FK76" s="1032">
        <v>17.5</v>
      </c>
      <c r="FL76" s="1034">
        <v>13.20754716981132</v>
      </c>
      <c r="FM76" s="1034">
        <v>86.79245283018868</v>
      </c>
      <c r="FN76" s="1034">
        <v>0</v>
      </c>
      <c r="FO76" s="1034">
        <v>0</v>
      </c>
      <c r="FP76" s="1034">
        <v>0</v>
      </c>
      <c r="FQ76" s="1034">
        <v>0</v>
      </c>
      <c r="FR76" s="1034">
        <v>0</v>
      </c>
      <c r="FS76" s="1034">
        <v>553246.80506912828</v>
      </c>
      <c r="FT76" s="1034"/>
      <c r="FU76" s="1035">
        <f t="shared" si="203"/>
        <v>17.75</v>
      </c>
      <c r="FV76" s="1028">
        <v>17.5</v>
      </c>
      <c r="FW76" s="1034">
        <f t="shared" si="204"/>
        <v>73070.332744979212</v>
      </c>
      <c r="FX76" s="1034">
        <f t="shared" si="205"/>
        <v>480176.4723241491</v>
      </c>
      <c r="FY76" s="1034">
        <f t="shared" si="206"/>
        <v>0</v>
      </c>
      <c r="FZ76" s="1034">
        <f t="shared" si="207"/>
        <v>0</v>
      </c>
      <c r="GA76" s="1034">
        <f t="shared" si="208"/>
        <v>0</v>
      </c>
      <c r="GB76" s="1034">
        <f t="shared" si="209"/>
        <v>0</v>
      </c>
      <c r="GC76" s="1034">
        <f t="shared" si="210"/>
        <v>0</v>
      </c>
      <c r="GD76" s="1038"/>
      <c r="GE76" s="1038"/>
      <c r="GJ76" s="1032">
        <v>15.5</v>
      </c>
      <c r="GK76" s="1034">
        <v>71.428571428571431</v>
      </c>
      <c r="GL76" s="1034">
        <v>28.571428571428569</v>
      </c>
      <c r="GM76" s="1034">
        <v>0</v>
      </c>
      <c r="GN76" s="1034">
        <v>0</v>
      </c>
      <c r="GO76" s="1034">
        <v>0</v>
      </c>
      <c r="GP76" s="1034">
        <v>0</v>
      </c>
      <c r="GQ76" s="1034">
        <v>0</v>
      </c>
      <c r="GR76" s="1034">
        <v>13615.952296228486</v>
      </c>
      <c r="GS76" s="1034"/>
      <c r="GT76" s="1035">
        <f t="shared" si="222"/>
        <v>15.75</v>
      </c>
      <c r="GU76" s="1028">
        <v>15.5</v>
      </c>
      <c r="GV76" s="1061">
        <f t="shared" si="211"/>
        <v>9725.6802115917762</v>
      </c>
      <c r="GW76" s="1061">
        <f t="shared" si="212"/>
        <v>3890.2720846367101</v>
      </c>
      <c r="GX76" s="1061">
        <f t="shared" si="213"/>
        <v>0</v>
      </c>
      <c r="GY76" s="1061">
        <f t="shared" si="214"/>
        <v>0</v>
      </c>
      <c r="GZ76" s="1061">
        <f t="shared" si="215"/>
        <v>0</v>
      </c>
      <c r="HA76" s="1061">
        <f t="shared" si="216"/>
        <v>0</v>
      </c>
      <c r="HB76" s="1061">
        <f t="shared" si="217"/>
        <v>0</v>
      </c>
      <c r="HC76" s="1034">
        <f t="shared" si="218"/>
        <v>13615.952296228486</v>
      </c>
      <c r="HI76" s="1085">
        <v>15.5</v>
      </c>
      <c r="HJ76" s="1087">
        <v>80</v>
      </c>
      <c r="HK76" s="1071">
        <v>20</v>
      </c>
      <c r="HL76" s="1071">
        <v>0</v>
      </c>
      <c r="HM76" s="1071">
        <v>0</v>
      </c>
      <c r="HN76" s="1071">
        <v>0</v>
      </c>
      <c r="HO76" s="1071">
        <v>0</v>
      </c>
      <c r="HP76" s="1071">
        <v>0</v>
      </c>
      <c r="HQ76" s="1071">
        <v>97238.045804354348</v>
      </c>
      <c r="HR76" s="1087"/>
      <c r="HS76" s="1086">
        <f t="shared" si="223"/>
        <v>15.75</v>
      </c>
      <c r="HT76" s="1085">
        <v>15.5</v>
      </c>
      <c r="HU76" s="1071">
        <f t="shared" si="219"/>
        <v>77790.436643483481</v>
      </c>
      <c r="HV76" s="1071">
        <f t="shared" si="219"/>
        <v>19447.60916087087</v>
      </c>
      <c r="HW76" s="1071">
        <f t="shared" si="219"/>
        <v>0</v>
      </c>
      <c r="HX76" s="1071">
        <f t="shared" si="219"/>
        <v>0</v>
      </c>
      <c r="HY76" s="1071">
        <f t="shared" si="219"/>
        <v>0</v>
      </c>
      <c r="HZ76" s="1071">
        <f t="shared" si="219"/>
        <v>0</v>
      </c>
      <c r="IA76" s="1071">
        <f t="shared" si="219"/>
        <v>0</v>
      </c>
      <c r="IB76" s="1071">
        <f t="shared" si="220"/>
        <v>97238.045804354348</v>
      </c>
      <c r="IC76" s="1082"/>
      <c r="IL76" s="1085">
        <v>15.5</v>
      </c>
      <c r="IM76" s="1087">
        <v>45.945945945945951</v>
      </c>
      <c r="IN76" s="1071">
        <v>54.054054054054056</v>
      </c>
      <c r="IO76" s="1071">
        <v>0</v>
      </c>
      <c r="IP76" s="1071">
        <v>0</v>
      </c>
      <c r="IQ76" s="1071">
        <v>0</v>
      </c>
      <c r="IR76" s="1071">
        <v>0</v>
      </c>
      <c r="IS76" s="1071">
        <v>0</v>
      </c>
      <c r="IT76" s="1071">
        <v>66322.820513108993</v>
      </c>
      <c r="IU76" s="1087"/>
      <c r="IV76" s="1086">
        <f t="shared" si="224"/>
        <v>15.75</v>
      </c>
      <c r="IW76" s="1085">
        <v>15.5</v>
      </c>
      <c r="IX76" s="1071">
        <f t="shared" si="186"/>
        <v>30472.64726277981</v>
      </c>
      <c r="IY76" s="1071">
        <f t="shared" si="187"/>
        <v>35850.173250329186</v>
      </c>
      <c r="IZ76" s="1071">
        <f t="shared" si="188"/>
        <v>0</v>
      </c>
      <c r="JA76" s="1071">
        <f t="shared" si="189"/>
        <v>0</v>
      </c>
      <c r="JB76" s="1071">
        <f t="shared" si="190"/>
        <v>0</v>
      </c>
      <c r="JC76" s="1071">
        <f t="shared" si="191"/>
        <v>0</v>
      </c>
      <c r="JD76" s="1071">
        <f t="shared" si="192"/>
        <v>0</v>
      </c>
      <c r="JE76" s="1071">
        <f t="shared" si="221"/>
        <v>66322.820513108993</v>
      </c>
      <c r="JF76" s="1082"/>
    </row>
    <row r="77" spans="1:266">
      <c r="A77" s="132">
        <v>17.5</v>
      </c>
      <c r="B77" s="6">
        <v>3.225806451612903</v>
      </c>
      <c r="C77" s="6">
        <v>96.774193548387103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/>
      <c r="J77" s="1">
        <v>19068.033192497252</v>
      </c>
      <c r="M77" s="132">
        <v>17.5</v>
      </c>
      <c r="N77" s="6">
        <f t="shared" si="141"/>
        <v>615.09784491926609</v>
      </c>
      <c r="O77" s="6">
        <f t="shared" si="142"/>
        <v>18452.935347577986</v>
      </c>
      <c r="P77" s="6">
        <f t="shared" si="143"/>
        <v>0</v>
      </c>
      <c r="Q77" s="6">
        <f t="shared" si="144"/>
        <v>0</v>
      </c>
      <c r="R77" s="6">
        <f t="shared" si="145"/>
        <v>0</v>
      </c>
      <c r="S77" s="6">
        <f t="shared" si="146"/>
        <v>0</v>
      </c>
      <c r="T77" s="6">
        <f t="shared" si="147"/>
        <v>0</v>
      </c>
      <c r="U77" s="6"/>
      <c r="V77" s="459"/>
      <c r="W77" s="6"/>
      <c r="X77" s="692">
        <v>20</v>
      </c>
      <c r="Y77" s="664">
        <v>0</v>
      </c>
      <c r="Z77" s="664">
        <v>47.674418604651166</v>
      </c>
      <c r="AA77" s="664">
        <v>39.534883720930232</v>
      </c>
      <c r="AB77" s="664">
        <v>12.790697674418606</v>
      </c>
      <c r="AC77" s="664">
        <v>0</v>
      </c>
      <c r="AD77" s="664">
        <v>0</v>
      </c>
      <c r="AE77" s="664">
        <v>0</v>
      </c>
      <c r="AF77" s="6"/>
      <c r="AG77" s="764">
        <v>351957.03765819193</v>
      </c>
      <c r="AI77" s="849">
        <f t="shared" si="148"/>
        <v>20.25</v>
      </c>
      <c r="AJ77" s="767">
        <v>20</v>
      </c>
      <c r="AK77" s="664">
        <f t="shared" si="149"/>
        <v>0</v>
      </c>
      <c r="AL77" s="664">
        <f t="shared" si="150"/>
        <v>167793.47144169617</v>
      </c>
      <c r="AM77" s="664">
        <f t="shared" si="151"/>
        <v>139145.80558579683</v>
      </c>
      <c r="AN77" s="664">
        <f t="shared" si="152"/>
        <v>45017.760630698969</v>
      </c>
      <c r="AO77" s="664">
        <f t="shared" si="153"/>
        <v>0</v>
      </c>
      <c r="AP77" s="664">
        <f t="shared" si="154"/>
        <v>0</v>
      </c>
      <c r="AQ77" s="664">
        <f t="shared" si="155"/>
        <v>0</v>
      </c>
      <c r="AR77" s="664">
        <f t="shared" si="156"/>
        <v>351957.03765819198</v>
      </c>
      <c r="AU77" s="6"/>
      <c r="AV77" s="692">
        <v>19.5</v>
      </c>
      <c r="AW77" s="764">
        <v>0</v>
      </c>
      <c r="AX77" s="764">
        <v>83.78378378378379</v>
      </c>
      <c r="AY77" s="764">
        <v>16.216216216216218</v>
      </c>
      <c r="AZ77" s="764">
        <v>0</v>
      </c>
      <c r="BA77" s="764">
        <v>0</v>
      </c>
      <c r="BB77" s="764">
        <v>0</v>
      </c>
      <c r="BC77" s="764">
        <v>0</v>
      </c>
      <c r="BD77" s="6"/>
      <c r="BE77" s="761">
        <v>67699.862967729248</v>
      </c>
      <c r="BG77" s="849">
        <f t="shared" si="157"/>
        <v>19.75</v>
      </c>
      <c r="BH77" s="858">
        <v>19.5</v>
      </c>
      <c r="BI77" s="764">
        <f t="shared" si="158"/>
        <v>0</v>
      </c>
      <c r="BJ77" s="764">
        <f t="shared" si="159"/>
        <v>56721.506810800187</v>
      </c>
      <c r="BK77" s="764">
        <f t="shared" si="160"/>
        <v>10978.356156929069</v>
      </c>
      <c r="BL77" s="764">
        <f t="shared" si="161"/>
        <v>0</v>
      </c>
      <c r="BM77" s="764">
        <f t="shared" si="162"/>
        <v>0</v>
      </c>
      <c r="BN77" s="764">
        <f t="shared" si="163"/>
        <v>0</v>
      </c>
      <c r="BO77" s="764">
        <f t="shared" si="164"/>
        <v>0</v>
      </c>
      <c r="BP77" s="761">
        <f t="shared" si="165"/>
        <v>67699.862967729248</v>
      </c>
      <c r="BT77" s="1032">
        <v>19</v>
      </c>
      <c r="BU77" s="1034">
        <v>0</v>
      </c>
      <c r="BV77" s="1034">
        <v>76.470588235294116</v>
      </c>
      <c r="BW77" s="1034">
        <v>17.647058823529413</v>
      </c>
      <c r="BX77" s="1034">
        <v>5.8823529411764701</v>
      </c>
      <c r="BY77" s="1034">
        <v>0</v>
      </c>
      <c r="BZ77" s="1034">
        <v>0</v>
      </c>
      <c r="CA77" s="1034">
        <v>0</v>
      </c>
      <c r="CB77" s="1038"/>
      <c r="CC77" s="1034">
        <v>225549.75313704129</v>
      </c>
      <c r="CE77" s="1035">
        <f t="shared" si="167"/>
        <v>19.25</v>
      </c>
      <c r="CF77" s="1028">
        <v>19</v>
      </c>
      <c r="CG77" s="1034">
        <f t="shared" si="168"/>
        <v>0</v>
      </c>
      <c r="CH77" s="1034">
        <f t="shared" si="225"/>
        <v>172479.2229871492</v>
      </c>
      <c r="CI77" s="1034">
        <f t="shared" si="226"/>
        <v>39802.897612419052</v>
      </c>
      <c r="CJ77" s="1034">
        <f t="shared" si="227"/>
        <v>13267.632537473015</v>
      </c>
      <c r="CK77" s="1034">
        <f t="shared" si="228"/>
        <v>0</v>
      </c>
      <c r="CL77" s="1034">
        <f t="shared" si="229"/>
        <v>0</v>
      </c>
      <c r="CM77" s="1034">
        <f t="shared" si="230"/>
        <v>0</v>
      </c>
      <c r="CN77" s="1034">
        <f t="shared" si="169"/>
        <v>225549.75313704126</v>
      </c>
      <c r="CQ77" s="1032">
        <v>18</v>
      </c>
      <c r="CR77" s="1062">
        <v>0</v>
      </c>
      <c r="CS77" s="1062">
        <v>73.333333333333329</v>
      </c>
      <c r="CT77" s="1062">
        <v>26.666666666666668</v>
      </c>
      <c r="CU77" s="1062">
        <v>0</v>
      </c>
      <c r="CV77" s="1062">
        <v>0</v>
      </c>
      <c r="CW77" s="1062">
        <v>0</v>
      </c>
      <c r="CX77" s="1062">
        <v>0</v>
      </c>
      <c r="CY77" s="1038"/>
      <c r="CZ77" s="1034">
        <v>178856.88552473666</v>
      </c>
      <c r="DA77" s="1034"/>
      <c r="DB77" s="1035">
        <f t="shared" si="193"/>
        <v>18.25</v>
      </c>
      <c r="DC77" s="1028">
        <v>18</v>
      </c>
      <c r="DD77" s="1034">
        <f t="shared" si="170"/>
        <v>0</v>
      </c>
      <c r="DE77" s="1034">
        <f t="shared" si="171"/>
        <v>131161.71605147354</v>
      </c>
      <c r="DF77" s="1034">
        <f t="shared" si="172"/>
        <v>47695.169473263108</v>
      </c>
      <c r="DG77" s="1034">
        <f t="shared" si="173"/>
        <v>0</v>
      </c>
      <c r="DH77" s="1034">
        <f t="shared" si="174"/>
        <v>0</v>
      </c>
      <c r="DI77" s="1034">
        <f t="shared" si="175"/>
        <v>0</v>
      </c>
      <c r="DJ77" s="1034">
        <f t="shared" si="176"/>
        <v>0</v>
      </c>
      <c r="DK77" s="1034">
        <f t="shared" si="177"/>
        <v>178856.88552473666</v>
      </c>
      <c r="DN77" s="1032">
        <v>18</v>
      </c>
      <c r="DO77" s="1062">
        <v>8.3333333333333321</v>
      </c>
      <c r="DP77" s="1062">
        <v>41.666666666666671</v>
      </c>
      <c r="DQ77" s="1062">
        <v>50</v>
      </c>
      <c r="DR77" s="1062">
        <v>0</v>
      </c>
      <c r="DS77" s="1062">
        <v>0</v>
      </c>
      <c r="DT77" s="1062">
        <v>0</v>
      </c>
      <c r="DU77" s="1062">
        <v>0</v>
      </c>
      <c r="DV77" s="1034">
        <v>273755.4264148064</v>
      </c>
      <c r="DW77" s="1034"/>
      <c r="DX77" s="1035">
        <f t="shared" si="194"/>
        <v>18.25</v>
      </c>
      <c r="DY77" s="1028">
        <v>18</v>
      </c>
      <c r="DZ77" s="1034">
        <f t="shared" si="195"/>
        <v>22812.952201233864</v>
      </c>
      <c r="EA77" s="1034">
        <f t="shared" si="196"/>
        <v>114064.76100616934</v>
      </c>
      <c r="EB77" s="1034">
        <f t="shared" si="197"/>
        <v>136877.7132074032</v>
      </c>
      <c r="EC77" s="1034">
        <f t="shared" si="198"/>
        <v>0</v>
      </c>
      <c r="ED77" s="1034">
        <f t="shared" si="199"/>
        <v>0</v>
      </c>
      <c r="EE77" s="1034">
        <f t="shared" si="200"/>
        <v>0</v>
      </c>
      <c r="EF77" s="1034">
        <f t="shared" si="201"/>
        <v>0</v>
      </c>
      <c r="EG77" s="1034">
        <f t="shared" si="179"/>
        <v>273755.4264148064</v>
      </c>
      <c r="EL77" s="1032">
        <v>18</v>
      </c>
      <c r="EM77" s="1062"/>
      <c r="EN77" s="1062"/>
      <c r="EO77" s="1062"/>
      <c r="EP77" s="1062"/>
      <c r="EQ77" s="1062"/>
      <c r="ER77" s="1062"/>
      <c r="ES77" s="1062"/>
      <c r="ET77" s="1034"/>
      <c r="EU77" s="1034"/>
      <c r="EV77" s="1035">
        <f t="shared" si="202"/>
        <v>18.25</v>
      </c>
      <c r="EW77" s="1028">
        <v>18</v>
      </c>
      <c r="EX77" s="1034"/>
      <c r="EY77" s="1034"/>
      <c r="EZ77" s="1034"/>
      <c r="FA77" s="1034"/>
      <c r="FB77" s="1034"/>
      <c r="FC77" s="1034"/>
      <c r="FD77" s="1034"/>
      <c r="FE77" s="1034"/>
      <c r="FK77" s="1032">
        <v>18</v>
      </c>
      <c r="FL77" s="1034">
        <v>0</v>
      </c>
      <c r="FM77" s="1034">
        <v>81.818181818181827</v>
      </c>
      <c r="FN77" s="1034">
        <v>18.181818181818183</v>
      </c>
      <c r="FO77" s="1034">
        <v>0</v>
      </c>
      <c r="FP77" s="1034">
        <v>0</v>
      </c>
      <c r="FQ77" s="1034">
        <v>0</v>
      </c>
      <c r="FR77" s="1034">
        <v>0</v>
      </c>
      <c r="FS77" s="1034">
        <v>601160.62623854447</v>
      </c>
      <c r="FT77" s="1034"/>
      <c r="FU77" s="1035">
        <f t="shared" si="203"/>
        <v>18.25</v>
      </c>
      <c r="FV77" s="1028">
        <v>18</v>
      </c>
      <c r="FW77" s="1034">
        <f t="shared" si="204"/>
        <v>0</v>
      </c>
      <c r="FX77" s="1034">
        <f t="shared" si="205"/>
        <v>491858.69419517281</v>
      </c>
      <c r="FY77" s="1034">
        <f t="shared" si="206"/>
        <v>109301.93204337174</v>
      </c>
      <c r="FZ77" s="1034">
        <f t="shared" si="207"/>
        <v>0</v>
      </c>
      <c r="GA77" s="1034">
        <f t="shared" si="208"/>
        <v>0</v>
      </c>
      <c r="GB77" s="1034">
        <f t="shared" si="209"/>
        <v>0</v>
      </c>
      <c r="GC77" s="1034">
        <f t="shared" si="210"/>
        <v>0</v>
      </c>
      <c r="GD77" s="1038"/>
      <c r="GE77" s="1038"/>
      <c r="GJ77" s="1032">
        <v>16</v>
      </c>
      <c r="GK77" s="1034">
        <v>78.94736842105263</v>
      </c>
      <c r="GL77" s="1034">
        <v>21.052631578947366</v>
      </c>
      <c r="GM77" s="1034">
        <v>0</v>
      </c>
      <c r="GN77" s="1034">
        <v>0</v>
      </c>
      <c r="GO77" s="1034">
        <v>0</v>
      </c>
      <c r="GP77" s="1034">
        <v>0</v>
      </c>
      <c r="GQ77" s="1034">
        <v>0</v>
      </c>
      <c r="GR77" s="1034">
        <v>25118.004967958695</v>
      </c>
      <c r="GS77" s="1034"/>
      <c r="GT77" s="1035">
        <f t="shared" si="222"/>
        <v>16.25</v>
      </c>
      <c r="GU77" s="1028">
        <v>16</v>
      </c>
      <c r="GV77" s="1061">
        <f t="shared" si="211"/>
        <v>19830.003922072654</v>
      </c>
      <c r="GW77" s="1061">
        <f t="shared" si="212"/>
        <v>5288.0010458860406</v>
      </c>
      <c r="GX77" s="1061">
        <f t="shared" si="213"/>
        <v>0</v>
      </c>
      <c r="GY77" s="1061">
        <f t="shared" si="214"/>
        <v>0</v>
      </c>
      <c r="GZ77" s="1061">
        <f t="shared" si="215"/>
        <v>0</v>
      </c>
      <c r="HA77" s="1061">
        <f t="shared" si="216"/>
        <v>0</v>
      </c>
      <c r="HB77" s="1061">
        <f t="shared" si="217"/>
        <v>0</v>
      </c>
      <c r="HC77" s="1034">
        <f t="shared" si="218"/>
        <v>25118.004967958695</v>
      </c>
      <c r="HI77" s="1085">
        <v>16</v>
      </c>
      <c r="HJ77" s="1087">
        <v>56.25</v>
      </c>
      <c r="HK77" s="1071">
        <v>43.75</v>
      </c>
      <c r="HL77" s="1071">
        <v>0</v>
      </c>
      <c r="HM77" s="1071">
        <v>0</v>
      </c>
      <c r="HN77" s="1071">
        <v>0</v>
      </c>
      <c r="HO77" s="1071">
        <v>0</v>
      </c>
      <c r="HP77" s="1071">
        <v>0</v>
      </c>
      <c r="HQ77" s="1071">
        <v>177129.25238243991</v>
      </c>
      <c r="HR77" s="1087"/>
      <c r="HS77" s="1086">
        <f t="shared" si="223"/>
        <v>16.25</v>
      </c>
      <c r="HT77" s="1085">
        <v>16</v>
      </c>
      <c r="HU77" s="1071">
        <f t="shared" si="219"/>
        <v>99635.204465122442</v>
      </c>
      <c r="HV77" s="1071">
        <f t="shared" si="219"/>
        <v>77494.047917317454</v>
      </c>
      <c r="HW77" s="1071">
        <f t="shared" si="219"/>
        <v>0</v>
      </c>
      <c r="HX77" s="1071">
        <f t="shared" si="219"/>
        <v>0</v>
      </c>
      <c r="HY77" s="1071">
        <f t="shared" si="219"/>
        <v>0</v>
      </c>
      <c r="HZ77" s="1071">
        <f t="shared" si="219"/>
        <v>0</v>
      </c>
      <c r="IA77" s="1071">
        <f t="shared" si="219"/>
        <v>0</v>
      </c>
      <c r="IB77" s="1071">
        <f t="shared" si="220"/>
        <v>177129.25238243991</v>
      </c>
      <c r="IC77" s="1082"/>
      <c r="IL77" s="1085">
        <v>16</v>
      </c>
      <c r="IM77" s="1087">
        <v>32.258064516129032</v>
      </c>
      <c r="IN77" s="1071">
        <v>67.741935483870961</v>
      </c>
      <c r="IO77" s="1071">
        <v>0</v>
      </c>
      <c r="IP77" s="1071">
        <v>0</v>
      </c>
      <c r="IQ77" s="1071">
        <v>0</v>
      </c>
      <c r="IR77" s="1071">
        <v>0</v>
      </c>
      <c r="IS77" s="1071">
        <v>0</v>
      </c>
      <c r="IT77" s="1071">
        <v>30721.902251219741</v>
      </c>
      <c r="IU77" s="1087"/>
      <c r="IV77" s="1086">
        <f t="shared" si="224"/>
        <v>16.25</v>
      </c>
      <c r="IW77" s="1085">
        <v>16</v>
      </c>
      <c r="IX77" s="1071">
        <f t="shared" si="186"/>
        <v>9910.2910487805602</v>
      </c>
      <c r="IY77" s="1071">
        <f t="shared" si="187"/>
        <v>20811.611202439177</v>
      </c>
      <c r="IZ77" s="1071">
        <f t="shared" si="188"/>
        <v>0</v>
      </c>
      <c r="JA77" s="1071">
        <f t="shared" si="189"/>
        <v>0</v>
      </c>
      <c r="JB77" s="1071">
        <f t="shared" si="190"/>
        <v>0</v>
      </c>
      <c r="JC77" s="1071">
        <f t="shared" si="191"/>
        <v>0</v>
      </c>
      <c r="JD77" s="1071">
        <f t="shared" si="192"/>
        <v>0</v>
      </c>
      <c r="JE77" s="1071">
        <f t="shared" si="221"/>
        <v>30721.902251219737</v>
      </c>
      <c r="JF77" s="1082"/>
    </row>
    <row r="78" spans="1:266">
      <c r="A78" s="132">
        <v>18</v>
      </c>
      <c r="B78" s="6">
        <v>2.9411764705882351</v>
      </c>
      <c r="C78" s="6">
        <v>97.058823529411768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/>
      <c r="J78" s="1">
        <v>44776.571385584524</v>
      </c>
      <c r="M78" s="132">
        <v>18</v>
      </c>
      <c r="N78" s="6">
        <f t="shared" si="141"/>
        <v>1316.9579819289565</v>
      </c>
      <c r="O78" s="6">
        <f t="shared" si="142"/>
        <v>43459.613403655567</v>
      </c>
      <c r="P78" s="6">
        <f t="shared" si="143"/>
        <v>0</v>
      </c>
      <c r="Q78" s="6">
        <f t="shared" si="144"/>
        <v>0</v>
      </c>
      <c r="R78" s="6">
        <f t="shared" si="145"/>
        <v>0</v>
      </c>
      <c r="S78" s="6">
        <f t="shared" si="146"/>
        <v>0</v>
      </c>
      <c r="T78" s="6">
        <f t="shared" si="147"/>
        <v>0</v>
      </c>
      <c r="U78" s="6"/>
      <c r="V78" s="459"/>
      <c r="W78" s="6"/>
      <c r="X78" s="692">
        <v>20.5</v>
      </c>
      <c r="Y78" s="664">
        <v>0</v>
      </c>
      <c r="Z78" s="664">
        <v>44.871794871794876</v>
      </c>
      <c r="AA78" s="664">
        <v>39.743589743589745</v>
      </c>
      <c r="AB78" s="664">
        <v>14.102564102564102</v>
      </c>
      <c r="AC78" s="664">
        <v>1.2820512820512819</v>
      </c>
      <c r="AD78" s="664">
        <v>0</v>
      </c>
      <c r="AE78" s="664">
        <v>0</v>
      </c>
      <c r="AF78" s="6"/>
      <c r="AG78" s="764">
        <v>403985.85695863643</v>
      </c>
      <c r="AI78" s="849">
        <f t="shared" si="148"/>
        <v>20.75</v>
      </c>
      <c r="AJ78" s="767">
        <v>20.5</v>
      </c>
      <c r="AK78" s="664">
        <f t="shared" si="149"/>
        <v>0</v>
      </c>
      <c r="AL78" s="664">
        <f t="shared" si="150"/>
        <v>181275.70504554201</v>
      </c>
      <c r="AM78" s="664">
        <f t="shared" si="151"/>
        <v>160558.48161176578</v>
      </c>
      <c r="AN78" s="664">
        <f t="shared" si="152"/>
        <v>56972.364442884624</v>
      </c>
      <c r="AO78" s="664">
        <f t="shared" si="153"/>
        <v>5179.305858444056</v>
      </c>
      <c r="AP78" s="664">
        <f t="shared" si="154"/>
        <v>0</v>
      </c>
      <c r="AQ78" s="664">
        <f t="shared" si="155"/>
        <v>0</v>
      </c>
      <c r="AR78" s="664">
        <f t="shared" si="156"/>
        <v>403985.85695863649</v>
      </c>
      <c r="AU78" s="6"/>
      <c r="AV78" s="692">
        <v>20</v>
      </c>
      <c r="AW78" s="764">
        <v>0</v>
      </c>
      <c r="AX78" s="764">
        <v>61.764705882352942</v>
      </c>
      <c r="AY78" s="764">
        <v>38.235294117647058</v>
      </c>
      <c r="AZ78" s="764">
        <v>0</v>
      </c>
      <c r="BA78" s="764">
        <v>0</v>
      </c>
      <c r="BB78" s="764">
        <v>0</v>
      </c>
      <c r="BC78" s="764">
        <v>0</v>
      </c>
      <c r="BD78" s="6"/>
      <c r="BE78" s="761">
        <v>100641.16143528177</v>
      </c>
      <c r="BG78" s="849">
        <f t="shared" si="157"/>
        <v>20.25</v>
      </c>
      <c r="BH78" s="858">
        <v>20</v>
      </c>
      <c r="BI78" s="764">
        <f t="shared" si="158"/>
        <v>0</v>
      </c>
      <c r="BJ78" s="764">
        <f t="shared" si="159"/>
        <v>62160.717357085799</v>
      </c>
      <c r="BK78" s="764">
        <f t="shared" si="160"/>
        <v>38480.444078195971</v>
      </c>
      <c r="BL78" s="764">
        <f t="shared" si="161"/>
        <v>0</v>
      </c>
      <c r="BM78" s="764">
        <f t="shared" si="162"/>
        <v>0</v>
      </c>
      <c r="BN78" s="764">
        <f t="shared" si="163"/>
        <v>0</v>
      </c>
      <c r="BO78" s="764">
        <f t="shared" si="164"/>
        <v>0</v>
      </c>
      <c r="BP78" s="761">
        <f t="shared" si="165"/>
        <v>100641.16143528177</v>
      </c>
      <c r="BT78" s="1032">
        <v>19.5</v>
      </c>
      <c r="BU78" s="1034">
        <v>0</v>
      </c>
      <c r="BV78" s="1034">
        <v>64.444444444444443</v>
      </c>
      <c r="BW78" s="1034">
        <v>28.888888888888886</v>
      </c>
      <c r="BX78" s="1034">
        <v>6.666666666666667</v>
      </c>
      <c r="BY78" s="1034">
        <v>0</v>
      </c>
      <c r="BZ78" s="1034">
        <v>0</v>
      </c>
      <c r="CA78" s="1034">
        <v>0</v>
      </c>
      <c r="CB78" s="1038"/>
      <c r="CC78" s="1034">
        <v>262409.95087540196</v>
      </c>
      <c r="CE78" s="1035">
        <f t="shared" si="167"/>
        <v>19.75</v>
      </c>
      <c r="CF78" s="1028">
        <v>19.5</v>
      </c>
      <c r="CG78" s="1034">
        <f t="shared" si="168"/>
        <v>0</v>
      </c>
      <c r="CH78" s="1034">
        <f t="shared" si="225"/>
        <v>169108.63500859236</v>
      </c>
      <c r="CI78" s="1034">
        <f t="shared" si="226"/>
        <v>75807.319141782777</v>
      </c>
      <c r="CJ78" s="1034">
        <f t="shared" si="227"/>
        <v>17493.996725026798</v>
      </c>
      <c r="CK78" s="1034">
        <f t="shared" si="228"/>
        <v>0</v>
      </c>
      <c r="CL78" s="1034">
        <f t="shared" si="229"/>
        <v>0</v>
      </c>
      <c r="CM78" s="1034">
        <f t="shared" si="230"/>
        <v>0</v>
      </c>
      <c r="CN78" s="1034">
        <f t="shared" si="169"/>
        <v>262409.95087540196</v>
      </c>
      <c r="CQ78" s="1032">
        <v>18.5</v>
      </c>
      <c r="CR78" s="1062">
        <v>0</v>
      </c>
      <c r="CS78" s="1062">
        <v>51.351351351351347</v>
      </c>
      <c r="CT78" s="1062">
        <v>48.648648648648653</v>
      </c>
      <c r="CU78" s="1062">
        <v>0</v>
      </c>
      <c r="CV78" s="1062">
        <v>0</v>
      </c>
      <c r="CW78" s="1062">
        <v>0</v>
      </c>
      <c r="CX78" s="1062">
        <v>0</v>
      </c>
      <c r="CY78" s="1038"/>
      <c r="CZ78" s="1034">
        <v>145232.83392533197</v>
      </c>
      <c r="DA78" s="1034"/>
      <c r="DB78" s="1035">
        <f t="shared" si="193"/>
        <v>18.75</v>
      </c>
      <c r="DC78" s="1028">
        <v>18.5</v>
      </c>
      <c r="DD78" s="1034">
        <f t="shared" si="170"/>
        <v>0</v>
      </c>
      <c r="DE78" s="1034">
        <f t="shared" si="171"/>
        <v>74579.022826521817</v>
      </c>
      <c r="DF78" s="1034">
        <f t="shared" si="172"/>
        <v>70653.811098810154</v>
      </c>
      <c r="DG78" s="1034">
        <f t="shared" si="173"/>
        <v>0</v>
      </c>
      <c r="DH78" s="1034">
        <f t="shared" si="174"/>
        <v>0</v>
      </c>
      <c r="DI78" s="1034">
        <f t="shared" si="175"/>
        <v>0</v>
      </c>
      <c r="DJ78" s="1034">
        <f t="shared" si="176"/>
        <v>0</v>
      </c>
      <c r="DK78" s="1034">
        <f t="shared" si="177"/>
        <v>145232.83392533197</v>
      </c>
      <c r="DN78" s="1032">
        <v>18.5</v>
      </c>
      <c r="DO78" s="1062">
        <v>1.3513513513513513</v>
      </c>
      <c r="DP78" s="1062">
        <v>33.783783783783782</v>
      </c>
      <c r="DQ78" s="1062">
        <v>62.162162162162161</v>
      </c>
      <c r="DR78" s="1062">
        <v>2.7027027027027026</v>
      </c>
      <c r="DS78" s="1062">
        <v>0</v>
      </c>
      <c r="DT78" s="1062">
        <v>0</v>
      </c>
      <c r="DU78" s="1062">
        <v>0</v>
      </c>
      <c r="DV78" s="1034">
        <v>242968.3334765762</v>
      </c>
      <c r="DW78" s="1034"/>
      <c r="DX78" s="1035">
        <f t="shared" si="194"/>
        <v>18.75</v>
      </c>
      <c r="DY78" s="1028">
        <v>18.5</v>
      </c>
      <c r="DZ78" s="1034">
        <f t="shared" si="195"/>
        <v>3283.3558577915701</v>
      </c>
      <c r="EA78" s="1034">
        <f t="shared" si="196"/>
        <v>82083.89644478925</v>
      </c>
      <c r="EB78" s="1034">
        <f t="shared" si="197"/>
        <v>151034.36945841223</v>
      </c>
      <c r="EC78" s="1034">
        <f t="shared" si="198"/>
        <v>6566.7117155831402</v>
      </c>
      <c r="ED78" s="1034">
        <f t="shared" si="199"/>
        <v>0</v>
      </c>
      <c r="EE78" s="1034">
        <f t="shared" si="200"/>
        <v>0</v>
      </c>
      <c r="EF78" s="1034">
        <f t="shared" si="201"/>
        <v>0</v>
      </c>
      <c r="EG78" s="1034">
        <f t="shared" si="179"/>
        <v>242968.33347657617</v>
      </c>
      <c r="EL78" s="1032">
        <v>18.5</v>
      </c>
      <c r="EM78" s="1062"/>
      <c r="EN78" s="1062"/>
      <c r="EO78" s="1062"/>
      <c r="EP78" s="1062"/>
      <c r="EQ78" s="1062"/>
      <c r="ER78" s="1062"/>
      <c r="ES78" s="1062"/>
      <c r="ET78" s="1034"/>
      <c r="EU78" s="1034"/>
      <c r="EV78" s="1035">
        <f t="shared" si="202"/>
        <v>18.75</v>
      </c>
      <c r="EW78" s="1028">
        <v>18.5</v>
      </c>
      <c r="EX78" s="1034"/>
      <c r="EY78" s="1034"/>
      <c r="EZ78" s="1034"/>
      <c r="FA78" s="1034"/>
      <c r="FB78" s="1034"/>
      <c r="FC78" s="1034"/>
      <c r="FD78" s="1034"/>
      <c r="FE78" s="1034"/>
      <c r="FK78" s="1032">
        <v>18.5</v>
      </c>
      <c r="FL78" s="1034">
        <v>0</v>
      </c>
      <c r="FM78" s="1034">
        <v>55.555555555555557</v>
      </c>
      <c r="FN78" s="1034">
        <v>44.444444444444443</v>
      </c>
      <c r="FO78" s="1034">
        <v>0</v>
      </c>
      <c r="FP78" s="1034">
        <v>0</v>
      </c>
      <c r="FQ78" s="1034">
        <v>0</v>
      </c>
      <c r="FR78" s="1034">
        <v>0</v>
      </c>
      <c r="FS78" s="1034">
        <v>447841.94561850297</v>
      </c>
      <c r="FT78" s="1034"/>
      <c r="FU78" s="1035">
        <f t="shared" si="203"/>
        <v>18.75</v>
      </c>
      <c r="FV78" s="1028">
        <v>18.5</v>
      </c>
      <c r="FW78" s="1034">
        <f t="shared" si="204"/>
        <v>0</v>
      </c>
      <c r="FX78" s="1034">
        <f t="shared" si="205"/>
        <v>248801.08089916833</v>
      </c>
      <c r="FY78" s="1034">
        <f t="shared" si="206"/>
        <v>199040.86471933464</v>
      </c>
      <c r="FZ78" s="1034">
        <f t="shared" si="207"/>
        <v>0</v>
      </c>
      <c r="GA78" s="1034">
        <f t="shared" si="208"/>
        <v>0</v>
      </c>
      <c r="GB78" s="1034">
        <f t="shared" si="209"/>
        <v>0</v>
      </c>
      <c r="GC78" s="1034">
        <f t="shared" si="210"/>
        <v>0</v>
      </c>
      <c r="GD78" s="1038"/>
      <c r="GE78" s="1038"/>
      <c r="GJ78" s="1032">
        <v>16.5</v>
      </c>
      <c r="GK78" s="1034">
        <v>56.000000000000007</v>
      </c>
      <c r="GL78" s="1034">
        <v>44</v>
      </c>
      <c r="GM78" s="1034">
        <v>0</v>
      </c>
      <c r="GN78" s="1034">
        <v>0</v>
      </c>
      <c r="GO78" s="1034">
        <v>0</v>
      </c>
      <c r="GP78" s="1034">
        <v>0</v>
      </c>
      <c r="GQ78" s="1034">
        <v>0</v>
      </c>
      <c r="GR78" s="1034">
        <v>25076.425894948945</v>
      </c>
      <c r="GS78" s="1034"/>
      <c r="GT78" s="1035">
        <f t="shared" si="222"/>
        <v>16.75</v>
      </c>
      <c r="GU78" s="1028">
        <v>16.5</v>
      </c>
      <c r="GV78" s="1061">
        <f t="shared" si="211"/>
        <v>14042.798501171412</v>
      </c>
      <c r="GW78" s="1061">
        <f t="shared" si="212"/>
        <v>11033.627393777535</v>
      </c>
      <c r="GX78" s="1061">
        <f t="shared" si="213"/>
        <v>0</v>
      </c>
      <c r="GY78" s="1061">
        <f t="shared" si="214"/>
        <v>0</v>
      </c>
      <c r="GZ78" s="1061">
        <f t="shared" si="215"/>
        <v>0</v>
      </c>
      <c r="HA78" s="1061">
        <f t="shared" si="216"/>
        <v>0</v>
      </c>
      <c r="HB78" s="1061">
        <f t="shared" si="217"/>
        <v>0</v>
      </c>
      <c r="HC78" s="1034">
        <f t="shared" si="218"/>
        <v>25076.425894948945</v>
      </c>
      <c r="HI78" s="1085">
        <v>16.5</v>
      </c>
      <c r="HJ78" s="1087">
        <v>62.5</v>
      </c>
      <c r="HK78" s="1071">
        <v>37.5</v>
      </c>
      <c r="HL78" s="1071">
        <v>0</v>
      </c>
      <c r="HM78" s="1071">
        <v>0</v>
      </c>
      <c r="HN78" s="1071">
        <v>0</v>
      </c>
      <c r="HO78" s="1071">
        <v>0</v>
      </c>
      <c r="HP78" s="1071">
        <v>0</v>
      </c>
      <c r="HQ78" s="1071">
        <v>215211.36982275758</v>
      </c>
      <c r="HR78" s="1087"/>
      <c r="HS78" s="1086">
        <f t="shared" si="223"/>
        <v>16.75</v>
      </c>
      <c r="HT78" s="1085">
        <v>16.5</v>
      </c>
      <c r="HU78" s="1071">
        <f t="shared" si="219"/>
        <v>134507.10613922347</v>
      </c>
      <c r="HV78" s="1071">
        <f t="shared" si="219"/>
        <v>80704.263683534096</v>
      </c>
      <c r="HW78" s="1071">
        <f t="shared" si="219"/>
        <v>0</v>
      </c>
      <c r="HX78" s="1071">
        <f t="shared" si="219"/>
        <v>0</v>
      </c>
      <c r="HY78" s="1071">
        <f t="shared" si="219"/>
        <v>0</v>
      </c>
      <c r="HZ78" s="1071">
        <f t="shared" si="219"/>
        <v>0</v>
      </c>
      <c r="IA78" s="1071">
        <f t="shared" si="219"/>
        <v>0</v>
      </c>
      <c r="IB78" s="1071">
        <f t="shared" si="220"/>
        <v>215211.36982275755</v>
      </c>
      <c r="IC78" s="1082"/>
      <c r="IL78" s="1085">
        <v>16.5</v>
      </c>
      <c r="IM78" s="1087">
        <v>47.826086956521742</v>
      </c>
      <c r="IN78" s="1071">
        <v>52.173913043478258</v>
      </c>
      <c r="IO78" s="1071">
        <v>0</v>
      </c>
      <c r="IP78" s="1071">
        <v>0</v>
      </c>
      <c r="IQ78" s="1071">
        <v>0</v>
      </c>
      <c r="IR78" s="1071">
        <v>0</v>
      </c>
      <c r="IS78" s="1071">
        <v>0</v>
      </c>
      <c r="IT78" s="1071">
        <v>88811.306897386894</v>
      </c>
      <c r="IU78" s="1087"/>
      <c r="IV78" s="1086">
        <f t="shared" si="224"/>
        <v>16.75</v>
      </c>
      <c r="IW78" s="1085">
        <v>16.5</v>
      </c>
      <c r="IX78" s="1071">
        <f t="shared" si="186"/>
        <v>42474.972863967654</v>
      </c>
      <c r="IY78" s="1071">
        <f t="shared" si="187"/>
        <v>46336.334033419247</v>
      </c>
      <c r="IZ78" s="1071">
        <f t="shared" si="188"/>
        <v>0</v>
      </c>
      <c r="JA78" s="1071">
        <f t="shared" si="189"/>
        <v>0</v>
      </c>
      <c r="JB78" s="1071">
        <f t="shared" si="190"/>
        <v>0</v>
      </c>
      <c r="JC78" s="1071">
        <f t="shared" si="191"/>
        <v>0</v>
      </c>
      <c r="JD78" s="1071">
        <f t="shared" si="192"/>
        <v>0</v>
      </c>
      <c r="JE78" s="1071">
        <f t="shared" si="221"/>
        <v>88811.306897386909</v>
      </c>
      <c r="JF78" s="1082"/>
    </row>
    <row r="79" spans="1:266">
      <c r="A79" s="132">
        <v>18.5</v>
      </c>
      <c r="B79" s="6">
        <v>0</v>
      </c>
      <c r="C79" s="6">
        <v>100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/>
      <c r="J79" s="1">
        <v>40714.293369552477</v>
      </c>
      <c r="M79" s="132">
        <v>18.5</v>
      </c>
      <c r="N79" s="6">
        <f t="shared" si="141"/>
        <v>0</v>
      </c>
      <c r="O79" s="6">
        <f t="shared" si="142"/>
        <v>40714.293369552477</v>
      </c>
      <c r="P79" s="6">
        <f t="shared" si="143"/>
        <v>0</v>
      </c>
      <c r="Q79" s="6">
        <f t="shared" si="144"/>
        <v>0</v>
      </c>
      <c r="R79" s="6">
        <f t="shared" si="145"/>
        <v>0</v>
      </c>
      <c r="S79" s="6">
        <f t="shared" si="146"/>
        <v>0</v>
      </c>
      <c r="T79" s="6">
        <f t="shared" si="147"/>
        <v>0</v>
      </c>
      <c r="U79" s="6"/>
      <c r="V79" s="459"/>
      <c r="W79" s="6"/>
      <c r="X79" s="692">
        <v>21</v>
      </c>
      <c r="Y79" s="664">
        <v>0</v>
      </c>
      <c r="Z79" s="664">
        <v>29.629629629629626</v>
      </c>
      <c r="AA79" s="664">
        <v>53.086419753086425</v>
      </c>
      <c r="AB79" s="664">
        <v>16.049382716049383</v>
      </c>
      <c r="AC79" s="664">
        <v>1.2345679012345678</v>
      </c>
      <c r="AD79" s="664">
        <v>0</v>
      </c>
      <c r="AE79" s="664">
        <v>0</v>
      </c>
      <c r="AF79" s="6"/>
      <c r="AG79" s="764">
        <v>673772.34180547646</v>
      </c>
      <c r="AI79" s="849">
        <f t="shared" si="148"/>
        <v>21.25</v>
      </c>
      <c r="AJ79" s="767">
        <v>21</v>
      </c>
      <c r="AK79" s="664">
        <f t="shared" si="149"/>
        <v>0</v>
      </c>
      <c r="AL79" s="664">
        <f t="shared" si="150"/>
        <v>199636.24942384486</v>
      </c>
      <c r="AM79" s="664">
        <f t="shared" si="151"/>
        <v>357681.61355105543</v>
      </c>
      <c r="AN79" s="664">
        <f t="shared" si="152"/>
        <v>108136.3017712493</v>
      </c>
      <c r="AO79" s="664">
        <f t="shared" si="153"/>
        <v>8318.1770593268684</v>
      </c>
      <c r="AP79" s="664">
        <f t="shared" si="154"/>
        <v>0</v>
      </c>
      <c r="AQ79" s="664">
        <f t="shared" si="155"/>
        <v>0</v>
      </c>
      <c r="AR79" s="664">
        <f t="shared" si="156"/>
        <v>673772.34180547646</v>
      </c>
      <c r="AU79" s="6"/>
      <c r="AV79" s="692">
        <v>20.5</v>
      </c>
      <c r="AW79" s="764">
        <v>0</v>
      </c>
      <c r="AX79" s="764">
        <v>12.5</v>
      </c>
      <c r="AY79" s="764">
        <v>84.375</v>
      </c>
      <c r="AZ79" s="764">
        <v>3.125</v>
      </c>
      <c r="BA79" s="764">
        <v>0</v>
      </c>
      <c r="BB79" s="764">
        <v>0</v>
      </c>
      <c r="BC79" s="764">
        <v>0</v>
      </c>
      <c r="BD79" s="6"/>
      <c r="BE79" s="761">
        <v>132392.22170650124</v>
      </c>
      <c r="BG79" s="849">
        <f t="shared" si="157"/>
        <v>20.75</v>
      </c>
      <c r="BH79" s="858">
        <v>20.5</v>
      </c>
      <c r="BI79" s="764">
        <f t="shared" si="158"/>
        <v>0</v>
      </c>
      <c r="BJ79" s="764">
        <f t="shared" si="159"/>
        <v>16549.027713312655</v>
      </c>
      <c r="BK79" s="764">
        <f t="shared" si="160"/>
        <v>111705.93706486042</v>
      </c>
      <c r="BL79" s="764">
        <f t="shared" si="161"/>
        <v>4137.2569283281637</v>
      </c>
      <c r="BM79" s="764">
        <f t="shared" si="162"/>
        <v>0</v>
      </c>
      <c r="BN79" s="764">
        <f t="shared" si="163"/>
        <v>0</v>
      </c>
      <c r="BO79" s="764">
        <f t="shared" si="164"/>
        <v>0</v>
      </c>
      <c r="BP79" s="761">
        <f t="shared" si="165"/>
        <v>132392.22170650124</v>
      </c>
      <c r="BT79" s="1032">
        <v>20</v>
      </c>
      <c r="BU79" s="1034">
        <v>0</v>
      </c>
      <c r="BV79" s="1034">
        <v>47.169811320754718</v>
      </c>
      <c r="BW79" s="1034">
        <v>41.509433962264154</v>
      </c>
      <c r="BX79" s="1034">
        <v>11.320754716981133</v>
      </c>
      <c r="BY79" s="1034">
        <v>0</v>
      </c>
      <c r="BZ79" s="1034">
        <v>0</v>
      </c>
      <c r="CA79" s="1034">
        <v>0</v>
      </c>
      <c r="CB79" s="1038"/>
      <c r="CC79" s="1034">
        <v>436809.25076967065</v>
      </c>
      <c r="CE79" s="1035">
        <f t="shared" si="167"/>
        <v>20.25</v>
      </c>
      <c r="CF79" s="1028">
        <v>20</v>
      </c>
      <c r="CG79" s="1034">
        <f t="shared" si="168"/>
        <v>0</v>
      </c>
      <c r="CH79" s="1034">
        <f t="shared" si="225"/>
        <v>206042.09941965598</v>
      </c>
      <c r="CI79" s="1034">
        <f t="shared" si="226"/>
        <v>181317.04748929726</v>
      </c>
      <c r="CJ79" s="1034">
        <f t="shared" si="227"/>
        <v>49450.103860717441</v>
      </c>
      <c r="CK79" s="1034">
        <f t="shared" si="228"/>
        <v>0</v>
      </c>
      <c r="CL79" s="1034">
        <f t="shared" si="229"/>
        <v>0</v>
      </c>
      <c r="CM79" s="1034">
        <f t="shared" si="230"/>
        <v>0</v>
      </c>
      <c r="CN79" s="1034">
        <f t="shared" si="169"/>
        <v>436809.25076967065</v>
      </c>
      <c r="CQ79" s="1032">
        <v>19</v>
      </c>
      <c r="CR79" s="1062">
        <v>0</v>
      </c>
      <c r="CS79" s="1062">
        <v>45.454545454545453</v>
      </c>
      <c r="CT79" s="1062">
        <v>52.272727272727273</v>
      </c>
      <c r="CU79" s="1062">
        <v>2.2727272727272729</v>
      </c>
      <c r="CV79" s="1062">
        <v>0</v>
      </c>
      <c r="CW79" s="1062">
        <v>0</v>
      </c>
      <c r="CX79" s="1062">
        <v>0</v>
      </c>
      <c r="CY79" s="1038"/>
      <c r="CZ79" s="1034">
        <v>240157.58991181027</v>
      </c>
      <c r="DA79" s="1034"/>
      <c r="DB79" s="1035">
        <f t="shared" si="193"/>
        <v>19.25</v>
      </c>
      <c r="DC79" s="1028">
        <v>19</v>
      </c>
      <c r="DD79" s="1034">
        <f t="shared" si="170"/>
        <v>0</v>
      </c>
      <c r="DE79" s="1034">
        <f t="shared" si="171"/>
        <v>109162.54086900468</v>
      </c>
      <c r="DF79" s="1034">
        <f t="shared" si="172"/>
        <v>125536.92199935537</v>
      </c>
      <c r="DG79" s="1034">
        <f t="shared" si="173"/>
        <v>5458.1270434502339</v>
      </c>
      <c r="DH79" s="1034">
        <f t="shared" si="174"/>
        <v>0</v>
      </c>
      <c r="DI79" s="1034">
        <f t="shared" si="175"/>
        <v>0</v>
      </c>
      <c r="DJ79" s="1034">
        <f t="shared" si="176"/>
        <v>0</v>
      </c>
      <c r="DK79" s="1034">
        <f t="shared" si="177"/>
        <v>240157.58991181027</v>
      </c>
      <c r="DN79" s="1032">
        <v>19</v>
      </c>
      <c r="DO79" s="1062">
        <v>0</v>
      </c>
      <c r="DP79" s="1062">
        <v>21.428571428571427</v>
      </c>
      <c r="DQ79" s="1062">
        <v>67.857142857142861</v>
      </c>
      <c r="DR79" s="1062">
        <v>10.714285714285714</v>
      </c>
      <c r="DS79" s="1062">
        <v>0</v>
      </c>
      <c r="DT79" s="1062">
        <v>0</v>
      </c>
      <c r="DU79" s="1062">
        <v>0</v>
      </c>
      <c r="DV79" s="1034">
        <v>345350.87791406974</v>
      </c>
      <c r="DW79" s="1034"/>
      <c r="DX79" s="1035">
        <f t="shared" si="194"/>
        <v>19.25</v>
      </c>
      <c r="DY79" s="1028">
        <v>19</v>
      </c>
      <c r="DZ79" s="1034">
        <f t="shared" si="195"/>
        <v>0</v>
      </c>
      <c r="EA79" s="1034">
        <f t="shared" si="196"/>
        <v>74003.759553014941</v>
      </c>
      <c r="EB79" s="1034">
        <f t="shared" si="197"/>
        <v>234345.23858454733</v>
      </c>
      <c r="EC79" s="1034">
        <f t="shared" si="198"/>
        <v>37001.879776507471</v>
      </c>
      <c r="ED79" s="1034">
        <f t="shared" si="199"/>
        <v>0</v>
      </c>
      <c r="EE79" s="1034">
        <f t="shared" si="200"/>
        <v>0</v>
      </c>
      <c r="EF79" s="1034">
        <f t="shared" si="201"/>
        <v>0</v>
      </c>
      <c r="EG79" s="1034">
        <f t="shared" si="179"/>
        <v>345350.8779140698</v>
      </c>
      <c r="EL79" s="1032">
        <v>19</v>
      </c>
      <c r="EM79" s="1062"/>
      <c r="EN79" s="1062"/>
      <c r="EO79" s="1062"/>
      <c r="EP79" s="1062"/>
      <c r="EQ79" s="1062"/>
      <c r="ER79" s="1062"/>
      <c r="ES79" s="1062"/>
      <c r="ET79" s="1034"/>
      <c r="EU79" s="1034"/>
      <c r="EV79" s="1035">
        <f t="shared" si="202"/>
        <v>19.25</v>
      </c>
      <c r="EW79" s="1028">
        <v>19</v>
      </c>
      <c r="EX79" s="1034"/>
      <c r="EY79" s="1034"/>
      <c r="EZ79" s="1034"/>
      <c r="FA79" s="1034"/>
      <c r="FB79" s="1034"/>
      <c r="FC79" s="1034"/>
      <c r="FD79" s="1034"/>
      <c r="FE79" s="1034"/>
      <c r="FK79" s="1032">
        <v>19</v>
      </c>
      <c r="FL79" s="1034">
        <v>0</v>
      </c>
      <c r="FM79" s="1034">
        <v>37.704918032786885</v>
      </c>
      <c r="FN79" s="1034">
        <v>62.295081967213115</v>
      </c>
      <c r="FO79" s="1034">
        <v>0</v>
      </c>
      <c r="FP79" s="1034">
        <v>0</v>
      </c>
      <c r="FQ79" s="1034">
        <v>0</v>
      </c>
      <c r="FR79" s="1034">
        <v>0</v>
      </c>
      <c r="FS79" s="1034">
        <v>497760.86447239155</v>
      </c>
      <c r="FT79" s="1034"/>
      <c r="FU79" s="1035">
        <f t="shared" si="203"/>
        <v>19.25</v>
      </c>
      <c r="FV79" s="1028">
        <v>19</v>
      </c>
      <c r="FW79" s="1034">
        <f t="shared" si="204"/>
        <v>0</v>
      </c>
      <c r="FX79" s="1034">
        <f t="shared" si="205"/>
        <v>187680.32594860665</v>
      </c>
      <c r="FY79" s="1034">
        <f t="shared" si="206"/>
        <v>310080.5385237849</v>
      </c>
      <c r="FZ79" s="1034">
        <f t="shared" si="207"/>
        <v>0</v>
      </c>
      <c r="GA79" s="1034">
        <f t="shared" si="208"/>
        <v>0</v>
      </c>
      <c r="GB79" s="1034">
        <f t="shared" si="209"/>
        <v>0</v>
      </c>
      <c r="GC79" s="1034">
        <f t="shared" si="210"/>
        <v>0</v>
      </c>
      <c r="GD79" s="1038"/>
      <c r="GE79" s="1038"/>
      <c r="GJ79" s="1032">
        <v>17</v>
      </c>
      <c r="GK79" s="1034">
        <v>50</v>
      </c>
      <c r="GL79" s="1034">
        <v>50</v>
      </c>
      <c r="GM79" s="1034">
        <v>0</v>
      </c>
      <c r="GN79" s="1034">
        <v>0</v>
      </c>
      <c r="GO79" s="1034">
        <v>0</v>
      </c>
      <c r="GP79" s="1034">
        <v>0</v>
      </c>
      <c r="GQ79" s="1034">
        <v>0</v>
      </c>
      <c r="GR79" s="1034">
        <v>44074.891601149364</v>
      </c>
      <c r="GS79" s="1034"/>
      <c r="GT79" s="1035">
        <f t="shared" si="222"/>
        <v>17.25</v>
      </c>
      <c r="GU79" s="1028">
        <v>17</v>
      </c>
      <c r="GV79" s="1061">
        <f t="shared" si="211"/>
        <v>22037.445800574682</v>
      </c>
      <c r="GW79" s="1061">
        <f t="shared" si="212"/>
        <v>22037.445800574682</v>
      </c>
      <c r="GX79" s="1061">
        <f t="shared" si="213"/>
        <v>0</v>
      </c>
      <c r="GY79" s="1061">
        <f t="shared" si="214"/>
        <v>0</v>
      </c>
      <c r="GZ79" s="1061">
        <f t="shared" si="215"/>
        <v>0</v>
      </c>
      <c r="HA79" s="1061">
        <f t="shared" si="216"/>
        <v>0</v>
      </c>
      <c r="HB79" s="1061">
        <f t="shared" si="217"/>
        <v>0</v>
      </c>
      <c r="HC79" s="1034">
        <f t="shared" si="218"/>
        <v>44074.891601149364</v>
      </c>
      <c r="HI79" s="1085">
        <v>17</v>
      </c>
      <c r="HJ79" s="1087">
        <v>12.5</v>
      </c>
      <c r="HK79" s="1071">
        <v>87.5</v>
      </c>
      <c r="HL79" s="1071">
        <v>0</v>
      </c>
      <c r="HM79" s="1071">
        <v>0</v>
      </c>
      <c r="HN79" s="1071">
        <v>0</v>
      </c>
      <c r="HO79" s="1071">
        <v>0</v>
      </c>
      <c r="HP79" s="1071">
        <v>0</v>
      </c>
      <c r="HQ79" s="1071">
        <v>436003.08908936032</v>
      </c>
      <c r="HR79" s="1087"/>
      <c r="HS79" s="1086">
        <f t="shared" si="223"/>
        <v>17.25</v>
      </c>
      <c r="HT79" s="1085">
        <v>17</v>
      </c>
      <c r="HU79" s="1071">
        <f t="shared" si="219"/>
        <v>54500.38613617004</v>
      </c>
      <c r="HV79" s="1071">
        <f t="shared" si="219"/>
        <v>381502.70295319031</v>
      </c>
      <c r="HW79" s="1071">
        <f t="shared" si="219"/>
        <v>0</v>
      </c>
      <c r="HX79" s="1071">
        <f t="shared" si="219"/>
        <v>0</v>
      </c>
      <c r="HY79" s="1071">
        <f t="shared" si="219"/>
        <v>0</v>
      </c>
      <c r="HZ79" s="1071">
        <f t="shared" si="219"/>
        <v>0</v>
      </c>
      <c r="IA79" s="1071">
        <f t="shared" si="219"/>
        <v>0</v>
      </c>
      <c r="IB79" s="1071">
        <f t="shared" si="220"/>
        <v>436003.08908936032</v>
      </c>
      <c r="IC79" s="1082"/>
      <c r="IL79" s="1085">
        <v>17</v>
      </c>
      <c r="IM79" s="1087">
        <v>18.518518518518519</v>
      </c>
      <c r="IN79" s="1071">
        <v>81.481481481481481</v>
      </c>
      <c r="IO79" s="1071">
        <v>0</v>
      </c>
      <c r="IP79" s="1071">
        <v>0</v>
      </c>
      <c r="IQ79" s="1071">
        <v>0</v>
      </c>
      <c r="IR79" s="1071">
        <v>0</v>
      </c>
      <c r="IS79" s="1071">
        <v>0</v>
      </c>
      <c r="IT79" s="1071">
        <v>81801.343849268495</v>
      </c>
      <c r="IU79" s="1087"/>
      <c r="IV79" s="1086">
        <f t="shared" si="224"/>
        <v>17.25</v>
      </c>
      <c r="IW79" s="1085">
        <v>17</v>
      </c>
      <c r="IX79" s="1071">
        <f t="shared" si="186"/>
        <v>15148.397009123797</v>
      </c>
      <c r="IY79" s="1071">
        <f t="shared" si="187"/>
        <v>66652.946840144708</v>
      </c>
      <c r="IZ79" s="1071">
        <f t="shared" si="188"/>
        <v>0</v>
      </c>
      <c r="JA79" s="1071">
        <f t="shared" si="189"/>
        <v>0</v>
      </c>
      <c r="JB79" s="1071">
        <f t="shared" si="190"/>
        <v>0</v>
      </c>
      <c r="JC79" s="1071">
        <f t="shared" si="191"/>
        <v>0</v>
      </c>
      <c r="JD79" s="1071">
        <f t="shared" si="192"/>
        <v>0</v>
      </c>
      <c r="JE79" s="1071">
        <f t="shared" si="221"/>
        <v>81801.343849268509</v>
      </c>
      <c r="JF79" s="1082"/>
    </row>
    <row r="80" spans="1:266">
      <c r="A80" s="132">
        <v>19</v>
      </c>
      <c r="B80" s="6">
        <v>0</v>
      </c>
      <c r="C80" s="6">
        <v>88.888888888888886</v>
      </c>
      <c r="D80" s="6">
        <v>11.111111111111111</v>
      </c>
      <c r="E80" s="6">
        <v>0</v>
      </c>
      <c r="F80" s="6">
        <v>0</v>
      </c>
      <c r="G80" s="6">
        <v>0</v>
      </c>
      <c r="H80" s="6">
        <v>0</v>
      </c>
      <c r="I80" s="6"/>
      <c r="J80" s="1">
        <v>59635.015913772004</v>
      </c>
      <c r="M80" s="132">
        <v>19</v>
      </c>
      <c r="N80" s="6">
        <f t="shared" si="141"/>
        <v>0</v>
      </c>
      <c r="O80" s="6">
        <f t="shared" si="142"/>
        <v>53008.903034463998</v>
      </c>
      <c r="P80" s="6">
        <f t="shared" si="143"/>
        <v>6626.1128793079997</v>
      </c>
      <c r="Q80" s="6">
        <f t="shared" si="144"/>
        <v>0</v>
      </c>
      <c r="R80" s="6">
        <f t="shared" si="145"/>
        <v>0</v>
      </c>
      <c r="S80" s="6">
        <f t="shared" si="146"/>
        <v>0</v>
      </c>
      <c r="T80" s="6">
        <f t="shared" si="147"/>
        <v>0</v>
      </c>
      <c r="U80" s="6"/>
      <c r="V80" s="459"/>
      <c r="W80" s="6"/>
      <c r="X80" s="692">
        <v>21.5</v>
      </c>
      <c r="Y80" s="664">
        <v>0</v>
      </c>
      <c r="Z80" s="664">
        <v>25.842696629213485</v>
      </c>
      <c r="AA80" s="664">
        <v>51.68539325842697</v>
      </c>
      <c r="AB80" s="664">
        <v>19.101123595505616</v>
      </c>
      <c r="AC80" s="664">
        <v>3.3707865168539324</v>
      </c>
      <c r="AD80" s="664">
        <v>0</v>
      </c>
      <c r="AE80" s="664">
        <v>0</v>
      </c>
      <c r="AF80" s="6"/>
      <c r="AG80" s="764">
        <v>578052.57440386119</v>
      </c>
      <c r="AI80" s="849">
        <f t="shared" si="148"/>
        <v>21.75</v>
      </c>
      <c r="AJ80" s="767">
        <v>21.5</v>
      </c>
      <c r="AK80" s="664">
        <f t="shared" si="149"/>
        <v>0</v>
      </c>
      <c r="AL80" s="664">
        <f t="shared" si="150"/>
        <v>149384.37316054842</v>
      </c>
      <c r="AM80" s="664">
        <f t="shared" si="151"/>
        <v>298768.74632109684</v>
      </c>
      <c r="AN80" s="664">
        <f t="shared" si="152"/>
        <v>110414.53668388359</v>
      </c>
      <c r="AO80" s="664">
        <f t="shared" si="153"/>
        <v>19484.918238332397</v>
      </c>
      <c r="AP80" s="664">
        <f t="shared" si="154"/>
        <v>0</v>
      </c>
      <c r="AQ80" s="664">
        <f t="shared" si="155"/>
        <v>0</v>
      </c>
      <c r="AR80" s="664">
        <f t="shared" si="156"/>
        <v>578052.5744038613</v>
      </c>
      <c r="AU80" s="6"/>
      <c r="AV80" s="692">
        <v>21</v>
      </c>
      <c r="AW80" s="764">
        <v>0</v>
      </c>
      <c r="AX80" s="764">
        <v>2.6315789473684208</v>
      </c>
      <c r="AY80" s="764">
        <v>92.10526315789474</v>
      </c>
      <c r="AZ80" s="764">
        <v>5.2631578947368416</v>
      </c>
      <c r="BA80" s="764">
        <v>0</v>
      </c>
      <c r="BB80" s="764">
        <v>0</v>
      </c>
      <c r="BC80" s="764">
        <v>0</v>
      </c>
      <c r="BD80" s="6"/>
      <c r="BE80" s="761">
        <v>272843.09450549126</v>
      </c>
      <c r="BG80" s="849">
        <f t="shared" si="157"/>
        <v>21.25</v>
      </c>
      <c r="BH80" s="858">
        <v>21</v>
      </c>
      <c r="BI80" s="764">
        <f t="shared" si="158"/>
        <v>0</v>
      </c>
      <c r="BJ80" s="764">
        <f t="shared" si="159"/>
        <v>7180.0814343550328</v>
      </c>
      <c r="BK80" s="764">
        <f t="shared" si="160"/>
        <v>251302.85020242614</v>
      </c>
      <c r="BL80" s="764">
        <f t="shared" si="161"/>
        <v>14360.162868710066</v>
      </c>
      <c r="BM80" s="764">
        <f t="shared" si="162"/>
        <v>0</v>
      </c>
      <c r="BN80" s="764">
        <f t="shared" si="163"/>
        <v>0</v>
      </c>
      <c r="BO80" s="764">
        <f t="shared" si="164"/>
        <v>0</v>
      </c>
      <c r="BP80" s="761">
        <f t="shared" si="165"/>
        <v>272843.09450549126</v>
      </c>
      <c r="BT80" s="1032">
        <v>20.5</v>
      </c>
      <c r="BU80" s="1034">
        <v>0</v>
      </c>
      <c r="BV80" s="1034">
        <v>38</v>
      </c>
      <c r="BW80" s="1034">
        <v>48</v>
      </c>
      <c r="BX80" s="1034">
        <v>14.000000000000002</v>
      </c>
      <c r="BY80" s="1034">
        <v>0</v>
      </c>
      <c r="BZ80" s="1034">
        <v>0</v>
      </c>
      <c r="CA80" s="1034">
        <v>0</v>
      </c>
      <c r="CB80" s="1038"/>
      <c r="CC80" s="1034">
        <v>467962.22179449431</v>
      </c>
      <c r="CE80" s="1035">
        <f t="shared" si="167"/>
        <v>20.75</v>
      </c>
      <c r="CF80" s="1028">
        <v>20.5</v>
      </c>
      <c r="CG80" s="1034">
        <f t="shared" si="168"/>
        <v>0</v>
      </c>
      <c r="CH80" s="1034">
        <f t="shared" si="225"/>
        <v>177825.64428190785</v>
      </c>
      <c r="CI80" s="1034">
        <f t="shared" si="226"/>
        <v>224621.86646135725</v>
      </c>
      <c r="CJ80" s="1034">
        <f t="shared" si="227"/>
        <v>65514.711051229213</v>
      </c>
      <c r="CK80" s="1034">
        <f t="shared" si="228"/>
        <v>0</v>
      </c>
      <c r="CL80" s="1034">
        <f t="shared" si="229"/>
        <v>0</v>
      </c>
      <c r="CM80" s="1034">
        <f t="shared" si="230"/>
        <v>0</v>
      </c>
      <c r="CN80" s="1034">
        <f t="shared" si="169"/>
        <v>467962.22179449431</v>
      </c>
      <c r="CQ80" s="1032">
        <v>19.5</v>
      </c>
      <c r="CR80" s="1062">
        <v>0</v>
      </c>
      <c r="CS80" s="1062">
        <v>28.888888888888886</v>
      </c>
      <c r="CT80" s="1062">
        <v>66.666666666666657</v>
      </c>
      <c r="CU80" s="1062">
        <v>4.4444444444444446</v>
      </c>
      <c r="CV80" s="1062">
        <v>0</v>
      </c>
      <c r="CW80" s="1062">
        <v>0</v>
      </c>
      <c r="CX80" s="1062">
        <v>0</v>
      </c>
      <c r="CY80" s="1038"/>
      <c r="CZ80" s="1034">
        <v>329139.21054256137</v>
      </c>
      <c r="DA80" s="1034"/>
      <c r="DB80" s="1035">
        <f t="shared" si="193"/>
        <v>19.75</v>
      </c>
      <c r="DC80" s="1028">
        <v>19.5</v>
      </c>
      <c r="DD80" s="1034">
        <f t="shared" si="170"/>
        <v>0</v>
      </c>
      <c r="DE80" s="1034">
        <f t="shared" si="171"/>
        <v>95084.660823406608</v>
      </c>
      <c r="DF80" s="1034">
        <f t="shared" si="172"/>
        <v>219426.14036170754</v>
      </c>
      <c r="DG80" s="1034">
        <f t="shared" si="173"/>
        <v>14628.409357447172</v>
      </c>
      <c r="DH80" s="1034">
        <f t="shared" si="174"/>
        <v>0</v>
      </c>
      <c r="DI80" s="1034">
        <f t="shared" si="175"/>
        <v>0</v>
      </c>
      <c r="DJ80" s="1034">
        <f t="shared" si="176"/>
        <v>0</v>
      </c>
      <c r="DK80" s="1034">
        <f t="shared" si="177"/>
        <v>329139.21054256131</v>
      </c>
      <c r="DN80" s="1032">
        <v>19.5</v>
      </c>
      <c r="DO80" s="1062">
        <v>0</v>
      </c>
      <c r="DP80" s="1062">
        <v>15.306122448979592</v>
      </c>
      <c r="DQ80" s="1062">
        <v>58.163265306122447</v>
      </c>
      <c r="DR80" s="1062">
        <v>26.530612244897959</v>
      </c>
      <c r="DS80" s="1062">
        <v>0</v>
      </c>
      <c r="DT80" s="1062">
        <v>0</v>
      </c>
      <c r="DU80" s="1062">
        <v>0</v>
      </c>
      <c r="DV80" s="1034">
        <v>390157.78911095543</v>
      </c>
      <c r="DW80" s="1034"/>
      <c r="DX80" s="1035">
        <f t="shared" si="194"/>
        <v>19.75</v>
      </c>
      <c r="DY80" s="1028">
        <v>19.5</v>
      </c>
      <c r="DZ80" s="1034">
        <f t="shared" si="195"/>
        <v>0</v>
      </c>
      <c r="EA80" s="1034">
        <f t="shared" si="196"/>
        <v>59718.028945554404</v>
      </c>
      <c r="EB80" s="1034">
        <f t="shared" si="197"/>
        <v>226928.50999310671</v>
      </c>
      <c r="EC80" s="1034">
        <f t="shared" si="198"/>
        <v>103511.2501722943</v>
      </c>
      <c r="ED80" s="1034">
        <f t="shared" si="199"/>
        <v>0</v>
      </c>
      <c r="EE80" s="1034">
        <f t="shared" si="200"/>
        <v>0</v>
      </c>
      <c r="EF80" s="1034">
        <f t="shared" si="201"/>
        <v>0</v>
      </c>
      <c r="EG80" s="1034">
        <f t="shared" si="179"/>
        <v>390157.78911095543</v>
      </c>
      <c r="EL80" s="1032">
        <v>19.5</v>
      </c>
      <c r="EM80" s="1062"/>
      <c r="EN80" s="1062"/>
      <c r="EO80" s="1062"/>
      <c r="EP80" s="1062"/>
      <c r="EQ80" s="1062"/>
      <c r="ER80" s="1062"/>
      <c r="ES80" s="1062"/>
      <c r="ET80" s="1034"/>
      <c r="EU80" s="1034"/>
      <c r="EV80" s="1035">
        <f t="shared" si="202"/>
        <v>19.75</v>
      </c>
      <c r="EW80" s="1028">
        <v>19.5</v>
      </c>
      <c r="EX80" s="1034"/>
      <c r="EY80" s="1034"/>
      <c r="EZ80" s="1034"/>
      <c r="FA80" s="1034"/>
      <c r="FB80" s="1034"/>
      <c r="FC80" s="1034"/>
      <c r="FD80" s="1034"/>
      <c r="FE80" s="1034"/>
      <c r="FK80" s="1032">
        <v>19.5</v>
      </c>
      <c r="FL80" s="1034">
        <v>0</v>
      </c>
      <c r="FM80" s="1034">
        <v>32.727272727272727</v>
      </c>
      <c r="FN80" s="1034">
        <v>61.818181818181813</v>
      </c>
      <c r="FO80" s="1034">
        <v>5.4545454545454541</v>
      </c>
      <c r="FP80" s="1034">
        <v>0</v>
      </c>
      <c r="FQ80" s="1034">
        <v>0</v>
      </c>
      <c r="FR80" s="1034">
        <v>0</v>
      </c>
      <c r="FS80" s="1034">
        <v>452492.71243915759</v>
      </c>
      <c r="FT80" s="1034"/>
      <c r="FU80" s="1035">
        <f t="shared" si="203"/>
        <v>19.75</v>
      </c>
      <c r="FV80" s="1028">
        <v>19.5</v>
      </c>
      <c r="FW80" s="1034">
        <f t="shared" si="204"/>
        <v>0</v>
      </c>
      <c r="FX80" s="1034">
        <f t="shared" si="205"/>
        <v>148088.52407099702</v>
      </c>
      <c r="FY80" s="1034">
        <f t="shared" si="206"/>
        <v>279722.76768966106</v>
      </c>
      <c r="FZ80" s="1034">
        <f t="shared" si="207"/>
        <v>24681.420678499504</v>
      </c>
      <c r="GA80" s="1034">
        <f t="shared" si="208"/>
        <v>0</v>
      </c>
      <c r="GB80" s="1034">
        <f t="shared" si="209"/>
        <v>0</v>
      </c>
      <c r="GC80" s="1034">
        <f t="shared" si="210"/>
        <v>0</v>
      </c>
      <c r="GD80" s="1038"/>
      <c r="GE80" s="1038"/>
      <c r="GJ80" s="1032">
        <v>17.5</v>
      </c>
      <c r="GK80" s="1034">
        <v>31.578947368421051</v>
      </c>
      <c r="GL80" s="1034">
        <v>68.421052631578945</v>
      </c>
      <c r="GM80" s="1034">
        <v>0</v>
      </c>
      <c r="GN80" s="1034">
        <v>0</v>
      </c>
      <c r="GO80" s="1034">
        <v>0</v>
      </c>
      <c r="GP80" s="1034">
        <v>0</v>
      </c>
      <c r="GQ80" s="1034">
        <v>0</v>
      </c>
      <c r="GR80" s="1034">
        <v>85337.442551977409</v>
      </c>
      <c r="GS80" s="1034"/>
      <c r="GT80" s="1035">
        <f t="shared" si="222"/>
        <v>17.75</v>
      </c>
      <c r="GU80" s="1028">
        <v>17.5</v>
      </c>
      <c r="GV80" s="1061">
        <f t="shared" si="211"/>
        <v>26948.666069045496</v>
      </c>
      <c r="GW80" s="1061">
        <f t="shared" si="212"/>
        <v>58388.776482931906</v>
      </c>
      <c r="GX80" s="1061">
        <f t="shared" si="213"/>
        <v>0</v>
      </c>
      <c r="GY80" s="1061">
        <f t="shared" si="214"/>
        <v>0</v>
      </c>
      <c r="GZ80" s="1061">
        <f t="shared" si="215"/>
        <v>0</v>
      </c>
      <c r="HA80" s="1061">
        <f t="shared" si="216"/>
        <v>0</v>
      </c>
      <c r="HB80" s="1061">
        <f t="shared" si="217"/>
        <v>0</v>
      </c>
      <c r="HC80" s="1034">
        <f t="shared" si="218"/>
        <v>85337.442551977409</v>
      </c>
      <c r="HI80" s="1085">
        <v>17.5</v>
      </c>
      <c r="HJ80" s="1087">
        <v>6.25</v>
      </c>
      <c r="HK80" s="1071">
        <v>87.5</v>
      </c>
      <c r="HL80" s="1071">
        <v>6.25</v>
      </c>
      <c r="HM80" s="1071">
        <v>0</v>
      </c>
      <c r="HN80" s="1071">
        <v>0</v>
      </c>
      <c r="HO80" s="1071">
        <v>0</v>
      </c>
      <c r="HP80" s="1071">
        <v>0</v>
      </c>
      <c r="HQ80" s="1071">
        <v>436664.21953315608</v>
      </c>
      <c r="HR80" s="1087"/>
      <c r="HS80" s="1086">
        <f t="shared" si="223"/>
        <v>17.75</v>
      </c>
      <c r="HT80" s="1085">
        <v>17.5</v>
      </c>
      <c r="HU80" s="1071">
        <f t="shared" si="219"/>
        <v>27291.513720822255</v>
      </c>
      <c r="HV80" s="1071">
        <f t="shared" si="219"/>
        <v>382081.19209151156</v>
      </c>
      <c r="HW80" s="1071">
        <f t="shared" si="219"/>
        <v>27291.513720822255</v>
      </c>
      <c r="HX80" s="1071">
        <f t="shared" si="219"/>
        <v>0</v>
      </c>
      <c r="HY80" s="1071">
        <f t="shared" si="219"/>
        <v>0</v>
      </c>
      <c r="HZ80" s="1071">
        <f t="shared" si="219"/>
        <v>0</v>
      </c>
      <c r="IA80" s="1071">
        <f t="shared" si="219"/>
        <v>0</v>
      </c>
      <c r="IB80" s="1071">
        <f t="shared" si="220"/>
        <v>436664.21953315602</v>
      </c>
      <c r="IC80" s="1082"/>
      <c r="IL80" s="1085">
        <v>17.5</v>
      </c>
      <c r="IM80" s="1087">
        <v>22.222222222222221</v>
      </c>
      <c r="IN80" s="1071">
        <v>77.777777777777786</v>
      </c>
      <c r="IO80" s="1071">
        <v>0</v>
      </c>
      <c r="IP80" s="1071">
        <v>0</v>
      </c>
      <c r="IQ80" s="1071">
        <v>0</v>
      </c>
      <c r="IR80" s="1071">
        <v>0</v>
      </c>
      <c r="IS80" s="1071">
        <v>0</v>
      </c>
      <c r="IT80" s="1071">
        <v>96468.1388352879</v>
      </c>
      <c r="IU80" s="1087"/>
      <c r="IV80" s="1086">
        <f t="shared" si="224"/>
        <v>17.75</v>
      </c>
      <c r="IW80" s="1085">
        <v>17.5</v>
      </c>
      <c r="IX80" s="1071">
        <f t="shared" si="186"/>
        <v>21437.364185619532</v>
      </c>
      <c r="IY80" s="1071">
        <f t="shared" si="187"/>
        <v>75030.774649668369</v>
      </c>
      <c r="IZ80" s="1071">
        <f t="shared" si="188"/>
        <v>0</v>
      </c>
      <c r="JA80" s="1071">
        <f t="shared" si="189"/>
        <v>0</v>
      </c>
      <c r="JB80" s="1071">
        <f t="shared" si="190"/>
        <v>0</v>
      </c>
      <c r="JC80" s="1071">
        <f t="shared" si="191"/>
        <v>0</v>
      </c>
      <c r="JD80" s="1071">
        <f t="shared" si="192"/>
        <v>0</v>
      </c>
      <c r="JE80" s="1071">
        <f t="shared" si="221"/>
        <v>96468.1388352879</v>
      </c>
      <c r="JF80" s="1082"/>
    </row>
    <row r="81" spans="1:266">
      <c r="A81" s="132">
        <v>19.5</v>
      </c>
      <c r="B81" s="6">
        <v>0</v>
      </c>
      <c r="C81" s="6">
        <v>79.411764705882348</v>
      </c>
      <c r="D81" s="6">
        <v>20.588235294117645</v>
      </c>
      <c r="E81" s="6">
        <v>0</v>
      </c>
      <c r="F81" s="6">
        <v>0</v>
      </c>
      <c r="G81" s="6">
        <v>0</v>
      </c>
      <c r="H81" s="6">
        <v>0</v>
      </c>
      <c r="I81" s="6"/>
      <c r="J81" s="1">
        <v>62908.961487396096</v>
      </c>
      <c r="M81" s="132">
        <v>19.5</v>
      </c>
      <c r="N81" s="6">
        <f t="shared" si="141"/>
        <v>0</v>
      </c>
      <c r="O81" s="6">
        <f t="shared" si="142"/>
        <v>49957.116475285133</v>
      </c>
      <c r="P81" s="6">
        <f t="shared" si="143"/>
        <v>12951.84501211096</v>
      </c>
      <c r="Q81" s="6">
        <f t="shared" si="144"/>
        <v>0</v>
      </c>
      <c r="R81" s="6">
        <f t="shared" si="145"/>
        <v>0</v>
      </c>
      <c r="S81" s="6">
        <f t="shared" si="146"/>
        <v>0</v>
      </c>
      <c r="T81" s="6">
        <f t="shared" si="147"/>
        <v>0</v>
      </c>
      <c r="U81" s="6"/>
      <c r="V81" s="459"/>
      <c r="W81" s="6"/>
      <c r="X81" s="692">
        <v>22</v>
      </c>
      <c r="Y81" s="664">
        <v>0</v>
      </c>
      <c r="Z81" s="664">
        <v>13.750000000000002</v>
      </c>
      <c r="AA81" s="664">
        <v>58.75</v>
      </c>
      <c r="AB81" s="664">
        <v>21.25</v>
      </c>
      <c r="AC81" s="664">
        <v>6.25</v>
      </c>
      <c r="AD81" s="664">
        <v>0</v>
      </c>
      <c r="AE81" s="664">
        <v>0</v>
      </c>
      <c r="AF81" s="6"/>
      <c r="AG81" s="764">
        <v>562883.29921997595</v>
      </c>
      <c r="AI81" s="849">
        <f t="shared" si="148"/>
        <v>22.25</v>
      </c>
      <c r="AJ81" s="767">
        <v>22</v>
      </c>
      <c r="AK81" s="664">
        <f t="shared" si="149"/>
        <v>0</v>
      </c>
      <c r="AL81" s="664">
        <f t="shared" si="150"/>
        <v>77396.45364274671</v>
      </c>
      <c r="AM81" s="664">
        <f t="shared" si="151"/>
        <v>330693.93829173589</v>
      </c>
      <c r="AN81" s="664">
        <f t="shared" si="152"/>
        <v>119612.70108424488</v>
      </c>
      <c r="AO81" s="664">
        <f t="shared" si="153"/>
        <v>35180.206201248497</v>
      </c>
      <c r="AP81" s="664">
        <f t="shared" si="154"/>
        <v>0</v>
      </c>
      <c r="AQ81" s="664">
        <f t="shared" si="155"/>
        <v>0</v>
      </c>
      <c r="AR81" s="664">
        <f t="shared" si="156"/>
        <v>562883.29921997595</v>
      </c>
      <c r="AU81" s="6"/>
      <c r="AV81" s="692">
        <v>21.5</v>
      </c>
      <c r="AW81" s="764">
        <v>0</v>
      </c>
      <c r="AX81" s="764">
        <v>0</v>
      </c>
      <c r="AY81" s="764">
        <v>84.782608695652172</v>
      </c>
      <c r="AZ81" s="764">
        <v>15.217391304347828</v>
      </c>
      <c r="BA81" s="764">
        <v>0</v>
      </c>
      <c r="BB81" s="764">
        <v>0</v>
      </c>
      <c r="BC81" s="764">
        <v>0</v>
      </c>
      <c r="BD81" s="6"/>
      <c r="BE81" s="761">
        <v>432520.90339991183</v>
      </c>
      <c r="BG81" s="849">
        <f t="shared" si="157"/>
        <v>21.75</v>
      </c>
      <c r="BH81" s="858">
        <v>21.5</v>
      </c>
      <c r="BI81" s="764">
        <f t="shared" si="158"/>
        <v>0</v>
      </c>
      <c r="BJ81" s="764">
        <f t="shared" si="159"/>
        <v>0</v>
      </c>
      <c r="BK81" s="764">
        <f t="shared" si="160"/>
        <v>366702.505056447</v>
      </c>
      <c r="BL81" s="764">
        <f t="shared" si="161"/>
        <v>65818.398343464854</v>
      </c>
      <c r="BM81" s="764">
        <f t="shared" si="162"/>
        <v>0</v>
      </c>
      <c r="BN81" s="764">
        <f t="shared" si="163"/>
        <v>0</v>
      </c>
      <c r="BO81" s="764">
        <f t="shared" si="164"/>
        <v>0</v>
      </c>
      <c r="BP81" s="761">
        <f t="shared" si="165"/>
        <v>432520.90339991183</v>
      </c>
      <c r="BT81" s="1032">
        <v>21</v>
      </c>
      <c r="BU81" s="1034">
        <v>0</v>
      </c>
      <c r="BV81" s="1034">
        <v>15.686274509803921</v>
      </c>
      <c r="BW81" s="1034">
        <v>66.666666666666657</v>
      </c>
      <c r="BX81" s="1034">
        <v>15.686274509803921</v>
      </c>
      <c r="BY81" s="1034">
        <v>1.9607843137254901</v>
      </c>
      <c r="BZ81" s="1034">
        <v>0</v>
      </c>
      <c r="CA81" s="1034">
        <v>0</v>
      </c>
      <c r="CB81" s="1038"/>
      <c r="CC81" s="1034">
        <v>627375.4286190737</v>
      </c>
      <c r="CE81" s="1035">
        <f t="shared" si="167"/>
        <v>21.25</v>
      </c>
      <c r="CF81" s="1028">
        <v>21</v>
      </c>
      <c r="CG81" s="1034">
        <f t="shared" si="168"/>
        <v>0</v>
      </c>
      <c r="CH81" s="1034">
        <f t="shared" si="225"/>
        <v>98411.831940246848</v>
      </c>
      <c r="CI81" s="1034">
        <f t="shared" si="226"/>
        <v>418250.28574604902</v>
      </c>
      <c r="CJ81" s="1034">
        <f t="shared" si="227"/>
        <v>98411.831940246848</v>
      </c>
      <c r="CK81" s="1034">
        <f t="shared" si="228"/>
        <v>12301.478992530856</v>
      </c>
      <c r="CL81" s="1034">
        <f t="shared" si="229"/>
        <v>0</v>
      </c>
      <c r="CM81" s="1034">
        <f t="shared" si="230"/>
        <v>0</v>
      </c>
      <c r="CN81" s="1034">
        <f t="shared" si="169"/>
        <v>627375.42861907359</v>
      </c>
      <c r="CQ81" s="1032">
        <v>20</v>
      </c>
      <c r="CR81" s="1062">
        <v>0</v>
      </c>
      <c r="CS81" s="1062">
        <v>12.5</v>
      </c>
      <c r="CT81" s="1062">
        <v>75</v>
      </c>
      <c r="CU81" s="1062">
        <v>12.5</v>
      </c>
      <c r="CV81" s="1062">
        <v>0</v>
      </c>
      <c r="CW81" s="1062">
        <v>0</v>
      </c>
      <c r="CX81" s="1062">
        <v>0</v>
      </c>
      <c r="CY81" s="1038"/>
      <c r="CZ81" s="1034">
        <v>468979.360041762</v>
      </c>
      <c r="DA81" s="1034"/>
      <c r="DB81" s="1035">
        <f t="shared" si="193"/>
        <v>20.25</v>
      </c>
      <c r="DC81" s="1028">
        <v>20</v>
      </c>
      <c r="DD81" s="1034">
        <f t="shared" si="170"/>
        <v>0</v>
      </c>
      <c r="DE81" s="1034">
        <f t="shared" si="171"/>
        <v>58622.42000522025</v>
      </c>
      <c r="DF81" s="1034">
        <f t="shared" si="172"/>
        <v>351734.5200313215</v>
      </c>
      <c r="DG81" s="1034">
        <f t="shared" si="173"/>
        <v>58622.42000522025</v>
      </c>
      <c r="DH81" s="1034">
        <f t="shared" si="174"/>
        <v>0</v>
      </c>
      <c r="DI81" s="1034">
        <f t="shared" si="175"/>
        <v>0</v>
      </c>
      <c r="DJ81" s="1034">
        <f t="shared" si="176"/>
        <v>0</v>
      </c>
      <c r="DK81" s="1034">
        <f t="shared" si="177"/>
        <v>468979.360041762</v>
      </c>
      <c r="DN81" s="1032">
        <v>20</v>
      </c>
      <c r="DO81" s="1062">
        <v>0</v>
      </c>
      <c r="DP81" s="1062">
        <v>6.666666666666667</v>
      </c>
      <c r="DQ81" s="1062">
        <v>59.166666666666664</v>
      </c>
      <c r="DR81" s="1062">
        <v>34.166666666666664</v>
      </c>
      <c r="DS81" s="1062">
        <v>0</v>
      </c>
      <c r="DT81" s="1062">
        <v>0</v>
      </c>
      <c r="DU81" s="1062">
        <v>0</v>
      </c>
      <c r="DV81" s="1034">
        <v>441633.54492907802</v>
      </c>
      <c r="DW81" s="1034"/>
      <c r="DX81" s="1035">
        <f t="shared" si="194"/>
        <v>20.25</v>
      </c>
      <c r="DY81" s="1028">
        <v>20</v>
      </c>
      <c r="DZ81" s="1034">
        <f t="shared" si="195"/>
        <v>0</v>
      </c>
      <c r="EA81" s="1034">
        <f t="shared" si="196"/>
        <v>29442.236328605202</v>
      </c>
      <c r="EB81" s="1034">
        <f t="shared" si="197"/>
        <v>261299.84741637114</v>
      </c>
      <c r="EC81" s="1034">
        <f t="shared" si="198"/>
        <v>150891.46118410164</v>
      </c>
      <c r="ED81" s="1034">
        <f t="shared" si="199"/>
        <v>0</v>
      </c>
      <c r="EE81" s="1034">
        <f t="shared" si="200"/>
        <v>0</v>
      </c>
      <c r="EF81" s="1034">
        <f t="shared" si="201"/>
        <v>0</v>
      </c>
      <c r="EG81" s="1034">
        <f t="shared" si="179"/>
        <v>441633.54492907797</v>
      </c>
      <c r="EL81" s="1032">
        <v>20</v>
      </c>
      <c r="EM81" s="1062"/>
      <c r="EN81" s="1062"/>
      <c r="EO81" s="1062"/>
      <c r="EP81" s="1062"/>
      <c r="EQ81" s="1062"/>
      <c r="ER81" s="1062"/>
      <c r="ES81" s="1062"/>
      <c r="ET81" s="1034"/>
      <c r="EU81" s="1034"/>
      <c r="EV81" s="1035">
        <f t="shared" si="202"/>
        <v>20.25</v>
      </c>
      <c r="EW81" s="1028">
        <v>20</v>
      </c>
      <c r="EX81" s="1034"/>
      <c r="EY81" s="1034"/>
      <c r="EZ81" s="1034"/>
      <c r="FA81" s="1034"/>
      <c r="FB81" s="1034"/>
      <c r="FC81" s="1034"/>
      <c r="FD81" s="1034"/>
      <c r="FE81" s="1034"/>
      <c r="FK81" s="1032">
        <v>20</v>
      </c>
      <c r="FL81" s="1034">
        <v>0</v>
      </c>
      <c r="FM81" s="1034">
        <v>21.428571428571427</v>
      </c>
      <c r="FN81" s="1034">
        <v>64.285714285714292</v>
      </c>
      <c r="FO81" s="1034">
        <v>14.285714285714285</v>
      </c>
      <c r="FP81" s="1034">
        <v>0</v>
      </c>
      <c r="FQ81" s="1034">
        <v>0</v>
      </c>
      <c r="FR81" s="1034">
        <v>0</v>
      </c>
      <c r="FS81" s="1034">
        <v>637721.16179362184</v>
      </c>
      <c r="FT81" s="1034"/>
      <c r="FU81" s="1035">
        <f t="shared" si="203"/>
        <v>20.25</v>
      </c>
      <c r="FV81" s="1028">
        <v>20</v>
      </c>
      <c r="FW81" s="1034">
        <f t="shared" si="204"/>
        <v>0</v>
      </c>
      <c r="FX81" s="1034">
        <f t="shared" si="205"/>
        <v>136654.53467006181</v>
      </c>
      <c r="FY81" s="1034">
        <f t="shared" si="206"/>
        <v>409963.60401018552</v>
      </c>
      <c r="FZ81" s="1034">
        <f t="shared" si="207"/>
        <v>91103.02311337454</v>
      </c>
      <c r="GA81" s="1034">
        <f t="shared" si="208"/>
        <v>0</v>
      </c>
      <c r="GB81" s="1034">
        <f t="shared" si="209"/>
        <v>0</v>
      </c>
      <c r="GC81" s="1034">
        <f t="shared" si="210"/>
        <v>0</v>
      </c>
      <c r="GD81" s="1038"/>
      <c r="GE81" s="1038"/>
      <c r="GJ81" s="1032">
        <v>18</v>
      </c>
      <c r="GK81" s="1034">
        <v>15</v>
      </c>
      <c r="GL81" s="1034">
        <v>80</v>
      </c>
      <c r="GM81" s="1034">
        <v>5</v>
      </c>
      <c r="GN81" s="1034">
        <v>0</v>
      </c>
      <c r="GO81" s="1034">
        <v>0</v>
      </c>
      <c r="GP81" s="1034">
        <v>0</v>
      </c>
      <c r="GQ81" s="1034">
        <v>0</v>
      </c>
      <c r="GR81" s="1034">
        <v>140261.27306638032</v>
      </c>
      <c r="GS81" s="1034"/>
      <c r="GT81" s="1035">
        <f t="shared" si="222"/>
        <v>18.25</v>
      </c>
      <c r="GU81" s="1028">
        <v>18</v>
      </c>
      <c r="GV81" s="1061">
        <f t="shared" si="211"/>
        <v>21039.190959957046</v>
      </c>
      <c r="GW81" s="1061">
        <f t="shared" si="212"/>
        <v>112209.01845310425</v>
      </c>
      <c r="GX81" s="1061">
        <f t="shared" si="213"/>
        <v>7013.0636533190154</v>
      </c>
      <c r="GY81" s="1061">
        <f t="shared" si="214"/>
        <v>0</v>
      </c>
      <c r="GZ81" s="1061">
        <f t="shared" si="215"/>
        <v>0</v>
      </c>
      <c r="HA81" s="1061">
        <f t="shared" si="216"/>
        <v>0</v>
      </c>
      <c r="HB81" s="1061">
        <f t="shared" si="217"/>
        <v>0</v>
      </c>
      <c r="HC81" s="1034">
        <f t="shared" si="218"/>
        <v>140261.27306638032</v>
      </c>
      <c r="HI81" s="1085">
        <v>18</v>
      </c>
      <c r="HJ81" s="1087">
        <v>0</v>
      </c>
      <c r="HK81" s="1071">
        <v>96.296296296296291</v>
      </c>
      <c r="HL81" s="1071">
        <v>3.7037037037037033</v>
      </c>
      <c r="HM81" s="1071">
        <v>0</v>
      </c>
      <c r="HN81" s="1071">
        <v>0</v>
      </c>
      <c r="HO81" s="1071">
        <v>0</v>
      </c>
      <c r="HP81" s="1071">
        <v>0</v>
      </c>
      <c r="HQ81" s="1071">
        <v>616215.66172987421</v>
      </c>
      <c r="HR81" s="1087"/>
      <c r="HS81" s="1086">
        <f t="shared" si="223"/>
        <v>18.25</v>
      </c>
      <c r="HT81" s="1085">
        <v>18</v>
      </c>
      <c r="HU81" s="1071">
        <f t="shared" si="219"/>
        <v>0</v>
      </c>
      <c r="HV81" s="1071">
        <f t="shared" si="219"/>
        <v>593392.85944358248</v>
      </c>
      <c r="HW81" s="1071">
        <f t="shared" si="219"/>
        <v>22822.802286291633</v>
      </c>
      <c r="HX81" s="1071">
        <f t="shared" si="219"/>
        <v>0</v>
      </c>
      <c r="HY81" s="1071">
        <f t="shared" si="219"/>
        <v>0</v>
      </c>
      <c r="HZ81" s="1071">
        <f t="shared" si="219"/>
        <v>0</v>
      </c>
      <c r="IA81" s="1071">
        <f t="shared" si="219"/>
        <v>0</v>
      </c>
      <c r="IB81" s="1071">
        <f t="shared" si="220"/>
        <v>616215.66172987409</v>
      </c>
      <c r="IC81" s="1082"/>
      <c r="IL81" s="1085">
        <v>18</v>
      </c>
      <c r="IM81" s="1087">
        <v>15.625</v>
      </c>
      <c r="IN81" s="1071">
        <v>68.75</v>
      </c>
      <c r="IO81" s="1071">
        <v>15.625</v>
      </c>
      <c r="IP81" s="1071">
        <v>0</v>
      </c>
      <c r="IQ81" s="1071">
        <v>0</v>
      </c>
      <c r="IR81" s="1071">
        <v>0</v>
      </c>
      <c r="IS81" s="1071">
        <v>0</v>
      </c>
      <c r="IT81" s="1071">
        <v>118646.47448506975</v>
      </c>
      <c r="IU81" s="1087"/>
      <c r="IV81" s="1086">
        <f t="shared" si="224"/>
        <v>18.25</v>
      </c>
      <c r="IW81" s="1085">
        <v>18</v>
      </c>
      <c r="IX81" s="1071">
        <f t="shared" si="186"/>
        <v>18538.511638292148</v>
      </c>
      <c r="IY81" s="1071">
        <f t="shared" si="187"/>
        <v>81569.45120848545</v>
      </c>
      <c r="IZ81" s="1071">
        <f t="shared" si="188"/>
        <v>18538.511638292148</v>
      </c>
      <c r="JA81" s="1071">
        <f t="shared" si="189"/>
        <v>0</v>
      </c>
      <c r="JB81" s="1071">
        <f t="shared" si="190"/>
        <v>0</v>
      </c>
      <c r="JC81" s="1071">
        <f t="shared" si="191"/>
        <v>0</v>
      </c>
      <c r="JD81" s="1071">
        <f t="shared" si="192"/>
        <v>0</v>
      </c>
      <c r="JE81" s="1071">
        <f t="shared" si="221"/>
        <v>118646.47448506975</v>
      </c>
      <c r="JF81" s="1082"/>
    </row>
    <row r="82" spans="1:266">
      <c r="A82" s="132">
        <v>20</v>
      </c>
      <c r="B82" s="6">
        <v>0</v>
      </c>
      <c r="C82" s="6">
        <v>59.45945945945946</v>
      </c>
      <c r="D82" s="6">
        <v>40.54054054054054</v>
      </c>
      <c r="E82" s="6">
        <v>0</v>
      </c>
      <c r="F82" s="6">
        <v>0</v>
      </c>
      <c r="G82" s="6">
        <v>0</v>
      </c>
      <c r="H82" s="6">
        <v>0</v>
      </c>
      <c r="I82" s="6"/>
      <c r="J82" s="1">
        <v>87816.057950531773</v>
      </c>
      <c r="M82" s="132">
        <v>20</v>
      </c>
      <c r="N82" s="6">
        <f t="shared" si="141"/>
        <v>0</v>
      </c>
      <c r="O82" s="6">
        <f t="shared" si="142"/>
        <v>52214.953375991863</v>
      </c>
      <c r="P82" s="6">
        <f t="shared" si="143"/>
        <v>35601.10457453991</v>
      </c>
      <c r="Q82" s="6">
        <f t="shared" si="144"/>
        <v>0</v>
      </c>
      <c r="R82" s="6">
        <f t="shared" si="145"/>
        <v>0</v>
      </c>
      <c r="S82" s="6">
        <f t="shared" si="146"/>
        <v>0</v>
      </c>
      <c r="T82" s="6">
        <f t="shared" si="147"/>
        <v>0</v>
      </c>
      <c r="U82" s="6"/>
      <c r="V82" s="459"/>
      <c r="W82" s="6"/>
      <c r="X82" s="692">
        <v>22.5</v>
      </c>
      <c r="Y82" s="664">
        <v>0</v>
      </c>
      <c r="Z82" s="664">
        <v>3.1578947368421053</v>
      </c>
      <c r="AA82" s="664">
        <v>63.157894736842103</v>
      </c>
      <c r="AB82" s="664">
        <v>23.157894736842106</v>
      </c>
      <c r="AC82" s="664">
        <v>8.4210526315789469</v>
      </c>
      <c r="AD82" s="664">
        <v>2.1052631578947367</v>
      </c>
      <c r="AE82" s="664">
        <v>0</v>
      </c>
      <c r="AF82" s="6"/>
      <c r="AG82" s="764">
        <v>403886.1662249316</v>
      </c>
      <c r="AI82" s="849">
        <f t="shared" si="148"/>
        <v>22.75</v>
      </c>
      <c r="AJ82" s="767">
        <v>22.5</v>
      </c>
      <c r="AK82" s="664">
        <f t="shared" si="149"/>
        <v>0</v>
      </c>
      <c r="AL82" s="664">
        <f t="shared" si="150"/>
        <v>12754.299986050471</v>
      </c>
      <c r="AM82" s="664">
        <f t="shared" si="151"/>
        <v>255085.99972100943</v>
      </c>
      <c r="AN82" s="664">
        <f t="shared" si="152"/>
        <v>93531.533231036796</v>
      </c>
      <c r="AO82" s="664">
        <f t="shared" si="153"/>
        <v>34011.466629467926</v>
      </c>
      <c r="AP82" s="664">
        <f t="shared" si="154"/>
        <v>8502.8666573669816</v>
      </c>
      <c r="AQ82" s="664">
        <f t="shared" si="155"/>
        <v>0</v>
      </c>
      <c r="AR82" s="664">
        <f t="shared" si="156"/>
        <v>403886.1662249316</v>
      </c>
      <c r="AU82" s="6"/>
      <c r="AV82" s="692">
        <v>22</v>
      </c>
      <c r="AW82" s="764">
        <v>0</v>
      </c>
      <c r="AX82" s="764">
        <v>0</v>
      </c>
      <c r="AY82" s="764">
        <v>61.764705882352942</v>
      </c>
      <c r="AZ82" s="764">
        <v>36.764705882352942</v>
      </c>
      <c r="BA82" s="764">
        <v>1.4705882352941175</v>
      </c>
      <c r="BB82" s="764">
        <v>0</v>
      </c>
      <c r="BC82" s="764">
        <v>0</v>
      </c>
      <c r="BD82" s="6"/>
      <c r="BE82" s="761">
        <v>621424.92496259185</v>
      </c>
      <c r="BG82" s="849">
        <f t="shared" si="157"/>
        <v>22.25</v>
      </c>
      <c r="BH82" s="858">
        <v>22</v>
      </c>
      <c r="BI82" s="764">
        <f t="shared" si="158"/>
        <v>0</v>
      </c>
      <c r="BJ82" s="764">
        <f t="shared" si="159"/>
        <v>0</v>
      </c>
      <c r="BK82" s="764">
        <f t="shared" si="160"/>
        <v>383821.27718277735</v>
      </c>
      <c r="BL82" s="764">
        <f t="shared" si="161"/>
        <v>228465.04594212936</v>
      </c>
      <c r="BM82" s="764">
        <f t="shared" si="162"/>
        <v>9138.6018376851735</v>
      </c>
      <c r="BN82" s="764">
        <f t="shared" si="163"/>
        <v>0</v>
      </c>
      <c r="BO82" s="764">
        <f t="shared" si="164"/>
        <v>0</v>
      </c>
      <c r="BP82" s="761">
        <f t="shared" si="165"/>
        <v>621424.92496259196</v>
      </c>
      <c r="BT82" s="1032">
        <v>21.5</v>
      </c>
      <c r="BU82" s="1034">
        <v>0</v>
      </c>
      <c r="BV82" s="1034">
        <v>5.3571428571428568</v>
      </c>
      <c r="BW82" s="1034">
        <v>76.785714285714292</v>
      </c>
      <c r="BX82" s="1034">
        <v>16.071428571428573</v>
      </c>
      <c r="BY82" s="1034">
        <v>1.7857142857142856</v>
      </c>
      <c r="BZ82" s="1034">
        <v>0</v>
      </c>
      <c r="CA82" s="1034">
        <v>0</v>
      </c>
      <c r="CB82" s="1038"/>
      <c r="CC82" s="1034">
        <v>469871.92388589075</v>
      </c>
      <c r="CE82" s="1035">
        <f t="shared" si="167"/>
        <v>21.75</v>
      </c>
      <c r="CF82" s="1028">
        <v>21.5</v>
      </c>
      <c r="CG82" s="1034">
        <f t="shared" si="168"/>
        <v>0</v>
      </c>
      <c r="CH82" s="1034">
        <f t="shared" si="225"/>
        <v>25171.710208172717</v>
      </c>
      <c r="CI82" s="1034">
        <f t="shared" si="226"/>
        <v>360794.51298380899</v>
      </c>
      <c r="CJ82" s="1034">
        <f t="shared" si="227"/>
        <v>75515.130624518162</v>
      </c>
      <c r="CK82" s="1034">
        <f t="shared" si="228"/>
        <v>8390.5700693909057</v>
      </c>
      <c r="CL82" s="1034">
        <f t="shared" si="229"/>
        <v>0</v>
      </c>
      <c r="CM82" s="1034">
        <f t="shared" si="230"/>
        <v>0</v>
      </c>
      <c r="CN82" s="1034">
        <f t="shared" si="169"/>
        <v>469871.92388589081</v>
      </c>
      <c r="CQ82" s="1032">
        <v>20.5</v>
      </c>
      <c r="CR82" s="1062">
        <v>0</v>
      </c>
      <c r="CS82" s="1062">
        <v>0</v>
      </c>
      <c r="CT82" s="1062">
        <v>82.258064516129039</v>
      </c>
      <c r="CU82" s="1062">
        <v>17.741935483870968</v>
      </c>
      <c r="CV82" s="1062">
        <v>0</v>
      </c>
      <c r="CW82" s="1062">
        <v>0</v>
      </c>
      <c r="CX82" s="1062">
        <v>0</v>
      </c>
      <c r="CY82" s="1038"/>
      <c r="CZ82" s="1034">
        <v>635001.59670479898</v>
      </c>
      <c r="DA82" s="1034"/>
      <c r="DB82" s="1035">
        <f t="shared" si="193"/>
        <v>20.75</v>
      </c>
      <c r="DC82" s="1028">
        <v>20.5</v>
      </c>
      <c r="DD82" s="1034">
        <f t="shared" si="170"/>
        <v>0</v>
      </c>
      <c r="DE82" s="1034">
        <f t="shared" si="171"/>
        <v>0</v>
      </c>
      <c r="DF82" s="1034">
        <f t="shared" si="172"/>
        <v>522340.02309588308</v>
      </c>
      <c r="DG82" s="1034">
        <f t="shared" si="173"/>
        <v>112661.57360891596</v>
      </c>
      <c r="DH82" s="1034">
        <f t="shared" si="174"/>
        <v>0</v>
      </c>
      <c r="DI82" s="1034">
        <f t="shared" si="175"/>
        <v>0</v>
      </c>
      <c r="DJ82" s="1034">
        <f t="shared" si="176"/>
        <v>0</v>
      </c>
      <c r="DK82" s="1034">
        <f t="shared" si="177"/>
        <v>635001.59670479898</v>
      </c>
      <c r="DN82" s="1032">
        <v>20.5</v>
      </c>
      <c r="DO82" s="1062">
        <v>0</v>
      </c>
      <c r="DP82" s="1062">
        <v>0</v>
      </c>
      <c r="DQ82" s="1062">
        <v>54.198473282442748</v>
      </c>
      <c r="DR82" s="1062">
        <v>44.274809160305345</v>
      </c>
      <c r="DS82" s="1062">
        <v>1.5267175572519083</v>
      </c>
      <c r="DT82" s="1062">
        <v>0</v>
      </c>
      <c r="DU82" s="1062">
        <v>0</v>
      </c>
      <c r="DV82" s="1034">
        <v>436876.50571431132</v>
      </c>
      <c r="DW82" s="1034"/>
      <c r="DX82" s="1035">
        <f t="shared" si="194"/>
        <v>20.75</v>
      </c>
      <c r="DY82" s="1028">
        <v>20.5</v>
      </c>
      <c r="DZ82" s="1034">
        <f t="shared" si="195"/>
        <v>0</v>
      </c>
      <c r="EA82" s="1034">
        <f t="shared" si="196"/>
        <v>0</v>
      </c>
      <c r="EB82" s="1034">
        <f t="shared" si="197"/>
        <v>236780.3962268405</v>
      </c>
      <c r="EC82" s="1034">
        <f t="shared" si="198"/>
        <v>193426.23917122182</v>
      </c>
      <c r="ED82" s="1034">
        <f t="shared" si="199"/>
        <v>6669.8703162490274</v>
      </c>
      <c r="EE82" s="1034">
        <f t="shared" si="200"/>
        <v>0</v>
      </c>
      <c r="EF82" s="1034">
        <f t="shared" si="201"/>
        <v>0</v>
      </c>
      <c r="EG82" s="1034">
        <f t="shared" si="179"/>
        <v>436876.50571431132</v>
      </c>
      <c r="EL82" s="1032">
        <v>20.5</v>
      </c>
      <c r="EM82" s="1062"/>
      <c r="EN82" s="1062"/>
      <c r="EO82" s="1062"/>
      <c r="EP82" s="1062"/>
      <c r="EQ82" s="1062"/>
      <c r="ER82" s="1062"/>
      <c r="ES82" s="1062"/>
      <c r="ET82" s="1034"/>
      <c r="EU82" s="1034"/>
      <c r="EV82" s="1035">
        <f t="shared" si="202"/>
        <v>20.75</v>
      </c>
      <c r="EW82" s="1028">
        <v>20.5</v>
      </c>
      <c r="EX82" s="1034"/>
      <c r="EY82" s="1034"/>
      <c r="EZ82" s="1034"/>
      <c r="FA82" s="1034"/>
      <c r="FB82" s="1034"/>
      <c r="FC82" s="1034"/>
      <c r="FD82" s="1034"/>
      <c r="FE82" s="1034"/>
      <c r="FK82" s="1032">
        <v>20.5</v>
      </c>
      <c r="FL82" s="1034">
        <v>0</v>
      </c>
      <c r="FM82" s="1034">
        <v>7.4074074074074066</v>
      </c>
      <c r="FN82" s="1034">
        <v>72.222222222222214</v>
      </c>
      <c r="FO82" s="1034">
        <v>20.37037037037037</v>
      </c>
      <c r="FP82" s="1034">
        <v>0</v>
      </c>
      <c r="FQ82" s="1034">
        <v>0</v>
      </c>
      <c r="FR82" s="1034">
        <v>0</v>
      </c>
      <c r="FS82" s="1034">
        <v>586286.86138398247</v>
      </c>
      <c r="FT82" s="1034"/>
      <c r="FU82" s="1035">
        <f t="shared" si="203"/>
        <v>20.75</v>
      </c>
      <c r="FV82" s="1028">
        <v>20.5</v>
      </c>
      <c r="FW82" s="1034">
        <f t="shared" si="204"/>
        <v>0</v>
      </c>
      <c r="FX82" s="1034">
        <f t="shared" si="205"/>
        <v>43428.656398813509</v>
      </c>
      <c r="FY82" s="1034">
        <f t="shared" si="206"/>
        <v>423429.39988843171</v>
      </c>
      <c r="FZ82" s="1034">
        <f t="shared" si="207"/>
        <v>119428.80509673717</v>
      </c>
      <c r="GA82" s="1034">
        <f t="shared" si="208"/>
        <v>0</v>
      </c>
      <c r="GB82" s="1034">
        <f t="shared" si="209"/>
        <v>0</v>
      </c>
      <c r="GC82" s="1034">
        <f t="shared" si="210"/>
        <v>0</v>
      </c>
      <c r="GD82" s="1038"/>
      <c r="GE82" s="1038"/>
      <c r="GJ82" s="1032">
        <v>18.5</v>
      </c>
      <c r="GK82" s="1034">
        <v>14.285714285714285</v>
      </c>
      <c r="GL82" s="1034">
        <v>80.952380952380949</v>
      </c>
      <c r="GM82" s="1034">
        <v>4.7619047619047619</v>
      </c>
      <c r="GN82" s="1034">
        <v>0</v>
      </c>
      <c r="GO82" s="1034">
        <v>0</v>
      </c>
      <c r="GP82" s="1034">
        <v>0</v>
      </c>
      <c r="GQ82" s="1034">
        <v>0</v>
      </c>
      <c r="GR82" s="1034">
        <v>320641.42248422728</v>
      </c>
      <c r="GS82" s="1034"/>
      <c r="GT82" s="1035">
        <f t="shared" si="222"/>
        <v>18.75</v>
      </c>
      <c r="GU82" s="1028">
        <v>18.5</v>
      </c>
      <c r="GV82" s="1061">
        <f t="shared" si="211"/>
        <v>45805.917497746748</v>
      </c>
      <c r="GW82" s="1061">
        <f t="shared" si="212"/>
        <v>259566.86582056491</v>
      </c>
      <c r="GX82" s="1061">
        <f t="shared" si="213"/>
        <v>15268.639165915583</v>
      </c>
      <c r="GY82" s="1061">
        <f t="shared" si="214"/>
        <v>0</v>
      </c>
      <c r="GZ82" s="1061">
        <f t="shared" si="215"/>
        <v>0</v>
      </c>
      <c r="HA82" s="1061">
        <f t="shared" si="216"/>
        <v>0</v>
      </c>
      <c r="HB82" s="1061">
        <f t="shared" si="217"/>
        <v>0</v>
      </c>
      <c r="HC82" s="1034">
        <f t="shared" si="218"/>
        <v>320641.42248422728</v>
      </c>
      <c r="HI82" s="1085">
        <v>18.5</v>
      </c>
      <c r="HJ82" s="1087">
        <v>0</v>
      </c>
      <c r="HK82" s="1071">
        <v>61.904761904761905</v>
      </c>
      <c r="HL82" s="1071">
        <v>38.095238095238095</v>
      </c>
      <c r="HM82" s="1071">
        <v>0</v>
      </c>
      <c r="HN82" s="1071">
        <v>0</v>
      </c>
      <c r="HO82" s="1071">
        <v>0</v>
      </c>
      <c r="HP82" s="1071">
        <v>0</v>
      </c>
      <c r="HQ82" s="1071">
        <v>523454.41191383533</v>
      </c>
      <c r="HR82" s="1087"/>
      <c r="HS82" s="1086">
        <f t="shared" si="223"/>
        <v>18.75</v>
      </c>
      <c r="HT82" s="1085">
        <v>18.5</v>
      </c>
      <c r="HU82" s="1071">
        <f t="shared" si="219"/>
        <v>0</v>
      </c>
      <c r="HV82" s="1071">
        <f t="shared" si="219"/>
        <v>324043.20737523137</v>
      </c>
      <c r="HW82" s="1071">
        <f t="shared" si="219"/>
        <v>199411.20453860395</v>
      </c>
      <c r="HX82" s="1071">
        <f t="shared" si="219"/>
        <v>0</v>
      </c>
      <c r="HY82" s="1071">
        <f t="shared" si="219"/>
        <v>0</v>
      </c>
      <c r="HZ82" s="1071">
        <f t="shared" si="219"/>
        <v>0</v>
      </c>
      <c r="IA82" s="1071">
        <f t="shared" si="219"/>
        <v>0</v>
      </c>
      <c r="IB82" s="1071">
        <f t="shared" si="220"/>
        <v>523454.41191383533</v>
      </c>
      <c r="IC82" s="1082"/>
      <c r="IL82" s="1085">
        <v>18.5</v>
      </c>
      <c r="IM82" s="1087">
        <v>0</v>
      </c>
      <c r="IN82" s="1071">
        <v>61.111111111111114</v>
      </c>
      <c r="IO82" s="1071">
        <v>38.888888888888893</v>
      </c>
      <c r="IP82" s="1071">
        <v>0</v>
      </c>
      <c r="IQ82" s="1071">
        <v>0</v>
      </c>
      <c r="IR82" s="1071">
        <v>0</v>
      </c>
      <c r="IS82" s="1071">
        <v>0</v>
      </c>
      <c r="IT82" s="1071">
        <v>183055.25270759195</v>
      </c>
      <c r="IU82" s="1087"/>
      <c r="IV82" s="1086">
        <f t="shared" si="224"/>
        <v>18.75</v>
      </c>
      <c r="IW82" s="1085">
        <v>18.5</v>
      </c>
      <c r="IX82" s="1071">
        <f t="shared" si="186"/>
        <v>0</v>
      </c>
      <c r="IY82" s="1071">
        <f t="shared" si="187"/>
        <v>111867.09887686174</v>
      </c>
      <c r="IZ82" s="1071">
        <f t="shared" si="188"/>
        <v>71188.153830730211</v>
      </c>
      <c r="JA82" s="1071">
        <f t="shared" si="189"/>
        <v>0</v>
      </c>
      <c r="JB82" s="1071">
        <f t="shared" si="190"/>
        <v>0</v>
      </c>
      <c r="JC82" s="1071">
        <f t="shared" si="191"/>
        <v>0</v>
      </c>
      <c r="JD82" s="1071">
        <f t="shared" si="192"/>
        <v>0</v>
      </c>
      <c r="JE82" s="1071">
        <f t="shared" si="221"/>
        <v>183055.25270759195</v>
      </c>
      <c r="JF82" s="1082"/>
    </row>
    <row r="83" spans="1:266">
      <c r="A83" s="132">
        <v>20.5</v>
      </c>
      <c r="B83" s="6">
        <v>0</v>
      </c>
      <c r="C83" s="6">
        <v>52.777777777777779</v>
      </c>
      <c r="D83" s="6">
        <v>47.222222222222221</v>
      </c>
      <c r="E83" s="6">
        <v>0</v>
      </c>
      <c r="F83" s="6">
        <v>0</v>
      </c>
      <c r="G83" s="6">
        <v>0</v>
      </c>
      <c r="H83" s="6">
        <v>0</v>
      </c>
      <c r="I83" s="6"/>
      <c r="J83" s="1">
        <v>85194.462705057173</v>
      </c>
      <c r="M83" s="132">
        <v>20.5</v>
      </c>
      <c r="N83" s="6">
        <f t="shared" si="141"/>
        <v>0</v>
      </c>
      <c r="O83" s="6">
        <f t="shared" si="142"/>
        <v>44963.744205446841</v>
      </c>
      <c r="P83" s="6">
        <f t="shared" si="143"/>
        <v>40230.718499610331</v>
      </c>
      <c r="Q83" s="6">
        <f t="shared" si="144"/>
        <v>0</v>
      </c>
      <c r="R83" s="6">
        <f t="shared" si="145"/>
        <v>0</v>
      </c>
      <c r="S83" s="6">
        <f t="shared" si="146"/>
        <v>0</v>
      </c>
      <c r="T83" s="6">
        <f t="shared" si="147"/>
        <v>0</v>
      </c>
      <c r="U83" s="6"/>
      <c r="V83" s="459"/>
      <c r="W83" s="6"/>
      <c r="X83" s="692">
        <v>23</v>
      </c>
      <c r="Y83" s="664">
        <v>0</v>
      </c>
      <c r="Z83" s="664">
        <v>0</v>
      </c>
      <c r="AA83" s="664">
        <v>50</v>
      </c>
      <c r="AB83" s="664">
        <v>38.297872340425535</v>
      </c>
      <c r="AC83" s="664">
        <v>10.638297872340425</v>
      </c>
      <c r="AD83" s="664">
        <v>1.0638297872340425</v>
      </c>
      <c r="AE83" s="664">
        <v>0</v>
      </c>
      <c r="AF83" s="6"/>
      <c r="AG83" s="764">
        <v>390679.79721514048</v>
      </c>
      <c r="AI83" s="849">
        <f t="shared" si="148"/>
        <v>23.25</v>
      </c>
      <c r="AJ83" s="767">
        <v>23</v>
      </c>
      <c r="AK83" s="664">
        <f t="shared" si="149"/>
        <v>0</v>
      </c>
      <c r="AL83" s="664">
        <f t="shared" si="150"/>
        <v>0</v>
      </c>
      <c r="AM83" s="664">
        <f t="shared" si="151"/>
        <v>195339.89860757024</v>
      </c>
      <c r="AN83" s="664">
        <f t="shared" si="152"/>
        <v>149622.04999728786</v>
      </c>
      <c r="AO83" s="664">
        <f t="shared" si="153"/>
        <v>41561.68055480218</v>
      </c>
      <c r="AP83" s="664">
        <f t="shared" si="154"/>
        <v>4156.1680554802178</v>
      </c>
      <c r="AQ83" s="664">
        <f t="shared" si="155"/>
        <v>0</v>
      </c>
      <c r="AR83" s="664">
        <f t="shared" si="156"/>
        <v>390679.79721514054</v>
      </c>
      <c r="AU83" s="6"/>
      <c r="AV83" s="692">
        <v>22.5</v>
      </c>
      <c r="AW83" s="764">
        <v>0</v>
      </c>
      <c r="AX83" s="764">
        <v>0</v>
      </c>
      <c r="AY83" s="764">
        <v>43.055555555555557</v>
      </c>
      <c r="AZ83" s="764">
        <v>50</v>
      </c>
      <c r="BA83" s="764">
        <v>6.9444444444444446</v>
      </c>
      <c r="BB83" s="764">
        <v>0</v>
      </c>
      <c r="BC83" s="764">
        <v>0</v>
      </c>
      <c r="BD83" s="6"/>
      <c r="BE83" s="761">
        <v>654878.58287923399</v>
      </c>
      <c r="BG83" s="849">
        <f t="shared" si="157"/>
        <v>22.75</v>
      </c>
      <c r="BH83" s="858">
        <v>22.5</v>
      </c>
      <c r="BI83" s="764">
        <f t="shared" si="158"/>
        <v>0</v>
      </c>
      <c r="BJ83" s="764">
        <f t="shared" si="159"/>
        <v>0</v>
      </c>
      <c r="BK83" s="764">
        <f t="shared" si="160"/>
        <v>281961.61207300355</v>
      </c>
      <c r="BL83" s="764">
        <f t="shared" si="161"/>
        <v>327439.29143961699</v>
      </c>
      <c r="BM83" s="764">
        <f t="shared" si="162"/>
        <v>45477.679366613476</v>
      </c>
      <c r="BN83" s="764">
        <f t="shared" si="163"/>
        <v>0</v>
      </c>
      <c r="BO83" s="764">
        <f t="shared" si="164"/>
        <v>0</v>
      </c>
      <c r="BP83" s="761">
        <f t="shared" si="165"/>
        <v>654878.58287923411</v>
      </c>
      <c r="BT83" s="1032">
        <v>22</v>
      </c>
      <c r="BU83" s="1034">
        <v>0</v>
      </c>
      <c r="BV83" s="1034">
        <v>0</v>
      </c>
      <c r="BW83" s="1034">
        <v>70.689655172413794</v>
      </c>
      <c r="BX83" s="1034">
        <v>24.137931034482758</v>
      </c>
      <c r="BY83" s="1034">
        <v>5.1724137931034484</v>
      </c>
      <c r="BZ83" s="1034">
        <v>0</v>
      </c>
      <c r="CA83" s="1034">
        <v>0</v>
      </c>
      <c r="CB83" s="1038"/>
      <c r="CC83" s="1034">
        <v>621916.14987384982</v>
      </c>
      <c r="CE83" s="1035">
        <f t="shared" si="167"/>
        <v>22.25</v>
      </c>
      <c r="CF83" s="1028">
        <v>22</v>
      </c>
      <c r="CG83" s="1034">
        <f t="shared" si="168"/>
        <v>0</v>
      </c>
      <c r="CH83" s="1034">
        <f t="shared" si="225"/>
        <v>0</v>
      </c>
      <c r="CI83" s="1034">
        <f t="shared" si="226"/>
        <v>439630.38180737657</v>
      </c>
      <c r="CJ83" s="1034">
        <f t="shared" si="227"/>
        <v>150117.6913488603</v>
      </c>
      <c r="CK83" s="1034">
        <f t="shared" si="228"/>
        <v>32168.076717612923</v>
      </c>
      <c r="CL83" s="1034">
        <f t="shared" si="229"/>
        <v>0</v>
      </c>
      <c r="CM83" s="1034">
        <f t="shared" si="230"/>
        <v>0</v>
      </c>
      <c r="CN83" s="1034">
        <f t="shared" si="169"/>
        <v>621916.14987384982</v>
      </c>
      <c r="CQ83" s="1032">
        <v>21</v>
      </c>
      <c r="CR83" s="1062">
        <v>0</v>
      </c>
      <c r="CS83" s="1062">
        <v>0</v>
      </c>
      <c r="CT83" s="1062">
        <v>73.529411764705884</v>
      </c>
      <c r="CU83" s="1062">
        <v>26.47058823529412</v>
      </c>
      <c r="CV83" s="1062">
        <v>0</v>
      </c>
      <c r="CW83" s="1062">
        <v>0</v>
      </c>
      <c r="CX83" s="1062">
        <v>0</v>
      </c>
      <c r="CY83" s="1038"/>
      <c r="CZ83" s="1034">
        <v>764506.18162745575</v>
      </c>
      <c r="DA83" s="1034"/>
      <c r="DB83" s="1035">
        <f t="shared" si="193"/>
        <v>21.25</v>
      </c>
      <c r="DC83" s="1028">
        <v>21</v>
      </c>
      <c r="DD83" s="1034">
        <f t="shared" si="170"/>
        <v>0</v>
      </c>
      <c r="DE83" s="1034">
        <f t="shared" si="171"/>
        <v>0</v>
      </c>
      <c r="DF83" s="1034">
        <f t="shared" si="172"/>
        <v>562136.8982554822</v>
      </c>
      <c r="DG83" s="1034">
        <f t="shared" si="173"/>
        <v>202369.28337197361</v>
      </c>
      <c r="DH83" s="1034">
        <f t="shared" si="174"/>
        <v>0</v>
      </c>
      <c r="DI83" s="1034">
        <f t="shared" si="175"/>
        <v>0</v>
      </c>
      <c r="DJ83" s="1034">
        <f t="shared" si="176"/>
        <v>0</v>
      </c>
      <c r="DK83" s="1034">
        <f t="shared" si="177"/>
        <v>764506.18162745587</v>
      </c>
      <c r="DN83" s="1032">
        <v>21</v>
      </c>
      <c r="DO83" s="1062">
        <v>0</v>
      </c>
      <c r="DP83" s="1062">
        <v>0</v>
      </c>
      <c r="DQ83" s="1062">
        <v>48.360655737704917</v>
      </c>
      <c r="DR83" s="1062">
        <v>46.721311475409841</v>
      </c>
      <c r="DS83" s="1062">
        <v>4.918032786885246</v>
      </c>
      <c r="DT83" s="1062">
        <v>0</v>
      </c>
      <c r="DU83" s="1062">
        <v>0</v>
      </c>
      <c r="DV83" s="1034">
        <v>620525.20537079044</v>
      </c>
      <c r="DW83" s="1034"/>
      <c r="DX83" s="1035">
        <f t="shared" si="194"/>
        <v>21.25</v>
      </c>
      <c r="DY83" s="1028">
        <v>21</v>
      </c>
      <c r="DZ83" s="1034">
        <f t="shared" si="195"/>
        <v>0</v>
      </c>
      <c r="EA83" s="1034">
        <f t="shared" si="196"/>
        <v>0</v>
      </c>
      <c r="EB83" s="1034">
        <f t="shared" si="197"/>
        <v>300090.05833505443</v>
      </c>
      <c r="EC83" s="1034">
        <f t="shared" si="198"/>
        <v>289917.51398471359</v>
      </c>
      <c r="ED83" s="1034">
        <f t="shared" si="199"/>
        <v>30517.633051022483</v>
      </c>
      <c r="EE83" s="1034">
        <f t="shared" si="200"/>
        <v>0</v>
      </c>
      <c r="EF83" s="1034">
        <f t="shared" si="201"/>
        <v>0</v>
      </c>
      <c r="EG83" s="1034">
        <f t="shared" si="179"/>
        <v>620525.20537079056</v>
      </c>
      <c r="EL83" s="1032">
        <v>21</v>
      </c>
      <c r="EM83" s="1062"/>
      <c r="EN83" s="1062"/>
      <c r="EO83" s="1062"/>
      <c r="EP83" s="1062"/>
      <c r="EQ83" s="1062"/>
      <c r="ER83" s="1062"/>
      <c r="ES83" s="1062"/>
      <c r="ET83" s="1034"/>
      <c r="EU83" s="1034"/>
      <c r="EV83" s="1035">
        <f t="shared" si="202"/>
        <v>21.25</v>
      </c>
      <c r="EW83" s="1028">
        <v>21</v>
      </c>
      <c r="EX83" s="1034"/>
      <c r="EY83" s="1034"/>
      <c r="EZ83" s="1034"/>
      <c r="FA83" s="1034"/>
      <c r="FB83" s="1034"/>
      <c r="FC83" s="1034"/>
      <c r="FD83" s="1034"/>
      <c r="FE83" s="1034"/>
      <c r="FK83" s="1032">
        <v>21</v>
      </c>
      <c r="FL83" s="1034">
        <v>0</v>
      </c>
      <c r="FM83" s="1034">
        <v>0</v>
      </c>
      <c r="FN83" s="1034">
        <v>71.15384615384616</v>
      </c>
      <c r="FO83" s="1034">
        <v>25</v>
      </c>
      <c r="FP83" s="1034">
        <v>3.8461538461538463</v>
      </c>
      <c r="FQ83" s="1034">
        <v>0</v>
      </c>
      <c r="FR83" s="1034">
        <v>0</v>
      </c>
      <c r="FS83" s="1034">
        <v>747738.54638531886</v>
      </c>
      <c r="FT83" s="1034"/>
      <c r="FU83" s="1035">
        <f t="shared" si="203"/>
        <v>21.25</v>
      </c>
      <c r="FV83" s="1028">
        <v>21</v>
      </c>
      <c r="FW83" s="1034">
        <f t="shared" si="204"/>
        <v>0</v>
      </c>
      <c r="FX83" s="1034">
        <f t="shared" si="205"/>
        <v>0</v>
      </c>
      <c r="FY83" s="1034">
        <f t="shared" si="206"/>
        <v>532044.73492801539</v>
      </c>
      <c r="FZ83" s="1034">
        <f t="shared" si="207"/>
        <v>186934.63659632968</v>
      </c>
      <c r="GA83" s="1034">
        <f t="shared" si="208"/>
        <v>28759.174860973806</v>
      </c>
      <c r="GB83" s="1034">
        <f t="shared" si="209"/>
        <v>0</v>
      </c>
      <c r="GC83" s="1034">
        <f t="shared" si="210"/>
        <v>0</v>
      </c>
      <c r="GD83" s="1038"/>
      <c r="GE83" s="1038"/>
      <c r="GJ83" s="1032">
        <v>19</v>
      </c>
      <c r="GK83" s="1034">
        <v>0</v>
      </c>
      <c r="GL83" s="1034">
        <v>73.91304347826086</v>
      </c>
      <c r="GM83" s="1034">
        <v>26.086956521739129</v>
      </c>
      <c r="GN83" s="1034">
        <v>0</v>
      </c>
      <c r="GO83" s="1034">
        <v>0</v>
      </c>
      <c r="GP83" s="1034">
        <v>0</v>
      </c>
      <c r="GQ83" s="1034">
        <v>0</v>
      </c>
      <c r="GR83" s="1034">
        <v>755421.46604888549</v>
      </c>
      <c r="GS83" s="1034"/>
      <c r="GT83" s="1035">
        <f t="shared" si="222"/>
        <v>19.25</v>
      </c>
      <c r="GU83" s="1028">
        <v>19</v>
      </c>
      <c r="GV83" s="1061">
        <f t="shared" si="211"/>
        <v>0</v>
      </c>
      <c r="GW83" s="1061">
        <f t="shared" si="212"/>
        <v>558354.99664482835</v>
      </c>
      <c r="GX83" s="1061">
        <f t="shared" si="213"/>
        <v>197066.46940405708</v>
      </c>
      <c r="GY83" s="1061">
        <f t="shared" si="214"/>
        <v>0</v>
      </c>
      <c r="GZ83" s="1061">
        <f t="shared" si="215"/>
        <v>0</v>
      </c>
      <c r="HA83" s="1061">
        <f t="shared" si="216"/>
        <v>0</v>
      </c>
      <c r="HB83" s="1061">
        <f t="shared" si="217"/>
        <v>0</v>
      </c>
      <c r="HC83" s="1034">
        <f t="shared" si="218"/>
        <v>755421.46604888537</v>
      </c>
      <c r="HI83" s="1085">
        <v>19</v>
      </c>
      <c r="HJ83" s="1087">
        <v>0</v>
      </c>
      <c r="HK83" s="1071">
        <v>65.384615384615387</v>
      </c>
      <c r="HL83" s="1071">
        <v>34.615384615384613</v>
      </c>
      <c r="HM83" s="1071">
        <v>0</v>
      </c>
      <c r="HN83" s="1071">
        <v>0</v>
      </c>
      <c r="HO83" s="1071">
        <v>0</v>
      </c>
      <c r="HP83" s="1071">
        <v>0</v>
      </c>
      <c r="HQ83" s="1071">
        <v>486012.90422954562</v>
      </c>
      <c r="HR83" s="1087"/>
      <c r="HS83" s="1086">
        <f t="shared" si="223"/>
        <v>19.25</v>
      </c>
      <c r="HT83" s="1085">
        <v>19</v>
      </c>
      <c r="HU83" s="1071">
        <f t="shared" si="219"/>
        <v>0</v>
      </c>
      <c r="HV83" s="1071">
        <f t="shared" si="219"/>
        <v>317777.66815008753</v>
      </c>
      <c r="HW83" s="1071">
        <f t="shared" si="219"/>
        <v>168235.23607945806</v>
      </c>
      <c r="HX83" s="1071">
        <f t="shared" si="219"/>
        <v>0</v>
      </c>
      <c r="HY83" s="1071">
        <f t="shared" si="219"/>
        <v>0</v>
      </c>
      <c r="HZ83" s="1071">
        <f t="shared" si="219"/>
        <v>0</v>
      </c>
      <c r="IA83" s="1071">
        <f t="shared" si="219"/>
        <v>0</v>
      </c>
      <c r="IB83" s="1071">
        <f t="shared" si="220"/>
        <v>486012.90422954562</v>
      </c>
      <c r="IC83" s="1082"/>
      <c r="IL83" s="1085">
        <v>19</v>
      </c>
      <c r="IM83" s="1087">
        <v>0</v>
      </c>
      <c r="IN83" s="1071">
        <v>43.333333333333336</v>
      </c>
      <c r="IO83" s="1071">
        <v>53.333333333333336</v>
      </c>
      <c r="IP83" s="1071">
        <v>3.3333333333333335</v>
      </c>
      <c r="IQ83" s="1071">
        <v>0</v>
      </c>
      <c r="IR83" s="1071">
        <v>0</v>
      </c>
      <c r="IS83" s="1071">
        <v>0</v>
      </c>
      <c r="IT83" s="1071">
        <v>245774.7276755108</v>
      </c>
      <c r="IU83" s="1087"/>
      <c r="IV83" s="1086">
        <f t="shared" si="224"/>
        <v>19.25</v>
      </c>
      <c r="IW83" s="1085">
        <v>19</v>
      </c>
      <c r="IX83" s="1071">
        <f t="shared" si="186"/>
        <v>0</v>
      </c>
      <c r="IY83" s="1071">
        <f t="shared" si="187"/>
        <v>106502.38199272135</v>
      </c>
      <c r="IZ83" s="1071">
        <f t="shared" si="188"/>
        <v>131079.85476027243</v>
      </c>
      <c r="JA83" s="1071">
        <f t="shared" si="189"/>
        <v>8192.4909225170268</v>
      </c>
      <c r="JB83" s="1071">
        <f t="shared" si="190"/>
        <v>0</v>
      </c>
      <c r="JC83" s="1071">
        <f t="shared" si="191"/>
        <v>0</v>
      </c>
      <c r="JD83" s="1071">
        <f t="shared" si="192"/>
        <v>0</v>
      </c>
      <c r="JE83" s="1071">
        <f t="shared" si="221"/>
        <v>245774.7276755108</v>
      </c>
      <c r="JF83" s="1082"/>
    </row>
    <row r="84" spans="1:266">
      <c r="A84" s="132">
        <v>21</v>
      </c>
      <c r="B84" s="6">
        <v>0</v>
      </c>
      <c r="C84" s="6">
        <v>31.111111111111111</v>
      </c>
      <c r="D84" s="6">
        <v>64.444444444444443</v>
      </c>
      <c r="E84" s="6">
        <v>4.4444444444444446</v>
      </c>
      <c r="F84" s="6">
        <v>0</v>
      </c>
      <c r="G84" s="6">
        <v>0</v>
      </c>
      <c r="H84" s="6">
        <v>0</v>
      </c>
      <c r="I84" s="6"/>
      <c r="J84" s="1">
        <v>116488.75833603325</v>
      </c>
      <c r="M84" s="132">
        <v>21</v>
      </c>
      <c r="N84" s="6">
        <f t="shared" si="141"/>
        <v>0</v>
      </c>
      <c r="O84" s="6">
        <f t="shared" si="142"/>
        <v>36240.947037877013</v>
      </c>
      <c r="P84" s="6">
        <f t="shared" si="143"/>
        <v>75070.533149888099</v>
      </c>
      <c r="Q84" s="6">
        <f t="shared" si="144"/>
        <v>5177.2781482681448</v>
      </c>
      <c r="R84" s="6">
        <f t="shared" si="145"/>
        <v>0</v>
      </c>
      <c r="S84" s="6">
        <f t="shared" si="146"/>
        <v>0</v>
      </c>
      <c r="T84" s="6">
        <f t="shared" si="147"/>
        <v>0</v>
      </c>
      <c r="U84" s="6"/>
      <c r="V84" s="459"/>
      <c r="W84" s="6"/>
      <c r="X84" s="692">
        <v>23.5</v>
      </c>
      <c r="Y84" s="664">
        <v>0</v>
      </c>
      <c r="Z84" s="664">
        <v>0</v>
      </c>
      <c r="AA84" s="664">
        <v>34.444444444444443</v>
      </c>
      <c r="AB84" s="664">
        <v>45.555555555555557</v>
      </c>
      <c r="AC84" s="664">
        <v>16.666666666666664</v>
      </c>
      <c r="AD84" s="664">
        <v>3.3333333333333335</v>
      </c>
      <c r="AE84" s="664">
        <v>0</v>
      </c>
      <c r="AF84" s="6"/>
      <c r="AG84" s="764">
        <v>369079.67352959455</v>
      </c>
      <c r="AI84" s="849">
        <f t="shared" si="148"/>
        <v>23.75</v>
      </c>
      <c r="AJ84" s="767">
        <v>23.5</v>
      </c>
      <c r="AK84" s="664">
        <f t="shared" si="149"/>
        <v>0</v>
      </c>
      <c r="AL84" s="664">
        <f t="shared" si="150"/>
        <v>0</v>
      </c>
      <c r="AM84" s="664">
        <f t="shared" si="151"/>
        <v>127127.44310463812</v>
      </c>
      <c r="AN84" s="664">
        <f t="shared" si="152"/>
        <v>168136.29571903753</v>
      </c>
      <c r="AO84" s="664">
        <f t="shared" si="153"/>
        <v>61513.278921599078</v>
      </c>
      <c r="AP84" s="664">
        <f t="shared" si="154"/>
        <v>12302.655784319819</v>
      </c>
      <c r="AQ84" s="664">
        <f t="shared" si="155"/>
        <v>0</v>
      </c>
      <c r="AR84" s="664">
        <f t="shared" si="156"/>
        <v>369079.67352959455</v>
      </c>
      <c r="AU84" s="6"/>
      <c r="AV84" s="692">
        <v>23</v>
      </c>
      <c r="AW84" s="764">
        <v>0</v>
      </c>
      <c r="AX84" s="764">
        <v>0</v>
      </c>
      <c r="AY84" s="764">
        <v>29.347826086956523</v>
      </c>
      <c r="AZ84" s="764">
        <v>56.521739130434781</v>
      </c>
      <c r="BA84" s="764">
        <v>14.130434782608695</v>
      </c>
      <c r="BB84" s="764">
        <v>0</v>
      </c>
      <c r="BC84" s="764">
        <v>0</v>
      </c>
      <c r="BD84" s="6"/>
      <c r="BE84" s="761">
        <v>671737.23964680114</v>
      </c>
      <c r="BG84" s="849">
        <f t="shared" si="157"/>
        <v>23.25</v>
      </c>
      <c r="BH84" s="858">
        <v>23</v>
      </c>
      <c r="BI84" s="764">
        <f t="shared" si="158"/>
        <v>0</v>
      </c>
      <c r="BJ84" s="764">
        <f t="shared" si="159"/>
        <v>0</v>
      </c>
      <c r="BK84" s="764">
        <f t="shared" si="160"/>
        <v>197140.27685286556</v>
      </c>
      <c r="BL84" s="764">
        <f t="shared" si="161"/>
        <v>379677.57023514842</v>
      </c>
      <c r="BM84" s="764">
        <f t="shared" si="162"/>
        <v>94919.392558787105</v>
      </c>
      <c r="BN84" s="764">
        <f t="shared" si="163"/>
        <v>0</v>
      </c>
      <c r="BO84" s="764">
        <f t="shared" si="164"/>
        <v>0</v>
      </c>
      <c r="BP84" s="761">
        <f t="shared" si="165"/>
        <v>671737.23964680114</v>
      </c>
      <c r="BT84" s="1032">
        <v>22.5</v>
      </c>
      <c r="BU84" s="1034">
        <v>0</v>
      </c>
      <c r="BV84" s="1034">
        <v>0</v>
      </c>
      <c r="BW84" s="1034">
        <v>56.451612903225815</v>
      </c>
      <c r="BX84" s="1034">
        <v>32.258064516129032</v>
      </c>
      <c r="BY84" s="1034">
        <v>11.29032258064516</v>
      </c>
      <c r="BZ84" s="1034">
        <v>0</v>
      </c>
      <c r="CA84" s="1034">
        <v>0</v>
      </c>
      <c r="CB84" s="1038"/>
      <c r="CC84" s="1034">
        <v>572820.36350346566</v>
      </c>
      <c r="CE84" s="1035">
        <f t="shared" si="167"/>
        <v>22.75</v>
      </c>
      <c r="CF84" s="1028">
        <v>22.5</v>
      </c>
      <c r="CG84" s="1034">
        <f t="shared" si="168"/>
        <v>0</v>
      </c>
      <c r="CH84" s="1034">
        <f t="shared" si="225"/>
        <v>0</v>
      </c>
      <c r="CI84" s="1034">
        <f t="shared" si="226"/>
        <v>323366.33423582744</v>
      </c>
      <c r="CJ84" s="1034">
        <f t="shared" si="227"/>
        <v>184780.76242047278</v>
      </c>
      <c r="CK84" s="1034">
        <f t="shared" si="228"/>
        <v>64673.266847165469</v>
      </c>
      <c r="CL84" s="1034">
        <f t="shared" si="229"/>
        <v>0</v>
      </c>
      <c r="CM84" s="1034">
        <f t="shared" si="230"/>
        <v>0</v>
      </c>
      <c r="CN84" s="1034">
        <f t="shared" si="169"/>
        <v>572820.36350346566</v>
      </c>
      <c r="CQ84" s="1032">
        <v>21.5</v>
      </c>
      <c r="CR84" s="1062">
        <v>0</v>
      </c>
      <c r="CS84" s="1062">
        <v>0</v>
      </c>
      <c r="CT84" s="1062">
        <v>66.21621621621621</v>
      </c>
      <c r="CU84" s="1062">
        <v>31.081081081081081</v>
      </c>
      <c r="CV84" s="1062">
        <v>2.7027027027027026</v>
      </c>
      <c r="CW84" s="1062">
        <v>0</v>
      </c>
      <c r="CX84" s="1062">
        <v>0</v>
      </c>
      <c r="CY84" s="1038"/>
      <c r="CZ84" s="1034">
        <v>943001.59596821317</v>
      </c>
      <c r="DA84" s="1034"/>
      <c r="DB84" s="1035">
        <f t="shared" si="193"/>
        <v>21.75</v>
      </c>
      <c r="DC84" s="1028">
        <v>21.5</v>
      </c>
      <c r="DD84" s="1034">
        <f t="shared" si="170"/>
        <v>0</v>
      </c>
      <c r="DE84" s="1034">
        <f t="shared" si="171"/>
        <v>0</v>
      </c>
      <c r="DF84" s="1034">
        <f t="shared" si="172"/>
        <v>624419.97570868162</v>
      </c>
      <c r="DG84" s="1034">
        <f t="shared" si="173"/>
        <v>293095.09063876898</v>
      </c>
      <c r="DH84" s="1034">
        <f t="shared" si="174"/>
        <v>25486.529620762518</v>
      </c>
      <c r="DI84" s="1034">
        <f t="shared" si="175"/>
        <v>0</v>
      </c>
      <c r="DJ84" s="1034">
        <f t="shared" si="176"/>
        <v>0</v>
      </c>
      <c r="DK84" s="1034">
        <f t="shared" si="177"/>
        <v>943001.59596821317</v>
      </c>
      <c r="DN84" s="1032">
        <v>21.5</v>
      </c>
      <c r="DO84" s="1062">
        <v>0</v>
      </c>
      <c r="DP84" s="1062">
        <v>0</v>
      </c>
      <c r="DQ84" s="1062">
        <v>32.330827067669169</v>
      </c>
      <c r="DR84" s="1062">
        <v>50.375939849624061</v>
      </c>
      <c r="DS84" s="1062">
        <v>17.293233082706767</v>
      </c>
      <c r="DT84" s="1062">
        <v>0</v>
      </c>
      <c r="DU84" s="1062">
        <v>0</v>
      </c>
      <c r="DV84" s="1034">
        <v>775117.16385640507</v>
      </c>
      <c r="DW84" s="1034"/>
      <c r="DX84" s="1035">
        <f t="shared" si="194"/>
        <v>21.75</v>
      </c>
      <c r="DY84" s="1028">
        <v>21.5</v>
      </c>
      <c r="DZ84" s="1034">
        <f t="shared" si="195"/>
        <v>0</v>
      </c>
      <c r="EA84" s="1034">
        <f t="shared" si="196"/>
        <v>0</v>
      </c>
      <c r="EB84" s="1034">
        <f t="shared" si="197"/>
        <v>250601.7898182362</v>
      </c>
      <c r="EC84" s="1034">
        <f t="shared" si="198"/>
        <v>390472.55622841453</v>
      </c>
      <c r="ED84" s="1034">
        <f t="shared" si="199"/>
        <v>134042.81780975425</v>
      </c>
      <c r="EE84" s="1034">
        <f t="shared" si="200"/>
        <v>0</v>
      </c>
      <c r="EF84" s="1034">
        <f t="shared" si="201"/>
        <v>0</v>
      </c>
      <c r="EG84" s="1034">
        <f t="shared" si="179"/>
        <v>775117.16385640507</v>
      </c>
      <c r="EL84" s="1032">
        <v>21.5</v>
      </c>
      <c r="EM84" s="1062"/>
      <c r="EN84" s="1062"/>
      <c r="EO84" s="1062"/>
      <c r="EP84" s="1062"/>
      <c r="EQ84" s="1062"/>
      <c r="ER84" s="1062"/>
      <c r="ES84" s="1062"/>
      <c r="ET84" s="1034"/>
      <c r="EU84" s="1034"/>
      <c r="EV84" s="1035">
        <f t="shared" si="202"/>
        <v>21.75</v>
      </c>
      <c r="EW84" s="1028">
        <v>21.5</v>
      </c>
      <c r="EX84" s="1034"/>
      <c r="EY84" s="1034"/>
      <c r="EZ84" s="1034"/>
      <c r="FA84" s="1034"/>
      <c r="FB84" s="1034"/>
      <c r="FC84" s="1034"/>
      <c r="FD84" s="1034"/>
      <c r="FE84" s="1034"/>
      <c r="FK84" s="1032">
        <v>21.5</v>
      </c>
      <c r="FL84" s="1034">
        <v>0</v>
      </c>
      <c r="FM84" s="1034">
        <v>0</v>
      </c>
      <c r="FN84" s="1034">
        <v>55.102040816326522</v>
      </c>
      <c r="FO84" s="1034">
        <v>38.775510204081634</v>
      </c>
      <c r="FP84" s="1034">
        <v>6.1224489795918364</v>
      </c>
      <c r="FQ84" s="1034">
        <v>0</v>
      </c>
      <c r="FR84" s="1034">
        <v>0</v>
      </c>
      <c r="FS84" s="1034">
        <v>608645.99867506057</v>
      </c>
      <c r="FT84" s="1034"/>
      <c r="FU84" s="1035">
        <f t="shared" si="203"/>
        <v>21.75</v>
      </c>
      <c r="FV84" s="1028">
        <v>21.5</v>
      </c>
      <c r="FW84" s="1034">
        <f t="shared" si="204"/>
        <v>0</v>
      </c>
      <c r="FX84" s="1034">
        <f t="shared" si="205"/>
        <v>0</v>
      </c>
      <c r="FY84" s="1034">
        <f t="shared" si="206"/>
        <v>335376.36661687004</v>
      </c>
      <c r="FZ84" s="1034">
        <f t="shared" si="207"/>
        <v>236005.59132298268</v>
      </c>
      <c r="GA84" s="1034">
        <f t="shared" si="208"/>
        <v>37264.040735207789</v>
      </c>
      <c r="GB84" s="1034">
        <f t="shared" si="209"/>
        <v>0</v>
      </c>
      <c r="GC84" s="1034">
        <f t="shared" si="210"/>
        <v>0</v>
      </c>
      <c r="GD84" s="1038"/>
      <c r="GE84" s="1038"/>
      <c r="GJ84" s="1032">
        <v>19.5</v>
      </c>
      <c r="GK84" s="1034">
        <v>0</v>
      </c>
      <c r="GL84" s="1034">
        <v>33.333333333333329</v>
      </c>
      <c r="GM84" s="1034">
        <v>66.666666666666657</v>
      </c>
      <c r="GN84" s="1034">
        <v>0</v>
      </c>
      <c r="GO84" s="1034">
        <v>0</v>
      </c>
      <c r="GP84" s="1034">
        <v>0</v>
      </c>
      <c r="GQ84" s="1034">
        <v>0</v>
      </c>
      <c r="GR84" s="1034">
        <v>768339.13505338575</v>
      </c>
      <c r="GS84" s="1034"/>
      <c r="GT84" s="1035">
        <f t="shared" si="222"/>
        <v>19.75</v>
      </c>
      <c r="GU84" s="1028">
        <v>19.5</v>
      </c>
      <c r="GV84" s="1061">
        <f t="shared" si="211"/>
        <v>0</v>
      </c>
      <c r="GW84" s="1061">
        <f t="shared" si="212"/>
        <v>256113.04501779523</v>
      </c>
      <c r="GX84" s="1061">
        <f t="shared" si="213"/>
        <v>512226.09003559046</v>
      </c>
      <c r="GY84" s="1061">
        <f t="shared" si="214"/>
        <v>0</v>
      </c>
      <c r="GZ84" s="1061">
        <f t="shared" si="215"/>
        <v>0</v>
      </c>
      <c r="HA84" s="1061">
        <f t="shared" si="216"/>
        <v>0</v>
      </c>
      <c r="HB84" s="1061">
        <f t="shared" si="217"/>
        <v>0</v>
      </c>
      <c r="HC84" s="1034">
        <f t="shared" si="218"/>
        <v>768339.13505338575</v>
      </c>
      <c r="HI84" s="1085">
        <v>19.5</v>
      </c>
      <c r="HJ84" s="1087">
        <v>0</v>
      </c>
      <c r="HK84" s="1071">
        <v>14.285714285714285</v>
      </c>
      <c r="HL84" s="1071">
        <v>85.714285714285708</v>
      </c>
      <c r="HM84" s="1071">
        <v>0</v>
      </c>
      <c r="HN84" s="1071">
        <v>0</v>
      </c>
      <c r="HO84" s="1071">
        <v>0</v>
      </c>
      <c r="HP84" s="1071">
        <v>0</v>
      </c>
      <c r="HQ84" s="1071">
        <v>456816.51646979124</v>
      </c>
      <c r="HR84" s="1087"/>
      <c r="HS84" s="1086">
        <f t="shared" si="223"/>
        <v>19.75</v>
      </c>
      <c r="HT84" s="1085">
        <v>19.5</v>
      </c>
      <c r="HU84" s="1071">
        <f t="shared" si="219"/>
        <v>0</v>
      </c>
      <c r="HV84" s="1071">
        <f t="shared" si="219"/>
        <v>65259.502352827316</v>
      </c>
      <c r="HW84" s="1071">
        <f t="shared" si="219"/>
        <v>391557.0141169639</v>
      </c>
      <c r="HX84" s="1071">
        <f t="shared" si="219"/>
        <v>0</v>
      </c>
      <c r="HY84" s="1071">
        <f t="shared" si="219"/>
        <v>0</v>
      </c>
      <c r="HZ84" s="1071">
        <f t="shared" si="219"/>
        <v>0</v>
      </c>
      <c r="IA84" s="1071">
        <f t="shared" si="219"/>
        <v>0</v>
      </c>
      <c r="IB84" s="1071">
        <f t="shared" si="220"/>
        <v>456816.51646979118</v>
      </c>
      <c r="IC84" s="1082"/>
      <c r="IL84" s="1085">
        <v>19.5</v>
      </c>
      <c r="IM84" s="1087">
        <v>0</v>
      </c>
      <c r="IN84" s="1071">
        <v>22.222222222222221</v>
      </c>
      <c r="IO84" s="1071">
        <v>70.370370370370367</v>
      </c>
      <c r="IP84" s="1071">
        <v>7.4074074074074066</v>
      </c>
      <c r="IQ84" s="1071">
        <v>0</v>
      </c>
      <c r="IR84" s="1071">
        <v>0</v>
      </c>
      <c r="IS84" s="1071">
        <v>0</v>
      </c>
      <c r="IT84" s="1071">
        <v>338000.64594872447</v>
      </c>
      <c r="IU84" s="1087"/>
      <c r="IV84" s="1086">
        <f t="shared" si="224"/>
        <v>19.75</v>
      </c>
      <c r="IW84" s="1085">
        <v>19.5</v>
      </c>
      <c r="IX84" s="1071">
        <f t="shared" si="186"/>
        <v>0</v>
      </c>
      <c r="IY84" s="1071">
        <f t="shared" si="187"/>
        <v>75111.254655272103</v>
      </c>
      <c r="IZ84" s="1071">
        <f t="shared" si="188"/>
        <v>237852.30640836165</v>
      </c>
      <c r="JA84" s="1071">
        <f t="shared" si="189"/>
        <v>25037.084885090695</v>
      </c>
      <c r="JB84" s="1071">
        <f t="shared" si="190"/>
        <v>0</v>
      </c>
      <c r="JC84" s="1071">
        <f t="shared" si="191"/>
        <v>0</v>
      </c>
      <c r="JD84" s="1071">
        <f t="shared" si="192"/>
        <v>0</v>
      </c>
      <c r="JE84" s="1071">
        <f t="shared" si="221"/>
        <v>338000.64594872447</v>
      </c>
      <c r="JF84" s="1082"/>
    </row>
    <row r="85" spans="1:266">
      <c r="A85" s="132">
        <v>21.5</v>
      </c>
      <c r="B85" s="6">
        <v>0</v>
      </c>
      <c r="C85" s="6">
        <v>32.558139534883722</v>
      </c>
      <c r="D85" s="6">
        <v>58.139534883720934</v>
      </c>
      <c r="E85" s="6">
        <v>9.3023255813953494</v>
      </c>
      <c r="F85" s="6">
        <v>0</v>
      </c>
      <c r="G85" s="6">
        <v>0</v>
      </c>
      <c r="H85" s="6">
        <v>0</v>
      </c>
      <c r="I85" s="6"/>
      <c r="J85" s="1">
        <v>164888.9316317144</v>
      </c>
      <c r="M85" s="132">
        <v>21.5</v>
      </c>
      <c r="N85" s="6">
        <f t="shared" si="141"/>
        <v>0</v>
      </c>
      <c r="O85" s="6">
        <f t="shared" si="142"/>
        <v>53684.768438232597</v>
      </c>
      <c r="P85" s="6">
        <f t="shared" si="143"/>
        <v>95865.657925415362</v>
      </c>
      <c r="Q85" s="6">
        <f t="shared" si="144"/>
        <v>15338.505268066456</v>
      </c>
      <c r="R85" s="6">
        <f t="shared" si="145"/>
        <v>0</v>
      </c>
      <c r="S85" s="6">
        <f t="shared" si="146"/>
        <v>0</v>
      </c>
      <c r="T85" s="6">
        <f t="shared" si="147"/>
        <v>0</v>
      </c>
      <c r="U85" s="6"/>
      <c r="V85" s="459"/>
      <c r="W85" s="6"/>
      <c r="X85" s="692">
        <v>24</v>
      </c>
      <c r="Y85" s="664">
        <v>0</v>
      </c>
      <c r="Z85" s="664">
        <v>0</v>
      </c>
      <c r="AA85" s="664">
        <v>24.752475247524753</v>
      </c>
      <c r="AB85" s="664">
        <v>52.475247524752476</v>
      </c>
      <c r="AC85" s="664">
        <v>18.811881188118811</v>
      </c>
      <c r="AD85" s="664">
        <v>3.9603960396039604</v>
      </c>
      <c r="AE85" s="664">
        <v>0</v>
      </c>
      <c r="AF85" s="6"/>
      <c r="AG85" s="764">
        <v>378216.08527359599</v>
      </c>
      <c r="AI85" s="849">
        <f t="shared" si="148"/>
        <v>24.25</v>
      </c>
      <c r="AJ85" s="767">
        <v>24</v>
      </c>
      <c r="AK85" s="664">
        <f t="shared" si="149"/>
        <v>0</v>
      </c>
      <c r="AL85" s="664">
        <f t="shared" si="150"/>
        <v>0</v>
      </c>
      <c r="AM85" s="664">
        <f t="shared" si="151"/>
        <v>93617.842889503969</v>
      </c>
      <c r="AN85" s="664">
        <f t="shared" si="152"/>
        <v>198469.82692574841</v>
      </c>
      <c r="AO85" s="664">
        <f t="shared" si="153"/>
        <v>71149.560596023002</v>
      </c>
      <c r="AP85" s="664">
        <f t="shared" si="154"/>
        <v>14978.854862320633</v>
      </c>
      <c r="AQ85" s="664">
        <f t="shared" si="155"/>
        <v>0</v>
      </c>
      <c r="AR85" s="664">
        <f t="shared" si="156"/>
        <v>378216.08527359599</v>
      </c>
      <c r="AU85" s="6"/>
      <c r="AV85" s="692">
        <v>23.5</v>
      </c>
      <c r="AW85" s="764">
        <v>0</v>
      </c>
      <c r="AX85" s="764">
        <v>0</v>
      </c>
      <c r="AY85" s="764">
        <v>7.8651685393258424</v>
      </c>
      <c r="AZ85" s="764">
        <v>62.921348314606739</v>
      </c>
      <c r="BA85" s="764">
        <v>26.966292134831459</v>
      </c>
      <c r="BB85" s="764">
        <v>2.2471910112359552</v>
      </c>
      <c r="BC85" s="764">
        <v>0</v>
      </c>
      <c r="BD85" s="6"/>
      <c r="BE85" s="761">
        <v>680917.63838402217</v>
      </c>
      <c r="BG85" s="849">
        <f t="shared" si="157"/>
        <v>23.75</v>
      </c>
      <c r="BH85" s="858">
        <v>23.5</v>
      </c>
      <c r="BI85" s="764">
        <f t="shared" si="158"/>
        <v>0</v>
      </c>
      <c r="BJ85" s="764">
        <f t="shared" si="159"/>
        <v>0</v>
      </c>
      <c r="BK85" s="764">
        <f t="shared" si="160"/>
        <v>53555.319872900618</v>
      </c>
      <c r="BL85" s="764">
        <f t="shared" si="161"/>
        <v>428442.55898320494</v>
      </c>
      <c r="BM85" s="764">
        <f t="shared" si="162"/>
        <v>183618.23956423069</v>
      </c>
      <c r="BN85" s="764">
        <f t="shared" si="163"/>
        <v>15301.519963685894</v>
      </c>
      <c r="BO85" s="764">
        <f t="shared" si="164"/>
        <v>0</v>
      </c>
      <c r="BP85" s="761">
        <f t="shared" si="165"/>
        <v>680917.63838402217</v>
      </c>
      <c r="BT85" s="1032">
        <v>23</v>
      </c>
      <c r="BU85" s="1034">
        <v>0</v>
      </c>
      <c r="BV85" s="1034">
        <v>0</v>
      </c>
      <c r="BW85" s="1034">
        <v>40.625</v>
      </c>
      <c r="BX85" s="1034">
        <v>40.625</v>
      </c>
      <c r="BY85" s="1034">
        <v>17.1875</v>
      </c>
      <c r="BZ85" s="1034">
        <v>1.5625</v>
      </c>
      <c r="CA85" s="1034">
        <v>0</v>
      </c>
      <c r="CB85" s="1038"/>
      <c r="CC85" s="1034">
        <v>765146.66278285196</v>
      </c>
      <c r="CE85" s="1035">
        <f t="shared" si="167"/>
        <v>23.25</v>
      </c>
      <c r="CF85" s="1028">
        <v>23</v>
      </c>
      <c r="CG85" s="1034">
        <f t="shared" si="168"/>
        <v>0</v>
      </c>
      <c r="CH85" s="1034">
        <f t="shared" si="225"/>
        <v>0</v>
      </c>
      <c r="CI85" s="1034">
        <f t="shared" si="226"/>
        <v>310840.83175553358</v>
      </c>
      <c r="CJ85" s="1034">
        <f t="shared" si="227"/>
        <v>310840.83175553358</v>
      </c>
      <c r="CK85" s="1034">
        <f t="shared" si="228"/>
        <v>131509.58266580268</v>
      </c>
      <c r="CL85" s="1034">
        <f t="shared" si="229"/>
        <v>11955.416605982062</v>
      </c>
      <c r="CM85" s="1034">
        <f t="shared" si="230"/>
        <v>0</v>
      </c>
      <c r="CN85" s="1034">
        <f t="shared" si="169"/>
        <v>765146.66278285196</v>
      </c>
      <c r="CQ85" s="1032">
        <v>22</v>
      </c>
      <c r="CR85" s="1062">
        <v>0</v>
      </c>
      <c r="CS85" s="1062">
        <v>0</v>
      </c>
      <c r="CT85" s="1062">
        <v>52.112676056338024</v>
      </c>
      <c r="CU85" s="1062">
        <v>40.845070422535215</v>
      </c>
      <c r="CV85" s="1062">
        <v>7.042253521126761</v>
      </c>
      <c r="CW85" s="1062">
        <v>0</v>
      </c>
      <c r="CX85" s="1062">
        <v>0</v>
      </c>
      <c r="CY85" s="1038"/>
      <c r="CZ85" s="1034">
        <v>994483.65702997439</v>
      </c>
      <c r="DA85" s="1034"/>
      <c r="DB85" s="1035">
        <f t="shared" si="193"/>
        <v>22.25</v>
      </c>
      <c r="DC85" s="1028">
        <v>22</v>
      </c>
      <c r="DD85" s="1034">
        <f t="shared" si="170"/>
        <v>0</v>
      </c>
      <c r="DE85" s="1034">
        <f t="shared" si="171"/>
        <v>0</v>
      </c>
      <c r="DF85" s="1034">
        <f t="shared" si="172"/>
        <v>518252.04662125424</v>
      </c>
      <c r="DG85" s="1034">
        <f t="shared" si="173"/>
        <v>406197.55005449662</v>
      </c>
      <c r="DH85" s="1034">
        <f t="shared" si="174"/>
        <v>70034.060354223548</v>
      </c>
      <c r="DI85" s="1034">
        <f t="shared" si="175"/>
        <v>0</v>
      </c>
      <c r="DJ85" s="1034">
        <f t="shared" si="176"/>
        <v>0</v>
      </c>
      <c r="DK85" s="1034">
        <f t="shared" si="177"/>
        <v>994483.65702997439</v>
      </c>
      <c r="DN85" s="1032">
        <v>22</v>
      </c>
      <c r="DO85" s="1062">
        <v>0</v>
      </c>
      <c r="DP85" s="1062">
        <v>0</v>
      </c>
      <c r="DQ85" s="1062">
        <v>22.068965517241381</v>
      </c>
      <c r="DR85" s="1062">
        <v>51.03448275862069</v>
      </c>
      <c r="DS85" s="1062">
        <v>26.206896551724139</v>
      </c>
      <c r="DT85" s="1062">
        <v>0.68965517241379315</v>
      </c>
      <c r="DU85" s="1062">
        <v>0</v>
      </c>
      <c r="DV85" s="1034">
        <v>1093742.5262217848</v>
      </c>
      <c r="DW85" s="1034"/>
      <c r="DX85" s="1035">
        <f t="shared" si="194"/>
        <v>22.25</v>
      </c>
      <c r="DY85" s="1028">
        <v>22</v>
      </c>
      <c r="DZ85" s="1034">
        <f t="shared" si="195"/>
        <v>0</v>
      </c>
      <c r="EA85" s="1034">
        <f t="shared" si="196"/>
        <v>0</v>
      </c>
      <c r="EB85" s="1034">
        <f t="shared" si="197"/>
        <v>241377.66095929046</v>
      </c>
      <c r="EC85" s="1034">
        <f t="shared" si="198"/>
        <v>558185.84096835915</v>
      </c>
      <c r="ED85" s="1034">
        <f t="shared" si="199"/>
        <v>286635.9723891574</v>
      </c>
      <c r="EE85" s="1034">
        <f t="shared" si="200"/>
        <v>7543.0519049778268</v>
      </c>
      <c r="EF85" s="1034">
        <f t="shared" si="201"/>
        <v>0</v>
      </c>
      <c r="EG85" s="1034">
        <f t="shared" si="179"/>
        <v>1093742.5262217848</v>
      </c>
      <c r="EL85" s="1032">
        <v>22</v>
      </c>
      <c r="EM85" s="1062"/>
      <c r="EN85" s="1062"/>
      <c r="EO85" s="1062"/>
      <c r="EP85" s="1062"/>
      <c r="EQ85" s="1062"/>
      <c r="ER85" s="1062"/>
      <c r="ES85" s="1062"/>
      <c r="ET85" s="1034"/>
      <c r="EU85" s="1034"/>
      <c r="EV85" s="1035">
        <f t="shared" si="202"/>
        <v>22.25</v>
      </c>
      <c r="EW85" s="1028">
        <v>22</v>
      </c>
      <c r="EX85" s="1034"/>
      <c r="EY85" s="1034"/>
      <c r="EZ85" s="1034"/>
      <c r="FA85" s="1034"/>
      <c r="FB85" s="1034"/>
      <c r="FC85" s="1034"/>
      <c r="FD85" s="1034"/>
      <c r="FE85" s="1034"/>
      <c r="FK85" s="1032">
        <v>22</v>
      </c>
      <c r="FL85" s="1034">
        <v>0</v>
      </c>
      <c r="FM85" s="1034">
        <v>0</v>
      </c>
      <c r="FN85" s="1034">
        <v>41.860465116279073</v>
      </c>
      <c r="FO85" s="1034">
        <v>46.511627906976742</v>
      </c>
      <c r="FP85" s="1034">
        <v>11.627906976744185</v>
      </c>
      <c r="FQ85" s="1034">
        <v>0</v>
      </c>
      <c r="FR85" s="1034">
        <v>0</v>
      </c>
      <c r="FS85" s="1034">
        <v>748644.17237054475</v>
      </c>
      <c r="FT85" s="1034"/>
      <c r="FU85" s="1035">
        <f t="shared" si="203"/>
        <v>22.25</v>
      </c>
      <c r="FV85" s="1028">
        <v>22</v>
      </c>
      <c r="FW85" s="1034">
        <f t="shared" si="204"/>
        <v>0</v>
      </c>
      <c r="FX85" s="1034">
        <f t="shared" si="205"/>
        <v>0</v>
      </c>
      <c r="FY85" s="1034">
        <f t="shared" si="206"/>
        <v>313385.93262022804</v>
      </c>
      <c r="FZ85" s="1034">
        <f t="shared" si="207"/>
        <v>348206.59180025331</v>
      </c>
      <c r="GA85" s="1034">
        <f t="shared" si="208"/>
        <v>87051.647950063329</v>
      </c>
      <c r="GB85" s="1034">
        <f t="shared" si="209"/>
        <v>0</v>
      </c>
      <c r="GC85" s="1034">
        <f t="shared" si="210"/>
        <v>0</v>
      </c>
      <c r="GD85" s="1038"/>
      <c r="GE85" s="1038"/>
      <c r="GJ85" s="1032">
        <v>20</v>
      </c>
      <c r="GK85" s="1034">
        <v>0</v>
      </c>
      <c r="GL85" s="1034">
        <v>38</v>
      </c>
      <c r="GM85" s="1034">
        <v>60</v>
      </c>
      <c r="GN85" s="1034">
        <v>2</v>
      </c>
      <c r="GO85" s="1034">
        <v>0</v>
      </c>
      <c r="GP85" s="1034">
        <v>0</v>
      </c>
      <c r="GQ85" s="1034">
        <v>0</v>
      </c>
      <c r="GR85" s="1034">
        <v>822002.13677349128</v>
      </c>
      <c r="GS85" s="1034"/>
      <c r="GT85" s="1035">
        <f t="shared" si="222"/>
        <v>20.25</v>
      </c>
      <c r="GU85" s="1028">
        <v>20</v>
      </c>
      <c r="GV85" s="1061">
        <f t="shared" si="211"/>
        <v>0</v>
      </c>
      <c r="GW85" s="1061">
        <f t="shared" si="212"/>
        <v>312360.81197392667</v>
      </c>
      <c r="GX85" s="1061">
        <f t="shared" si="213"/>
        <v>493201.28206409479</v>
      </c>
      <c r="GY85" s="1061">
        <f t="shared" si="214"/>
        <v>16440.042735469826</v>
      </c>
      <c r="GZ85" s="1061">
        <f t="shared" si="215"/>
        <v>0</v>
      </c>
      <c r="HA85" s="1061">
        <f t="shared" si="216"/>
        <v>0</v>
      </c>
      <c r="HB85" s="1061">
        <f t="shared" si="217"/>
        <v>0</v>
      </c>
      <c r="HC85" s="1034">
        <f t="shared" si="218"/>
        <v>822002.13677349139</v>
      </c>
      <c r="HI85" s="1085">
        <v>20</v>
      </c>
      <c r="HJ85" s="1087">
        <v>0</v>
      </c>
      <c r="HK85" s="1071">
        <v>12.5</v>
      </c>
      <c r="HL85" s="1071">
        <v>79.166666666666657</v>
      </c>
      <c r="HM85" s="1071">
        <v>8.3333333333333321</v>
      </c>
      <c r="HN85" s="1071">
        <v>0</v>
      </c>
      <c r="HO85" s="1071">
        <v>0</v>
      </c>
      <c r="HP85" s="1071">
        <v>0</v>
      </c>
      <c r="HQ85" s="1071">
        <v>421940.7701401643</v>
      </c>
      <c r="HR85" s="1087"/>
      <c r="HS85" s="1086">
        <f t="shared" si="223"/>
        <v>20.25</v>
      </c>
      <c r="HT85" s="1085">
        <v>20</v>
      </c>
      <c r="HU85" s="1071">
        <f t="shared" si="219"/>
        <v>0</v>
      </c>
      <c r="HV85" s="1071">
        <f t="shared" si="219"/>
        <v>52742.596267520537</v>
      </c>
      <c r="HW85" s="1071">
        <f t="shared" si="219"/>
        <v>334036.44302763004</v>
      </c>
      <c r="HX85" s="1071">
        <f t="shared" si="219"/>
        <v>35161.730845013684</v>
      </c>
      <c r="HY85" s="1071">
        <f t="shared" si="219"/>
        <v>0</v>
      </c>
      <c r="HZ85" s="1071">
        <f t="shared" si="219"/>
        <v>0</v>
      </c>
      <c r="IA85" s="1071">
        <f t="shared" si="219"/>
        <v>0</v>
      </c>
      <c r="IB85" s="1071">
        <f t="shared" si="220"/>
        <v>421940.77014016424</v>
      </c>
      <c r="IC85" s="1082"/>
      <c r="IL85" s="1085">
        <v>20</v>
      </c>
      <c r="IM85" s="1087">
        <v>0</v>
      </c>
      <c r="IN85" s="1071">
        <v>12.5</v>
      </c>
      <c r="IO85" s="1071">
        <v>70.833333333333343</v>
      </c>
      <c r="IP85" s="1071">
        <v>16.666666666666664</v>
      </c>
      <c r="IQ85" s="1071">
        <v>0</v>
      </c>
      <c r="IR85" s="1071">
        <v>0</v>
      </c>
      <c r="IS85" s="1071">
        <v>0</v>
      </c>
      <c r="IT85" s="1071">
        <v>432012.73419245757</v>
      </c>
      <c r="IU85" s="1087"/>
      <c r="IV85" s="1086">
        <f t="shared" si="224"/>
        <v>20.25</v>
      </c>
      <c r="IW85" s="1085">
        <v>20</v>
      </c>
      <c r="IX85" s="1071">
        <f t="shared" si="186"/>
        <v>0</v>
      </c>
      <c r="IY85" s="1071">
        <f t="shared" si="187"/>
        <v>54001.591774057197</v>
      </c>
      <c r="IZ85" s="1071">
        <f t="shared" si="188"/>
        <v>306009.02005299082</v>
      </c>
      <c r="JA85" s="1071">
        <f t="shared" si="189"/>
        <v>72002.122365409581</v>
      </c>
      <c r="JB85" s="1071">
        <f t="shared" si="190"/>
        <v>0</v>
      </c>
      <c r="JC85" s="1071">
        <f t="shared" si="191"/>
        <v>0</v>
      </c>
      <c r="JD85" s="1071">
        <f t="shared" si="192"/>
        <v>0</v>
      </c>
      <c r="JE85" s="1071">
        <f t="shared" si="221"/>
        <v>432012.73419245757</v>
      </c>
      <c r="JF85" s="1082"/>
    </row>
    <row r="86" spans="1:266">
      <c r="A86" s="132">
        <v>22</v>
      </c>
      <c r="B86" s="6">
        <v>0</v>
      </c>
      <c r="C86" s="6">
        <v>16.363636363636363</v>
      </c>
      <c r="D86" s="6">
        <v>67.272727272727266</v>
      </c>
      <c r="E86" s="6">
        <v>16.363636363636363</v>
      </c>
      <c r="F86" s="6">
        <v>0</v>
      </c>
      <c r="G86" s="6">
        <v>0</v>
      </c>
      <c r="H86" s="6">
        <v>0</v>
      </c>
      <c r="I86" s="6"/>
      <c r="J86" s="1">
        <v>278372.22696721082</v>
      </c>
      <c r="M86" s="132">
        <v>22</v>
      </c>
      <c r="N86" s="6">
        <f t="shared" si="141"/>
        <v>0</v>
      </c>
      <c r="O86" s="6">
        <f t="shared" si="142"/>
        <v>45551.818958270858</v>
      </c>
      <c r="P86" s="6">
        <f t="shared" si="143"/>
        <v>187268.58905066908</v>
      </c>
      <c r="Q86" s="6">
        <f t="shared" si="144"/>
        <v>45551.818958270858</v>
      </c>
      <c r="R86" s="6">
        <f t="shared" si="145"/>
        <v>0</v>
      </c>
      <c r="S86" s="6">
        <f t="shared" si="146"/>
        <v>0</v>
      </c>
      <c r="T86" s="6">
        <f t="shared" si="147"/>
        <v>0</v>
      </c>
      <c r="U86" s="6"/>
      <c r="V86" s="459"/>
      <c r="W86" s="6"/>
      <c r="X86" s="692">
        <v>24.5</v>
      </c>
      <c r="Y86" s="664">
        <v>0</v>
      </c>
      <c r="Z86" s="664">
        <v>0</v>
      </c>
      <c r="AA86" s="664">
        <v>0</v>
      </c>
      <c r="AB86" s="664">
        <v>49.523809523809526</v>
      </c>
      <c r="AC86" s="664">
        <v>37.142857142857146</v>
      </c>
      <c r="AD86" s="664">
        <v>12.380952380952381</v>
      </c>
      <c r="AE86" s="664">
        <v>0.95238095238095244</v>
      </c>
      <c r="AF86" s="6"/>
      <c r="AG86" s="764">
        <v>265456.97134948877</v>
      </c>
      <c r="AI86" s="849">
        <f t="shared" si="148"/>
        <v>24.75</v>
      </c>
      <c r="AJ86" s="767">
        <v>24.5</v>
      </c>
      <c r="AK86" s="664">
        <f t="shared" si="149"/>
        <v>0</v>
      </c>
      <c r="AL86" s="664">
        <f t="shared" si="150"/>
        <v>0</v>
      </c>
      <c r="AM86" s="664">
        <f t="shared" si="151"/>
        <v>0</v>
      </c>
      <c r="AN86" s="664">
        <f t="shared" si="152"/>
        <v>131464.40485879444</v>
      </c>
      <c r="AO86" s="664">
        <f t="shared" si="153"/>
        <v>98598.303644095839</v>
      </c>
      <c r="AP86" s="664">
        <f t="shared" si="154"/>
        <v>32866.10121469861</v>
      </c>
      <c r="AQ86" s="664">
        <f t="shared" si="155"/>
        <v>2528.1616318998931</v>
      </c>
      <c r="AR86" s="664">
        <f t="shared" si="156"/>
        <v>265456.97134948877</v>
      </c>
      <c r="AU86" s="6"/>
      <c r="AV86" s="692">
        <v>24</v>
      </c>
      <c r="AW86" s="764">
        <v>0</v>
      </c>
      <c r="AX86" s="764">
        <v>0</v>
      </c>
      <c r="AY86" s="764">
        <v>1.9230769230769231</v>
      </c>
      <c r="AZ86" s="764">
        <v>59.615384615384613</v>
      </c>
      <c r="BA86" s="764">
        <v>34.615384615384613</v>
      </c>
      <c r="BB86" s="764">
        <v>3.8461538461538463</v>
      </c>
      <c r="BC86" s="764">
        <v>0</v>
      </c>
      <c r="BD86" s="6"/>
      <c r="BE86" s="761">
        <v>526528.07092335238</v>
      </c>
      <c r="BG86" s="849">
        <f t="shared" si="157"/>
        <v>24.25</v>
      </c>
      <c r="BH86" s="858">
        <v>24</v>
      </c>
      <c r="BI86" s="764">
        <f t="shared" si="158"/>
        <v>0</v>
      </c>
      <c r="BJ86" s="764">
        <f t="shared" si="159"/>
        <v>0</v>
      </c>
      <c r="BK86" s="764">
        <f t="shared" si="160"/>
        <v>10125.539825449085</v>
      </c>
      <c r="BL86" s="764">
        <f t="shared" si="161"/>
        <v>313891.73458892159</v>
      </c>
      <c r="BM86" s="764">
        <f t="shared" si="162"/>
        <v>182259.7168580835</v>
      </c>
      <c r="BN86" s="764">
        <f t="shared" si="163"/>
        <v>20251.079650898169</v>
      </c>
      <c r="BO86" s="764">
        <f t="shared" si="164"/>
        <v>0</v>
      </c>
      <c r="BP86" s="761">
        <f t="shared" si="165"/>
        <v>526528.07092335226</v>
      </c>
      <c r="BT86" s="1032">
        <v>23.5</v>
      </c>
      <c r="BU86" s="1034">
        <v>0</v>
      </c>
      <c r="BV86" s="1034">
        <v>0</v>
      </c>
      <c r="BW86" s="1034">
        <v>23.809523809523807</v>
      </c>
      <c r="BX86" s="1034">
        <v>55.555555555555557</v>
      </c>
      <c r="BY86" s="1034">
        <v>17.460317460317459</v>
      </c>
      <c r="BZ86" s="1034">
        <v>3.1746031746031744</v>
      </c>
      <c r="CA86" s="1034">
        <v>0</v>
      </c>
      <c r="CB86" s="1038"/>
      <c r="CC86" s="1034">
        <v>674844.91718112293</v>
      </c>
      <c r="CE86" s="1035">
        <f t="shared" si="167"/>
        <v>23.75</v>
      </c>
      <c r="CF86" s="1028">
        <v>23.5</v>
      </c>
      <c r="CG86" s="1034">
        <f t="shared" si="168"/>
        <v>0</v>
      </c>
      <c r="CH86" s="1034">
        <f t="shared" si="225"/>
        <v>0</v>
      </c>
      <c r="CI86" s="1034">
        <f t="shared" si="226"/>
        <v>160677.36123360068</v>
      </c>
      <c r="CJ86" s="1034">
        <f t="shared" si="227"/>
        <v>374913.84287840163</v>
      </c>
      <c r="CK86" s="1034">
        <f t="shared" si="228"/>
        <v>117830.0649046405</v>
      </c>
      <c r="CL86" s="1034">
        <f t="shared" si="229"/>
        <v>21423.648164480092</v>
      </c>
      <c r="CM86" s="1034">
        <f t="shared" si="230"/>
        <v>0</v>
      </c>
      <c r="CN86" s="1034">
        <f t="shared" si="169"/>
        <v>674844.91718112293</v>
      </c>
      <c r="CQ86" s="1032">
        <v>22.5</v>
      </c>
      <c r="CR86" s="1062">
        <v>0</v>
      </c>
      <c r="CS86" s="1062">
        <v>0</v>
      </c>
      <c r="CT86" s="1062">
        <v>41.77215189873418</v>
      </c>
      <c r="CU86" s="1062">
        <v>41.77215189873418</v>
      </c>
      <c r="CV86" s="1062">
        <v>13.924050632911392</v>
      </c>
      <c r="CW86" s="1062">
        <v>2.5316455696202533</v>
      </c>
      <c r="CX86" s="1062">
        <v>0</v>
      </c>
      <c r="CY86" s="1038"/>
      <c r="CZ86" s="1034">
        <v>975449.70318056364</v>
      </c>
      <c r="DA86" s="1034"/>
      <c r="DB86" s="1035">
        <f t="shared" si="193"/>
        <v>22.75</v>
      </c>
      <c r="DC86" s="1028">
        <v>22.5</v>
      </c>
      <c r="DD86" s="1034">
        <f t="shared" si="170"/>
        <v>0</v>
      </c>
      <c r="DE86" s="1034">
        <f t="shared" si="171"/>
        <v>0</v>
      </c>
      <c r="DF86" s="1034">
        <f t="shared" si="172"/>
        <v>407466.33170833671</v>
      </c>
      <c r="DG86" s="1034">
        <f t="shared" si="173"/>
        <v>407466.33170833671</v>
      </c>
      <c r="DH86" s="1034">
        <f t="shared" si="174"/>
        <v>135822.11056944556</v>
      </c>
      <c r="DI86" s="1034">
        <f t="shared" si="175"/>
        <v>24694.929194444652</v>
      </c>
      <c r="DJ86" s="1034">
        <f t="shared" si="176"/>
        <v>0</v>
      </c>
      <c r="DK86" s="1034">
        <f t="shared" si="177"/>
        <v>975449.70318056364</v>
      </c>
      <c r="DN86" s="1032">
        <v>22.5</v>
      </c>
      <c r="DO86" s="1062">
        <v>0</v>
      </c>
      <c r="DP86" s="1062">
        <v>0</v>
      </c>
      <c r="DQ86" s="1062">
        <v>11.111111111111111</v>
      </c>
      <c r="DR86" s="1062">
        <v>50.694444444444443</v>
      </c>
      <c r="DS86" s="1062">
        <v>34.027777777777779</v>
      </c>
      <c r="DT86" s="1062">
        <v>4.1666666666666661</v>
      </c>
      <c r="DU86" s="1062">
        <v>0</v>
      </c>
      <c r="DV86" s="1034">
        <v>973927.34983463003</v>
      </c>
      <c r="DW86" s="1034"/>
      <c r="DX86" s="1035">
        <f t="shared" si="194"/>
        <v>22.75</v>
      </c>
      <c r="DY86" s="1028">
        <v>22.5</v>
      </c>
      <c r="DZ86" s="1034">
        <f t="shared" si="195"/>
        <v>0</v>
      </c>
      <c r="EA86" s="1034">
        <f t="shared" si="196"/>
        <v>0</v>
      </c>
      <c r="EB86" s="1034">
        <f t="shared" si="197"/>
        <v>108214.14998162557</v>
      </c>
      <c r="EC86" s="1034">
        <f t="shared" si="198"/>
        <v>493727.0592911666</v>
      </c>
      <c r="ED86" s="1034">
        <f t="shared" si="199"/>
        <v>331405.8343187283</v>
      </c>
      <c r="EE86" s="1034">
        <f t="shared" si="200"/>
        <v>40580.306243109575</v>
      </c>
      <c r="EF86" s="1034">
        <f t="shared" si="201"/>
        <v>0</v>
      </c>
      <c r="EG86" s="1034">
        <f t="shared" si="179"/>
        <v>973927.34983463003</v>
      </c>
      <c r="EL86" s="1032">
        <v>22.5</v>
      </c>
      <c r="EM86" s="1062"/>
      <c r="EN86" s="1062"/>
      <c r="EO86" s="1062"/>
      <c r="EP86" s="1062"/>
      <c r="EQ86" s="1062"/>
      <c r="ER86" s="1062"/>
      <c r="ES86" s="1062"/>
      <c r="ET86" s="1034"/>
      <c r="EU86" s="1034"/>
      <c r="EV86" s="1035">
        <f t="shared" si="202"/>
        <v>22.75</v>
      </c>
      <c r="EW86" s="1028">
        <v>22.5</v>
      </c>
      <c r="EX86" s="1034"/>
      <c r="EY86" s="1034"/>
      <c r="EZ86" s="1034"/>
      <c r="FA86" s="1034"/>
      <c r="FB86" s="1034"/>
      <c r="FC86" s="1034"/>
      <c r="FD86" s="1034"/>
      <c r="FE86" s="1034"/>
      <c r="FK86" s="1032">
        <v>22.5</v>
      </c>
      <c r="FL86" s="1034">
        <v>0</v>
      </c>
      <c r="FM86" s="1034">
        <v>0</v>
      </c>
      <c r="FN86" s="1034">
        <v>25</v>
      </c>
      <c r="FO86" s="1034">
        <v>50</v>
      </c>
      <c r="FP86" s="1034">
        <v>20.833333333333336</v>
      </c>
      <c r="FQ86" s="1034">
        <v>4.1666666666666661</v>
      </c>
      <c r="FR86" s="1034">
        <v>0</v>
      </c>
      <c r="FS86" s="1034">
        <v>505662.63122174691</v>
      </c>
      <c r="FT86" s="1034"/>
      <c r="FU86" s="1035">
        <f t="shared" si="203"/>
        <v>22.75</v>
      </c>
      <c r="FV86" s="1028">
        <v>22.5</v>
      </c>
      <c r="FW86" s="1034">
        <f t="shared" si="204"/>
        <v>0</v>
      </c>
      <c r="FX86" s="1034">
        <f t="shared" si="205"/>
        <v>0</v>
      </c>
      <c r="FY86" s="1034">
        <f t="shared" si="206"/>
        <v>126415.65780543671</v>
      </c>
      <c r="FZ86" s="1034">
        <f t="shared" si="207"/>
        <v>252831.31561087343</v>
      </c>
      <c r="GA86" s="1034">
        <f t="shared" si="208"/>
        <v>105346.38150453063</v>
      </c>
      <c r="GB86" s="1034">
        <f t="shared" si="209"/>
        <v>21069.27630090612</v>
      </c>
      <c r="GC86" s="1034">
        <f t="shared" si="210"/>
        <v>0</v>
      </c>
      <c r="GD86" s="1038"/>
      <c r="GE86" s="1038"/>
      <c r="GJ86" s="1032">
        <v>20.5</v>
      </c>
      <c r="GK86" s="1034">
        <v>0</v>
      </c>
      <c r="GL86" s="1034">
        <v>15.277777777777779</v>
      </c>
      <c r="GM86" s="1034">
        <v>72.222222222222214</v>
      </c>
      <c r="GN86" s="1034">
        <v>12.5</v>
      </c>
      <c r="GO86" s="1034">
        <v>0</v>
      </c>
      <c r="GP86" s="1034">
        <v>0</v>
      </c>
      <c r="GQ86" s="1034">
        <v>0</v>
      </c>
      <c r="GR86" s="1034">
        <v>832147.88430461613</v>
      </c>
      <c r="GS86" s="1034"/>
      <c r="GT86" s="1035">
        <f t="shared" si="222"/>
        <v>20.75</v>
      </c>
      <c r="GU86" s="1028">
        <v>20.5</v>
      </c>
      <c r="GV86" s="1061">
        <f t="shared" si="211"/>
        <v>0</v>
      </c>
      <c r="GW86" s="1061">
        <f t="shared" si="212"/>
        <v>127133.70454653859</v>
      </c>
      <c r="GX86" s="1061">
        <f t="shared" si="213"/>
        <v>600995.69422000053</v>
      </c>
      <c r="GY86" s="1061">
        <f t="shared" si="214"/>
        <v>104018.48553807702</v>
      </c>
      <c r="GZ86" s="1061">
        <f t="shared" si="215"/>
        <v>0</v>
      </c>
      <c r="HA86" s="1061">
        <f t="shared" si="216"/>
        <v>0</v>
      </c>
      <c r="HB86" s="1061">
        <f t="shared" si="217"/>
        <v>0</v>
      </c>
      <c r="HC86" s="1034">
        <f t="shared" si="218"/>
        <v>832147.88430461613</v>
      </c>
      <c r="HI86" s="1085">
        <v>20.5</v>
      </c>
      <c r="HJ86" s="1087">
        <v>0</v>
      </c>
      <c r="HK86" s="1071">
        <v>13.043478260869565</v>
      </c>
      <c r="HL86" s="1071">
        <v>73.91304347826086</v>
      </c>
      <c r="HM86" s="1071">
        <v>13.043478260869565</v>
      </c>
      <c r="HN86" s="1071">
        <v>0</v>
      </c>
      <c r="HO86" s="1071">
        <v>0</v>
      </c>
      <c r="HP86" s="1071">
        <v>0</v>
      </c>
      <c r="HQ86" s="1071">
        <v>397227.81492049363</v>
      </c>
      <c r="HR86" s="1087"/>
      <c r="HS86" s="1086">
        <f t="shared" si="223"/>
        <v>20.75</v>
      </c>
      <c r="HT86" s="1085">
        <v>20.5</v>
      </c>
      <c r="HU86" s="1071">
        <f t="shared" si="219"/>
        <v>0</v>
      </c>
      <c r="HV86" s="1071">
        <f t="shared" si="219"/>
        <v>51812.323685281779</v>
      </c>
      <c r="HW86" s="1071">
        <f t="shared" si="219"/>
        <v>293603.16754993005</v>
      </c>
      <c r="HX86" s="1071">
        <f t="shared" si="219"/>
        <v>51812.323685281779</v>
      </c>
      <c r="HY86" s="1071">
        <f t="shared" si="219"/>
        <v>0</v>
      </c>
      <c r="HZ86" s="1071">
        <f t="shared" si="219"/>
        <v>0</v>
      </c>
      <c r="IA86" s="1071">
        <f t="shared" si="219"/>
        <v>0</v>
      </c>
      <c r="IB86" s="1071">
        <f t="shared" si="220"/>
        <v>397227.81492049363</v>
      </c>
      <c r="IC86" s="1082"/>
      <c r="IL86" s="1085">
        <v>20.5</v>
      </c>
      <c r="IM86" s="1087">
        <v>0</v>
      </c>
      <c r="IN86" s="1071">
        <v>4.5454545454545459</v>
      </c>
      <c r="IO86" s="1071">
        <v>72.727272727272734</v>
      </c>
      <c r="IP86" s="1071">
        <v>18.181818181818183</v>
      </c>
      <c r="IQ86" s="1071">
        <v>4.5454545454545459</v>
      </c>
      <c r="IR86" s="1071">
        <v>0</v>
      </c>
      <c r="IS86" s="1071">
        <v>0</v>
      </c>
      <c r="IT86" s="1071">
        <v>572459.74777449726</v>
      </c>
      <c r="IU86" s="1087"/>
      <c r="IV86" s="1086">
        <f t="shared" si="224"/>
        <v>20.75</v>
      </c>
      <c r="IW86" s="1085">
        <v>20.5</v>
      </c>
      <c r="IX86" s="1071">
        <f t="shared" si="186"/>
        <v>0</v>
      </c>
      <c r="IY86" s="1071">
        <f t="shared" si="187"/>
        <v>26020.897626113514</v>
      </c>
      <c r="IZ86" s="1071">
        <f t="shared" si="188"/>
        <v>416334.36201781622</v>
      </c>
      <c r="JA86" s="1071">
        <f t="shared" si="189"/>
        <v>104083.59050445406</v>
      </c>
      <c r="JB86" s="1071">
        <f t="shared" si="190"/>
        <v>26020.897626113514</v>
      </c>
      <c r="JC86" s="1071">
        <f t="shared" si="191"/>
        <v>0</v>
      </c>
      <c r="JD86" s="1071">
        <f t="shared" si="192"/>
        <v>0</v>
      </c>
      <c r="JE86" s="1071">
        <f t="shared" si="221"/>
        <v>572459.74777449726</v>
      </c>
      <c r="JF86" s="1082"/>
    </row>
    <row r="87" spans="1:266">
      <c r="A87" s="132">
        <v>22.5</v>
      </c>
      <c r="B87" s="6">
        <v>0</v>
      </c>
      <c r="C87" s="6">
        <v>3.7037037037037033</v>
      </c>
      <c r="D87" s="6">
        <v>76.543209876543202</v>
      </c>
      <c r="E87" s="6">
        <v>19.753086419753085</v>
      </c>
      <c r="F87" s="6">
        <v>0</v>
      </c>
      <c r="G87" s="6">
        <v>0</v>
      </c>
      <c r="H87" s="6">
        <v>0</v>
      </c>
      <c r="I87" s="6"/>
      <c r="J87" s="1">
        <v>376599.08022370667</v>
      </c>
      <c r="M87" s="132">
        <v>22.5</v>
      </c>
      <c r="N87" s="6">
        <f t="shared" si="141"/>
        <v>0</v>
      </c>
      <c r="O87" s="6">
        <f t="shared" si="142"/>
        <v>13948.114082359503</v>
      </c>
      <c r="P87" s="6">
        <f t="shared" si="143"/>
        <v>288261.02436876309</v>
      </c>
      <c r="Q87" s="6">
        <f t="shared" si="144"/>
        <v>74389.941772584032</v>
      </c>
      <c r="R87" s="6">
        <f t="shared" si="145"/>
        <v>0</v>
      </c>
      <c r="S87" s="6">
        <f t="shared" si="146"/>
        <v>0</v>
      </c>
      <c r="T87" s="6">
        <f t="shared" si="147"/>
        <v>0</v>
      </c>
      <c r="U87" s="6"/>
      <c r="V87" s="459"/>
      <c r="W87" s="6"/>
      <c r="X87" s="692">
        <v>25</v>
      </c>
      <c r="Y87" s="664">
        <v>0</v>
      </c>
      <c r="Z87" s="664">
        <v>0</v>
      </c>
      <c r="AA87" s="664">
        <v>0</v>
      </c>
      <c r="AB87" s="664">
        <v>47.674418604651166</v>
      </c>
      <c r="AC87" s="664">
        <v>39.534883720930232</v>
      </c>
      <c r="AD87" s="664">
        <v>9.3023255813953494</v>
      </c>
      <c r="AE87" s="664">
        <v>3.4883720930232558</v>
      </c>
      <c r="AF87" s="6"/>
      <c r="AG87" s="764">
        <v>237894.39693577006</v>
      </c>
      <c r="AI87" s="849">
        <f t="shared" si="148"/>
        <v>25.25</v>
      </c>
      <c r="AJ87" s="767">
        <v>25</v>
      </c>
      <c r="AK87" s="664">
        <f t="shared" si="149"/>
        <v>0</v>
      </c>
      <c r="AL87" s="664">
        <f t="shared" si="150"/>
        <v>0</v>
      </c>
      <c r="AM87" s="664">
        <f t="shared" si="151"/>
        <v>0</v>
      </c>
      <c r="AN87" s="664">
        <f t="shared" si="152"/>
        <v>113414.77063216946</v>
      </c>
      <c r="AO87" s="664">
        <f t="shared" si="153"/>
        <v>94051.273207164908</v>
      </c>
      <c r="AP87" s="664">
        <f t="shared" si="154"/>
        <v>22129.711342862331</v>
      </c>
      <c r="AQ87" s="664">
        <f t="shared" si="155"/>
        <v>8298.6417535733726</v>
      </c>
      <c r="AR87" s="664">
        <f t="shared" si="156"/>
        <v>237894.39693577008</v>
      </c>
      <c r="AU87" s="6"/>
      <c r="AV87" s="692">
        <v>24.5</v>
      </c>
      <c r="AW87" s="764">
        <v>0</v>
      </c>
      <c r="AX87" s="764">
        <v>0</v>
      </c>
      <c r="AY87" s="764">
        <v>0</v>
      </c>
      <c r="AZ87" s="764">
        <v>50.862068965517238</v>
      </c>
      <c r="BA87" s="764">
        <v>35.344827586206897</v>
      </c>
      <c r="BB87" s="764">
        <v>12.931034482758621</v>
      </c>
      <c r="BC87" s="764">
        <v>0.86206896551724133</v>
      </c>
      <c r="BD87" s="6"/>
      <c r="BE87" s="761">
        <v>428370.97957570327</v>
      </c>
      <c r="BG87" s="849">
        <f t="shared" si="157"/>
        <v>24.75</v>
      </c>
      <c r="BH87" s="858">
        <v>24.5</v>
      </c>
      <c r="BI87" s="764">
        <f t="shared" si="158"/>
        <v>0</v>
      </c>
      <c r="BJ87" s="764">
        <f t="shared" si="159"/>
        <v>0</v>
      </c>
      <c r="BK87" s="764">
        <f t="shared" si="160"/>
        <v>0</v>
      </c>
      <c r="BL87" s="764">
        <f t="shared" si="161"/>
        <v>217878.34306005595</v>
      </c>
      <c r="BM87" s="764">
        <f t="shared" si="162"/>
        <v>151406.98416037788</v>
      </c>
      <c r="BN87" s="764">
        <f t="shared" si="163"/>
        <v>55392.799083065082</v>
      </c>
      <c r="BO87" s="764">
        <f t="shared" si="164"/>
        <v>3692.8532722043383</v>
      </c>
      <c r="BP87" s="761">
        <f t="shared" si="165"/>
        <v>428370.97957570327</v>
      </c>
      <c r="BT87" s="1032">
        <v>24</v>
      </c>
      <c r="BU87" s="1034">
        <v>0</v>
      </c>
      <c r="BV87" s="1034">
        <v>0</v>
      </c>
      <c r="BW87" s="1034">
        <v>17.241379310344829</v>
      </c>
      <c r="BX87" s="1034">
        <v>48.275862068965516</v>
      </c>
      <c r="BY87" s="1034">
        <v>25.862068965517242</v>
      </c>
      <c r="BZ87" s="1034">
        <v>6.8965517241379306</v>
      </c>
      <c r="CA87" s="1034">
        <v>1.7241379310344827</v>
      </c>
      <c r="CB87" s="1038"/>
      <c r="CC87" s="1034">
        <v>616623.24819667521</v>
      </c>
      <c r="CE87" s="1035">
        <f t="shared" si="167"/>
        <v>24.25</v>
      </c>
      <c r="CF87" s="1028">
        <v>24</v>
      </c>
      <c r="CG87" s="1034">
        <f t="shared" si="168"/>
        <v>0</v>
      </c>
      <c r="CH87" s="1034">
        <f t="shared" si="225"/>
        <v>0</v>
      </c>
      <c r="CI87" s="1034">
        <f t="shared" si="226"/>
        <v>106314.3531373578</v>
      </c>
      <c r="CJ87" s="1034">
        <f t="shared" si="227"/>
        <v>297680.18878460181</v>
      </c>
      <c r="CK87" s="1034">
        <f t="shared" si="228"/>
        <v>159471.5297060367</v>
      </c>
      <c r="CL87" s="1034">
        <f t="shared" si="229"/>
        <v>42525.741254943117</v>
      </c>
      <c r="CM87" s="1034">
        <f t="shared" si="230"/>
        <v>10631.435313735779</v>
      </c>
      <c r="CN87" s="1034">
        <f t="shared" si="169"/>
        <v>616623.24819667509</v>
      </c>
      <c r="CQ87" s="1032">
        <v>23</v>
      </c>
      <c r="CR87" s="1062">
        <v>0</v>
      </c>
      <c r="CS87" s="1062">
        <v>0</v>
      </c>
      <c r="CT87" s="1062">
        <v>20.73170731707317</v>
      </c>
      <c r="CU87" s="1062">
        <v>50</v>
      </c>
      <c r="CV87" s="1062">
        <v>25.609756097560975</v>
      </c>
      <c r="CW87" s="1062">
        <v>3.6585365853658534</v>
      </c>
      <c r="CX87" s="1062">
        <v>0</v>
      </c>
      <c r="CY87" s="1038"/>
      <c r="CZ87" s="1034">
        <v>1005071.5678235234</v>
      </c>
      <c r="DA87" s="1034"/>
      <c r="DB87" s="1035">
        <f t="shared" si="193"/>
        <v>23.25</v>
      </c>
      <c r="DC87" s="1028">
        <v>23</v>
      </c>
      <c r="DD87" s="1034">
        <f t="shared" si="170"/>
        <v>0</v>
      </c>
      <c r="DE87" s="1034">
        <f t="shared" si="171"/>
        <v>0</v>
      </c>
      <c r="DF87" s="1034">
        <f t="shared" si="172"/>
        <v>208368.49576829144</v>
      </c>
      <c r="DG87" s="1034">
        <f t="shared" si="173"/>
        <v>502535.78391176171</v>
      </c>
      <c r="DH87" s="1034">
        <f t="shared" si="174"/>
        <v>257396.3771255365</v>
      </c>
      <c r="DI87" s="1034">
        <f t="shared" si="175"/>
        <v>36770.91101793378</v>
      </c>
      <c r="DJ87" s="1034">
        <f t="shared" si="176"/>
        <v>0</v>
      </c>
      <c r="DK87" s="1034">
        <f t="shared" si="177"/>
        <v>1005071.5678235233</v>
      </c>
      <c r="DN87" s="1032">
        <v>23</v>
      </c>
      <c r="DO87" s="1062">
        <v>0</v>
      </c>
      <c r="DP87" s="1062">
        <v>0</v>
      </c>
      <c r="DQ87" s="1062">
        <v>4.2553191489361701</v>
      </c>
      <c r="DR87" s="1062">
        <v>42.553191489361701</v>
      </c>
      <c r="DS87" s="1062">
        <v>41.843971631205676</v>
      </c>
      <c r="DT87" s="1062">
        <v>10.638297872340425</v>
      </c>
      <c r="DU87" s="1062">
        <v>0.70921985815602839</v>
      </c>
      <c r="DV87" s="1034">
        <v>1043066.0055925968</v>
      </c>
      <c r="DW87" s="1034"/>
      <c r="DX87" s="1035">
        <f t="shared" si="194"/>
        <v>23.25</v>
      </c>
      <c r="DY87" s="1028">
        <v>23</v>
      </c>
      <c r="DZ87" s="1034">
        <f t="shared" si="195"/>
        <v>0</v>
      </c>
      <c r="EA87" s="1034">
        <f t="shared" si="196"/>
        <v>0</v>
      </c>
      <c r="EB87" s="1034">
        <f t="shared" si="197"/>
        <v>44385.787472025397</v>
      </c>
      <c r="EC87" s="1034">
        <f t="shared" si="198"/>
        <v>443857.87472025392</v>
      </c>
      <c r="ED87" s="1034">
        <f t="shared" si="199"/>
        <v>436460.24347491644</v>
      </c>
      <c r="EE87" s="1034">
        <f t="shared" si="200"/>
        <v>110964.46868006348</v>
      </c>
      <c r="EF87" s="1034">
        <f t="shared" si="201"/>
        <v>7397.6312453375667</v>
      </c>
      <c r="EG87" s="1034">
        <f t="shared" si="179"/>
        <v>1043066.0055925968</v>
      </c>
      <c r="EL87" s="1032">
        <v>23</v>
      </c>
      <c r="EM87" s="1062"/>
      <c r="EN87" s="1062"/>
      <c r="EO87" s="1062"/>
      <c r="EP87" s="1062"/>
      <c r="EQ87" s="1062"/>
      <c r="ER87" s="1062"/>
      <c r="ES87" s="1062"/>
      <c r="ET87" s="1034"/>
      <c r="EU87" s="1034"/>
      <c r="EV87" s="1035">
        <f t="shared" si="202"/>
        <v>23.25</v>
      </c>
      <c r="EW87" s="1028">
        <v>23</v>
      </c>
      <c r="EX87" s="1034"/>
      <c r="EY87" s="1034"/>
      <c r="EZ87" s="1034"/>
      <c r="FA87" s="1034"/>
      <c r="FB87" s="1034"/>
      <c r="FC87" s="1034"/>
      <c r="FD87" s="1034"/>
      <c r="FE87" s="1034"/>
      <c r="FK87" s="1032">
        <v>23</v>
      </c>
      <c r="FL87" s="1034">
        <v>0</v>
      </c>
      <c r="FM87" s="1034">
        <v>0</v>
      </c>
      <c r="FN87" s="1034">
        <v>5.3571428571428568</v>
      </c>
      <c r="FO87" s="1034">
        <v>41.071428571428569</v>
      </c>
      <c r="FP87" s="1034">
        <v>48.214285714285715</v>
      </c>
      <c r="FQ87" s="1034">
        <v>5.3571428571428568</v>
      </c>
      <c r="FR87" s="1034">
        <v>0</v>
      </c>
      <c r="FS87" s="1034">
        <v>539939.00590790994</v>
      </c>
      <c r="FT87" s="1034"/>
      <c r="FU87" s="1035">
        <f t="shared" si="203"/>
        <v>23.25</v>
      </c>
      <c r="FV87" s="1028">
        <v>23</v>
      </c>
      <c r="FW87" s="1034">
        <f t="shared" si="204"/>
        <v>0</v>
      </c>
      <c r="FX87" s="1034">
        <f t="shared" si="205"/>
        <v>0</v>
      </c>
      <c r="FY87" s="1034">
        <f t="shared" si="206"/>
        <v>28925.303887923747</v>
      </c>
      <c r="FZ87" s="1034">
        <f t="shared" si="207"/>
        <v>221760.66314074871</v>
      </c>
      <c r="GA87" s="1034">
        <f t="shared" si="208"/>
        <v>260327.73499131374</v>
      </c>
      <c r="GB87" s="1034">
        <f t="shared" si="209"/>
        <v>28925.303887923747</v>
      </c>
      <c r="GC87" s="1034">
        <f t="shared" si="210"/>
        <v>0</v>
      </c>
      <c r="GD87" s="1038"/>
      <c r="GE87" s="1038"/>
      <c r="GJ87" s="1032">
        <v>21</v>
      </c>
      <c r="GK87" s="1034">
        <v>0</v>
      </c>
      <c r="GL87" s="1034">
        <v>4.10958904109589</v>
      </c>
      <c r="GM87" s="1034">
        <v>75.342465753424662</v>
      </c>
      <c r="GN87" s="1034">
        <v>17.80821917808219</v>
      </c>
      <c r="GO87" s="1034">
        <v>2.7397260273972601</v>
      </c>
      <c r="GP87" s="1034">
        <v>0</v>
      </c>
      <c r="GQ87" s="1034">
        <v>0</v>
      </c>
      <c r="GR87" s="1034">
        <v>888772.38553701947</v>
      </c>
      <c r="GS87" s="1034"/>
      <c r="GT87" s="1035">
        <f t="shared" si="222"/>
        <v>21.25</v>
      </c>
      <c r="GU87" s="1028">
        <v>21</v>
      </c>
      <c r="GV87" s="1061">
        <f t="shared" si="211"/>
        <v>0</v>
      </c>
      <c r="GW87" s="1061">
        <f t="shared" si="212"/>
        <v>36524.892556315863</v>
      </c>
      <c r="GX87" s="1061">
        <f t="shared" si="213"/>
        <v>669623.03019912424</v>
      </c>
      <c r="GY87" s="1061">
        <f t="shared" si="214"/>
        <v>158274.53441070209</v>
      </c>
      <c r="GZ87" s="1061">
        <f t="shared" si="215"/>
        <v>24349.928370877242</v>
      </c>
      <c r="HA87" s="1061">
        <f t="shared" si="216"/>
        <v>0</v>
      </c>
      <c r="HB87" s="1061">
        <f t="shared" si="217"/>
        <v>0</v>
      </c>
      <c r="HC87" s="1034">
        <f t="shared" si="218"/>
        <v>888772.38553701947</v>
      </c>
      <c r="HI87" s="1085">
        <v>21</v>
      </c>
      <c r="HJ87" s="1087">
        <v>0</v>
      </c>
      <c r="HK87" s="1071">
        <v>0</v>
      </c>
      <c r="HL87" s="1071">
        <v>84</v>
      </c>
      <c r="HM87" s="1071">
        <v>16</v>
      </c>
      <c r="HN87" s="1071">
        <v>0</v>
      </c>
      <c r="HO87" s="1071">
        <v>0</v>
      </c>
      <c r="HP87" s="1071">
        <v>0</v>
      </c>
      <c r="HQ87" s="1071">
        <v>613584.77823367959</v>
      </c>
      <c r="HR87" s="1087"/>
      <c r="HS87" s="1086">
        <f t="shared" si="223"/>
        <v>21.25</v>
      </c>
      <c r="HT87" s="1085">
        <v>21</v>
      </c>
      <c r="HU87" s="1071">
        <f t="shared" si="219"/>
        <v>0</v>
      </c>
      <c r="HV87" s="1071">
        <f t="shared" si="219"/>
        <v>0</v>
      </c>
      <c r="HW87" s="1071">
        <f t="shared" si="219"/>
        <v>515411.21371629089</v>
      </c>
      <c r="HX87" s="1071">
        <f t="shared" si="219"/>
        <v>98173.564517388731</v>
      </c>
      <c r="HY87" s="1071">
        <f t="shared" si="219"/>
        <v>0</v>
      </c>
      <c r="HZ87" s="1071">
        <f t="shared" si="219"/>
        <v>0</v>
      </c>
      <c r="IA87" s="1071">
        <f t="shared" si="219"/>
        <v>0</v>
      </c>
      <c r="IB87" s="1071">
        <f t="shared" si="220"/>
        <v>613584.77823367959</v>
      </c>
      <c r="IC87" s="1082"/>
      <c r="IL87" s="1085">
        <v>21</v>
      </c>
      <c r="IM87" s="1087">
        <v>0</v>
      </c>
      <c r="IN87" s="1071">
        <v>0</v>
      </c>
      <c r="IO87" s="1071">
        <v>61.904761904761905</v>
      </c>
      <c r="IP87" s="1071">
        <v>38.095238095238095</v>
      </c>
      <c r="IQ87" s="1071">
        <v>0</v>
      </c>
      <c r="IR87" s="1071">
        <v>0</v>
      </c>
      <c r="IS87" s="1071">
        <v>0</v>
      </c>
      <c r="IT87" s="1071">
        <v>650484.49586742907</v>
      </c>
      <c r="IU87" s="1087"/>
      <c r="IV87" s="1086">
        <f t="shared" si="224"/>
        <v>21.25</v>
      </c>
      <c r="IW87" s="1085">
        <v>21</v>
      </c>
      <c r="IX87" s="1071">
        <f t="shared" si="186"/>
        <v>0</v>
      </c>
      <c r="IY87" s="1071">
        <f t="shared" si="187"/>
        <v>0</v>
      </c>
      <c r="IZ87" s="1071">
        <f t="shared" si="188"/>
        <v>402680.87839412282</v>
      </c>
      <c r="JA87" s="1071">
        <f t="shared" si="189"/>
        <v>247803.61747330631</v>
      </c>
      <c r="JB87" s="1071">
        <f t="shared" si="190"/>
        <v>0</v>
      </c>
      <c r="JC87" s="1071">
        <f t="shared" si="191"/>
        <v>0</v>
      </c>
      <c r="JD87" s="1071">
        <f t="shared" si="192"/>
        <v>0</v>
      </c>
      <c r="JE87" s="1071">
        <f t="shared" si="221"/>
        <v>650484.49586742907</v>
      </c>
      <c r="JF87" s="1082"/>
    </row>
    <row r="88" spans="1:266">
      <c r="A88" s="132">
        <v>23</v>
      </c>
      <c r="B88" s="6">
        <v>0</v>
      </c>
      <c r="C88" s="6">
        <v>0</v>
      </c>
      <c r="D88" s="6">
        <v>63.917525773195869</v>
      </c>
      <c r="E88" s="6">
        <v>26.804123711340207</v>
      </c>
      <c r="F88" s="6">
        <v>9.2783505154639183</v>
      </c>
      <c r="G88" s="6">
        <v>0</v>
      </c>
      <c r="H88" s="6">
        <v>0</v>
      </c>
      <c r="I88" s="6"/>
      <c r="J88" s="1">
        <v>529957.87521510373</v>
      </c>
      <c r="M88" s="132">
        <v>23</v>
      </c>
      <c r="N88" s="6">
        <f t="shared" si="141"/>
        <v>0</v>
      </c>
      <c r="O88" s="6">
        <f t="shared" si="142"/>
        <v>0</v>
      </c>
      <c r="P88" s="6">
        <f t="shared" si="143"/>
        <v>338735.96147769509</v>
      </c>
      <c r="Q88" s="6">
        <f t="shared" si="144"/>
        <v>142050.56449064636</v>
      </c>
      <c r="R88" s="6">
        <f t="shared" si="145"/>
        <v>49171.349246762205</v>
      </c>
      <c r="S88" s="6">
        <f t="shared" si="146"/>
        <v>0</v>
      </c>
      <c r="T88" s="6">
        <f t="shared" si="147"/>
        <v>0</v>
      </c>
      <c r="U88" s="6"/>
      <c r="V88" s="459"/>
      <c r="W88" s="6"/>
      <c r="X88" s="692">
        <v>25.5</v>
      </c>
      <c r="Y88" s="664">
        <v>0</v>
      </c>
      <c r="Z88" s="664">
        <v>0</v>
      </c>
      <c r="AA88" s="664">
        <v>0</v>
      </c>
      <c r="AB88" s="664">
        <v>43.636363636363633</v>
      </c>
      <c r="AC88" s="664">
        <v>41.818181818181813</v>
      </c>
      <c r="AD88" s="664">
        <v>10.909090909090908</v>
      </c>
      <c r="AE88" s="664">
        <v>3.6363636363636362</v>
      </c>
      <c r="AF88" s="6"/>
      <c r="AG88" s="764">
        <v>61496.260786671213</v>
      </c>
      <c r="AI88" s="849">
        <f t="shared" si="148"/>
        <v>25.75</v>
      </c>
      <c r="AJ88" s="767">
        <v>25.5</v>
      </c>
      <c r="AK88" s="664">
        <f t="shared" si="149"/>
        <v>0</v>
      </c>
      <c r="AL88" s="664">
        <f t="shared" si="150"/>
        <v>0</v>
      </c>
      <c r="AM88" s="664">
        <f t="shared" si="151"/>
        <v>0</v>
      </c>
      <c r="AN88" s="664">
        <f t="shared" si="152"/>
        <v>26834.731979638349</v>
      </c>
      <c r="AO88" s="664">
        <f t="shared" si="153"/>
        <v>25716.618147153411</v>
      </c>
      <c r="AP88" s="664">
        <f t="shared" si="154"/>
        <v>6708.6829949095873</v>
      </c>
      <c r="AQ88" s="664">
        <f t="shared" si="155"/>
        <v>2236.227664969862</v>
      </c>
      <c r="AR88" s="664">
        <f t="shared" si="156"/>
        <v>61496.260786671206</v>
      </c>
      <c r="AU88" s="6"/>
      <c r="AV88" s="692">
        <v>25</v>
      </c>
      <c r="AW88" s="764">
        <v>0</v>
      </c>
      <c r="AX88" s="764">
        <v>0</v>
      </c>
      <c r="AY88" s="764">
        <v>0</v>
      </c>
      <c r="AZ88" s="764">
        <v>40.384615384615387</v>
      </c>
      <c r="BA88" s="764">
        <v>36.538461538461533</v>
      </c>
      <c r="BB88" s="764">
        <v>21.153846153846153</v>
      </c>
      <c r="BC88" s="764">
        <v>1.9230769230769231</v>
      </c>
      <c r="BD88" s="6"/>
      <c r="BE88" s="761">
        <v>239836.90496604799</v>
      </c>
      <c r="BG88" s="849">
        <f t="shared" si="157"/>
        <v>25.25</v>
      </c>
      <c r="BH88" s="858">
        <v>25</v>
      </c>
      <c r="BI88" s="764">
        <f t="shared" si="158"/>
        <v>0</v>
      </c>
      <c r="BJ88" s="764">
        <f t="shared" si="159"/>
        <v>0</v>
      </c>
      <c r="BK88" s="764">
        <f t="shared" si="160"/>
        <v>0</v>
      </c>
      <c r="BL88" s="764">
        <f t="shared" si="161"/>
        <v>96857.211620903996</v>
      </c>
      <c r="BM88" s="764">
        <f t="shared" si="162"/>
        <v>87632.715276055984</v>
      </c>
      <c r="BN88" s="764">
        <f t="shared" si="163"/>
        <v>50734.729896664001</v>
      </c>
      <c r="BO88" s="764">
        <f t="shared" si="164"/>
        <v>4612.2481724240006</v>
      </c>
      <c r="BP88" s="761">
        <f t="shared" si="165"/>
        <v>239836.90496604799</v>
      </c>
      <c r="BT88" s="1032">
        <v>24.5</v>
      </c>
      <c r="BU88" s="1034">
        <v>0</v>
      </c>
      <c r="BV88" s="1034">
        <v>0</v>
      </c>
      <c r="BW88" s="1034">
        <v>6.9767441860465116</v>
      </c>
      <c r="BX88" s="1034">
        <v>37.209302325581397</v>
      </c>
      <c r="BY88" s="1034">
        <v>32.558139534883722</v>
      </c>
      <c r="BZ88" s="1034">
        <v>16.279069767441861</v>
      </c>
      <c r="CA88" s="1034">
        <v>6.9767441860465116</v>
      </c>
      <c r="CB88" s="1038"/>
      <c r="CC88" s="1034">
        <v>328765.68821979058</v>
      </c>
      <c r="CE88" s="1035">
        <f t="shared" si="167"/>
        <v>24.75</v>
      </c>
      <c r="CF88" s="1028">
        <v>24.5</v>
      </c>
      <c r="CG88" s="1034">
        <f t="shared" si="168"/>
        <v>0</v>
      </c>
      <c r="CH88" s="1034">
        <f t="shared" si="225"/>
        <v>0</v>
      </c>
      <c r="CI88" s="1034">
        <f t="shared" si="226"/>
        <v>22937.141038590042</v>
      </c>
      <c r="CJ88" s="1034">
        <f t="shared" si="227"/>
        <v>122331.41887248021</v>
      </c>
      <c r="CK88" s="1034">
        <f t="shared" si="228"/>
        <v>107039.9915134202</v>
      </c>
      <c r="CL88" s="1034">
        <f t="shared" si="229"/>
        <v>53519.995756710101</v>
      </c>
      <c r="CM88" s="1034">
        <f t="shared" si="230"/>
        <v>22937.141038590042</v>
      </c>
      <c r="CN88" s="1034">
        <f t="shared" si="169"/>
        <v>328765.68821979064</v>
      </c>
      <c r="CQ88" s="1032">
        <v>23.5</v>
      </c>
      <c r="CR88" s="1062">
        <v>0</v>
      </c>
      <c r="CS88" s="1062">
        <v>0</v>
      </c>
      <c r="CT88" s="1062">
        <v>11.688311688311687</v>
      </c>
      <c r="CU88" s="1062">
        <v>44.155844155844157</v>
      </c>
      <c r="CV88" s="1062">
        <v>36.363636363636367</v>
      </c>
      <c r="CW88" s="1062">
        <v>7.7922077922077921</v>
      </c>
      <c r="CX88" s="1062">
        <v>0</v>
      </c>
      <c r="CY88" s="1038"/>
      <c r="CZ88" s="1034">
        <v>715982.12640521256</v>
      </c>
      <c r="DA88" s="1034"/>
      <c r="DB88" s="1035">
        <f t="shared" si="193"/>
        <v>23.75</v>
      </c>
      <c r="DC88" s="1028">
        <v>23.5</v>
      </c>
      <c r="DD88" s="1034">
        <f t="shared" si="170"/>
        <v>0</v>
      </c>
      <c r="DE88" s="1034">
        <f t="shared" si="171"/>
        <v>0</v>
      </c>
      <c r="DF88" s="1034">
        <f t="shared" si="172"/>
        <v>83686.222566843018</v>
      </c>
      <c r="DG88" s="1034">
        <f t="shared" si="173"/>
        <v>316147.95191918476</v>
      </c>
      <c r="DH88" s="1034">
        <f t="shared" si="174"/>
        <v>260357.13687462278</v>
      </c>
      <c r="DI88" s="1034">
        <f t="shared" si="175"/>
        <v>55790.815044562012</v>
      </c>
      <c r="DJ88" s="1034">
        <f t="shared" si="176"/>
        <v>0</v>
      </c>
      <c r="DK88" s="1034">
        <f t="shared" si="177"/>
        <v>715982.12640521256</v>
      </c>
      <c r="DN88" s="1032">
        <v>23.5</v>
      </c>
      <c r="DO88" s="1062">
        <v>0</v>
      </c>
      <c r="DP88" s="1062">
        <v>0</v>
      </c>
      <c r="DQ88" s="1062">
        <v>0</v>
      </c>
      <c r="DR88" s="1062">
        <v>31.292517006802722</v>
      </c>
      <c r="DS88" s="1062">
        <v>50.34013605442177</v>
      </c>
      <c r="DT88" s="1062">
        <v>17.006802721088434</v>
      </c>
      <c r="DU88" s="1062">
        <v>1.3605442176870748</v>
      </c>
      <c r="DV88" s="1034">
        <v>833634.92605846224</v>
      </c>
      <c r="DW88" s="1034"/>
      <c r="DX88" s="1035">
        <f t="shared" si="194"/>
        <v>23.75</v>
      </c>
      <c r="DY88" s="1028">
        <v>23.5</v>
      </c>
      <c r="DZ88" s="1034">
        <f t="shared" si="195"/>
        <v>0</v>
      </c>
      <c r="EA88" s="1034">
        <f t="shared" si="196"/>
        <v>0</v>
      </c>
      <c r="EB88" s="1034">
        <f t="shared" si="197"/>
        <v>0</v>
      </c>
      <c r="EC88" s="1034">
        <f t="shared" si="198"/>
        <v>260865.35101149161</v>
      </c>
      <c r="ED88" s="1034">
        <f t="shared" si="199"/>
        <v>419652.95597500826</v>
      </c>
      <c r="EE88" s="1034">
        <f t="shared" si="200"/>
        <v>141774.64728885412</v>
      </c>
      <c r="EF88" s="1034">
        <f t="shared" si="201"/>
        <v>11341.971783108329</v>
      </c>
      <c r="EG88" s="1034">
        <f t="shared" si="179"/>
        <v>833634.92605846224</v>
      </c>
      <c r="EL88" s="1032">
        <v>23.5</v>
      </c>
      <c r="EM88" s="1062"/>
      <c r="EN88" s="1062"/>
      <c r="EO88" s="1062"/>
      <c r="EP88" s="1062"/>
      <c r="EQ88" s="1062"/>
      <c r="ER88" s="1062"/>
      <c r="ES88" s="1062"/>
      <c r="ET88" s="1034"/>
      <c r="EU88" s="1034"/>
      <c r="EV88" s="1035">
        <f t="shared" si="202"/>
        <v>23.75</v>
      </c>
      <c r="EW88" s="1028">
        <v>23.5</v>
      </c>
      <c r="EX88" s="1034"/>
      <c r="EY88" s="1034"/>
      <c r="EZ88" s="1034"/>
      <c r="FA88" s="1034"/>
      <c r="FB88" s="1034"/>
      <c r="FC88" s="1034"/>
      <c r="FD88" s="1034"/>
      <c r="FE88" s="1034"/>
      <c r="FK88" s="1032">
        <v>23.5</v>
      </c>
      <c r="FL88" s="1034">
        <v>0</v>
      </c>
      <c r="FM88" s="1034">
        <v>0</v>
      </c>
      <c r="FN88" s="1034">
        <v>0</v>
      </c>
      <c r="FO88" s="1034">
        <v>43.478260869565219</v>
      </c>
      <c r="FP88" s="1034">
        <v>45.652173913043477</v>
      </c>
      <c r="FQ88" s="1034">
        <v>10.869565217391305</v>
      </c>
      <c r="FR88" s="1034">
        <v>0</v>
      </c>
      <c r="FS88" s="1034">
        <v>367588.04903878982</v>
      </c>
      <c r="FT88" s="1034"/>
      <c r="FU88" s="1035">
        <f t="shared" si="203"/>
        <v>23.75</v>
      </c>
      <c r="FV88" s="1028">
        <v>23.5</v>
      </c>
      <c r="FW88" s="1034">
        <f t="shared" si="204"/>
        <v>0</v>
      </c>
      <c r="FX88" s="1034">
        <f t="shared" si="205"/>
        <v>0</v>
      </c>
      <c r="FY88" s="1034">
        <f t="shared" si="206"/>
        <v>0</v>
      </c>
      <c r="FZ88" s="1034">
        <f t="shared" si="207"/>
        <v>159820.89088643037</v>
      </c>
      <c r="GA88" s="1034">
        <f t="shared" si="208"/>
        <v>167811.93543075185</v>
      </c>
      <c r="GB88" s="1034">
        <f t="shared" si="209"/>
        <v>39955.222721607592</v>
      </c>
      <c r="GC88" s="1034">
        <f t="shared" si="210"/>
        <v>0</v>
      </c>
      <c r="GD88" s="1038"/>
      <c r="GE88" s="1038"/>
      <c r="GJ88" s="1032">
        <v>21.5</v>
      </c>
      <c r="GK88" s="1034">
        <v>0</v>
      </c>
      <c r="GL88" s="1034">
        <v>3.79746835443038</v>
      </c>
      <c r="GM88" s="1034">
        <v>60.75949367088608</v>
      </c>
      <c r="GN88" s="1034">
        <v>32.911392405063289</v>
      </c>
      <c r="GO88" s="1034">
        <v>2.5316455696202533</v>
      </c>
      <c r="GP88" s="1034">
        <v>0</v>
      </c>
      <c r="GQ88" s="1034">
        <v>0</v>
      </c>
      <c r="GR88" s="1034">
        <v>690832.59292126691</v>
      </c>
      <c r="GS88" s="1034"/>
      <c r="GT88" s="1035">
        <f t="shared" si="222"/>
        <v>21.75</v>
      </c>
      <c r="GU88" s="1028">
        <v>21.5</v>
      </c>
      <c r="GV88" s="1061">
        <f t="shared" si="211"/>
        <v>0</v>
      </c>
      <c r="GW88" s="1061">
        <f t="shared" si="212"/>
        <v>26234.149098275961</v>
      </c>
      <c r="GX88" s="1061">
        <f t="shared" si="213"/>
        <v>419746.38557241537</v>
      </c>
      <c r="GY88" s="1061">
        <f t="shared" si="214"/>
        <v>227362.62551839161</v>
      </c>
      <c r="GZ88" s="1061">
        <f t="shared" si="215"/>
        <v>17489.432732183974</v>
      </c>
      <c r="HA88" s="1061">
        <f t="shared" si="216"/>
        <v>0</v>
      </c>
      <c r="HB88" s="1061">
        <f t="shared" si="217"/>
        <v>0</v>
      </c>
      <c r="HC88" s="1034">
        <f t="shared" si="218"/>
        <v>690832.59292126691</v>
      </c>
      <c r="HI88" s="1085">
        <v>21.5</v>
      </c>
      <c r="HJ88" s="1087">
        <v>0</v>
      </c>
      <c r="HK88" s="1071">
        <v>0</v>
      </c>
      <c r="HL88" s="1071">
        <v>77.41935483870968</v>
      </c>
      <c r="HM88" s="1071">
        <v>22.58064516129032</v>
      </c>
      <c r="HN88" s="1071">
        <v>0</v>
      </c>
      <c r="HO88" s="1071">
        <v>0</v>
      </c>
      <c r="HP88" s="1071">
        <v>0</v>
      </c>
      <c r="HQ88" s="1071">
        <v>544588.79277509986</v>
      </c>
      <c r="HR88" s="1087"/>
      <c r="HS88" s="1086">
        <f t="shared" si="223"/>
        <v>21.75</v>
      </c>
      <c r="HT88" s="1085">
        <v>21.5</v>
      </c>
      <c r="HU88" s="1071">
        <f t="shared" si="219"/>
        <v>0</v>
      </c>
      <c r="HV88" s="1071">
        <f t="shared" si="219"/>
        <v>0</v>
      </c>
      <c r="HW88" s="1071">
        <f t="shared" si="219"/>
        <v>421617.12989039987</v>
      </c>
      <c r="HX88" s="1071">
        <f t="shared" si="219"/>
        <v>122971.66288469997</v>
      </c>
      <c r="HY88" s="1071">
        <f t="shared" si="219"/>
        <v>0</v>
      </c>
      <c r="HZ88" s="1071">
        <f t="shared" si="219"/>
        <v>0</v>
      </c>
      <c r="IA88" s="1071">
        <f t="shared" si="219"/>
        <v>0</v>
      </c>
      <c r="IB88" s="1071">
        <f t="shared" si="220"/>
        <v>544588.79277509986</v>
      </c>
      <c r="IC88" s="1082"/>
      <c r="IL88" s="1085">
        <v>21.5</v>
      </c>
      <c r="IM88" s="1087">
        <v>0</v>
      </c>
      <c r="IN88" s="1071">
        <v>0</v>
      </c>
      <c r="IO88" s="1071">
        <v>52.5</v>
      </c>
      <c r="IP88" s="1071">
        <v>45</v>
      </c>
      <c r="IQ88" s="1071">
        <v>2.5</v>
      </c>
      <c r="IR88" s="1071">
        <v>0</v>
      </c>
      <c r="IS88" s="1071">
        <v>0</v>
      </c>
      <c r="IT88" s="1071">
        <v>782261.50791323977</v>
      </c>
      <c r="IU88" s="1087"/>
      <c r="IV88" s="1086">
        <f t="shared" si="224"/>
        <v>21.75</v>
      </c>
      <c r="IW88" s="1085">
        <v>21.5</v>
      </c>
      <c r="IX88" s="1071">
        <f t="shared" si="186"/>
        <v>0</v>
      </c>
      <c r="IY88" s="1071">
        <f t="shared" si="187"/>
        <v>0</v>
      </c>
      <c r="IZ88" s="1071">
        <f t="shared" si="188"/>
        <v>410687.29165445088</v>
      </c>
      <c r="JA88" s="1071">
        <f t="shared" si="189"/>
        <v>352017.67856095789</v>
      </c>
      <c r="JB88" s="1071">
        <f t="shared" si="190"/>
        <v>19556.537697830994</v>
      </c>
      <c r="JC88" s="1071">
        <f t="shared" si="191"/>
        <v>0</v>
      </c>
      <c r="JD88" s="1071">
        <f t="shared" si="192"/>
        <v>0</v>
      </c>
      <c r="JE88" s="1071">
        <f t="shared" si="221"/>
        <v>782261.50791323977</v>
      </c>
      <c r="JF88" s="1082"/>
    </row>
    <row r="89" spans="1:266">
      <c r="A89" s="132">
        <v>23.5</v>
      </c>
      <c r="B89" s="6">
        <v>0</v>
      </c>
      <c r="C89" s="6">
        <v>0</v>
      </c>
      <c r="D89" s="6">
        <v>55.000000000000007</v>
      </c>
      <c r="E89" s="6">
        <v>33</v>
      </c>
      <c r="F89" s="6">
        <v>11</v>
      </c>
      <c r="G89" s="6">
        <v>1</v>
      </c>
      <c r="H89" s="6">
        <v>0</v>
      </c>
      <c r="I89" s="6"/>
      <c r="J89" s="1">
        <v>453752.38412133738</v>
      </c>
      <c r="M89" s="132">
        <v>23.5</v>
      </c>
      <c r="N89" s="6">
        <f t="shared" si="141"/>
        <v>0</v>
      </c>
      <c r="O89" s="6">
        <f t="shared" si="142"/>
        <v>0</v>
      </c>
      <c r="P89" s="6">
        <f t="shared" si="143"/>
        <v>249563.8112667356</v>
      </c>
      <c r="Q89" s="6">
        <f t="shared" si="144"/>
        <v>149738.28676004134</v>
      </c>
      <c r="R89" s="6">
        <f t="shared" si="145"/>
        <v>49912.762253347115</v>
      </c>
      <c r="S89" s="6">
        <f t="shared" si="146"/>
        <v>4537.523841213374</v>
      </c>
      <c r="T89" s="6">
        <f t="shared" si="147"/>
        <v>0</v>
      </c>
      <c r="U89" s="6"/>
      <c r="V89" s="459"/>
      <c r="W89" s="6"/>
      <c r="X89" s="692">
        <v>26</v>
      </c>
      <c r="Y89" s="664">
        <v>0</v>
      </c>
      <c r="Z89" s="664">
        <v>0</v>
      </c>
      <c r="AA89" s="664">
        <v>0</v>
      </c>
      <c r="AB89" s="664">
        <v>15.789473684210526</v>
      </c>
      <c r="AC89" s="664">
        <v>55.26315789473685</v>
      </c>
      <c r="AD89" s="664">
        <v>23.684210526315788</v>
      </c>
      <c r="AE89" s="664">
        <v>5.2631578947368416</v>
      </c>
      <c r="AF89" s="6"/>
      <c r="AG89" s="764">
        <v>46925.339767858553</v>
      </c>
      <c r="AI89" s="849">
        <f t="shared" si="148"/>
        <v>26.25</v>
      </c>
      <c r="AJ89" s="767">
        <v>26</v>
      </c>
      <c r="AK89" s="664">
        <f t="shared" si="149"/>
        <v>0</v>
      </c>
      <c r="AL89" s="664">
        <f t="shared" si="150"/>
        <v>0</v>
      </c>
      <c r="AM89" s="664">
        <f t="shared" si="151"/>
        <v>0</v>
      </c>
      <c r="AN89" s="664">
        <f t="shared" si="152"/>
        <v>7409.2641738724033</v>
      </c>
      <c r="AO89" s="664">
        <f t="shared" si="153"/>
        <v>25932.424608553414</v>
      </c>
      <c r="AP89" s="664">
        <f t="shared" si="154"/>
        <v>11113.896260808604</v>
      </c>
      <c r="AQ89" s="664">
        <f t="shared" si="155"/>
        <v>2469.7547246241343</v>
      </c>
      <c r="AR89" s="664">
        <f t="shared" si="156"/>
        <v>46925.339767858553</v>
      </c>
      <c r="AU89" s="6"/>
      <c r="AV89" s="692">
        <v>25.5</v>
      </c>
      <c r="AW89" s="764">
        <v>0</v>
      </c>
      <c r="AX89" s="764">
        <v>0</v>
      </c>
      <c r="AY89" s="764">
        <v>0</v>
      </c>
      <c r="AZ89" s="764">
        <v>20.512820512820511</v>
      </c>
      <c r="BA89" s="764">
        <v>41.025641025641022</v>
      </c>
      <c r="BB89" s="764">
        <v>30.76923076923077</v>
      </c>
      <c r="BC89" s="764">
        <v>7.6923076923076925</v>
      </c>
      <c r="BD89" s="6"/>
      <c r="BE89" s="761">
        <v>127034.41740517125</v>
      </c>
      <c r="BG89" s="849">
        <f t="shared" si="157"/>
        <v>25.75</v>
      </c>
      <c r="BH89" s="858">
        <v>25.5</v>
      </c>
      <c r="BI89" s="764">
        <f t="shared" si="158"/>
        <v>0</v>
      </c>
      <c r="BJ89" s="764">
        <f t="shared" si="159"/>
        <v>0</v>
      </c>
      <c r="BK89" s="764">
        <f t="shared" si="160"/>
        <v>0</v>
      </c>
      <c r="BL89" s="764">
        <f t="shared" si="161"/>
        <v>26058.342031829998</v>
      </c>
      <c r="BM89" s="764">
        <f t="shared" si="162"/>
        <v>52116.684063659995</v>
      </c>
      <c r="BN89" s="764">
        <f t="shared" si="163"/>
        <v>39087.513047745</v>
      </c>
      <c r="BO89" s="764">
        <f t="shared" si="164"/>
        <v>9771.8782619362501</v>
      </c>
      <c r="BP89" s="761">
        <f t="shared" si="165"/>
        <v>127034.41740517125</v>
      </c>
      <c r="BT89" s="1032">
        <v>25</v>
      </c>
      <c r="BU89" s="1034">
        <v>0</v>
      </c>
      <c r="BV89" s="1034">
        <v>0</v>
      </c>
      <c r="BW89" s="1034">
        <v>0</v>
      </c>
      <c r="BX89" s="1034">
        <v>26.315789473684209</v>
      </c>
      <c r="BY89" s="1034">
        <v>39.473684210526315</v>
      </c>
      <c r="BZ89" s="1034">
        <v>21.052631578947366</v>
      </c>
      <c r="CA89" s="1034">
        <v>13.157894736842104</v>
      </c>
      <c r="CB89" s="1038"/>
      <c r="CC89" s="1034">
        <v>238873.05150928977</v>
      </c>
      <c r="CE89" s="1035">
        <f t="shared" si="167"/>
        <v>25.25</v>
      </c>
      <c r="CF89" s="1028">
        <v>25</v>
      </c>
      <c r="CG89" s="1034">
        <f t="shared" si="168"/>
        <v>0</v>
      </c>
      <c r="CH89" s="1034">
        <f t="shared" si="225"/>
        <v>0</v>
      </c>
      <c r="CI89" s="1034">
        <f t="shared" si="226"/>
        <v>0</v>
      </c>
      <c r="CJ89" s="1034">
        <f t="shared" si="227"/>
        <v>62861.329344549937</v>
      </c>
      <c r="CK89" s="1034">
        <f t="shared" si="228"/>
        <v>94291.994016824916</v>
      </c>
      <c r="CL89" s="1034">
        <f t="shared" si="229"/>
        <v>50289.063475639952</v>
      </c>
      <c r="CM89" s="1034">
        <f t="shared" si="230"/>
        <v>31430.664672274968</v>
      </c>
      <c r="CN89" s="1034">
        <f t="shared" si="169"/>
        <v>238873.05150928977</v>
      </c>
      <c r="CQ89" s="1032">
        <v>24</v>
      </c>
      <c r="CR89" s="1062">
        <v>0</v>
      </c>
      <c r="CS89" s="1062">
        <v>0</v>
      </c>
      <c r="CT89" s="1062">
        <v>0</v>
      </c>
      <c r="CU89" s="1062">
        <v>43.548387096774192</v>
      </c>
      <c r="CV89" s="1062">
        <v>43.548387096774192</v>
      </c>
      <c r="CW89" s="1062">
        <v>9.67741935483871</v>
      </c>
      <c r="CX89" s="1062">
        <v>3.225806451612903</v>
      </c>
      <c r="CY89" s="1038"/>
      <c r="CZ89" s="1034">
        <v>773781.96045872418</v>
      </c>
      <c r="DA89" s="1034"/>
      <c r="DB89" s="1035">
        <f t="shared" si="193"/>
        <v>24.25</v>
      </c>
      <c r="DC89" s="1028">
        <v>24</v>
      </c>
      <c r="DD89" s="1034">
        <f t="shared" si="170"/>
        <v>0</v>
      </c>
      <c r="DE89" s="1034">
        <f t="shared" si="171"/>
        <v>0</v>
      </c>
      <c r="DF89" s="1034">
        <f t="shared" si="172"/>
        <v>0</v>
      </c>
      <c r="DG89" s="1034">
        <f t="shared" si="173"/>
        <v>336969.5634255734</v>
      </c>
      <c r="DH89" s="1034">
        <f t="shared" si="174"/>
        <v>336969.5634255734</v>
      </c>
      <c r="DI89" s="1034">
        <f t="shared" si="175"/>
        <v>74882.125205682998</v>
      </c>
      <c r="DJ89" s="1034">
        <f t="shared" si="176"/>
        <v>24960.708401894328</v>
      </c>
      <c r="DK89" s="1034">
        <f t="shared" si="177"/>
        <v>773781.96045872418</v>
      </c>
      <c r="DN89" s="1032">
        <v>24</v>
      </c>
      <c r="DO89" s="1062">
        <v>0</v>
      </c>
      <c r="DP89" s="1062">
        <v>0</v>
      </c>
      <c r="DQ89" s="1062">
        <v>0</v>
      </c>
      <c r="DR89" s="1062">
        <v>22.65625</v>
      </c>
      <c r="DS89" s="1062">
        <v>46.09375</v>
      </c>
      <c r="DT89" s="1062">
        <v>28.125</v>
      </c>
      <c r="DU89" s="1062">
        <v>3.125</v>
      </c>
      <c r="DV89" s="1034">
        <v>587030.42898821563</v>
      </c>
      <c r="DW89" s="1034"/>
      <c r="DX89" s="1035">
        <f t="shared" si="194"/>
        <v>24.25</v>
      </c>
      <c r="DY89" s="1028">
        <v>24</v>
      </c>
      <c r="DZ89" s="1034">
        <f t="shared" si="195"/>
        <v>0</v>
      </c>
      <c r="EA89" s="1034">
        <f t="shared" si="196"/>
        <v>0</v>
      </c>
      <c r="EB89" s="1034">
        <f t="shared" si="197"/>
        <v>0</v>
      </c>
      <c r="EC89" s="1034">
        <f t="shared" si="198"/>
        <v>132999.0815676426</v>
      </c>
      <c r="ED89" s="1034">
        <f t="shared" si="199"/>
        <v>270584.33836175565</v>
      </c>
      <c r="EE89" s="1034">
        <f t="shared" si="200"/>
        <v>165102.30815293564</v>
      </c>
      <c r="EF89" s="1034">
        <f t="shared" si="201"/>
        <v>18344.700905881738</v>
      </c>
      <c r="EG89" s="1034">
        <f t="shared" si="179"/>
        <v>587030.42898821563</v>
      </c>
      <c r="EL89" s="1032">
        <v>24</v>
      </c>
      <c r="EM89" s="1062"/>
      <c r="EN89" s="1062"/>
      <c r="EO89" s="1062"/>
      <c r="EP89" s="1062"/>
      <c r="EQ89" s="1062"/>
      <c r="ER89" s="1062"/>
      <c r="ES89" s="1062"/>
      <c r="ET89" s="1034"/>
      <c r="EU89" s="1034"/>
      <c r="EV89" s="1035">
        <f t="shared" si="202"/>
        <v>24.25</v>
      </c>
      <c r="EW89" s="1028">
        <v>24</v>
      </c>
      <c r="EX89" s="1034"/>
      <c r="EY89" s="1034"/>
      <c r="EZ89" s="1034"/>
      <c r="FA89" s="1034"/>
      <c r="FB89" s="1034"/>
      <c r="FC89" s="1034"/>
      <c r="FD89" s="1034"/>
      <c r="FE89" s="1034"/>
      <c r="FK89" s="1032">
        <v>24</v>
      </c>
      <c r="FL89" s="1034">
        <v>0</v>
      </c>
      <c r="FM89" s="1034">
        <v>0</v>
      </c>
      <c r="FN89" s="1034">
        <v>0</v>
      </c>
      <c r="FO89" s="1034">
        <v>28.125</v>
      </c>
      <c r="FP89" s="1034">
        <v>46.875</v>
      </c>
      <c r="FQ89" s="1034">
        <v>25</v>
      </c>
      <c r="FR89" s="1034">
        <v>0</v>
      </c>
      <c r="FS89" s="1034">
        <v>262929.7649817139</v>
      </c>
      <c r="FT89" s="1034"/>
      <c r="FU89" s="1035">
        <f t="shared" si="203"/>
        <v>24.25</v>
      </c>
      <c r="FV89" s="1028">
        <v>24</v>
      </c>
      <c r="FW89" s="1034">
        <f t="shared" si="204"/>
        <v>0</v>
      </c>
      <c r="FX89" s="1034">
        <f t="shared" si="205"/>
        <v>0</v>
      </c>
      <c r="FY89" s="1034">
        <f t="shared" si="206"/>
        <v>0</v>
      </c>
      <c r="FZ89" s="1034">
        <f t="shared" si="207"/>
        <v>73948.996401107026</v>
      </c>
      <c r="GA89" s="1034">
        <f t="shared" si="208"/>
        <v>123248.32733517839</v>
      </c>
      <c r="GB89" s="1034">
        <f t="shared" si="209"/>
        <v>65732.441245428476</v>
      </c>
      <c r="GC89" s="1034">
        <f t="shared" si="210"/>
        <v>0</v>
      </c>
      <c r="GD89" s="1038"/>
      <c r="GE89" s="1038"/>
      <c r="GJ89" s="1032">
        <v>22</v>
      </c>
      <c r="GK89" s="1034">
        <v>0</v>
      </c>
      <c r="GL89" s="1034">
        <v>2.5316455696202533</v>
      </c>
      <c r="GM89" s="1034">
        <v>58.22784810126582</v>
      </c>
      <c r="GN89" s="1034">
        <v>36.708860759493675</v>
      </c>
      <c r="GO89" s="1034">
        <v>2.5316455696202533</v>
      </c>
      <c r="GP89" s="1034">
        <v>0</v>
      </c>
      <c r="GQ89" s="1034">
        <v>0</v>
      </c>
      <c r="GR89" s="1034">
        <v>561517.20318202605</v>
      </c>
      <c r="GS89" s="1034"/>
      <c r="GT89" s="1035">
        <f t="shared" si="222"/>
        <v>22.25</v>
      </c>
      <c r="GU89" s="1028">
        <v>22</v>
      </c>
      <c r="GV89" s="1061">
        <f t="shared" si="211"/>
        <v>0</v>
      </c>
      <c r="GW89" s="1061">
        <f t="shared" si="212"/>
        <v>14215.625397013318</v>
      </c>
      <c r="GX89" s="1061">
        <f t="shared" si="213"/>
        <v>326959.38413130632</v>
      </c>
      <c r="GY89" s="1061">
        <f t="shared" si="214"/>
        <v>206126.56825669311</v>
      </c>
      <c r="GZ89" s="1061">
        <f t="shared" si="215"/>
        <v>14215.625397013318</v>
      </c>
      <c r="HA89" s="1061">
        <f t="shared" si="216"/>
        <v>0</v>
      </c>
      <c r="HB89" s="1061">
        <f t="shared" si="217"/>
        <v>0</v>
      </c>
      <c r="HC89" s="1034">
        <f t="shared" si="218"/>
        <v>561517.20318202605</v>
      </c>
      <c r="HI89" s="1085">
        <v>22</v>
      </c>
      <c r="HJ89" s="1087">
        <v>0</v>
      </c>
      <c r="HK89" s="1071">
        <v>0</v>
      </c>
      <c r="HL89" s="1071">
        <v>35</v>
      </c>
      <c r="HM89" s="1071">
        <v>65</v>
      </c>
      <c r="HN89" s="1071">
        <v>0</v>
      </c>
      <c r="HO89" s="1071">
        <v>0</v>
      </c>
      <c r="HP89" s="1071">
        <v>0</v>
      </c>
      <c r="HQ89" s="1071">
        <v>544234.98154957651</v>
      </c>
      <c r="HR89" s="1087"/>
      <c r="HS89" s="1086">
        <f t="shared" si="223"/>
        <v>22.25</v>
      </c>
      <c r="HT89" s="1085">
        <v>22</v>
      </c>
      <c r="HU89" s="1071">
        <f t="shared" si="219"/>
        <v>0</v>
      </c>
      <c r="HV89" s="1071">
        <f t="shared" si="219"/>
        <v>0</v>
      </c>
      <c r="HW89" s="1071">
        <f t="shared" si="219"/>
        <v>190482.24354235176</v>
      </c>
      <c r="HX89" s="1071">
        <f t="shared" si="219"/>
        <v>353752.73800722475</v>
      </c>
      <c r="HY89" s="1071">
        <f t="shared" si="219"/>
        <v>0</v>
      </c>
      <c r="HZ89" s="1071">
        <f t="shared" si="219"/>
        <v>0</v>
      </c>
      <c r="IA89" s="1071">
        <f t="shared" si="219"/>
        <v>0</v>
      </c>
      <c r="IB89" s="1071">
        <f t="shared" si="220"/>
        <v>544234.98154957651</v>
      </c>
      <c r="IC89" s="1082"/>
      <c r="IL89" s="1085">
        <v>22</v>
      </c>
      <c r="IM89" s="1087">
        <v>0</v>
      </c>
      <c r="IN89" s="1071">
        <v>0</v>
      </c>
      <c r="IO89" s="1071">
        <v>51.162790697674424</v>
      </c>
      <c r="IP89" s="1071">
        <v>44.186046511627907</v>
      </c>
      <c r="IQ89" s="1071">
        <v>4.6511627906976747</v>
      </c>
      <c r="IR89" s="1071">
        <v>0</v>
      </c>
      <c r="IS89" s="1071">
        <v>0</v>
      </c>
      <c r="IT89" s="1071">
        <v>856609.39202106383</v>
      </c>
      <c r="IU89" s="1087"/>
      <c r="IV89" s="1086">
        <f t="shared" si="224"/>
        <v>22.25</v>
      </c>
      <c r="IW89" s="1085">
        <v>22</v>
      </c>
      <c r="IX89" s="1071">
        <f t="shared" si="186"/>
        <v>0</v>
      </c>
      <c r="IY89" s="1071">
        <f t="shared" si="187"/>
        <v>0</v>
      </c>
      <c r="IZ89" s="1071">
        <f t="shared" si="188"/>
        <v>438265.27033635834</v>
      </c>
      <c r="JA89" s="1071">
        <f t="shared" si="189"/>
        <v>378501.82438140025</v>
      </c>
      <c r="JB89" s="1071">
        <f t="shared" si="190"/>
        <v>39842.297303305299</v>
      </c>
      <c r="JC89" s="1071">
        <f t="shared" si="191"/>
        <v>0</v>
      </c>
      <c r="JD89" s="1071">
        <f t="shared" si="192"/>
        <v>0</v>
      </c>
      <c r="JE89" s="1071">
        <f t="shared" si="221"/>
        <v>856609.39202106395</v>
      </c>
      <c r="JF89" s="1082"/>
    </row>
    <row r="90" spans="1:266">
      <c r="A90" s="132">
        <v>24</v>
      </c>
      <c r="B90" s="6">
        <v>0</v>
      </c>
      <c r="C90" s="6">
        <v>0</v>
      </c>
      <c r="D90" s="6">
        <v>45.833333333333329</v>
      </c>
      <c r="E90" s="6">
        <v>33.333333333333329</v>
      </c>
      <c r="F90" s="6">
        <v>17.708333333333336</v>
      </c>
      <c r="G90" s="6">
        <v>3.125</v>
      </c>
      <c r="H90" s="6">
        <v>0</v>
      </c>
      <c r="I90" s="6"/>
      <c r="J90" s="1">
        <v>334131.49799133721</v>
      </c>
      <c r="M90" s="132">
        <v>24</v>
      </c>
      <c r="N90" s="6">
        <f t="shared" si="141"/>
        <v>0</v>
      </c>
      <c r="O90" s="6">
        <f t="shared" si="142"/>
        <v>0</v>
      </c>
      <c r="P90" s="6">
        <f t="shared" si="143"/>
        <v>153143.60324602955</v>
      </c>
      <c r="Q90" s="6">
        <f t="shared" si="144"/>
        <v>111377.16599711239</v>
      </c>
      <c r="R90" s="6">
        <f t="shared" si="145"/>
        <v>59169.119435965971</v>
      </c>
      <c r="S90" s="6">
        <f t="shared" si="146"/>
        <v>10441.609312229288</v>
      </c>
      <c r="T90" s="6">
        <f t="shared" si="147"/>
        <v>0</v>
      </c>
      <c r="U90" s="6"/>
      <c r="V90" s="459"/>
      <c r="W90" s="6"/>
      <c r="X90" s="692">
        <v>26.5</v>
      </c>
      <c r="Y90" s="664">
        <v>0</v>
      </c>
      <c r="Z90" s="664">
        <v>0</v>
      </c>
      <c r="AA90" s="664">
        <v>0</v>
      </c>
      <c r="AB90" s="664">
        <v>0</v>
      </c>
      <c r="AC90" s="664">
        <v>61.29032258064516</v>
      </c>
      <c r="AD90" s="664">
        <v>32.258064516129032</v>
      </c>
      <c r="AE90" s="664">
        <v>6.4516129032258061</v>
      </c>
      <c r="AF90" s="6"/>
      <c r="AG90" s="764">
        <v>25297.546028399927</v>
      </c>
      <c r="AI90" s="849">
        <f t="shared" si="148"/>
        <v>26.75</v>
      </c>
      <c r="AJ90" s="767">
        <v>26.5</v>
      </c>
      <c r="AK90" s="664">
        <f t="shared" si="149"/>
        <v>0</v>
      </c>
      <c r="AL90" s="664">
        <f t="shared" si="150"/>
        <v>0</v>
      </c>
      <c r="AM90" s="664">
        <f t="shared" si="151"/>
        <v>0</v>
      </c>
      <c r="AN90" s="664">
        <f t="shared" si="152"/>
        <v>0</v>
      </c>
      <c r="AO90" s="664">
        <f t="shared" si="153"/>
        <v>15504.947565793504</v>
      </c>
      <c r="AP90" s="664">
        <f t="shared" si="154"/>
        <v>8160.4987188386858</v>
      </c>
      <c r="AQ90" s="664">
        <f t="shared" si="155"/>
        <v>1632.0997437677372</v>
      </c>
      <c r="AR90" s="664">
        <f t="shared" si="156"/>
        <v>25297.546028399927</v>
      </c>
      <c r="AU90" s="6"/>
      <c r="AV90" s="692">
        <v>26</v>
      </c>
      <c r="AW90" s="764">
        <v>0</v>
      </c>
      <c r="AX90" s="764">
        <v>0</v>
      </c>
      <c r="AY90" s="764">
        <v>0</v>
      </c>
      <c r="AZ90" s="764">
        <v>6.25</v>
      </c>
      <c r="BA90" s="764">
        <v>33.333333333333329</v>
      </c>
      <c r="BB90" s="764">
        <v>33.333333333333329</v>
      </c>
      <c r="BC90" s="764">
        <v>27.083333333333332</v>
      </c>
      <c r="BD90" s="6"/>
      <c r="BE90" s="761">
        <v>52470.24148233841</v>
      </c>
      <c r="BG90" s="849">
        <f t="shared" si="157"/>
        <v>26.25</v>
      </c>
      <c r="BH90" s="858">
        <v>26</v>
      </c>
      <c r="BI90" s="764">
        <f t="shared" si="158"/>
        <v>0</v>
      </c>
      <c r="BJ90" s="764">
        <f t="shared" si="159"/>
        <v>0</v>
      </c>
      <c r="BK90" s="764">
        <f t="shared" si="160"/>
        <v>0</v>
      </c>
      <c r="BL90" s="764">
        <f t="shared" si="161"/>
        <v>3279.3900926461506</v>
      </c>
      <c r="BM90" s="764">
        <f t="shared" si="162"/>
        <v>17490.080494112801</v>
      </c>
      <c r="BN90" s="764">
        <f t="shared" si="163"/>
        <v>17490.080494112801</v>
      </c>
      <c r="BO90" s="764">
        <f t="shared" si="164"/>
        <v>14210.690401466652</v>
      </c>
      <c r="BP90" s="761">
        <f t="shared" si="165"/>
        <v>52470.241482338402</v>
      </c>
      <c r="BT90" s="1032">
        <v>25.5</v>
      </c>
      <c r="BU90" s="1034">
        <v>0</v>
      </c>
      <c r="BV90" s="1034">
        <v>0</v>
      </c>
      <c r="BW90" s="1034">
        <v>0</v>
      </c>
      <c r="BX90" s="1034">
        <v>22.222222222222221</v>
      </c>
      <c r="BY90" s="1034">
        <v>33.333333333333329</v>
      </c>
      <c r="BZ90" s="1034">
        <v>33.333333333333329</v>
      </c>
      <c r="CA90" s="1034">
        <v>11.111111111111111</v>
      </c>
      <c r="CB90" s="1038"/>
      <c r="CC90" s="1034">
        <v>59788.558524719643</v>
      </c>
      <c r="CE90" s="1035">
        <f t="shared" si="167"/>
        <v>25.75</v>
      </c>
      <c r="CF90" s="1028">
        <v>25.5</v>
      </c>
      <c r="CG90" s="1034">
        <f t="shared" si="168"/>
        <v>0</v>
      </c>
      <c r="CH90" s="1034">
        <f t="shared" si="225"/>
        <v>0</v>
      </c>
      <c r="CI90" s="1034">
        <f t="shared" si="226"/>
        <v>0</v>
      </c>
      <c r="CJ90" s="1034">
        <f t="shared" si="227"/>
        <v>13286.346338826586</v>
      </c>
      <c r="CK90" s="1034">
        <f t="shared" si="228"/>
        <v>19929.519508239875</v>
      </c>
      <c r="CL90" s="1034">
        <f t="shared" si="229"/>
        <v>19929.519508239875</v>
      </c>
      <c r="CM90" s="1034">
        <f t="shared" si="230"/>
        <v>6643.1731694132932</v>
      </c>
      <c r="CN90" s="1034">
        <f t="shared" si="169"/>
        <v>59788.558524719629</v>
      </c>
      <c r="CQ90" s="1032">
        <v>24.5</v>
      </c>
      <c r="CR90" s="1062">
        <v>0</v>
      </c>
      <c r="CS90" s="1062">
        <v>0</v>
      </c>
      <c r="CT90" s="1062">
        <v>0</v>
      </c>
      <c r="CU90" s="1062">
        <v>28.30188679245283</v>
      </c>
      <c r="CV90" s="1062">
        <v>41.509433962264154</v>
      </c>
      <c r="CW90" s="1062">
        <v>22.641509433962266</v>
      </c>
      <c r="CX90" s="1062">
        <v>7.5471698113207548</v>
      </c>
      <c r="CY90" s="1038"/>
      <c r="CZ90" s="1034">
        <v>353993.8650154951</v>
      </c>
      <c r="DA90" s="1034"/>
      <c r="DB90" s="1035">
        <f t="shared" si="193"/>
        <v>24.75</v>
      </c>
      <c r="DC90" s="1028">
        <v>24.5</v>
      </c>
      <c r="DD90" s="1034">
        <f t="shared" si="170"/>
        <v>0</v>
      </c>
      <c r="DE90" s="1034">
        <f t="shared" si="171"/>
        <v>0</v>
      </c>
      <c r="DF90" s="1034">
        <f t="shared" si="172"/>
        <v>0</v>
      </c>
      <c r="DG90" s="1034">
        <f t="shared" si="173"/>
        <v>100186.9429289137</v>
      </c>
      <c r="DH90" s="1034">
        <f t="shared" si="174"/>
        <v>146940.84962907343</v>
      </c>
      <c r="DI90" s="1034">
        <f t="shared" si="175"/>
        <v>80149.554343130963</v>
      </c>
      <c r="DJ90" s="1034">
        <f t="shared" si="176"/>
        <v>26716.518114376991</v>
      </c>
      <c r="DK90" s="1034">
        <f t="shared" si="177"/>
        <v>353993.8650154951</v>
      </c>
      <c r="DN90" s="1032">
        <v>24.5</v>
      </c>
      <c r="DO90" s="1062">
        <v>0</v>
      </c>
      <c r="DP90" s="1062">
        <v>0</v>
      </c>
      <c r="DQ90" s="1062">
        <v>0</v>
      </c>
      <c r="DR90" s="1062">
        <v>13</v>
      </c>
      <c r="DS90" s="1062">
        <v>42</v>
      </c>
      <c r="DT90" s="1062">
        <v>37</v>
      </c>
      <c r="DU90" s="1062">
        <v>8</v>
      </c>
      <c r="DV90" s="1034">
        <v>374413.24210110126</v>
      </c>
      <c r="DW90" s="1034"/>
      <c r="DX90" s="1035">
        <f t="shared" si="194"/>
        <v>24.75</v>
      </c>
      <c r="DY90" s="1028">
        <v>24.5</v>
      </c>
      <c r="DZ90" s="1034">
        <f t="shared" si="195"/>
        <v>0</v>
      </c>
      <c r="EA90" s="1034">
        <f t="shared" si="196"/>
        <v>0</v>
      </c>
      <c r="EB90" s="1034">
        <f t="shared" si="197"/>
        <v>0</v>
      </c>
      <c r="EC90" s="1034">
        <f t="shared" si="198"/>
        <v>48673.721473143167</v>
      </c>
      <c r="ED90" s="1034">
        <f t="shared" si="199"/>
        <v>157253.56168246252</v>
      </c>
      <c r="EE90" s="1034">
        <f t="shared" si="200"/>
        <v>138532.89957740746</v>
      </c>
      <c r="EF90" s="1034">
        <f t="shared" si="201"/>
        <v>29953.059368088099</v>
      </c>
      <c r="EG90" s="1034">
        <f t="shared" si="179"/>
        <v>374413.24210110126</v>
      </c>
      <c r="EL90" s="1032">
        <v>24.5</v>
      </c>
      <c r="EM90" s="1062"/>
      <c r="EN90" s="1062"/>
      <c r="EO90" s="1062"/>
      <c r="EP90" s="1062"/>
      <c r="EQ90" s="1062"/>
      <c r="ER90" s="1062"/>
      <c r="ES90" s="1062"/>
      <c r="ET90" s="1034"/>
      <c r="EU90" s="1034"/>
      <c r="EV90" s="1035">
        <f t="shared" si="202"/>
        <v>24.75</v>
      </c>
      <c r="EW90" s="1028">
        <v>24.5</v>
      </c>
      <c r="EX90" s="1034"/>
      <c r="EY90" s="1034"/>
      <c r="EZ90" s="1034"/>
      <c r="FA90" s="1034"/>
      <c r="FB90" s="1034"/>
      <c r="FC90" s="1034"/>
      <c r="FD90" s="1034"/>
      <c r="FE90" s="1034"/>
      <c r="FK90" s="1032">
        <v>24.5</v>
      </c>
      <c r="FL90" s="1034">
        <v>0</v>
      </c>
      <c r="FM90" s="1034">
        <v>0</v>
      </c>
      <c r="FN90" s="1034">
        <v>0</v>
      </c>
      <c r="FO90" s="1034">
        <v>15.625</v>
      </c>
      <c r="FP90" s="1034">
        <v>40.625</v>
      </c>
      <c r="FQ90" s="1034">
        <v>43.75</v>
      </c>
      <c r="FR90" s="1034">
        <v>0</v>
      </c>
      <c r="FS90" s="1034">
        <v>127666.55650011091</v>
      </c>
      <c r="FT90" s="1034"/>
      <c r="FU90" s="1035">
        <f t="shared" si="203"/>
        <v>24.75</v>
      </c>
      <c r="FV90" s="1028">
        <v>24.5</v>
      </c>
      <c r="FW90" s="1034">
        <f t="shared" si="204"/>
        <v>0</v>
      </c>
      <c r="FX90" s="1034">
        <f t="shared" si="205"/>
        <v>0</v>
      </c>
      <c r="FY90" s="1034">
        <f t="shared" si="206"/>
        <v>0</v>
      </c>
      <c r="FZ90" s="1034">
        <f t="shared" si="207"/>
        <v>19947.89945314233</v>
      </c>
      <c r="GA90" s="1034">
        <f t="shared" si="208"/>
        <v>51864.538578170053</v>
      </c>
      <c r="GB90" s="1034">
        <f t="shared" si="209"/>
        <v>55854.118468798522</v>
      </c>
      <c r="GC90" s="1034">
        <f t="shared" si="210"/>
        <v>0</v>
      </c>
      <c r="GD90" s="1038"/>
      <c r="GE90" s="1038"/>
      <c r="GJ90" s="1032">
        <v>22.5</v>
      </c>
      <c r="GK90" s="1034">
        <v>0</v>
      </c>
      <c r="GL90" s="1034">
        <v>0</v>
      </c>
      <c r="GM90" s="1034">
        <v>37.142857142857146</v>
      </c>
      <c r="GN90" s="1034">
        <v>40</v>
      </c>
      <c r="GO90" s="1034">
        <v>18.571428571428573</v>
      </c>
      <c r="GP90" s="1034">
        <v>4.2857142857142856</v>
      </c>
      <c r="GQ90" s="1034">
        <v>0</v>
      </c>
      <c r="GR90" s="1034">
        <v>406213.18602000765</v>
      </c>
      <c r="GS90" s="1034"/>
      <c r="GT90" s="1035">
        <f t="shared" si="222"/>
        <v>22.75</v>
      </c>
      <c r="GU90" s="1028">
        <v>22.5</v>
      </c>
      <c r="GV90" s="1061">
        <f t="shared" si="211"/>
        <v>0</v>
      </c>
      <c r="GW90" s="1061">
        <f t="shared" si="212"/>
        <v>0</v>
      </c>
      <c r="GX90" s="1061">
        <f t="shared" si="213"/>
        <v>150879.18337886001</v>
      </c>
      <c r="GY90" s="1061">
        <f t="shared" si="214"/>
        <v>162485.27440800305</v>
      </c>
      <c r="GZ90" s="1061">
        <f t="shared" si="215"/>
        <v>75439.591689430003</v>
      </c>
      <c r="HA90" s="1061">
        <f t="shared" si="216"/>
        <v>17409.136543714612</v>
      </c>
      <c r="HB90" s="1061">
        <f t="shared" si="217"/>
        <v>0</v>
      </c>
      <c r="HC90" s="1034">
        <f t="shared" si="218"/>
        <v>406213.18602000771</v>
      </c>
      <c r="HI90" s="1085">
        <v>22.5</v>
      </c>
      <c r="HJ90" s="1087">
        <v>0</v>
      </c>
      <c r="HK90" s="1071">
        <v>0</v>
      </c>
      <c r="HL90" s="1071">
        <v>23.076923076923077</v>
      </c>
      <c r="HM90" s="1071">
        <v>69.230769230769226</v>
      </c>
      <c r="HN90" s="1071">
        <v>7.6923076923076925</v>
      </c>
      <c r="HO90" s="1071">
        <v>0</v>
      </c>
      <c r="HP90" s="1071">
        <v>0</v>
      </c>
      <c r="HQ90" s="1071">
        <v>307005.24147692532</v>
      </c>
      <c r="HR90" s="1087"/>
      <c r="HS90" s="1086">
        <f t="shared" si="223"/>
        <v>22.75</v>
      </c>
      <c r="HT90" s="1085">
        <v>22.5</v>
      </c>
      <c r="HU90" s="1071">
        <f t="shared" si="219"/>
        <v>0</v>
      </c>
      <c r="HV90" s="1071">
        <f t="shared" si="219"/>
        <v>0</v>
      </c>
      <c r="HW90" s="1071">
        <f t="shared" si="219"/>
        <v>70847.363417752</v>
      </c>
      <c r="HX90" s="1071">
        <f t="shared" si="219"/>
        <v>212542.09025325597</v>
      </c>
      <c r="HY90" s="1071">
        <f t="shared" si="219"/>
        <v>23615.787805917334</v>
      </c>
      <c r="HZ90" s="1071">
        <f t="shared" si="219"/>
        <v>0</v>
      </c>
      <c r="IA90" s="1071">
        <f t="shared" si="219"/>
        <v>0</v>
      </c>
      <c r="IB90" s="1071">
        <f t="shared" si="220"/>
        <v>307005.24147692532</v>
      </c>
      <c r="IC90" s="1082"/>
      <c r="IL90" s="1085">
        <v>22.5</v>
      </c>
      <c r="IM90" s="1087">
        <v>0</v>
      </c>
      <c r="IN90" s="1071">
        <v>0</v>
      </c>
      <c r="IO90" s="1071">
        <v>25</v>
      </c>
      <c r="IP90" s="1071">
        <v>65</v>
      </c>
      <c r="IQ90" s="1071">
        <v>10</v>
      </c>
      <c r="IR90" s="1071">
        <v>0</v>
      </c>
      <c r="IS90" s="1071">
        <v>0</v>
      </c>
      <c r="IT90" s="1071">
        <v>641697.80478010338</v>
      </c>
      <c r="IU90" s="1087"/>
      <c r="IV90" s="1086">
        <f t="shared" si="224"/>
        <v>22.75</v>
      </c>
      <c r="IW90" s="1085">
        <v>22.5</v>
      </c>
      <c r="IX90" s="1071">
        <f t="shared" si="186"/>
        <v>0</v>
      </c>
      <c r="IY90" s="1071">
        <f t="shared" si="187"/>
        <v>0</v>
      </c>
      <c r="IZ90" s="1071">
        <f t="shared" si="188"/>
        <v>160424.45119502585</v>
      </c>
      <c r="JA90" s="1071">
        <f t="shared" si="189"/>
        <v>417103.5731070672</v>
      </c>
      <c r="JB90" s="1071">
        <f t="shared" si="190"/>
        <v>64169.780478010332</v>
      </c>
      <c r="JC90" s="1071">
        <f t="shared" si="191"/>
        <v>0</v>
      </c>
      <c r="JD90" s="1071">
        <f t="shared" si="192"/>
        <v>0</v>
      </c>
      <c r="JE90" s="1071">
        <f t="shared" si="221"/>
        <v>641697.80478010338</v>
      </c>
      <c r="JF90" s="1082"/>
    </row>
    <row r="91" spans="1:266">
      <c r="A91" s="132">
        <v>24.5</v>
      </c>
      <c r="B91" s="6">
        <v>0</v>
      </c>
      <c r="C91" s="6">
        <v>0</v>
      </c>
      <c r="D91" s="6">
        <v>31.707317073170731</v>
      </c>
      <c r="E91" s="6">
        <v>46.341463414634148</v>
      </c>
      <c r="F91" s="6">
        <v>18.292682926829269</v>
      </c>
      <c r="G91" s="6">
        <v>3.6585365853658534</v>
      </c>
      <c r="H91" s="6">
        <v>0</v>
      </c>
      <c r="I91" s="6"/>
      <c r="J91" s="1">
        <v>243695.59928151238</v>
      </c>
      <c r="M91" s="132">
        <v>24.5</v>
      </c>
      <c r="N91" s="6">
        <f t="shared" si="141"/>
        <v>0</v>
      </c>
      <c r="O91" s="6">
        <f t="shared" si="142"/>
        <v>0</v>
      </c>
      <c r="P91" s="6">
        <f t="shared" si="143"/>
        <v>77269.336357552704</v>
      </c>
      <c r="Q91" s="6">
        <f t="shared" si="144"/>
        <v>112932.1069841155</v>
      </c>
      <c r="R91" s="6">
        <f t="shared" si="145"/>
        <v>44578.463283203484</v>
      </c>
      <c r="S91" s="6">
        <f t="shared" si="146"/>
        <v>8915.6926566406964</v>
      </c>
      <c r="T91" s="6">
        <f t="shared" si="147"/>
        <v>0</v>
      </c>
      <c r="U91" s="6"/>
      <c r="V91" s="459"/>
      <c r="W91" s="6"/>
      <c r="X91" s="692">
        <v>27</v>
      </c>
      <c r="Y91" s="664">
        <v>0</v>
      </c>
      <c r="Z91" s="664">
        <v>0</v>
      </c>
      <c r="AA91" s="664">
        <v>0</v>
      </c>
      <c r="AB91" s="664">
        <v>0</v>
      </c>
      <c r="AC91" s="664">
        <v>61.904761904761905</v>
      </c>
      <c r="AD91" s="664">
        <v>33.333333333333329</v>
      </c>
      <c r="AE91" s="664">
        <v>4.7619047619047619</v>
      </c>
      <c r="AF91" s="6"/>
      <c r="AG91" s="764">
        <v>283.0642356131541</v>
      </c>
      <c r="AI91" s="849">
        <f t="shared" si="148"/>
        <v>27.25</v>
      </c>
      <c r="AJ91" s="767">
        <v>27</v>
      </c>
      <c r="AK91" s="664">
        <f t="shared" si="149"/>
        <v>0</v>
      </c>
      <c r="AL91" s="664">
        <f t="shared" si="150"/>
        <v>0</v>
      </c>
      <c r="AM91" s="664">
        <f t="shared" si="151"/>
        <v>0</v>
      </c>
      <c r="AN91" s="664">
        <f t="shared" si="152"/>
        <v>0</v>
      </c>
      <c r="AO91" s="664">
        <f t="shared" si="153"/>
        <v>175.2302410938573</v>
      </c>
      <c r="AP91" s="664">
        <f t="shared" si="154"/>
        <v>94.354745204384685</v>
      </c>
      <c r="AQ91" s="664">
        <f t="shared" si="155"/>
        <v>13.479249314912099</v>
      </c>
      <c r="AR91" s="664">
        <f t="shared" si="156"/>
        <v>283.0642356131541</v>
      </c>
      <c r="AU91" s="6"/>
      <c r="AV91" s="692">
        <v>26.5</v>
      </c>
      <c r="AW91" s="764">
        <v>0</v>
      </c>
      <c r="AX91" s="764">
        <v>0</v>
      </c>
      <c r="AY91" s="764">
        <v>0</v>
      </c>
      <c r="AZ91" s="764">
        <v>0</v>
      </c>
      <c r="BA91" s="764">
        <v>32.142857142857146</v>
      </c>
      <c r="BB91" s="764">
        <v>42.857142857142854</v>
      </c>
      <c r="BC91" s="764">
        <v>25</v>
      </c>
      <c r="BD91" s="6"/>
      <c r="BE91" s="761">
        <v>6146.4366844778806</v>
      </c>
      <c r="BG91" s="849">
        <f t="shared" si="157"/>
        <v>26.75</v>
      </c>
      <c r="BH91" s="858">
        <v>26.5</v>
      </c>
      <c r="BI91" s="764">
        <f t="shared" si="158"/>
        <v>0</v>
      </c>
      <c r="BJ91" s="764">
        <f t="shared" si="159"/>
        <v>0</v>
      </c>
      <c r="BK91" s="764">
        <f t="shared" si="160"/>
        <v>0</v>
      </c>
      <c r="BL91" s="764">
        <f t="shared" si="161"/>
        <v>0</v>
      </c>
      <c r="BM91" s="764">
        <f t="shared" si="162"/>
        <v>1975.6403628678904</v>
      </c>
      <c r="BN91" s="764">
        <f t="shared" si="163"/>
        <v>2634.1871504905203</v>
      </c>
      <c r="BO91" s="764">
        <f t="shared" si="164"/>
        <v>1536.6091711194701</v>
      </c>
      <c r="BP91" s="761">
        <f t="shared" si="165"/>
        <v>6146.4366844778806</v>
      </c>
      <c r="BT91" s="1032">
        <v>26</v>
      </c>
      <c r="BU91" s="1034">
        <v>0</v>
      </c>
      <c r="BV91" s="1034">
        <v>0</v>
      </c>
      <c r="BW91" s="1034">
        <v>0</v>
      </c>
      <c r="BX91" s="1034">
        <v>0</v>
      </c>
      <c r="BY91" s="1034">
        <v>38.461538461538467</v>
      </c>
      <c r="BZ91" s="1034">
        <v>46.153846153846153</v>
      </c>
      <c r="CA91" s="1034">
        <v>15.384615384615385</v>
      </c>
      <c r="CB91" s="1038"/>
      <c r="CC91" s="1034">
        <v>27705.649611796405</v>
      </c>
      <c r="CE91" s="1035">
        <f t="shared" si="167"/>
        <v>26.25</v>
      </c>
      <c r="CF91" s="1028">
        <v>26</v>
      </c>
      <c r="CG91" s="1034">
        <f t="shared" si="168"/>
        <v>0</v>
      </c>
      <c r="CH91" s="1034">
        <f t="shared" si="225"/>
        <v>0</v>
      </c>
      <c r="CI91" s="1034">
        <f t="shared" si="226"/>
        <v>0</v>
      </c>
      <c r="CJ91" s="1034">
        <f t="shared" si="227"/>
        <v>0</v>
      </c>
      <c r="CK91" s="1034">
        <f t="shared" si="228"/>
        <v>10656.019081460157</v>
      </c>
      <c r="CL91" s="1034">
        <f t="shared" si="229"/>
        <v>12787.222897752186</v>
      </c>
      <c r="CM91" s="1034">
        <f t="shared" si="230"/>
        <v>4262.4076325840624</v>
      </c>
      <c r="CN91" s="1034">
        <f t="shared" si="169"/>
        <v>27705.649611796405</v>
      </c>
      <c r="CQ91" s="1032">
        <v>25</v>
      </c>
      <c r="CR91" s="1062">
        <v>0</v>
      </c>
      <c r="CS91" s="1062">
        <v>0</v>
      </c>
      <c r="CT91" s="1062">
        <v>0</v>
      </c>
      <c r="CU91" s="1062">
        <v>13.636363636363635</v>
      </c>
      <c r="CV91" s="1062">
        <v>31.818181818181817</v>
      </c>
      <c r="CW91" s="1062">
        <v>40.909090909090914</v>
      </c>
      <c r="CX91" s="1062">
        <v>13.636363636363635</v>
      </c>
      <c r="CY91" s="1038"/>
      <c r="CZ91" s="1034">
        <v>230589.31527133673</v>
      </c>
      <c r="DA91" s="1034"/>
      <c r="DB91" s="1035">
        <f t="shared" si="193"/>
        <v>25.25</v>
      </c>
      <c r="DC91" s="1028">
        <v>25</v>
      </c>
      <c r="DD91" s="1034">
        <f t="shared" si="170"/>
        <v>0</v>
      </c>
      <c r="DE91" s="1034">
        <f t="shared" si="171"/>
        <v>0</v>
      </c>
      <c r="DF91" s="1034">
        <f t="shared" si="172"/>
        <v>0</v>
      </c>
      <c r="DG91" s="1034">
        <f t="shared" si="173"/>
        <v>31443.997537000458</v>
      </c>
      <c r="DH91" s="1034">
        <f t="shared" si="174"/>
        <v>73369.327586334417</v>
      </c>
      <c r="DI91" s="1034">
        <f t="shared" si="175"/>
        <v>94331.992611001391</v>
      </c>
      <c r="DJ91" s="1034">
        <f t="shared" si="176"/>
        <v>31443.997537000458</v>
      </c>
      <c r="DK91" s="1034">
        <f t="shared" si="177"/>
        <v>230589.3152713367</v>
      </c>
      <c r="DN91" s="1032">
        <v>25</v>
      </c>
      <c r="DO91" s="1062">
        <v>0</v>
      </c>
      <c r="DP91" s="1062">
        <v>0</v>
      </c>
      <c r="DQ91" s="1062">
        <v>0</v>
      </c>
      <c r="DR91" s="1062">
        <v>0</v>
      </c>
      <c r="DS91" s="1062">
        <v>42.857142857142854</v>
      </c>
      <c r="DT91" s="1062">
        <v>41.558441558441558</v>
      </c>
      <c r="DU91" s="1062">
        <v>15.584415584415584</v>
      </c>
      <c r="DV91" s="1034">
        <v>165450.78219432119</v>
      </c>
      <c r="DW91" s="1034"/>
      <c r="DX91" s="1035">
        <f t="shared" si="194"/>
        <v>25.25</v>
      </c>
      <c r="DY91" s="1028">
        <v>25</v>
      </c>
      <c r="DZ91" s="1034">
        <f t="shared" si="195"/>
        <v>0</v>
      </c>
      <c r="EA91" s="1034">
        <f t="shared" si="196"/>
        <v>0</v>
      </c>
      <c r="EB91" s="1034">
        <f t="shared" si="197"/>
        <v>0</v>
      </c>
      <c r="EC91" s="1034">
        <f t="shared" si="198"/>
        <v>0</v>
      </c>
      <c r="ED91" s="1034">
        <f t="shared" si="199"/>
        <v>70907.478083280497</v>
      </c>
      <c r="EE91" s="1034">
        <f t="shared" si="200"/>
        <v>68758.766626211407</v>
      </c>
      <c r="EF91" s="1034">
        <f t="shared" si="201"/>
        <v>25784.537484829278</v>
      </c>
      <c r="EG91" s="1034">
        <f t="shared" si="179"/>
        <v>165450.78219432119</v>
      </c>
      <c r="EL91" s="1032">
        <v>25</v>
      </c>
      <c r="EM91" s="1062"/>
      <c r="EN91" s="1062"/>
      <c r="EO91" s="1062"/>
      <c r="EP91" s="1062"/>
      <c r="EQ91" s="1062"/>
      <c r="ER91" s="1062"/>
      <c r="ES91" s="1062"/>
      <c r="ET91" s="1034"/>
      <c r="EU91" s="1034"/>
      <c r="EV91" s="1035">
        <f t="shared" si="202"/>
        <v>25.25</v>
      </c>
      <c r="EW91" s="1028">
        <v>25</v>
      </c>
      <c r="EX91" s="1034"/>
      <c r="EY91" s="1034"/>
      <c r="EZ91" s="1034"/>
      <c r="FA91" s="1034"/>
      <c r="FB91" s="1034"/>
      <c r="FC91" s="1034"/>
      <c r="FD91" s="1034"/>
      <c r="FE91" s="1034"/>
      <c r="FK91" s="1032">
        <v>25</v>
      </c>
      <c r="FL91" s="1034">
        <v>0</v>
      </c>
      <c r="FM91" s="1034">
        <v>0</v>
      </c>
      <c r="FN91" s="1034">
        <v>0</v>
      </c>
      <c r="FO91" s="1034">
        <v>0</v>
      </c>
      <c r="FP91" s="1034">
        <v>42.105263157894733</v>
      </c>
      <c r="FQ91" s="1034">
        <v>42.105263157894733</v>
      </c>
      <c r="FR91" s="1034">
        <v>15.789473684210526</v>
      </c>
      <c r="FS91" s="1034">
        <v>77370.740609756132</v>
      </c>
      <c r="FT91" s="1034"/>
      <c r="FU91" s="1035">
        <f t="shared" si="203"/>
        <v>25.25</v>
      </c>
      <c r="FV91" s="1028">
        <v>25</v>
      </c>
      <c r="FW91" s="1034">
        <f t="shared" si="204"/>
        <v>0</v>
      </c>
      <c r="FX91" s="1034">
        <f t="shared" si="205"/>
        <v>0</v>
      </c>
      <c r="FY91" s="1034">
        <f t="shared" si="206"/>
        <v>0</v>
      </c>
      <c r="FZ91" s="1034">
        <f t="shared" si="207"/>
        <v>0</v>
      </c>
      <c r="GA91" s="1034">
        <f t="shared" si="208"/>
        <v>32577.153940949949</v>
      </c>
      <c r="GB91" s="1034">
        <f t="shared" si="209"/>
        <v>32577.153940949949</v>
      </c>
      <c r="GC91" s="1034">
        <f t="shared" si="210"/>
        <v>12216.43272785623</v>
      </c>
      <c r="GD91" s="1038"/>
      <c r="GE91" s="1038"/>
      <c r="GJ91" s="1032">
        <v>23</v>
      </c>
      <c r="GK91" s="1034">
        <v>0</v>
      </c>
      <c r="GL91" s="1034">
        <v>0</v>
      </c>
      <c r="GM91" s="1034">
        <v>26.229508196721312</v>
      </c>
      <c r="GN91" s="1034">
        <v>40.983606557377051</v>
      </c>
      <c r="GO91" s="1034">
        <v>22.950819672131146</v>
      </c>
      <c r="GP91" s="1034">
        <v>9.8360655737704921</v>
      </c>
      <c r="GQ91" s="1034">
        <v>0</v>
      </c>
      <c r="GR91" s="1034">
        <v>535314.9567193269</v>
      </c>
      <c r="GS91" s="1034"/>
      <c r="GT91" s="1035">
        <f t="shared" si="222"/>
        <v>23.25</v>
      </c>
      <c r="GU91" s="1028">
        <v>23</v>
      </c>
      <c r="GV91" s="1061">
        <f t="shared" si="211"/>
        <v>0</v>
      </c>
      <c r="GW91" s="1061">
        <f t="shared" si="212"/>
        <v>0</v>
      </c>
      <c r="GX91" s="1061">
        <f t="shared" si="213"/>
        <v>140410.48045097099</v>
      </c>
      <c r="GY91" s="1061">
        <f t="shared" si="214"/>
        <v>219391.37570464221</v>
      </c>
      <c r="GZ91" s="1061">
        <f t="shared" si="215"/>
        <v>122859.17039459961</v>
      </c>
      <c r="HA91" s="1061">
        <f t="shared" si="216"/>
        <v>52653.930169114123</v>
      </c>
      <c r="HB91" s="1061">
        <f t="shared" si="217"/>
        <v>0</v>
      </c>
      <c r="HC91" s="1034">
        <f t="shared" si="218"/>
        <v>535314.9567193269</v>
      </c>
      <c r="HI91" s="1085">
        <v>23</v>
      </c>
      <c r="HJ91" s="1087">
        <v>0</v>
      </c>
      <c r="HK91" s="1071">
        <v>0</v>
      </c>
      <c r="HL91" s="1071">
        <v>0</v>
      </c>
      <c r="HM91" s="1071">
        <v>80</v>
      </c>
      <c r="HN91" s="1071">
        <v>20</v>
      </c>
      <c r="HO91" s="1071">
        <v>0</v>
      </c>
      <c r="HP91" s="1071">
        <v>0</v>
      </c>
      <c r="HQ91" s="1071">
        <v>229827.0206182946</v>
      </c>
      <c r="HR91" s="1087"/>
      <c r="HS91" s="1086">
        <f t="shared" si="223"/>
        <v>23.25</v>
      </c>
      <c r="HT91" s="1085">
        <v>23</v>
      </c>
      <c r="HU91" s="1071">
        <f t="shared" si="219"/>
        <v>0</v>
      </c>
      <c r="HV91" s="1071">
        <f t="shared" si="219"/>
        <v>0</v>
      </c>
      <c r="HW91" s="1071">
        <f t="shared" si="219"/>
        <v>0</v>
      </c>
      <c r="HX91" s="1071">
        <f t="shared" si="219"/>
        <v>183861.61649463567</v>
      </c>
      <c r="HY91" s="1071">
        <f t="shared" si="219"/>
        <v>45965.404123658918</v>
      </c>
      <c r="HZ91" s="1071">
        <f t="shared" si="219"/>
        <v>0</v>
      </c>
      <c r="IA91" s="1071">
        <f t="shared" si="219"/>
        <v>0</v>
      </c>
      <c r="IB91" s="1071">
        <f t="shared" si="220"/>
        <v>229827.0206182946</v>
      </c>
      <c r="IC91" s="1082"/>
      <c r="IL91" s="1085">
        <v>23</v>
      </c>
      <c r="IM91" s="1087">
        <v>0</v>
      </c>
      <c r="IN91" s="1071">
        <v>0</v>
      </c>
      <c r="IO91" s="1071">
        <v>8.3333333333333321</v>
      </c>
      <c r="IP91" s="1071">
        <v>58.333333333333336</v>
      </c>
      <c r="IQ91" s="1071">
        <v>27.777777777777779</v>
      </c>
      <c r="IR91" s="1071">
        <v>5.5555555555555554</v>
      </c>
      <c r="IS91" s="1071">
        <v>0</v>
      </c>
      <c r="IT91" s="1071">
        <v>438791.58100751572</v>
      </c>
      <c r="IU91" s="1087"/>
      <c r="IV91" s="1086">
        <f t="shared" si="224"/>
        <v>23.25</v>
      </c>
      <c r="IW91" s="1085">
        <v>23</v>
      </c>
      <c r="IX91" s="1071">
        <f t="shared" si="186"/>
        <v>0</v>
      </c>
      <c r="IY91" s="1071">
        <f t="shared" si="187"/>
        <v>0</v>
      </c>
      <c r="IZ91" s="1071">
        <f t="shared" si="188"/>
        <v>36565.965083959636</v>
      </c>
      <c r="JA91" s="1071">
        <f t="shared" si="189"/>
        <v>255961.75558771752</v>
      </c>
      <c r="JB91" s="1071">
        <f t="shared" si="190"/>
        <v>121886.55027986549</v>
      </c>
      <c r="JC91" s="1071">
        <f t="shared" si="191"/>
        <v>24377.310055973096</v>
      </c>
      <c r="JD91" s="1071">
        <f t="shared" si="192"/>
        <v>0</v>
      </c>
      <c r="JE91" s="1071">
        <f t="shared" si="221"/>
        <v>438791.58100751578</v>
      </c>
      <c r="JF91" s="1082"/>
    </row>
    <row r="92" spans="1:266">
      <c r="A92" s="132">
        <v>25</v>
      </c>
      <c r="B92" s="6">
        <v>0</v>
      </c>
      <c r="C92" s="6">
        <v>0</v>
      </c>
      <c r="D92" s="6">
        <v>5.2631578947368416</v>
      </c>
      <c r="E92" s="6">
        <v>51.315789473684212</v>
      </c>
      <c r="F92" s="6">
        <v>35.526315789473685</v>
      </c>
      <c r="G92" s="6">
        <v>7.8947368421052628</v>
      </c>
      <c r="H92" s="6">
        <v>0</v>
      </c>
      <c r="I92" s="6"/>
      <c r="J92" s="1">
        <v>120814.82453758843</v>
      </c>
      <c r="M92" s="132">
        <v>25</v>
      </c>
      <c r="N92" s="6">
        <f t="shared" si="141"/>
        <v>0</v>
      </c>
      <c r="O92" s="6">
        <f t="shared" si="142"/>
        <v>0</v>
      </c>
      <c r="P92" s="6">
        <f t="shared" si="143"/>
        <v>6358.6749756625477</v>
      </c>
      <c r="Q92" s="6">
        <f t="shared" si="144"/>
        <v>61997.081012709859</v>
      </c>
      <c r="R92" s="6">
        <f t="shared" si="145"/>
        <v>42921.056085722201</v>
      </c>
      <c r="S92" s="6">
        <f t="shared" si="146"/>
        <v>9538.0124634938238</v>
      </c>
      <c r="T92" s="6">
        <f t="shared" si="147"/>
        <v>0</v>
      </c>
      <c r="U92" s="6"/>
      <c r="V92" s="459"/>
      <c r="W92" s="6"/>
      <c r="X92" s="692">
        <v>27.5</v>
      </c>
      <c r="Y92" s="664">
        <v>0</v>
      </c>
      <c r="Z92" s="664">
        <v>0</v>
      </c>
      <c r="AA92" s="664">
        <v>0</v>
      </c>
      <c r="AB92" s="664">
        <v>0</v>
      </c>
      <c r="AC92" s="664">
        <v>0</v>
      </c>
      <c r="AD92" s="664">
        <v>50</v>
      </c>
      <c r="AE92" s="664">
        <v>50</v>
      </c>
      <c r="AF92" s="6"/>
      <c r="AG92" s="764">
        <v>3.9345764978808613</v>
      </c>
      <c r="AI92" s="849">
        <f t="shared" si="148"/>
        <v>27.75</v>
      </c>
      <c r="AJ92" s="767">
        <v>27.5</v>
      </c>
      <c r="AK92" s="664">
        <f t="shared" si="149"/>
        <v>0</v>
      </c>
      <c r="AL92" s="664">
        <f t="shared" si="150"/>
        <v>0</v>
      </c>
      <c r="AM92" s="664">
        <f t="shared" si="151"/>
        <v>0</v>
      </c>
      <c r="AN92" s="664">
        <f t="shared" si="152"/>
        <v>0</v>
      </c>
      <c r="AO92" s="664">
        <f t="shared" si="153"/>
        <v>0</v>
      </c>
      <c r="AP92" s="664">
        <f t="shared" si="154"/>
        <v>1.9672882489404306</v>
      </c>
      <c r="AQ92" s="664">
        <f t="shared" si="155"/>
        <v>1.9672882489404306</v>
      </c>
      <c r="AR92" s="664">
        <f t="shared" si="156"/>
        <v>3.9345764978808613</v>
      </c>
      <c r="AU92" s="6"/>
      <c r="AV92" s="692">
        <v>27</v>
      </c>
      <c r="AW92" s="764">
        <v>0</v>
      </c>
      <c r="AX92" s="764">
        <v>0</v>
      </c>
      <c r="AY92" s="764">
        <v>0</v>
      </c>
      <c r="AZ92" s="764">
        <v>0</v>
      </c>
      <c r="BA92" s="764">
        <v>20</v>
      </c>
      <c r="BB92" s="764">
        <v>40</v>
      </c>
      <c r="BC92" s="764">
        <v>40</v>
      </c>
      <c r="BD92" s="6"/>
      <c r="BE92" s="761">
        <v>417.51269271149249</v>
      </c>
      <c r="BG92" s="849">
        <f t="shared" si="157"/>
        <v>27.25</v>
      </c>
      <c r="BH92" s="858">
        <v>27</v>
      </c>
      <c r="BI92" s="764">
        <f t="shared" si="158"/>
        <v>0</v>
      </c>
      <c r="BJ92" s="764">
        <f t="shared" si="159"/>
        <v>0</v>
      </c>
      <c r="BK92" s="764">
        <f t="shared" si="160"/>
        <v>0</v>
      </c>
      <c r="BL92" s="764">
        <f t="shared" si="161"/>
        <v>0</v>
      </c>
      <c r="BM92" s="764">
        <f t="shared" si="162"/>
        <v>83.50253854229851</v>
      </c>
      <c r="BN92" s="764">
        <f t="shared" si="163"/>
        <v>167.00507708459702</v>
      </c>
      <c r="BO92" s="764">
        <f t="shared" si="164"/>
        <v>167.00507708459702</v>
      </c>
      <c r="BP92" s="761">
        <f t="shared" si="165"/>
        <v>417.51269271149255</v>
      </c>
      <c r="BT92" s="1032">
        <v>26.5</v>
      </c>
      <c r="BU92" s="1034">
        <v>0</v>
      </c>
      <c r="BV92" s="1034">
        <v>0</v>
      </c>
      <c r="BW92" s="1034">
        <v>0</v>
      </c>
      <c r="BX92" s="1034">
        <v>0</v>
      </c>
      <c r="BY92" s="1034">
        <v>25</v>
      </c>
      <c r="BZ92" s="1034">
        <v>50</v>
      </c>
      <c r="CA92" s="1034">
        <v>25</v>
      </c>
      <c r="CB92" s="1038"/>
      <c r="CC92" s="1034">
        <v>3919.0348573060865</v>
      </c>
      <c r="CE92" s="1035">
        <f t="shared" si="167"/>
        <v>26.75</v>
      </c>
      <c r="CF92" s="1028">
        <v>26.5</v>
      </c>
      <c r="CG92" s="1034">
        <f t="shared" si="168"/>
        <v>0</v>
      </c>
      <c r="CH92" s="1034">
        <f t="shared" si="225"/>
        <v>0</v>
      </c>
      <c r="CI92" s="1034">
        <f t="shared" si="226"/>
        <v>0</v>
      </c>
      <c r="CJ92" s="1034">
        <f t="shared" si="227"/>
        <v>0</v>
      </c>
      <c r="CK92" s="1034">
        <f t="shared" si="228"/>
        <v>979.75871432652161</v>
      </c>
      <c r="CL92" s="1034">
        <f t="shared" si="229"/>
        <v>1959.5174286530432</v>
      </c>
      <c r="CM92" s="1034">
        <f t="shared" si="230"/>
        <v>979.75871432652161</v>
      </c>
      <c r="CN92" s="1034">
        <f t="shared" si="169"/>
        <v>3919.0348573060865</v>
      </c>
      <c r="CQ92" s="1032">
        <v>25.5</v>
      </c>
      <c r="CR92" s="1062">
        <v>0</v>
      </c>
      <c r="CS92" s="1062">
        <v>0</v>
      </c>
      <c r="CT92" s="1062">
        <v>0</v>
      </c>
      <c r="CU92" s="1062">
        <v>8.695652173913043</v>
      </c>
      <c r="CV92" s="1062">
        <v>21.739130434782609</v>
      </c>
      <c r="CW92" s="1062">
        <v>43.478260869565219</v>
      </c>
      <c r="CX92" s="1062">
        <v>26.086956521739129</v>
      </c>
      <c r="CY92" s="1038"/>
      <c r="CZ92" s="1034">
        <v>73581.614633558755</v>
      </c>
      <c r="DA92" s="1034"/>
      <c r="DB92" s="1035">
        <f t="shared" si="193"/>
        <v>25.75</v>
      </c>
      <c r="DC92" s="1028">
        <v>25.5</v>
      </c>
      <c r="DD92" s="1034">
        <f t="shared" si="170"/>
        <v>0</v>
      </c>
      <c r="DE92" s="1034">
        <f t="shared" si="171"/>
        <v>0</v>
      </c>
      <c r="DF92" s="1034">
        <f t="shared" si="172"/>
        <v>0</v>
      </c>
      <c r="DG92" s="1034">
        <f t="shared" si="173"/>
        <v>6398.4012724833692</v>
      </c>
      <c r="DH92" s="1034">
        <f t="shared" si="174"/>
        <v>15996.003181208425</v>
      </c>
      <c r="DI92" s="1034">
        <f t="shared" si="175"/>
        <v>31992.006362416851</v>
      </c>
      <c r="DJ92" s="1034">
        <f t="shared" si="176"/>
        <v>19195.203817450107</v>
      </c>
      <c r="DK92" s="1034">
        <f t="shared" si="177"/>
        <v>73581.614633558755</v>
      </c>
      <c r="DN92" s="1032">
        <v>25.5</v>
      </c>
      <c r="DO92" s="1062">
        <v>0</v>
      </c>
      <c r="DP92" s="1062">
        <v>0</v>
      </c>
      <c r="DQ92" s="1062">
        <v>0</v>
      </c>
      <c r="DR92" s="1062">
        <v>0</v>
      </c>
      <c r="DS92" s="1062">
        <v>36.84210526315789</v>
      </c>
      <c r="DT92" s="1062">
        <v>36.84210526315789</v>
      </c>
      <c r="DU92" s="1062">
        <v>26.315789473684209</v>
      </c>
      <c r="DV92" s="1034">
        <v>84421.908941615533</v>
      </c>
      <c r="DW92" s="1034"/>
      <c r="DX92" s="1035">
        <f t="shared" si="194"/>
        <v>25.75</v>
      </c>
      <c r="DY92" s="1028">
        <v>25.5</v>
      </c>
      <c r="DZ92" s="1034">
        <f t="shared" si="195"/>
        <v>0</v>
      </c>
      <c r="EA92" s="1034">
        <f t="shared" si="196"/>
        <v>0</v>
      </c>
      <c r="EB92" s="1034">
        <f t="shared" si="197"/>
        <v>0</v>
      </c>
      <c r="EC92" s="1034">
        <f t="shared" si="198"/>
        <v>0</v>
      </c>
      <c r="ED92" s="1034">
        <f t="shared" si="199"/>
        <v>31102.8085574373</v>
      </c>
      <c r="EE92" s="1034">
        <f t="shared" si="200"/>
        <v>31102.8085574373</v>
      </c>
      <c r="EF92" s="1034">
        <f t="shared" si="201"/>
        <v>22216.291826740926</v>
      </c>
      <c r="EG92" s="1034">
        <f t="shared" si="179"/>
        <v>84421.908941615518</v>
      </c>
      <c r="EL92" s="1032">
        <v>25.5</v>
      </c>
      <c r="EM92" s="1062"/>
      <c r="EN92" s="1062"/>
      <c r="EO92" s="1062"/>
      <c r="EP92" s="1062"/>
      <c r="EQ92" s="1062"/>
      <c r="ER92" s="1062"/>
      <c r="ES92" s="1062"/>
      <c r="ET92" s="1034"/>
      <c r="EU92" s="1034"/>
      <c r="EV92" s="1035">
        <f t="shared" si="202"/>
        <v>25.75</v>
      </c>
      <c r="EW92" s="1028">
        <v>25.5</v>
      </c>
      <c r="EX92" s="1034"/>
      <c r="EY92" s="1034"/>
      <c r="EZ92" s="1034"/>
      <c r="FA92" s="1034"/>
      <c r="FB92" s="1034"/>
      <c r="FC92" s="1034"/>
      <c r="FD92" s="1034"/>
      <c r="FE92" s="1034"/>
      <c r="FK92" s="1032">
        <v>25.5</v>
      </c>
      <c r="FL92" s="1034">
        <v>0</v>
      </c>
      <c r="FM92" s="1034">
        <v>0</v>
      </c>
      <c r="FN92" s="1034">
        <v>0</v>
      </c>
      <c r="FO92" s="1034">
        <v>0</v>
      </c>
      <c r="FP92" s="1034">
        <v>30.76923076923077</v>
      </c>
      <c r="FQ92" s="1034">
        <v>46.153846153846153</v>
      </c>
      <c r="FR92" s="1034">
        <v>23.076923076923077</v>
      </c>
      <c r="FS92" s="1034">
        <v>26853.849727474095</v>
      </c>
      <c r="FT92" s="1034"/>
      <c r="FU92" s="1035">
        <f t="shared" si="203"/>
        <v>25.75</v>
      </c>
      <c r="FV92" s="1028">
        <v>25.5</v>
      </c>
      <c r="FW92" s="1034">
        <f t="shared" si="204"/>
        <v>0</v>
      </c>
      <c r="FX92" s="1034">
        <f t="shared" si="205"/>
        <v>0</v>
      </c>
      <c r="FY92" s="1034">
        <f t="shared" si="206"/>
        <v>0</v>
      </c>
      <c r="FZ92" s="1034">
        <f t="shared" si="207"/>
        <v>0</v>
      </c>
      <c r="GA92" s="1034">
        <f t="shared" si="208"/>
        <v>8262.7229930689518</v>
      </c>
      <c r="GB92" s="1034">
        <f t="shared" si="209"/>
        <v>12394.084489603429</v>
      </c>
      <c r="GC92" s="1034">
        <f t="shared" si="210"/>
        <v>6197.0422448017143</v>
      </c>
      <c r="GD92" s="1038"/>
      <c r="GE92" s="1038"/>
      <c r="GJ92" s="1032">
        <v>23.5</v>
      </c>
      <c r="GK92" s="1034">
        <v>0</v>
      </c>
      <c r="GL92" s="1034">
        <v>0</v>
      </c>
      <c r="GM92" s="1034">
        <v>27.777777777777779</v>
      </c>
      <c r="GN92" s="1034">
        <v>24.074074074074073</v>
      </c>
      <c r="GO92" s="1034">
        <v>18.518518518518519</v>
      </c>
      <c r="GP92" s="1034">
        <v>29.629629629629626</v>
      </c>
      <c r="GQ92" s="1034">
        <v>0</v>
      </c>
      <c r="GR92" s="1034">
        <v>462058.67218075809</v>
      </c>
      <c r="GS92" s="1034"/>
      <c r="GT92" s="1035">
        <f t="shared" si="222"/>
        <v>23.75</v>
      </c>
      <c r="GU92" s="1028">
        <v>23.5</v>
      </c>
      <c r="GV92" s="1061">
        <f t="shared" si="211"/>
        <v>0</v>
      </c>
      <c r="GW92" s="1061">
        <f t="shared" si="212"/>
        <v>0</v>
      </c>
      <c r="GX92" s="1061">
        <f t="shared" si="213"/>
        <v>128349.6311613217</v>
      </c>
      <c r="GY92" s="1061">
        <f t="shared" si="214"/>
        <v>111236.3470064788</v>
      </c>
      <c r="GZ92" s="1061">
        <f t="shared" si="215"/>
        <v>85566.420774214479</v>
      </c>
      <c r="HA92" s="1061">
        <f t="shared" si="216"/>
        <v>136906.2732387431</v>
      </c>
      <c r="HB92" s="1061">
        <f t="shared" si="217"/>
        <v>0</v>
      </c>
      <c r="HC92" s="1034">
        <f t="shared" si="218"/>
        <v>462058.67218075809</v>
      </c>
      <c r="HI92" s="1085">
        <v>23.5</v>
      </c>
      <c r="HJ92" s="1087">
        <v>0</v>
      </c>
      <c r="HK92" s="1071">
        <v>0</v>
      </c>
      <c r="HL92" s="1071">
        <v>0</v>
      </c>
      <c r="HM92" s="1071">
        <v>83.333333333333343</v>
      </c>
      <c r="HN92" s="1071">
        <v>16.666666666666664</v>
      </c>
      <c r="HO92" s="1071">
        <v>0</v>
      </c>
      <c r="HP92" s="1071">
        <v>0</v>
      </c>
      <c r="HQ92" s="1071">
        <v>135441.37103776619</v>
      </c>
      <c r="HR92" s="1087"/>
      <c r="HS92" s="1086">
        <f t="shared" si="223"/>
        <v>23.75</v>
      </c>
      <c r="HT92" s="1085">
        <v>23.5</v>
      </c>
      <c r="HU92" s="1071">
        <f t="shared" si="219"/>
        <v>0</v>
      </c>
      <c r="HV92" s="1071">
        <f t="shared" si="219"/>
        <v>0</v>
      </c>
      <c r="HW92" s="1071">
        <f t="shared" si="219"/>
        <v>0</v>
      </c>
      <c r="HX92" s="1071">
        <f t="shared" si="219"/>
        <v>112867.80919813851</v>
      </c>
      <c r="HY92" s="1071">
        <f t="shared" si="219"/>
        <v>22573.561839627695</v>
      </c>
      <c r="HZ92" s="1071">
        <f t="shared" si="219"/>
        <v>0</v>
      </c>
      <c r="IA92" s="1071">
        <f t="shared" si="219"/>
        <v>0</v>
      </c>
      <c r="IB92" s="1071">
        <f t="shared" si="220"/>
        <v>135441.37103776619</v>
      </c>
      <c r="IC92" s="1082"/>
      <c r="IL92" s="1085">
        <v>23.5</v>
      </c>
      <c r="IM92" s="1087">
        <v>0</v>
      </c>
      <c r="IN92" s="1071">
        <v>0</v>
      </c>
      <c r="IO92" s="1071">
        <v>0</v>
      </c>
      <c r="IP92" s="1071">
        <v>62.962962962962962</v>
      </c>
      <c r="IQ92" s="1071">
        <v>37.037037037037038</v>
      </c>
      <c r="IR92" s="1071">
        <v>0</v>
      </c>
      <c r="IS92" s="1071">
        <v>0</v>
      </c>
      <c r="IT92" s="1071">
        <v>209389.72042894646</v>
      </c>
      <c r="IU92" s="1087"/>
      <c r="IV92" s="1086">
        <f t="shared" si="224"/>
        <v>23.75</v>
      </c>
      <c r="IW92" s="1085">
        <v>23.5</v>
      </c>
      <c r="IX92" s="1071">
        <f t="shared" si="186"/>
        <v>0</v>
      </c>
      <c r="IY92" s="1071">
        <f t="shared" si="187"/>
        <v>0</v>
      </c>
      <c r="IZ92" s="1071">
        <f t="shared" si="188"/>
        <v>0</v>
      </c>
      <c r="JA92" s="1071">
        <f t="shared" si="189"/>
        <v>131837.97212192926</v>
      </c>
      <c r="JB92" s="1071">
        <f t="shared" si="190"/>
        <v>77551.748307017202</v>
      </c>
      <c r="JC92" s="1071">
        <f t="shared" si="191"/>
        <v>0</v>
      </c>
      <c r="JD92" s="1071">
        <f t="shared" si="192"/>
        <v>0</v>
      </c>
      <c r="JE92" s="1071">
        <f t="shared" si="221"/>
        <v>209389.72042894646</v>
      </c>
      <c r="JF92" s="1082"/>
    </row>
    <row r="93" spans="1:266">
      <c r="A93" s="132">
        <v>25.5</v>
      </c>
      <c r="B93" s="6">
        <v>0</v>
      </c>
      <c r="C93" s="6">
        <v>0</v>
      </c>
      <c r="D93" s="6">
        <v>0</v>
      </c>
      <c r="E93" s="6">
        <v>40</v>
      </c>
      <c r="F93" s="6">
        <v>46</v>
      </c>
      <c r="G93" s="6">
        <v>14.000000000000002</v>
      </c>
      <c r="H93" s="6">
        <v>0</v>
      </c>
      <c r="I93" s="6"/>
      <c r="J93" s="1">
        <v>47619.589350489347</v>
      </c>
      <c r="M93" s="132">
        <v>25.5</v>
      </c>
      <c r="N93" s="6">
        <f t="shared" si="141"/>
        <v>0</v>
      </c>
      <c r="O93" s="6">
        <f t="shared" si="142"/>
        <v>0</v>
      </c>
      <c r="P93" s="6">
        <f t="shared" si="143"/>
        <v>0</v>
      </c>
      <c r="Q93" s="6">
        <f t="shared" si="144"/>
        <v>19047.83574019574</v>
      </c>
      <c r="R93" s="6">
        <f t="shared" si="145"/>
        <v>21905.011101225096</v>
      </c>
      <c r="S93" s="6">
        <f t="shared" si="146"/>
        <v>6666.7425090685092</v>
      </c>
      <c r="T93" s="6">
        <f t="shared" si="147"/>
        <v>0</v>
      </c>
      <c r="U93" s="6"/>
      <c r="V93" s="459"/>
      <c r="W93" s="6"/>
      <c r="X93" s="859">
        <v>28</v>
      </c>
      <c r="Y93" s="664">
        <v>0</v>
      </c>
      <c r="Z93" s="664">
        <v>0</v>
      </c>
      <c r="AA93" s="664">
        <v>0</v>
      </c>
      <c r="AB93" s="664">
        <v>0</v>
      </c>
      <c r="AC93" s="664">
        <v>0</v>
      </c>
      <c r="AD93" s="664">
        <v>50</v>
      </c>
      <c r="AE93" s="664">
        <v>50</v>
      </c>
      <c r="AF93" s="6"/>
      <c r="AG93" s="764">
        <v>2.3118004202266311</v>
      </c>
      <c r="AI93" s="849">
        <f t="shared" si="148"/>
        <v>28.25</v>
      </c>
      <c r="AJ93" s="767">
        <v>28</v>
      </c>
      <c r="AK93" s="664">
        <f t="shared" ref="AK93" si="231">$AG93*Y93/100</f>
        <v>0</v>
      </c>
      <c r="AL93" s="664">
        <f t="shared" ref="AL93" si="232">$AG93*Z93/100</f>
        <v>0</v>
      </c>
      <c r="AM93" s="664">
        <f t="shared" ref="AM93" si="233">$AG93*AA93/100</f>
        <v>0</v>
      </c>
      <c r="AN93" s="664">
        <f t="shared" ref="AN93" si="234">$AG93*AB93/100</f>
        <v>0</v>
      </c>
      <c r="AO93" s="664">
        <f t="shared" ref="AO93" si="235">$AG93*AC93/100</f>
        <v>0</v>
      </c>
      <c r="AP93" s="664">
        <f t="shared" ref="AP93" si="236">$AG93*AD93/100</f>
        <v>1.1559002101133156</v>
      </c>
      <c r="AQ93" s="664">
        <f t="shared" ref="AQ93" si="237">$AG93*AE93/100</f>
        <v>1.1559002101133156</v>
      </c>
      <c r="AR93" s="664">
        <f t="shared" ref="AR93" si="238">SUM(AK93:AQ93)</f>
        <v>2.3118004202266311</v>
      </c>
      <c r="AU93" s="6"/>
      <c r="AV93" s="692">
        <v>27.5</v>
      </c>
      <c r="AW93" s="764">
        <v>0</v>
      </c>
      <c r="AX93" s="764">
        <v>0</v>
      </c>
      <c r="AY93" s="764">
        <v>0</v>
      </c>
      <c r="AZ93" s="764">
        <v>0</v>
      </c>
      <c r="BA93" s="764">
        <v>0</v>
      </c>
      <c r="BB93" s="761">
        <v>50</v>
      </c>
      <c r="BC93" s="761">
        <v>50</v>
      </c>
      <c r="BD93" s="6"/>
      <c r="BE93" s="761">
        <v>77.966177707366455</v>
      </c>
      <c r="BG93" s="849">
        <f t="shared" si="157"/>
        <v>27.75</v>
      </c>
      <c r="BH93" s="858">
        <v>27.5</v>
      </c>
      <c r="BI93" s="764">
        <f t="shared" si="158"/>
        <v>0</v>
      </c>
      <c r="BJ93" s="764">
        <f t="shared" si="159"/>
        <v>0</v>
      </c>
      <c r="BK93" s="764">
        <f t="shared" si="160"/>
        <v>0</v>
      </c>
      <c r="BL93" s="764">
        <f t="shared" si="161"/>
        <v>0</v>
      </c>
      <c r="BM93" s="764">
        <f t="shared" si="162"/>
        <v>0</v>
      </c>
      <c r="BN93" s="764">
        <f t="shared" si="163"/>
        <v>38.983088853683228</v>
      </c>
      <c r="BO93" s="764">
        <f t="shared" si="164"/>
        <v>38.983088853683228</v>
      </c>
      <c r="BP93" s="761">
        <f t="shared" si="165"/>
        <v>77.966177707366455</v>
      </c>
      <c r="BT93" s="1032">
        <v>27</v>
      </c>
      <c r="BU93" s="1034">
        <v>0</v>
      </c>
      <c r="BV93" s="1034">
        <v>0</v>
      </c>
      <c r="BW93" s="1034">
        <v>0</v>
      </c>
      <c r="BX93" s="1034">
        <v>0</v>
      </c>
      <c r="BY93" s="1034">
        <v>0</v>
      </c>
      <c r="BZ93" s="1034">
        <v>50</v>
      </c>
      <c r="CA93" s="1034">
        <v>50</v>
      </c>
      <c r="CB93" s="1038"/>
      <c r="CC93" s="1034">
        <v>600.61888497389543</v>
      </c>
      <c r="CE93" s="1035">
        <f t="shared" si="167"/>
        <v>27.25</v>
      </c>
      <c r="CF93" s="1028">
        <v>27</v>
      </c>
      <c r="CG93" s="1034">
        <f t="shared" si="168"/>
        <v>0</v>
      </c>
      <c r="CH93" s="1034">
        <f t="shared" si="225"/>
        <v>0</v>
      </c>
      <c r="CI93" s="1034">
        <f t="shared" si="226"/>
        <v>0</v>
      </c>
      <c r="CJ93" s="1034">
        <f t="shared" si="227"/>
        <v>0</v>
      </c>
      <c r="CK93" s="1034">
        <f t="shared" si="228"/>
        <v>0</v>
      </c>
      <c r="CL93" s="1034">
        <f t="shared" si="229"/>
        <v>300.30944248694772</v>
      </c>
      <c r="CM93" s="1034">
        <f t="shared" si="230"/>
        <v>300.30944248694772</v>
      </c>
      <c r="CN93" s="1034">
        <f t="shared" si="169"/>
        <v>600.61888497389543</v>
      </c>
      <c r="CQ93" s="1032">
        <v>26</v>
      </c>
      <c r="CR93" s="1062">
        <v>0</v>
      </c>
      <c r="CS93" s="1062">
        <v>0</v>
      </c>
      <c r="CT93" s="1062">
        <v>0</v>
      </c>
      <c r="CU93" s="1062">
        <v>0</v>
      </c>
      <c r="CV93" s="1062">
        <v>11.111111111111111</v>
      </c>
      <c r="CW93" s="1062">
        <v>44.444444444444443</v>
      </c>
      <c r="CX93" s="1062">
        <v>44.444444444444443</v>
      </c>
      <c r="CY93" s="1038"/>
      <c r="CZ93" s="1034">
        <v>44865.274575304175</v>
      </c>
      <c r="DA93" s="1034"/>
      <c r="DB93" s="1035">
        <f t="shared" si="193"/>
        <v>26.25</v>
      </c>
      <c r="DC93" s="1028">
        <v>26</v>
      </c>
      <c r="DD93" s="1034">
        <f t="shared" si="170"/>
        <v>0</v>
      </c>
      <c r="DE93" s="1034">
        <f t="shared" si="171"/>
        <v>0</v>
      </c>
      <c r="DF93" s="1034">
        <f t="shared" si="172"/>
        <v>0</v>
      </c>
      <c r="DG93" s="1034">
        <f t="shared" si="173"/>
        <v>0</v>
      </c>
      <c r="DH93" s="1034">
        <f t="shared" si="174"/>
        <v>4985.0305083671301</v>
      </c>
      <c r="DI93" s="1034">
        <f t="shared" si="175"/>
        <v>19940.12203346852</v>
      </c>
      <c r="DJ93" s="1034">
        <f t="shared" si="176"/>
        <v>19940.12203346852</v>
      </c>
      <c r="DK93" s="1034">
        <f t="shared" si="177"/>
        <v>44865.274575304167</v>
      </c>
      <c r="DN93" s="1032">
        <v>26</v>
      </c>
      <c r="DO93" s="1062">
        <v>0</v>
      </c>
      <c r="DP93" s="1062">
        <v>0</v>
      </c>
      <c r="DQ93" s="1062">
        <v>0</v>
      </c>
      <c r="DR93" s="1062">
        <v>0</v>
      </c>
      <c r="DS93" s="1062">
        <v>18.181818181818183</v>
      </c>
      <c r="DT93" s="1062">
        <v>33.333333333333329</v>
      </c>
      <c r="DU93" s="1062">
        <v>48.484848484848484</v>
      </c>
      <c r="DV93" s="1034">
        <v>30199.539182604269</v>
      </c>
      <c r="DW93" s="1034"/>
      <c r="DX93" s="1035">
        <f t="shared" si="194"/>
        <v>26.25</v>
      </c>
      <c r="DY93" s="1028">
        <v>26</v>
      </c>
      <c r="DZ93" s="1034">
        <f t="shared" si="195"/>
        <v>0</v>
      </c>
      <c r="EA93" s="1034">
        <f t="shared" si="196"/>
        <v>0</v>
      </c>
      <c r="EB93" s="1034">
        <f t="shared" si="197"/>
        <v>0</v>
      </c>
      <c r="EC93" s="1034">
        <f t="shared" si="198"/>
        <v>0</v>
      </c>
      <c r="ED93" s="1034">
        <f t="shared" si="199"/>
        <v>5490.8253059280487</v>
      </c>
      <c r="EE93" s="1034">
        <f t="shared" si="200"/>
        <v>10066.513060868088</v>
      </c>
      <c r="EF93" s="1034">
        <f t="shared" si="201"/>
        <v>14642.20081580813</v>
      </c>
      <c r="EG93" s="1034">
        <f t="shared" si="179"/>
        <v>30199.539182604269</v>
      </c>
      <c r="EL93" s="1032">
        <v>26</v>
      </c>
      <c r="EM93" s="1062"/>
      <c r="EN93" s="1062"/>
      <c r="EO93" s="1062"/>
      <c r="EP93" s="1062"/>
      <c r="EQ93" s="1062"/>
      <c r="ER93" s="1062"/>
      <c r="ES93" s="1062"/>
      <c r="ET93" s="1034"/>
      <c r="EU93" s="1034"/>
      <c r="EV93" s="1035">
        <f t="shared" si="202"/>
        <v>26.25</v>
      </c>
      <c r="EW93" s="1028">
        <v>26</v>
      </c>
      <c r="EX93" s="1034"/>
      <c r="EY93" s="1034"/>
      <c r="EZ93" s="1034"/>
      <c r="FA93" s="1034"/>
      <c r="FB93" s="1034"/>
      <c r="FC93" s="1034"/>
      <c r="FD93" s="1034"/>
      <c r="FE93" s="1034"/>
      <c r="FK93" s="1032">
        <v>26</v>
      </c>
      <c r="FL93" s="1034">
        <v>0</v>
      </c>
      <c r="FM93" s="1034">
        <v>0</v>
      </c>
      <c r="FN93" s="1034">
        <v>0</v>
      </c>
      <c r="FO93" s="1034">
        <v>0</v>
      </c>
      <c r="FP93" s="1034">
        <v>14.285714285714285</v>
      </c>
      <c r="FQ93" s="1034">
        <v>42.857142857142854</v>
      </c>
      <c r="FR93" s="1034">
        <v>42.857142857142854</v>
      </c>
      <c r="FS93" s="1034">
        <v>12877.465894203291</v>
      </c>
      <c r="FT93" s="1034"/>
      <c r="FU93" s="1035">
        <f t="shared" si="203"/>
        <v>26.25</v>
      </c>
      <c r="FV93" s="1028">
        <v>26</v>
      </c>
      <c r="FW93" s="1034">
        <f t="shared" si="204"/>
        <v>0</v>
      </c>
      <c r="FX93" s="1034">
        <f t="shared" si="205"/>
        <v>0</v>
      </c>
      <c r="FY93" s="1034">
        <f t="shared" si="206"/>
        <v>0</v>
      </c>
      <c r="FZ93" s="1034">
        <f t="shared" si="207"/>
        <v>0</v>
      </c>
      <c r="GA93" s="1034">
        <f t="shared" si="208"/>
        <v>1839.6379848861843</v>
      </c>
      <c r="GB93" s="1034">
        <f t="shared" si="209"/>
        <v>5518.9139546585529</v>
      </c>
      <c r="GC93" s="1034">
        <f t="shared" si="210"/>
        <v>5518.9139546585529</v>
      </c>
      <c r="GD93" s="1038"/>
      <c r="GE93" s="1038"/>
      <c r="GJ93" s="1032">
        <v>24</v>
      </c>
      <c r="GK93" s="1034">
        <v>0</v>
      </c>
      <c r="GL93" s="1034">
        <v>0</v>
      </c>
      <c r="GM93" s="1034">
        <v>10.526315789473683</v>
      </c>
      <c r="GN93" s="1034">
        <v>28.947368421052634</v>
      </c>
      <c r="GO93" s="1034">
        <v>28.947368421052634</v>
      </c>
      <c r="GP93" s="1034">
        <v>31.578947368421051</v>
      </c>
      <c r="GQ93" s="1034">
        <v>0</v>
      </c>
      <c r="GR93" s="1034">
        <v>479607.92689832783</v>
      </c>
      <c r="GS93" s="1034"/>
      <c r="GT93" s="1035">
        <f t="shared" si="222"/>
        <v>24.25</v>
      </c>
      <c r="GU93" s="1028">
        <v>24</v>
      </c>
      <c r="GV93" s="1061">
        <f t="shared" si="211"/>
        <v>0</v>
      </c>
      <c r="GW93" s="1061">
        <f t="shared" si="212"/>
        <v>0</v>
      </c>
      <c r="GX93" s="1061">
        <f t="shared" si="213"/>
        <v>50485.044936666076</v>
      </c>
      <c r="GY93" s="1061">
        <f t="shared" si="214"/>
        <v>138833.87357583173</v>
      </c>
      <c r="GZ93" s="1061">
        <f t="shared" si="215"/>
        <v>138833.87357583173</v>
      </c>
      <c r="HA93" s="1061">
        <f t="shared" si="216"/>
        <v>151455.13480999824</v>
      </c>
      <c r="HB93" s="1061">
        <f t="shared" si="217"/>
        <v>0</v>
      </c>
      <c r="HC93" s="1034">
        <f t="shared" si="218"/>
        <v>479607.92689832777</v>
      </c>
      <c r="HI93" s="1085">
        <v>24</v>
      </c>
      <c r="HJ93" s="1087">
        <v>0</v>
      </c>
      <c r="HK93" s="1071">
        <v>0</v>
      </c>
      <c r="HL93" s="1071">
        <v>0</v>
      </c>
      <c r="HM93" s="1071">
        <v>100</v>
      </c>
      <c r="HN93" s="1071">
        <v>0</v>
      </c>
      <c r="HO93" s="1071">
        <v>0</v>
      </c>
      <c r="HP93" s="1071">
        <v>0</v>
      </c>
      <c r="HQ93" s="1071">
        <v>82382.99133601725</v>
      </c>
      <c r="HR93" s="1087"/>
      <c r="HS93" s="1086">
        <f t="shared" si="223"/>
        <v>24.25</v>
      </c>
      <c r="HT93" s="1085">
        <v>24</v>
      </c>
      <c r="HU93" s="1071">
        <f t="shared" si="219"/>
        <v>0</v>
      </c>
      <c r="HV93" s="1071">
        <f t="shared" si="219"/>
        <v>0</v>
      </c>
      <c r="HW93" s="1071">
        <f t="shared" si="219"/>
        <v>0</v>
      </c>
      <c r="HX93" s="1071">
        <f t="shared" si="219"/>
        <v>82382.99133601725</v>
      </c>
      <c r="HY93" s="1071">
        <f t="shared" si="219"/>
        <v>0</v>
      </c>
      <c r="HZ93" s="1071">
        <f t="shared" si="219"/>
        <v>0</v>
      </c>
      <c r="IA93" s="1071">
        <f t="shared" si="219"/>
        <v>0</v>
      </c>
      <c r="IB93" s="1071">
        <f t="shared" si="220"/>
        <v>82382.99133601725</v>
      </c>
      <c r="IC93" s="1082"/>
      <c r="IL93" s="1085">
        <v>24</v>
      </c>
      <c r="IM93" s="1087">
        <v>0</v>
      </c>
      <c r="IN93" s="1071">
        <v>0</v>
      </c>
      <c r="IO93" s="1071">
        <v>0</v>
      </c>
      <c r="IP93" s="1071">
        <v>55.555555555555557</v>
      </c>
      <c r="IQ93" s="1071">
        <v>44.444444444444443</v>
      </c>
      <c r="IR93" s="1071">
        <v>0</v>
      </c>
      <c r="IS93" s="1071">
        <v>0</v>
      </c>
      <c r="IT93" s="1071">
        <v>64540.980475894117</v>
      </c>
      <c r="IU93" s="1087"/>
      <c r="IV93" s="1086">
        <f t="shared" si="224"/>
        <v>24.25</v>
      </c>
      <c r="IW93" s="1085">
        <v>24</v>
      </c>
      <c r="IX93" s="1071">
        <f t="shared" si="186"/>
        <v>0</v>
      </c>
      <c r="IY93" s="1071">
        <f t="shared" si="187"/>
        <v>0</v>
      </c>
      <c r="IZ93" s="1071">
        <f t="shared" si="188"/>
        <v>0</v>
      </c>
      <c r="JA93" s="1071">
        <f t="shared" si="189"/>
        <v>35856.100264385619</v>
      </c>
      <c r="JB93" s="1071">
        <f t="shared" si="190"/>
        <v>28684.880211508498</v>
      </c>
      <c r="JC93" s="1071">
        <f t="shared" si="191"/>
        <v>0</v>
      </c>
      <c r="JD93" s="1071">
        <f t="shared" si="192"/>
        <v>0</v>
      </c>
      <c r="JE93" s="1071">
        <f t="shared" si="221"/>
        <v>64540.980475894117</v>
      </c>
      <c r="JF93" s="1082"/>
    </row>
    <row r="94" spans="1:266">
      <c r="A94" s="132">
        <v>26</v>
      </c>
      <c r="B94" s="6">
        <v>0</v>
      </c>
      <c r="C94" s="6">
        <v>0</v>
      </c>
      <c r="D94" s="6">
        <v>0</v>
      </c>
      <c r="E94" s="6">
        <v>15.217391304347828</v>
      </c>
      <c r="F94" s="6">
        <v>60.869565217391312</v>
      </c>
      <c r="G94" s="6">
        <v>21.739130434782609</v>
      </c>
      <c r="H94" s="6">
        <v>2.1739130434782608</v>
      </c>
      <c r="I94" s="6"/>
      <c r="J94" s="1">
        <v>18687.692077348518</v>
      </c>
      <c r="M94" s="132">
        <v>26</v>
      </c>
      <c r="N94" s="6">
        <f t="shared" si="141"/>
        <v>0</v>
      </c>
      <c r="O94" s="6">
        <f t="shared" si="142"/>
        <v>0</v>
      </c>
      <c r="P94" s="6">
        <f t="shared" si="143"/>
        <v>0</v>
      </c>
      <c r="Q94" s="6">
        <f t="shared" si="144"/>
        <v>2843.7792291617311</v>
      </c>
      <c r="R94" s="6">
        <f t="shared" si="145"/>
        <v>11375.116916646924</v>
      </c>
      <c r="S94" s="6">
        <f t="shared" si="146"/>
        <v>4062.5417559453304</v>
      </c>
      <c r="T94" s="6">
        <f t="shared" si="147"/>
        <v>406.25417559453302</v>
      </c>
      <c r="U94" s="6"/>
      <c r="V94" s="459"/>
      <c r="W94" s="6"/>
      <c r="X94" s="330"/>
      <c r="Y94" s="6"/>
      <c r="Z94" s="6"/>
      <c r="AA94" s="6"/>
      <c r="AB94" s="6"/>
      <c r="AC94" s="6"/>
      <c r="AD94" s="6"/>
      <c r="AE94" s="6"/>
      <c r="AF94" s="6"/>
      <c r="AG94" s="1"/>
      <c r="AJ94" s="692" t="s">
        <v>312</v>
      </c>
      <c r="AK94" s="664">
        <f>SUM(AK57:AK93)</f>
        <v>52935.968469990461</v>
      </c>
      <c r="AL94" s="664">
        <f t="shared" ref="AL94:AR94" si="239">SUM(AL57:AL93)</f>
        <v>1106083.3297845605</v>
      </c>
      <c r="AM94" s="664">
        <f t="shared" si="239"/>
        <v>2147727.6278039352</v>
      </c>
      <c r="AN94" s="664">
        <f t="shared" si="239"/>
        <v>1350624.5780564749</v>
      </c>
      <c r="AO94" s="664">
        <f t="shared" si="239"/>
        <v>536377.39147309889</v>
      </c>
      <c r="AP94" s="664">
        <f t="shared" si="239"/>
        <v>121016.91382526889</v>
      </c>
      <c r="AQ94" s="664">
        <f t="shared" si="239"/>
        <v>17181.487956608962</v>
      </c>
      <c r="AR94" s="664">
        <f t="shared" si="239"/>
        <v>5331947.2973699383</v>
      </c>
      <c r="AU94" s="6"/>
      <c r="AV94" s="859">
        <v>28</v>
      </c>
      <c r="AW94" s="764">
        <v>0</v>
      </c>
      <c r="AX94" s="764">
        <v>0</v>
      </c>
      <c r="AY94" s="764">
        <v>0</v>
      </c>
      <c r="AZ94" s="764">
        <v>0</v>
      </c>
      <c r="BA94" s="764">
        <v>0</v>
      </c>
      <c r="BB94" s="761">
        <v>50</v>
      </c>
      <c r="BC94" s="761">
        <v>50</v>
      </c>
      <c r="BD94" s="6"/>
      <c r="BE94" s="761">
        <v>586.27278366654491</v>
      </c>
      <c r="BG94" s="849">
        <f t="shared" si="157"/>
        <v>28.25</v>
      </c>
      <c r="BH94" s="858">
        <v>28</v>
      </c>
      <c r="BI94" s="764">
        <f t="shared" si="158"/>
        <v>0</v>
      </c>
      <c r="BJ94" s="764">
        <f t="shared" si="159"/>
        <v>0</v>
      </c>
      <c r="BK94" s="764">
        <f t="shared" si="160"/>
        <v>0</v>
      </c>
      <c r="BL94" s="764">
        <f t="shared" si="161"/>
        <v>0</v>
      </c>
      <c r="BM94" s="764">
        <f t="shared" si="162"/>
        <v>0</v>
      </c>
      <c r="BN94" s="764">
        <f t="shared" si="163"/>
        <v>293.13639183327246</v>
      </c>
      <c r="BO94" s="764">
        <f t="shared" si="164"/>
        <v>293.13639183327246</v>
      </c>
      <c r="BP94" s="761">
        <f t="shared" si="165"/>
        <v>586.27278366654491</v>
      </c>
      <c r="BT94" s="1032">
        <v>27.5</v>
      </c>
      <c r="BU94" s="1034">
        <v>0</v>
      </c>
      <c r="BV94" s="1034">
        <v>0</v>
      </c>
      <c r="BW94" s="1034">
        <v>0</v>
      </c>
      <c r="BX94" s="1034">
        <v>0</v>
      </c>
      <c r="BY94" s="1034">
        <v>0</v>
      </c>
      <c r="BZ94" s="1034">
        <v>50</v>
      </c>
      <c r="CA94" s="1034">
        <v>50</v>
      </c>
      <c r="CB94" s="1038"/>
      <c r="CC94" s="1034">
        <v>804.15708086606082</v>
      </c>
      <c r="CE94" s="1035">
        <f t="shared" si="167"/>
        <v>27.75</v>
      </c>
      <c r="CF94" s="1028">
        <v>27.5</v>
      </c>
      <c r="CG94" s="1034">
        <f t="shared" si="168"/>
        <v>0</v>
      </c>
      <c r="CH94" s="1034">
        <f t="shared" si="225"/>
        <v>0</v>
      </c>
      <c r="CI94" s="1034">
        <f t="shared" si="226"/>
        <v>0</v>
      </c>
      <c r="CJ94" s="1034">
        <f t="shared" si="227"/>
        <v>0</v>
      </c>
      <c r="CK94" s="1034">
        <f t="shared" si="228"/>
        <v>0</v>
      </c>
      <c r="CL94" s="1034">
        <f t="shared" si="229"/>
        <v>402.07854043303041</v>
      </c>
      <c r="CM94" s="1034">
        <f t="shared" si="230"/>
        <v>402.07854043303041</v>
      </c>
      <c r="CN94" s="1034">
        <f t="shared" si="169"/>
        <v>804.15708086606082</v>
      </c>
      <c r="CQ94" s="1032">
        <v>26.5</v>
      </c>
      <c r="CR94" s="1034">
        <v>0</v>
      </c>
      <c r="CS94" s="1034">
        <v>0</v>
      </c>
      <c r="CT94" s="1034">
        <v>0</v>
      </c>
      <c r="CU94" s="1034">
        <v>0</v>
      </c>
      <c r="CV94" s="1034">
        <v>0</v>
      </c>
      <c r="CW94" s="1034">
        <v>50</v>
      </c>
      <c r="CX94" s="1034">
        <v>50</v>
      </c>
      <c r="CY94" s="1038"/>
      <c r="CZ94" s="1034">
        <v>17042.293826497968</v>
      </c>
      <c r="DA94" s="1034"/>
      <c r="DB94" s="1035">
        <f t="shared" si="193"/>
        <v>26.75</v>
      </c>
      <c r="DC94" s="1028">
        <v>26.5</v>
      </c>
      <c r="DD94" s="1034">
        <f t="shared" si="170"/>
        <v>0</v>
      </c>
      <c r="DE94" s="1034">
        <f t="shared" si="171"/>
        <v>0</v>
      </c>
      <c r="DF94" s="1034">
        <f t="shared" si="172"/>
        <v>0</v>
      </c>
      <c r="DG94" s="1034">
        <f t="shared" si="173"/>
        <v>0</v>
      </c>
      <c r="DH94" s="1034">
        <f t="shared" si="174"/>
        <v>0</v>
      </c>
      <c r="DI94" s="1034">
        <f t="shared" si="175"/>
        <v>8521.1469132489838</v>
      </c>
      <c r="DJ94" s="1034">
        <f t="shared" si="176"/>
        <v>8521.1469132489838</v>
      </c>
      <c r="DK94" s="1034">
        <f t="shared" si="177"/>
        <v>17042.293826497968</v>
      </c>
      <c r="DN94" s="1032">
        <v>26.5</v>
      </c>
      <c r="DO94" s="1034">
        <v>0</v>
      </c>
      <c r="DP94" s="1034">
        <v>0</v>
      </c>
      <c r="DQ94" s="1034">
        <v>0</v>
      </c>
      <c r="DR94" s="1034">
        <v>0</v>
      </c>
      <c r="DS94" s="1034">
        <v>0</v>
      </c>
      <c r="DT94" s="1034">
        <v>42.857142857142854</v>
      </c>
      <c r="DU94" s="1034">
        <v>57.142857142857139</v>
      </c>
      <c r="DV94" s="1034">
        <v>7541.2345890306569</v>
      </c>
      <c r="DW94" s="1034"/>
      <c r="DX94" s="1035">
        <f t="shared" si="194"/>
        <v>26.75</v>
      </c>
      <c r="DY94" s="1028">
        <v>26.5</v>
      </c>
      <c r="DZ94" s="1034">
        <f t="shared" si="195"/>
        <v>0</v>
      </c>
      <c r="EA94" s="1034">
        <f t="shared" si="196"/>
        <v>0</v>
      </c>
      <c r="EB94" s="1034">
        <f t="shared" si="197"/>
        <v>0</v>
      </c>
      <c r="EC94" s="1034">
        <f t="shared" si="198"/>
        <v>0</v>
      </c>
      <c r="ED94" s="1034">
        <f t="shared" si="199"/>
        <v>0</v>
      </c>
      <c r="EE94" s="1034">
        <f t="shared" si="200"/>
        <v>3231.9576810131384</v>
      </c>
      <c r="EF94" s="1034">
        <f t="shared" si="201"/>
        <v>4309.2769080175176</v>
      </c>
      <c r="EG94" s="1034">
        <f t="shared" si="179"/>
        <v>7541.234589030656</v>
      </c>
      <c r="EL94" s="1032">
        <v>26.5</v>
      </c>
      <c r="EM94" s="1034"/>
      <c r="EN94" s="1034"/>
      <c r="EO94" s="1034"/>
      <c r="EP94" s="1034"/>
      <c r="EQ94" s="1034"/>
      <c r="ER94" s="1034"/>
      <c r="ES94" s="1034"/>
      <c r="ET94" s="1034"/>
      <c r="EU94" s="1034"/>
      <c r="EV94" s="1035">
        <f t="shared" si="202"/>
        <v>26.75</v>
      </c>
      <c r="EW94" s="1028">
        <v>26.5</v>
      </c>
      <c r="EX94" s="1034"/>
      <c r="EY94" s="1034"/>
      <c r="EZ94" s="1034"/>
      <c r="FA94" s="1034"/>
      <c r="FB94" s="1034"/>
      <c r="FC94" s="1034"/>
      <c r="FD94" s="1034"/>
      <c r="FE94" s="1034"/>
      <c r="FK94" s="1032">
        <v>26.5</v>
      </c>
      <c r="FL94" s="1034">
        <v>0</v>
      </c>
      <c r="FM94" s="1034">
        <v>0</v>
      </c>
      <c r="FN94" s="1034">
        <v>0</v>
      </c>
      <c r="FO94" s="1034">
        <v>0</v>
      </c>
      <c r="FP94" s="1034">
        <v>0</v>
      </c>
      <c r="FQ94" s="1034">
        <v>66.666666666666657</v>
      </c>
      <c r="FR94" s="1034">
        <v>33.333333333333329</v>
      </c>
      <c r="FS94" s="1034">
        <v>7741.7410882345666</v>
      </c>
      <c r="FT94" s="1034"/>
      <c r="FU94" s="1035">
        <f t="shared" si="203"/>
        <v>26.75</v>
      </c>
      <c r="FV94" s="1028">
        <v>26.5</v>
      </c>
      <c r="FW94" s="1034">
        <f t="shared" si="204"/>
        <v>0</v>
      </c>
      <c r="FX94" s="1034">
        <f t="shared" si="205"/>
        <v>0</v>
      </c>
      <c r="FY94" s="1034">
        <f t="shared" si="206"/>
        <v>0</v>
      </c>
      <c r="FZ94" s="1034">
        <f t="shared" si="207"/>
        <v>0</v>
      </c>
      <c r="GA94" s="1034">
        <f t="shared" si="208"/>
        <v>0</v>
      </c>
      <c r="GB94" s="1034">
        <f t="shared" si="209"/>
        <v>5161.1607254897108</v>
      </c>
      <c r="GC94" s="1034">
        <f t="shared" si="210"/>
        <v>2580.5803627448554</v>
      </c>
      <c r="GD94" s="1038"/>
      <c r="GE94" s="1038"/>
      <c r="GJ94" s="1032">
        <v>24.5</v>
      </c>
      <c r="GK94" s="1034">
        <v>0</v>
      </c>
      <c r="GL94" s="1034">
        <v>0</v>
      </c>
      <c r="GM94" s="1034">
        <v>0</v>
      </c>
      <c r="GN94" s="1034">
        <v>16.666666666666664</v>
      </c>
      <c r="GO94" s="1034">
        <v>41.666666666666671</v>
      </c>
      <c r="GP94" s="1034">
        <v>33.333333333333329</v>
      </c>
      <c r="GQ94" s="1034">
        <v>8.3333333333333321</v>
      </c>
      <c r="GR94" s="1034">
        <v>330763.994955539</v>
      </c>
      <c r="GS94" s="1034"/>
      <c r="GT94" s="1035">
        <f t="shared" si="222"/>
        <v>24.75</v>
      </c>
      <c r="GU94" s="1028">
        <v>24.5</v>
      </c>
      <c r="GV94" s="1061">
        <f t="shared" si="211"/>
        <v>0</v>
      </c>
      <c r="GW94" s="1061">
        <f t="shared" si="212"/>
        <v>0</v>
      </c>
      <c r="GX94" s="1061">
        <f t="shared" si="213"/>
        <v>0</v>
      </c>
      <c r="GY94" s="1061">
        <f t="shared" si="214"/>
        <v>55127.332492589827</v>
      </c>
      <c r="GZ94" s="1061">
        <f t="shared" si="215"/>
        <v>137818.33123147459</v>
      </c>
      <c r="HA94" s="1061">
        <f t="shared" si="216"/>
        <v>110254.66498517965</v>
      </c>
      <c r="HB94" s="1061">
        <f t="shared" si="217"/>
        <v>27563.666246294913</v>
      </c>
      <c r="HC94" s="1034">
        <f t="shared" si="218"/>
        <v>330763.994955539</v>
      </c>
      <c r="HI94" s="1085">
        <v>24.5</v>
      </c>
      <c r="HJ94" s="1087">
        <v>0</v>
      </c>
      <c r="HK94" s="1071">
        <v>0</v>
      </c>
      <c r="HL94" s="1071">
        <v>0</v>
      </c>
      <c r="HM94" s="1071">
        <v>0</v>
      </c>
      <c r="HN94" s="1071">
        <v>100</v>
      </c>
      <c r="HO94" s="1071">
        <v>0</v>
      </c>
      <c r="HP94" s="1071">
        <v>0</v>
      </c>
      <c r="HQ94" s="1071">
        <v>41721.118097623752</v>
      </c>
      <c r="HR94" s="1087"/>
      <c r="HS94" s="1086">
        <f t="shared" si="223"/>
        <v>24.75</v>
      </c>
      <c r="HT94" s="1085">
        <v>24.5</v>
      </c>
      <c r="HU94" s="1071">
        <f t="shared" si="219"/>
        <v>0</v>
      </c>
      <c r="HV94" s="1071">
        <f t="shared" si="219"/>
        <v>0</v>
      </c>
      <c r="HW94" s="1071">
        <f t="shared" si="219"/>
        <v>0</v>
      </c>
      <c r="HX94" s="1071">
        <f t="shared" si="219"/>
        <v>0</v>
      </c>
      <c r="HY94" s="1071">
        <f t="shared" si="219"/>
        <v>41721.118097623752</v>
      </c>
      <c r="HZ94" s="1071">
        <f t="shared" si="219"/>
        <v>0</v>
      </c>
      <c r="IA94" s="1071">
        <f t="shared" si="219"/>
        <v>0</v>
      </c>
      <c r="IB94" s="1071">
        <f t="shared" si="220"/>
        <v>41721.118097623752</v>
      </c>
      <c r="IC94" s="1082"/>
      <c r="IL94" s="1085">
        <v>24.5</v>
      </c>
      <c r="IM94" s="1087">
        <v>0</v>
      </c>
      <c r="IN94" s="1071">
        <v>0</v>
      </c>
      <c r="IO94" s="1071">
        <v>0</v>
      </c>
      <c r="IP94" s="1071">
        <v>28.571428571428569</v>
      </c>
      <c r="IQ94" s="1071">
        <v>57.142857142857139</v>
      </c>
      <c r="IR94" s="1071">
        <v>14.285714285714285</v>
      </c>
      <c r="IS94" s="1071">
        <v>0</v>
      </c>
      <c r="IT94" s="1071">
        <v>32878.187337358671</v>
      </c>
      <c r="IU94" s="1087"/>
      <c r="IV94" s="1086">
        <f t="shared" si="224"/>
        <v>24.75</v>
      </c>
      <c r="IW94" s="1085">
        <v>24.5</v>
      </c>
      <c r="IX94" s="1071">
        <f t="shared" si="186"/>
        <v>0</v>
      </c>
      <c r="IY94" s="1071">
        <f t="shared" si="187"/>
        <v>0</v>
      </c>
      <c r="IZ94" s="1071">
        <f t="shared" si="188"/>
        <v>0</v>
      </c>
      <c r="JA94" s="1071">
        <f t="shared" si="189"/>
        <v>9393.7678106739058</v>
      </c>
      <c r="JB94" s="1071">
        <f t="shared" si="190"/>
        <v>18787.535621347812</v>
      </c>
      <c r="JC94" s="1071">
        <f t="shared" si="191"/>
        <v>4696.8839053369529</v>
      </c>
      <c r="JD94" s="1071">
        <f t="shared" si="192"/>
        <v>0</v>
      </c>
      <c r="JE94" s="1071">
        <f t="shared" si="221"/>
        <v>32878.187337358671</v>
      </c>
      <c r="JF94" s="1082"/>
    </row>
    <row r="95" spans="1:266">
      <c r="A95" s="132">
        <v>26.5</v>
      </c>
      <c r="B95" s="6">
        <v>0</v>
      </c>
      <c r="C95" s="6">
        <v>0</v>
      </c>
      <c r="D95" s="6">
        <v>0</v>
      </c>
      <c r="E95" s="6">
        <v>0</v>
      </c>
      <c r="F95" s="6">
        <v>27.777777777777779</v>
      </c>
      <c r="G95" s="6">
        <v>50</v>
      </c>
      <c r="H95" s="6">
        <v>22.222222222222221</v>
      </c>
      <c r="I95" s="6"/>
      <c r="J95" s="1">
        <v>5753.0366893160153</v>
      </c>
      <c r="M95" s="132">
        <v>26.5</v>
      </c>
      <c r="N95" s="6">
        <f t="shared" si="141"/>
        <v>0</v>
      </c>
      <c r="O95" s="6">
        <f t="shared" si="142"/>
        <v>0</v>
      </c>
      <c r="P95" s="6">
        <f t="shared" si="143"/>
        <v>0</v>
      </c>
      <c r="Q95" s="6">
        <f t="shared" si="144"/>
        <v>0</v>
      </c>
      <c r="R95" s="6">
        <f t="shared" si="145"/>
        <v>1598.0657470322267</v>
      </c>
      <c r="S95" s="6">
        <f t="shared" si="146"/>
        <v>2876.5183446580077</v>
      </c>
      <c r="T95" s="6">
        <f t="shared" si="147"/>
        <v>1278.4525976257812</v>
      </c>
      <c r="U95" s="6"/>
      <c r="V95" s="459"/>
      <c r="W95" s="6"/>
      <c r="X95" s="330"/>
      <c r="Y95" s="6"/>
      <c r="Z95" s="6"/>
      <c r="AA95" s="6"/>
      <c r="AB95" s="6"/>
      <c r="AC95" s="6"/>
      <c r="AD95" s="6"/>
      <c r="AE95" s="6"/>
      <c r="AF95" s="6"/>
      <c r="AG95" s="1"/>
      <c r="AJ95" s="692" t="s">
        <v>315</v>
      </c>
      <c r="AK95" s="853">
        <f>SUMPRODUCT($AI57:$AI93,AK57:AK93)/AK94</f>
        <v>16.105167039700092</v>
      </c>
      <c r="AL95" s="853">
        <f t="shared" ref="AL95:AR95" si="240">SUMPRODUCT($AI57:$AI93,AL57:AL93)/AL94</f>
        <v>20.49348295968117</v>
      </c>
      <c r="AM95" s="853">
        <f t="shared" si="240"/>
        <v>21.838083377146059</v>
      </c>
      <c r="AN95" s="853">
        <f t="shared" si="240"/>
        <v>23.168913561226123</v>
      </c>
      <c r="AO95" s="853">
        <f t="shared" si="240"/>
        <v>24.22685944871435</v>
      </c>
      <c r="AP95" s="853">
        <f t="shared" si="240"/>
        <v>24.815934141006199</v>
      </c>
      <c r="AQ95" s="853">
        <f t="shared" si="240"/>
        <v>25.529794263967933</v>
      </c>
      <c r="AR95" s="853">
        <f t="shared" si="240"/>
        <v>22.159132920287611</v>
      </c>
      <c r="AU95" s="6"/>
      <c r="AV95" s="692">
        <v>28.5</v>
      </c>
      <c r="AW95" s="764">
        <v>0</v>
      </c>
      <c r="AX95" s="764">
        <v>0</v>
      </c>
      <c r="AY95" s="764">
        <v>0</v>
      </c>
      <c r="AZ95" s="764">
        <v>0</v>
      </c>
      <c r="BA95" s="764">
        <v>0</v>
      </c>
      <c r="BB95" s="764">
        <v>0</v>
      </c>
      <c r="BC95" s="761">
        <v>100</v>
      </c>
      <c r="BD95" s="6"/>
      <c r="BE95" s="761">
        <v>241.40644033328317</v>
      </c>
      <c r="BG95" s="849">
        <f t="shared" si="157"/>
        <v>28.75</v>
      </c>
      <c r="BH95" s="858">
        <v>28.5</v>
      </c>
      <c r="BI95" s="764">
        <f t="shared" si="158"/>
        <v>0</v>
      </c>
      <c r="BJ95" s="764">
        <f t="shared" si="159"/>
        <v>0</v>
      </c>
      <c r="BK95" s="764">
        <f t="shared" si="160"/>
        <v>0</v>
      </c>
      <c r="BL95" s="764">
        <f t="shared" si="161"/>
        <v>0</v>
      </c>
      <c r="BM95" s="764">
        <f t="shared" si="162"/>
        <v>0</v>
      </c>
      <c r="BN95" s="764">
        <f t="shared" si="163"/>
        <v>0</v>
      </c>
      <c r="BO95" s="764">
        <f t="shared" si="164"/>
        <v>241.40644033328317</v>
      </c>
      <c r="BP95" s="761">
        <f t="shared" si="165"/>
        <v>241.40644033328317</v>
      </c>
      <c r="BT95" s="1063">
        <v>28</v>
      </c>
      <c r="BU95" s="1034">
        <v>0</v>
      </c>
      <c r="BV95" s="1034">
        <v>0</v>
      </c>
      <c r="BW95" s="1034">
        <v>0</v>
      </c>
      <c r="BX95" s="1034">
        <v>0</v>
      </c>
      <c r="BY95" s="1034">
        <v>0</v>
      </c>
      <c r="BZ95" s="1034">
        <v>50</v>
      </c>
      <c r="CA95" s="1034">
        <v>50</v>
      </c>
      <c r="CB95" s="1038"/>
      <c r="CC95" s="1034">
        <v>804.15708086606082</v>
      </c>
      <c r="CE95" s="1035">
        <f t="shared" si="167"/>
        <v>28.25</v>
      </c>
      <c r="CF95" s="1028">
        <v>28</v>
      </c>
      <c r="CG95" s="1034">
        <f t="shared" si="168"/>
        <v>0</v>
      </c>
      <c r="CH95" s="1034">
        <f t="shared" si="225"/>
        <v>0</v>
      </c>
      <c r="CI95" s="1034">
        <f t="shared" si="226"/>
        <v>0</v>
      </c>
      <c r="CJ95" s="1034">
        <f t="shared" si="227"/>
        <v>0</v>
      </c>
      <c r="CK95" s="1034">
        <f t="shared" si="228"/>
        <v>0</v>
      </c>
      <c r="CL95" s="1034">
        <f t="shared" si="229"/>
        <v>402.07854043303041</v>
      </c>
      <c r="CM95" s="1034">
        <f t="shared" si="230"/>
        <v>402.07854043303041</v>
      </c>
      <c r="CN95" s="1034">
        <f t="shared" si="169"/>
        <v>804.15708086606082</v>
      </c>
      <c r="CQ95" s="1032">
        <v>27</v>
      </c>
      <c r="CR95" s="1034">
        <v>0</v>
      </c>
      <c r="CS95" s="1034">
        <v>0</v>
      </c>
      <c r="CT95" s="1034">
        <v>0</v>
      </c>
      <c r="CU95" s="1034">
        <v>0</v>
      </c>
      <c r="CV95" s="1034">
        <v>0</v>
      </c>
      <c r="CW95" s="1034">
        <v>50</v>
      </c>
      <c r="CX95" s="1034">
        <v>50</v>
      </c>
      <c r="CY95" s="1038"/>
      <c r="CZ95" s="1034">
        <v>85.167234505843524</v>
      </c>
      <c r="DA95" s="1034"/>
      <c r="DB95" s="1035">
        <f t="shared" si="193"/>
        <v>27.25</v>
      </c>
      <c r="DC95" s="1028">
        <v>27</v>
      </c>
      <c r="DD95" s="1034">
        <f t="shared" si="170"/>
        <v>0</v>
      </c>
      <c r="DE95" s="1034">
        <f t="shared" si="171"/>
        <v>0</v>
      </c>
      <c r="DF95" s="1034">
        <f t="shared" si="172"/>
        <v>0</v>
      </c>
      <c r="DG95" s="1034">
        <f t="shared" si="173"/>
        <v>0</v>
      </c>
      <c r="DH95" s="1034">
        <f t="shared" si="174"/>
        <v>0</v>
      </c>
      <c r="DI95" s="1034">
        <f t="shared" si="175"/>
        <v>42.583617252921755</v>
      </c>
      <c r="DJ95" s="1034">
        <f t="shared" si="176"/>
        <v>42.583617252921755</v>
      </c>
      <c r="DK95" s="1034">
        <f t="shared" si="177"/>
        <v>85.16723450584351</v>
      </c>
      <c r="DN95" s="1032">
        <v>27</v>
      </c>
      <c r="DO95" s="1034">
        <v>0</v>
      </c>
      <c r="DP95" s="1034">
        <v>0</v>
      </c>
      <c r="DQ95" s="1034">
        <v>0</v>
      </c>
      <c r="DR95" s="1034">
        <v>0</v>
      </c>
      <c r="DS95" s="1034">
        <v>0</v>
      </c>
      <c r="DT95" s="1034">
        <v>50</v>
      </c>
      <c r="DU95" s="1034">
        <v>50</v>
      </c>
      <c r="DV95" s="1034">
        <v>305.84922079802277</v>
      </c>
      <c r="DW95" s="1034"/>
      <c r="DX95" s="1035">
        <f t="shared" si="194"/>
        <v>27.25</v>
      </c>
      <c r="DY95" s="1028">
        <v>27</v>
      </c>
      <c r="DZ95" s="1034">
        <f t="shared" si="195"/>
        <v>0</v>
      </c>
      <c r="EA95" s="1034">
        <f t="shared" si="196"/>
        <v>0</v>
      </c>
      <c r="EB95" s="1034">
        <f t="shared" si="197"/>
        <v>0</v>
      </c>
      <c r="EC95" s="1034">
        <f t="shared" si="198"/>
        <v>0</v>
      </c>
      <c r="ED95" s="1034">
        <f t="shared" si="199"/>
        <v>0</v>
      </c>
      <c r="EE95" s="1034">
        <f t="shared" si="200"/>
        <v>152.92461039901139</v>
      </c>
      <c r="EF95" s="1034">
        <f t="shared" si="201"/>
        <v>152.92461039901139</v>
      </c>
      <c r="EG95" s="1034">
        <f t="shared" si="179"/>
        <v>305.84922079802277</v>
      </c>
      <c r="EL95" s="1032">
        <v>27</v>
      </c>
      <c r="EM95" s="1034"/>
      <c r="EN95" s="1034"/>
      <c r="EO95" s="1034"/>
      <c r="EP95" s="1034"/>
      <c r="EQ95" s="1034"/>
      <c r="ER95" s="1034"/>
      <c r="ES95" s="1034"/>
      <c r="ET95" s="1034"/>
      <c r="EU95" s="1034"/>
      <c r="EV95" s="1035">
        <f t="shared" si="202"/>
        <v>27.25</v>
      </c>
      <c r="EW95" s="1028">
        <v>27</v>
      </c>
      <c r="EX95" s="1034"/>
      <c r="EY95" s="1034"/>
      <c r="EZ95" s="1034"/>
      <c r="FA95" s="1034"/>
      <c r="FB95" s="1034"/>
      <c r="FC95" s="1034"/>
      <c r="FD95" s="1034"/>
      <c r="FE95" s="1034"/>
      <c r="FK95" s="1032">
        <v>27</v>
      </c>
      <c r="FL95" s="1034">
        <v>0</v>
      </c>
      <c r="FM95" s="1034">
        <v>0</v>
      </c>
      <c r="FN95" s="1034">
        <v>0</v>
      </c>
      <c r="FO95" s="1034">
        <v>0</v>
      </c>
      <c r="FP95" s="1034">
        <v>0</v>
      </c>
      <c r="FQ95" s="1034">
        <v>0</v>
      </c>
      <c r="FR95" s="1034">
        <v>100</v>
      </c>
      <c r="FS95" s="1034">
        <v>11.256835433462227</v>
      </c>
      <c r="FT95" s="1034"/>
      <c r="FU95" s="1035">
        <f t="shared" si="203"/>
        <v>27.25</v>
      </c>
      <c r="FV95" s="1028">
        <v>27</v>
      </c>
      <c r="FW95" s="1034">
        <f t="shared" si="204"/>
        <v>0</v>
      </c>
      <c r="FX95" s="1034">
        <f t="shared" si="205"/>
        <v>0</v>
      </c>
      <c r="FY95" s="1034">
        <f t="shared" si="206"/>
        <v>0</v>
      </c>
      <c r="FZ95" s="1034">
        <f t="shared" si="207"/>
        <v>0</v>
      </c>
      <c r="GA95" s="1034">
        <f t="shared" si="208"/>
        <v>0</v>
      </c>
      <c r="GB95" s="1034">
        <f t="shared" si="209"/>
        <v>0</v>
      </c>
      <c r="GC95" s="1034">
        <f t="shared" si="210"/>
        <v>11.256835433462227</v>
      </c>
      <c r="GD95" s="1038"/>
      <c r="GE95" s="1038"/>
      <c r="GJ95" s="1032">
        <v>25</v>
      </c>
      <c r="GK95" s="1034">
        <v>0</v>
      </c>
      <c r="GL95" s="1034">
        <v>0</v>
      </c>
      <c r="GM95" s="1034">
        <v>0</v>
      </c>
      <c r="GN95" s="1034">
        <v>4.7619047619047619</v>
      </c>
      <c r="GO95" s="1034">
        <v>42.857142857142854</v>
      </c>
      <c r="GP95" s="1034">
        <v>33.333333333333329</v>
      </c>
      <c r="GQ95" s="1034">
        <v>19.047619047619047</v>
      </c>
      <c r="GR95" s="1034">
        <v>270179.47259068198</v>
      </c>
      <c r="GS95" s="1034"/>
      <c r="GT95" s="1035">
        <f t="shared" si="222"/>
        <v>25.25</v>
      </c>
      <c r="GU95" s="1028">
        <v>25</v>
      </c>
      <c r="GV95" s="1061">
        <f t="shared" si="211"/>
        <v>0</v>
      </c>
      <c r="GW95" s="1061">
        <f t="shared" si="212"/>
        <v>0</v>
      </c>
      <c r="GX95" s="1061">
        <f t="shared" si="213"/>
        <v>0</v>
      </c>
      <c r="GY95" s="1061">
        <f t="shared" si="214"/>
        <v>12865.689170984857</v>
      </c>
      <c r="GZ95" s="1061">
        <f t="shared" si="215"/>
        <v>115791.2025388637</v>
      </c>
      <c r="HA95" s="1061">
        <f t="shared" si="216"/>
        <v>90059.824196893984</v>
      </c>
      <c r="HB95" s="1061">
        <f t="shared" si="217"/>
        <v>51462.756683939428</v>
      </c>
      <c r="HC95" s="1034">
        <f t="shared" si="218"/>
        <v>270179.47259068198</v>
      </c>
      <c r="HI95" s="1085">
        <v>25</v>
      </c>
      <c r="HJ95" s="1087">
        <v>0</v>
      </c>
      <c r="HK95" s="1071">
        <v>0</v>
      </c>
      <c r="HL95" s="1071">
        <v>0</v>
      </c>
      <c r="HM95" s="1071">
        <v>0</v>
      </c>
      <c r="HN95" s="1071">
        <v>50</v>
      </c>
      <c r="HO95" s="1071">
        <v>50</v>
      </c>
      <c r="HP95" s="1071">
        <v>0</v>
      </c>
      <c r="HQ95" s="1071">
        <v>14856.348391933443</v>
      </c>
      <c r="HR95" s="1087"/>
      <c r="HS95" s="1086">
        <f t="shared" si="223"/>
        <v>25.25</v>
      </c>
      <c r="HT95" s="1085">
        <v>25</v>
      </c>
      <c r="HU95" s="1071">
        <f t="shared" si="219"/>
        <v>0</v>
      </c>
      <c r="HV95" s="1071">
        <f t="shared" si="219"/>
        <v>0</v>
      </c>
      <c r="HW95" s="1071">
        <f t="shared" si="219"/>
        <v>0</v>
      </c>
      <c r="HX95" s="1071">
        <f t="shared" si="219"/>
        <v>0</v>
      </c>
      <c r="HY95" s="1071">
        <f t="shared" si="219"/>
        <v>7428.1741959667215</v>
      </c>
      <c r="HZ95" s="1071">
        <f t="shared" si="219"/>
        <v>7428.1741959667215</v>
      </c>
      <c r="IA95" s="1071">
        <f t="shared" si="219"/>
        <v>0</v>
      </c>
      <c r="IB95" s="1071">
        <f t="shared" si="220"/>
        <v>14856.348391933443</v>
      </c>
      <c r="IC95" s="1082"/>
      <c r="IL95" s="1085">
        <v>25</v>
      </c>
      <c r="IM95" s="1087">
        <v>0</v>
      </c>
      <c r="IN95" s="1071">
        <v>0</v>
      </c>
      <c r="IO95" s="1071">
        <v>0</v>
      </c>
      <c r="IP95" s="1071">
        <v>0</v>
      </c>
      <c r="IQ95" s="1071">
        <v>66.666666666666657</v>
      </c>
      <c r="IR95" s="1071">
        <v>33.333333333333329</v>
      </c>
      <c r="IS95" s="1071">
        <v>0</v>
      </c>
      <c r="IT95" s="1071">
        <v>15119.375729128902</v>
      </c>
      <c r="IU95" s="1087"/>
      <c r="IV95" s="1086">
        <f t="shared" si="224"/>
        <v>25.25</v>
      </c>
      <c r="IW95" s="1085">
        <v>25</v>
      </c>
      <c r="IX95" s="1071">
        <f t="shared" si="186"/>
        <v>0</v>
      </c>
      <c r="IY95" s="1071">
        <f t="shared" si="187"/>
        <v>0</v>
      </c>
      <c r="IZ95" s="1071">
        <f t="shared" si="188"/>
        <v>0</v>
      </c>
      <c r="JA95" s="1071">
        <f t="shared" si="189"/>
        <v>0</v>
      </c>
      <c r="JB95" s="1071">
        <f t="shared" si="190"/>
        <v>10079.583819419267</v>
      </c>
      <c r="JC95" s="1071">
        <f t="shared" si="191"/>
        <v>5039.7919097096337</v>
      </c>
      <c r="JD95" s="1071">
        <f t="shared" si="192"/>
        <v>0</v>
      </c>
      <c r="JE95" s="1071">
        <f t="shared" si="221"/>
        <v>15119.3757291289</v>
      </c>
      <c r="JF95" s="1082"/>
    </row>
    <row r="96" spans="1:266" ht="15.75" customHeight="1">
      <c r="A96" s="132">
        <v>27</v>
      </c>
      <c r="B96" s="6">
        <v>0</v>
      </c>
      <c r="C96" s="6">
        <v>0</v>
      </c>
      <c r="D96" s="6">
        <v>0</v>
      </c>
      <c r="E96" s="6">
        <v>0</v>
      </c>
      <c r="F96" s="6">
        <v>18.181818181818183</v>
      </c>
      <c r="G96" s="6">
        <v>54.54545454545454</v>
      </c>
      <c r="H96" s="6">
        <v>27.27272727272727</v>
      </c>
      <c r="I96" s="6"/>
      <c r="J96" s="1">
        <v>536.71383414787454</v>
      </c>
      <c r="M96" s="132">
        <v>27</v>
      </c>
      <c r="N96" s="6">
        <f t="shared" si="141"/>
        <v>0</v>
      </c>
      <c r="O96" s="6">
        <f t="shared" si="142"/>
        <v>0</v>
      </c>
      <c r="P96" s="6">
        <f t="shared" si="143"/>
        <v>0</v>
      </c>
      <c r="Q96" s="6">
        <f t="shared" si="144"/>
        <v>0</v>
      </c>
      <c r="R96" s="6">
        <f t="shared" si="145"/>
        <v>97.584333481431756</v>
      </c>
      <c r="S96" s="6">
        <f t="shared" si="146"/>
        <v>292.7530004442952</v>
      </c>
      <c r="T96" s="6">
        <f t="shared" si="147"/>
        <v>146.3765002221476</v>
      </c>
      <c r="U96" s="6"/>
      <c r="V96" s="459"/>
      <c r="W96" s="6"/>
      <c r="X96" s="330"/>
      <c r="Y96" s="6"/>
      <c r="Z96" s="6"/>
      <c r="AA96" s="6"/>
      <c r="AB96" s="6"/>
      <c r="AC96" s="6"/>
      <c r="AD96" s="473" t="s">
        <v>344</v>
      </c>
      <c r="AE96" s="6"/>
      <c r="AF96" s="1273" t="s">
        <v>345</v>
      </c>
      <c r="AG96" s="1273"/>
      <c r="AJ96" s="692" t="s">
        <v>321</v>
      </c>
      <c r="AK96" s="797">
        <f>(0.0081*AK95^3.0342)/1000</f>
        <v>3.7209936652312967E-2</v>
      </c>
      <c r="AL96" s="797">
        <f t="shared" ref="AL96:AR96" si="241">(0.0081*AL95^3.0342)/1000</f>
        <v>7.7301799390131654E-2</v>
      </c>
      <c r="AM96" s="797">
        <f t="shared" si="241"/>
        <v>9.3741028636438684E-2</v>
      </c>
      <c r="AN96" s="797">
        <f t="shared" si="241"/>
        <v>0.11217131227372466</v>
      </c>
      <c r="AO96" s="797">
        <f t="shared" si="241"/>
        <v>0.12844563191618125</v>
      </c>
      <c r="AP96" s="797">
        <f t="shared" si="241"/>
        <v>0.13815820753061611</v>
      </c>
      <c r="AQ96" s="797">
        <f t="shared" si="241"/>
        <v>0.15057330464586052</v>
      </c>
      <c r="AR96" s="797">
        <f t="shared" si="241"/>
        <v>9.7985364185034798E-2</v>
      </c>
      <c r="AU96" s="6"/>
      <c r="AV96" s="410"/>
      <c r="AW96" s="6"/>
      <c r="AX96" s="6"/>
      <c r="AY96" s="6"/>
      <c r="AZ96" s="6"/>
      <c r="BA96" s="6"/>
      <c r="BB96" s="6"/>
      <c r="BC96" s="6"/>
      <c r="BD96" s="6"/>
      <c r="BE96" s="1"/>
      <c r="BH96" s="692" t="s">
        <v>312</v>
      </c>
      <c r="BI96" s="764">
        <f t="shared" ref="BI96:BP96" si="242">SUM(BI57:BI94)</f>
        <v>184040.25827893391</v>
      </c>
      <c r="BJ96" s="764">
        <f t="shared" si="242"/>
        <v>288467.32166391949</v>
      </c>
      <c r="BK96" s="764">
        <f t="shared" si="242"/>
        <v>1710185.8075130892</v>
      </c>
      <c r="BL96" s="764">
        <f t="shared" si="242"/>
        <v>2106305.3061349606</v>
      </c>
      <c r="BM96" s="764">
        <f t="shared" si="242"/>
        <v>826119.23708101665</v>
      </c>
      <c r="BN96" s="764">
        <f t="shared" si="242"/>
        <v>201391.03384443303</v>
      </c>
      <c r="BO96" s="764">
        <f t="shared" si="242"/>
        <v>34323.403836922262</v>
      </c>
      <c r="BP96" s="761">
        <f t="shared" si="242"/>
        <v>5350832.3683532765</v>
      </c>
      <c r="BT96" s="1032">
        <v>28.5</v>
      </c>
      <c r="BU96" s="1034">
        <v>0</v>
      </c>
      <c r="BV96" s="1034">
        <v>0</v>
      </c>
      <c r="BW96" s="1034">
        <v>0</v>
      </c>
      <c r="BX96" s="1034">
        <v>0</v>
      </c>
      <c r="BY96" s="1034">
        <v>0</v>
      </c>
      <c r="BZ96" s="1034">
        <v>0</v>
      </c>
      <c r="CA96" s="1034">
        <v>100</v>
      </c>
      <c r="CB96" s="1038"/>
      <c r="CC96" s="1034">
        <v>0</v>
      </c>
      <c r="CE96" s="1035">
        <f t="shared" si="167"/>
        <v>28.75</v>
      </c>
      <c r="CF96" s="1028">
        <v>28.5</v>
      </c>
      <c r="CG96" s="1034">
        <f t="shared" si="168"/>
        <v>0</v>
      </c>
      <c r="CH96" s="1034">
        <f t="shared" si="225"/>
        <v>0</v>
      </c>
      <c r="CI96" s="1034">
        <f t="shared" si="226"/>
        <v>0</v>
      </c>
      <c r="CJ96" s="1034">
        <f t="shared" si="227"/>
        <v>0</v>
      </c>
      <c r="CK96" s="1034">
        <f t="shared" si="228"/>
        <v>0</v>
      </c>
      <c r="CL96" s="1034">
        <f t="shared" si="229"/>
        <v>0</v>
      </c>
      <c r="CM96" s="1034">
        <f t="shared" si="230"/>
        <v>0</v>
      </c>
      <c r="CN96" s="1034">
        <f t="shared" si="169"/>
        <v>0</v>
      </c>
      <c r="CQ96" s="1032">
        <v>27.5</v>
      </c>
      <c r="CR96" s="1034">
        <v>0</v>
      </c>
      <c r="CS96" s="1034">
        <v>0</v>
      </c>
      <c r="CT96" s="1034">
        <v>0</v>
      </c>
      <c r="CU96" s="1034">
        <v>0</v>
      </c>
      <c r="CV96" s="1034">
        <v>0</v>
      </c>
      <c r="CW96" s="1034">
        <v>0</v>
      </c>
      <c r="CX96" s="1034">
        <v>100</v>
      </c>
      <c r="CY96" s="1038"/>
      <c r="CZ96" s="1034">
        <v>11.032743789217839</v>
      </c>
      <c r="DA96" s="1034"/>
      <c r="DB96" s="1035">
        <f t="shared" si="193"/>
        <v>27.75</v>
      </c>
      <c r="DC96" s="1028">
        <v>27.5</v>
      </c>
      <c r="DD96" s="1034">
        <f t="shared" si="170"/>
        <v>0</v>
      </c>
      <c r="DE96" s="1034">
        <f t="shared" si="171"/>
        <v>0</v>
      </c>
      <c r="DF96" s="1034">
        <f t="shared" si="172"/>
        <v>0</v>
      </c>
      <c r="DG96" s="1034">
        <f t="shared" si="173"/>
        <v>0</v>
      </c>
      <c r="DH96" s="1034">
        <f t="shared" si="174"/>
        <v>0</v>
      </c>
      <c r="DI96" s="1034">
        <f t="shared" si="175"/>
        <v>0</v>
      </c>
      <c r="DJ96" s="1034">
        <f t="shared" si="176"/>
        <v>11.032743789217839</v>
      </c>
      <c r="DK96" s="1034">
        <f t="shared" si="177"/>
        <v>11.032743789217839</v>
      </c>
      <c r="DN96" s="1032">
        <v>27.5</v>
      </c>
      <c r="DO96" s="1034">
        <v>0</v>
      </c>
      <c r="DP96" s="1034">
        <v>0</v>
      </c>
      <c r="DQ96" s="1034">
        <v>0</v>
      </c>
      <c r="DR96" s="1034">
        <v>0</v>
      </c>
      <c r="DS96" s="1034">
        <v>0</v>
      </c>
      <c r="DT96" s="1034">
        <v>0</v>
      </c>
      <c r="DU96" s="1034">
        <v>100</v>
      </c>
      <c r="DV96" s="1034">
        <v>0</v>
      </c>
      <c r="DW96" s="1034"/>
      <c r="DX96" s="1035">
        <f t="shared" si="194"/>
        <v>27.75</v>
      </c>
      <c r="DY96" s="1028">
        <v>27.5</v>
      </c>
      <c r="DZ96" s="1034">
        <f t="shared" si="195"/>
        <v>0</v>
      </c>
      <c r="EA96" s="1034">
        <f t="shared" si="196"/>
        <v>0</v>
      </c>
      <c r="EB96" s="1034">
        <f t="shared" si="197"/>
        <v>0</v>
      </c>
      <c r="EC96" s="1034">
        <f t="shared" si="198"/>
        <v>0</v>
      </c>
      <c r="ED96" s="1034">
        <f t="shared" si="199"/>
        <v>0</v>
      </c>
      <c r="EE96" s="1034">
        <f t="shared" si="200"/>
        <v>0</v>
      </c>
      <c r="EF96" s="1034">
        <f t="shared" si="201"/>
        <v>0</v>
      </c>
      <c r="EG96" s="1034">
        <f t="shared" si="179"/>
        <v>0</v>
      </c>
      <c r="EL96" s="1032">
        <v>27.5</v>
      </c>
      <c r="EM96" s="1034"/>
      <c r="EN96" s="1034"/>
      <c r="EO96" s="1034"/>
      <c r="EP96" s="1034"/>
      <c r="EQ96" s="1034"/>
      <c r="ER96" s="1034"/>
      <c r="ES96" s="1034"/>
      <c r="ET96" s="1034"/>
      <c r="EU96" s="1034"/>
      <c r="EV96" s="1035">
        <f t="shared" si="202"/>
        <v>27.75</v>
      </c>
      <c r="EW96" s="1028">
        <v>27.5</v>
      </c>
      <c r="EX96" s="1034"/>
      <c r="EY96" s="1034"/>
      <c r="EZ96" s="1034"/>
      <c r="FA96" s="1034"/>
      <c r="FB96" s="1034"/>
      <c r="FC96" s="1034"/>
      <c r="FD96" s="1034"/>
      <c r="FE96" s="1034"/>
      <c r="FK96" s="1032">
        <v>27.5</v>
      </c>
      <c r="FL96" s="1034">
        <v>0</v>
      </c>
      <c r="FM96" s="1034">
        <v>0</v>
      </c>
      <c r="FN96" s="1034">
        <v>0</v>
      </c>
      <c r="FO96" s="1034">
        <v>0</v>
      </c>
      <c r="FP96" s="1034">
        <v>0</v>
      </c>
      <c r="FQ96" s="1034">
        <v>0</v>
      </c>
      <c r="FR96" s="1034">
        <v>100</v>
      </c>
      <c r="FS96" s="1034">
        <v>0</v>
      </c>
      <c r="FT96" s="1034"/>
      <c r="FU96" s="1035">
        <f t="shared" si="203"/>
        <v>27.75</v>
      </c>
      <c r="FV96" s="1028">
        <v>27.5</v>
      </c>
      <c r="FW96" s="1034">
        <f t="shared" si="204"/>
        <v>0</v>
      </c>
      <c r="FX96" s="1034">
        <f t="shared" si="205"/>
        <v>0</v>
      </c>
      <c r="FY96" s="1034">
        <f t="shared" si="206"/>
        <v>0</v>
      </c>
      <c r="FZ96" s="1034">
        <f t="shared" si="207"/>
        <v>0</v>
      </c>
      <c r="GA96" s="1034">
        <f t="shared" si="208"/>
        <v>0</v>
      </c>
      <c r="GB96" s="1034">
        <f t="shared" si="209"/>
        <v>0</v>
      </c>
      <c r="GC96" s="1034">
        <f t="shared" si="210"/>
        <v>0</v>
      </c>
      <c r="GD96" s="1038"/>
      <c r="GE96" s="1038"/>
      <c r="GJ96" s="1032">
        <v>25.5</v>
      </c>
      <c r="GK96" s="1034">
        <v>0</v>
      </c>
      <c r="GL96" s="1034">
        <v>0</v>
      </c>
      <c r="GM96" s="1034">
        <v>0</v>
      </c>
      <c r="GN96" s="1034">
        <v>0</v>
      </c>
      <c r="GO96" s="1034">
        <v>40</v>
      </c>
      <c r="GP96" s="1034">
        <v>30</v>
      </c>
      <c r="GQ96" s="1034">
        <v>30</v>
      </c>
      <c r="GR96" s="1034">
        <v>287026.88529704115</v>
      </c>
      <c r="GS96" s="1034"/>
      <c r="GT96" s="1035">
        <f t="shared" si="222"/>
        <v>25.75</v>
      </c>
      <c r="GU96" s="1028">
        <v>25.5</v>
      </c>
      <c r="GV96" s="1061">
        <f t="shared" si="211"/>
        <v>0</v>
      </c>
      <c r="GW96" s="1061">
        <f t="shared" si="212"/>
        <v>0</v>
      </c>
      <c r="GX96" s="1061">
        <f t="shared" si="213"/>
        <v>0</v>
      </c>
      <c r="GY96" s="1061">
        <f t="shared" si="214"/>
        <v>0</v>
      </c>
      <c r="GZ96" s="1061">
        <f t="shared" si="215"/>
        <v>114810.75411881646</v>
      </c>
      <c r="HA96" s="1061">
        <f t="shared" si="216"/>
        <v>86108.065589112346</v>
      </c>
      <c r="HB96" s="1061">
        <f t="shared" si="217"/>
        <v>86108.065589112346</v>
      </c>
      <c r="HC96" s="1034">
        <f t="shared" si="218"/>
        <v>287026.88529704115</v>
      </c>
      <c r="HI96" s="1085">
        <v>25.5</v>
      </c>
      <c r="HJ96" s="1087">
        <v>0</v>
      </c>
      <c r="HK96" s="1071">
        <v>0</v>
      </c>
      <c r="HL96" s="1071">
        <v>0</v>
      </c>
      <c r="HM96" s="1071">
        <v>0</v>
      </c>
      <c r="HN96" s="1071">
        <v>0</v>
      </c>
      <c r="HO96" s="1071">
        <v>0</v>
      </c>
      <c r="HP96" s="1071">
        <v>100</v>
      </c>
      <c r="HQ96" s="1071">
        <v>5169.0938957401595</v>
      </c>
      <c r="HR96" s="1087"/>
      <c r="HS96" s="1086">
        <f t="shared" si="223"/>
        <v>25.75</v>
      </c>
      <c r="HT96" s="1085">
        <v>25.5</v>
      </c>
      <c r="HU96" s="1071">
        <f t="shared" si="219"/>
        <v>0</v>
      </c>
      <c r="HV96" s="1071">
        <f t="shared" si="219"/>
        <v>0</v>
      </c>
      <c r="HW96" s="1071">
        <f t="shared" si="219"/>
        <v>0</v>
      </c>
      <c r="HX96" s="1071">
        <f t="shared" si="219"/>
        <v>0</v>
      </c>
      <c r="HY96" s="1071">
        <f t="shared" si="219"/>
        <v>0</v>
      </c>
      <c r="HZ96" s="1071">
        <f t="shared" si="219"/>
        <v>0</v>
      </c>
      <c r="IA96" s="1071">
        <f t="shared" si="219"/>
        <v>5169.0938957401595</v>
      </c>
      <c r="IB96" s="1071">
        <f t="shared" si="220"/>
        <v>5169.0938957401595</v>
      </c>
      <c r="IC96" s="1082"/>
      <c r="IL96" s="1085">
        <v>25.5</v>
      </c>
      <c r="IM96" s="1087">
        <v>0</v>
      </c>
      <c r="IN96" s="1071">
        <v>0</v>
      </c>
      <c r="IO96" s="1071">
        <v>0</v>
      </c>
      <c r="IP96" s="1071">
        <v>0</v>
      </c>
      <c r="IQ96" s="1071">
        <v>60</v>
      </c>
      <c r="IR96" s="1071">
        <v>40</v>
      </c>
      <c r="IS96" s="1071">
        <v>0</v>
      </c>
      <c r="IT96" s="1071">
        <v>7009.9320733936556</v>
      </c>
      <c r="IU96" s="1087"/>
      <c r="IV96" s="1086">
        <f t="shared" si="224"/>
        <v>25.75</v>
      </c>
      <c r="IW96" s="1085">
        <v>25.5</v>
      </c>
      <c r="IX96" s="1071">
        <f t="shared" si="186"/>
        <v>0</v>
      </c>
      <c r="IY96" s="1071">
        <f t="shared" si="187"/>
        <v>0</v>
      </c>
      <c r="IZ96" s="1071">
        <f t="shared" si="188"/>
        <v>0</v>
      </c>
      <c r="JA96" s="1071">
        <f t="shared" si="189"/>
        <v>0</v>
      </c>
      <c r="JB96" s="1071">
        <f t="shared" si="190"/>
        <v>4205.959244036193</v>
      </c>
      <c r="JC96" s="1071">
        <f t="shared" si="191"/>
        <v>2803.9728293574626</v>
      </c>
      <c r="JD96" s="1071">
        <f t="shared" si="192"/>
        <v>0</v>
      </c>
      <c r="JE96" s="1071">
        <f t="shared" si="221"/>
        <v>7009.9320733936556</v>
      </c>
      <c r="JF96" s="1082"/>
    </row>
    <row r="97" spans="1:266" ht="17.399999999999999">
      <c r="A97" s="132">
        <v>27.5</v>
      </c>
      <c r="B97" s="6"/>
      <c r="C97" s="6"/>
      <c r="D97" s="6"/>
      <c r="E97" s="6"/>
      <c r="F97" s="6"/>
      <c r="G97" s="6"/>
      <c r="H97" s="6"/>
      <c r="M97" s="132">
        <v>27.5</v>
      </c>
      <c r="N97" s="6">
        <f t="shared" si="141"/>
        <v>0</v>
      </c>
      <c r="O97" s="6">
        <f t="shared" si="142"/>
        <v>0</v>
      </c>
      <c r="P97" s="6">
        <f t="shared" si="143"/>
        <v>0</v>
      </c>
      <c r="Q97" s="6">
        <f t="shared" si="144"/>
        <v>0</v>
      </c>
      <c r="R97" s="6">
        <f t="shared" si="145"/>
        <v>0</v>
      </c>
      <c r="S97" s="6">
        <f t="shared" si="146"/>
        <v>0</v>
      </c>
      <c r="T97" s="6">
        <f t="shared" si="147"/>
        <v>0</v>
      </c>
      <c r="U97" s="6"/>
      <c r="V97" s="459"/>
      <c r="W97" s="6"/>
      <c r="AD97" s="473" t="s">
        <v>346</v>
      </c>
      <c r="AF97" s="1274" t="s">
        <v>347</v>
      </c>
      <c r="AG97" s="1274"/>
      <c r="AR97" s="6"/>
      <c r="AU97" s="6"/>
      <c r="AV97" s="410"/>
      <c r="AW97" s="6"/>
      <c r="AX97" s="6"/>
      <c r="AY97" s="6"/>
      <c r="AZ97" s="6"/>
      <c r="BA97" s="6"/>
      <c r="BB97" s="411"/>
      <c r="BC97" s="6"/>
      <c r="BD97" s="1273" t="s">
        <v>345</v>
      </c>
      <c r="BE97" s="1273"/>
      <c r="BH97" s="857" t="s">
        <v>315</v>
      </c>
      <c r="BI97" s="854">
        <f>SUMPRODUCT($BG57:$BG95,BI57:BI95)/BI96</f>
        <v>14.757407373154862</v>
      </c>
      <c r="BJ97" s="854">
        <f t="shared" ref="BJ97:BP97" si="243">SUMPRODUCT($BG57:$BG95,BJ57:BJ95)/BJ96</f>
        <v>19.362798952094185</v>
      </c>
      <c r="BK97" s="854">
        <f t="shared" si="243"/>
        <v>22.08560282705329</v>
      </c>
      <c r="BL97" s="854">
        <f t="shared" si="243"/>
        <v>23.53184576011153</v>
      </c>
      <c r="BM97" s="854">
        <f t="shared" si="243"/>
        <v>24.260239161027716</v>
      </c>
      <c r="BN97" s="854">
        <f t="shared" si="243"/>
        <v>25.107969027734715</v>
      </c>
      <c r="BO97" s="854">
        <f t="shared" si="243"/>
        <v>26.060130283013635</v>
      </c>
      <c r="BP97" s="854">
        <f t="shared" si="243"/>
        <v>22.731056034091289</v>
      </c>
      <c r="BT97" s="1039"/>
      <c r="BU97" s="1038"/>
      <c r="BV97" s="1038"/>
      <c r="BW97" s="1038"/>
      <c r="BX97" s="1038"/>
      <c r="BY97" s="1038"/>
      <c r="BZ97" s="1038"/>
      <c r="CA97" s="1038"/>
      <c r="CB97" s="1038"/>
      <c r="CC97" s="1064"/>
      <c r="CF97" s="1032" t="s">
        <v>312</v>
      </c>
      <c r="CG97" s="1034">
        <f>SUM(CG58:CG95)</f>
        <v>154117.94712064086</v>
      </c>
      <c r="CH97" s="1034">
        <f t="shared" ref="CH97:CM97" si="244">SUM(CH58:CH95)</f>
        <v>1170843.4056711595</v>
      </c>
      <c r="CI97" s="1034">
        <f t="shared" si="244"/>
        <v>2798971.934920582</v>
      </c>
      <c r="CJ97" s="1034">
        <f t="shared" si="244"/>
        <v>1836465.8184829387</v>
      </c>
      <c r="CK97" s="1034">
        <f t="shared" si="244"/>
        <v>759241.85273745179</v>
      </c>
      <c r="CL97" s="1034">
        <f t="shared" si="244"/>
        <v>215494.59161575342</v>
      </c>
      <c r="CM97" s="1034">
        <f t="shared" si="244"/>
        <v>77989.047064277664</v>
      </c>
      <c r="CN97" s="1034">
        <f t="shared" ref="CN97" si="245">SUM(CN58:CN95)</f>
        <v>7013124.5976128038</v>
      </c>
      <c r="CQ97" s="1063">
        <v>28</v>
      </c>
      <c r="CR97" s="1034">
        <v>0</v>
      </c>
      <c r="CS97" s="1034">
        <v>0</v>
      </c>
      <c r="CT97" s="1034">
        <v>0</v>
      </c>
      <c r="CU97" s="1034">
        <v>0</v>
      </c>
      <c r="CV97" s="1034">
        <v>0</v>
      </c>
      <c r="CW97" s="1034">
        <v>0</v>
      </c>
      <c r="CX97" s="1034">
        <v>100</v>
      </c>
      <c r="CY97" s="1038"/>
      <c r="CZ97" s="1034">
        <v>0</v>
      </c>
      <c r="DB97" s="1035">
        <f t="shared" si="193"/>
        <v>28.25</v>
      </c>
      <c r="DC97" s="1028">
        <v>28</v>
      </c>
      <c r="DD97" s="1034">
        <f t="shared" si="170"/>
        <v>0</v>
      </c>
      <c r="DE97" s="1034">
        <f t="shared" si="171"/>
        <v>0</v>
      </c>
      <c r="DF97" s="1034">
        <f t="shared" si="172"/>
        <v>0</v>
      </c>
      <c r="DG97" s="1034">
        <f t="shared" si="173"/>
        <v>0</v>
      </c>
      <c r="DH97" s="1034">
        <f t="shared" si="174"/>
        <v>0</v>
      </c>
      <c r="DI97" s="1034">
        <f t="shared" si="175"/>
        <v>0</v>
      </c>
      <c r="DJ97" s="1034">
        <f t="shared" si="176"/>
        <v>0</v>
      </c>
      <c r="DK97" s="1034">
        <f t="shared" si="177"/>
        <v>0</v>
      </c>
      <c r="DN97" s="1063">
        <v>28</v>
      </c>
      <c r="DO97" s="1034">
        <v>0</v>
      </c>
      <c r="DP97" s="1034">
        <v>0</v>
      </c>
      <c r="DQ97" s="1034">
        <v>0</v>
      </c>
      <c r="DR97" s="1034">
        <v>0</v>
      </c>
      <c r="DS97" s="1034">
        <v>0</v>
      </c>
      <c r="DT97" s="1034">
        <v>0</v>
      </c>
      <c r="DU97" s="1034">
        <v>100</v>
      </c>
      <c r="DV97" s="1034">
        <v>0</v>
      </c>
      <c r="DX97" s="1035">
        <f t="shared" si="194"/>
        <v>28.25</v>
      </c>
      <c r="DY97" s="1028">
        <v>28</v>
      </c>
      <c r="DZ97" s="1034">
        <f t="shared" si="195"/>
        <v>0</v>
      </c>
      <c r="EA97" s="1034">
        <f t="shared" si="196"/>
        <v>0</v>
      </c>
      <c r="EB97" s="1034">
        <f t="shared" si="197"/>
        <v>0</v>
      </c>
      <c r="EC97" s="1034">
        <f t="shared" si="198"/>
        <v>0</v>
      </c>
      <c r="ED97" s="1034">
        <f t="shared" si="199"/>
        <v>0</v>
      </c>
      <c r="EE97" s="1034">
        <f t="shared" si="200"/>
        <v>0</v>
      </c>
      <c r="EF97" s="1034">
        <f t="shared" si="201"/>
        <v>0</v>
      </c>
      <c r="EG97" s="1034">
        <f t="shared" si="179"/>
        <v>0</v>
      </c>
      <c r="EL97" s="1063">
        <v>28</v>
      </c>
      <c r="EM97" s="1034"/>
      <c r="EN97" s="1034"/>
      <c r="EO97" s="1034"/>
      <c r="EP97" s="1034"/>
      <c r="EQ97" s="1034"/>
      <c r="ER97" s="1034"/>
      <c r="ES97" s="1034"/>
      <c r="ET97" s="1034"/>
      <c r="EV97" s="1035">
        <f t="shared" si="202"/>
        <v>28.25</v>
      </c>
      <c r="EW97" s="1028">
        <v>28</v>
      </c>
      <c r="EX97" s="1034"/>
      <c r="EY97" s="1034"/>
      <c r="EZ97" s="1034"/>
      <c r="FA97" s="1034"/>
      <c r="FB97" s="1034"/>
      <c r="FC97" s="1034"/>
      <c r="FD97" s="1034"/>
      <c r="FE97" s="1034"/>
      <c r="FK97" s="1063">
        <v>28</v>
      </c>
      <c r="FL97" s="1034">
        <v>0</v>
      </c>
      <c r="FM97" s="1034">
        <v>0</v>
      </c>
      <c r="FN97" s="1034">
        <v>0</v>
      </c>
      <c r="FO97" s="1034">
        <v>0</v>
      </c>
      <c r="FP97" s="1034">
        <v>0</v>
      </c>
      <c r="FQ97" s="1034">
        <v>0</v>
      </c>
      <c r="FR97" s="1034">
        <v>100</v>
      </c>
      <c r="FS97" s="1034">
        <v>0</v>
      </c>
      <c r="FU97" s="1035">
        <f t="shared" si="203"/>
        <v>28.25</v>
      </c>
      <c r="FV97" s="1028">
        <v>28</v>
      </c>
      <c r="FW97" s="1034">
        <f t="shared" si="204"/>
        <v>0</v>
      </c>
      <c r="FX97" s="1034">
        <f t="shared" si="205"/>
        <v>0</v>
      </c>
      <c r="FY97" s="1034">
        <f t="shared" si="206"/>
        <v>0</v>
      </c>
      <c r="FZ97" s="1034">
        <f t="shared" si="207"/>
        <v>0</v>
      </c>
      <c r="GA97" s="1034">
        <f t="shared" si="208"/>
        <v>0</v>
      </c>
      <c r="GB97" s="1034">
        <f t="shared" si="209"/>
        <v>0</v>
      </c>
      <c r="GC97" s="1034">
        <f t="shared" si="210"/>
        <v>0</v>
      </c>
      <c r="GD97" s="1038"/>
      <c r="GE97" s="1038"/>
      <c r="GJ97" s="1032">
        <v>26</v>
      </c>
      <c r="GK97" s="1034">
        <v>0</v>
      </c>
      <c r="GL97" s="1034">
        <v>0</v>
      </c>
      <c r="GM97" s="1034">
        <v>0</v>
      </c>
      <c r="GN97" s="1034">
        <v>0</v>
      </c>
      <c r="GO97" s="1034">
        <v>20</v>
      </c>
      <c r="GP97" s="1034">
        <v>20</v>
      </c>
      <c r="GQ97" s="1034">
        <v>60</v>
      </c>
      <c r="GR97" s="1034">
        <v>201447.38504604541</v>
      </c>
      <c r="GS97" s="1034"/>
      <c r="GT97" s="1035">
        <f t="shared" si="222"/>
        <v>26.25</v>
      </c>
      <c r="GU97" s="1028">
        <v>26</v>
      </c>
      <c r="GV97" s="1061">
        <f t="shared" si="211"/>
        <v>0</v>
      </c>
      <c r="GW97" s="1061">
        <f t="shared" si="212"/>
        <v>0</v>
      </c>
      <c r="GX97" s="1061">
        <f t="shared" si="213"/>
        <v>0</v>
      </c>
      <c r="GY97" s="1061">
        <f t="shared" si="214"/>
        <v>0</v>
      </c>
      <c r="GZ97" s="1061">
        <f t="shared" si="215"/>
        <v>40289.477009209084</v>
      </c>
      <c r="HA97" s="1061">
        <f t="shared" si="216"/>
        <v>40289.477009209084</v>
      </c>
      <c r="HB97" s="1061">
        <f t="shared" si="217"/>
        <v>120868.43102762726</v>
      </c>
      <c r="HC97" s="1034">
        <f t="shared" si="218"/>
        <v>201447.38504604541</v>
      </c>
      <c r="HI97" s="1085">
        <v>26</v>
      </c>
      <c r="HJ97" s="1087">
        <v>0</v>
      </c>
      <c r="HK97" s="1071">
        <v>0</v>
      </c>
      <c r="HL97" s="1071">
        <v>0</v>
      </c>
      <c r="HM97" s="1071">
        <v>0</v>
      </c>
      <c r="HN97" s="1071">
        <v>0</v>
      </c>
      <c r="HO97" s="1071">
        <v>0</v>
      </c>
      <c r="HP97" s="1071">
        <v>100</v>
      </c>
      <c r="HQ97" s="1071">
        <v>870.29022208088634</v>
      </c>
      <c r="HR97" s="1087"/>
      <c r="HS97" s="1086">
        <f t="shared" si="223"/>
        <v>26.25</v>
      </c>
      <c r="HT97" s="1085">
        <v>26</v>
      </c>
      <c r="HU97" s="1071">
        <f t="shared" si="219"/>
        <v>0</v>
      </c>
      <c r="HV97" s="1071">
        <f t="shared" si="219"/>
        <v>0</v>
      </c>
      <c r="HW97" s="1071">
        <f t="shared" si="219"/>
        <v>0</v>
      </c>
      <c r="HX97" s="1071">
        <f t="shared" si="219"/>
        <v>0</v>
      </c>
      <c r="HY97" s="1071">
        <f t="shared" si="219"/>
        <v>0</v>
      </c>
      <c r="HZ97" s="1071">
        <f t="shared" si="219"/>
        <v>0</v>
      </c>
      <c r="IA97" s="1071">
        <f t="shared" si="219"/>
        <v>870.29022208088634</v>
      </c>
      <c r="IB97" s="1071">
        <f t="shared" si="220"/>
        <v>870.29022208088634</v>
      </c>
      <c r="IC97" s="1082"/>
      <c r="IL97" s="1085">
        <v>26</v>
      </c>
      <c r="IM97" s="1087">
        <v>0</v>
      </c>
      <c r="IN97" s="1071">
        <v>0</v>
      </c>
      <c r="IO97" s="1071">
        <v>0</v>
      </c>
      <c r="IP97" s="1071">
        <v>0</v>
      </c>
      <c r="IQ97" s="1071">
        <v>83.333333333333343</v>
      </c>
      <c r="IR97" s="1071">
        <v>16.666666666666664</v>
      </c>
      <c r="IS97" s="1071">
        <v>0</v>
      </c>
      <c r="IT97" s="1071">
        <v>991.18228268714461</v>
      </c>
      <c r="IU97" s="1087"/>
      <c r="IV97" s="1086">
        <f t="shared" si="224"/>
        <v>26.25</v>
      </c>
      <c r="IW97" s="1085">
        <v>26</v>
      </c>
      <c r="IX97" s="1071">
        <f t="shared" si="186"/>
        <v>0</v>
      </c>
      <c r="IY97" s="1071">
        <f t="shared" si="187"/>
        <v>0</v>
      </c>
      <c r="IZ97" s="1071">
        <f t="shared" si="188"/>
        <v>0</v>
      </c>
      <c r="JA97" s="1071">
        <f t="shared" si="189"/>
        <v>0</v>
      </c>
      <c r="JB97" s="1071">
        <f t="shared" si="190"/>
        <v>825.98523557262058</v>
      </c>
      <c r="JC97" s="1071">
        <f t="shared" si="191"/>
        <v>165.19704711452405</v>
      </c>
      <c r="JD97" s="1071">
        <f t="shared" si="192"/>
        <v>0</v>
      </c>
      <c r="JE97" s="1071">
        <f t="shared" si="221"/>
        <v>991.18228268714461</v>
      </c>
      <c r="JF97" s="1082"/>
    </row>
    <row r="98" spans="1:266" ht="17.399999999999999">
      <c r="I98" s="6" t="s">
        <v>317</v>
      </c>
      <c r="J98" s="3" t="s">
        <v>348</v>
      </c>
      <c r="M98" s="659" t="s">
        <v>312</v>
      </c>
      <c r="N98" s="6">
        <f>SUM(N58:N97)</f>
        <v>34452.417332671881</v>
      </c>
      <c r="O98" s="6">
        <f t="shared" ref="O98:T98" si="246">SUM(O58:O97)</f>
        <v>553682.06886888249</v>
      </c>
      <c r="P98" s="6">
        <f t="shared" si="246"/>
        <v>1566946.9727839804</v>
      </c>
      <c r="Q98" s="6">
        <f t="shared" si="246"/>
        <v>740444.36436117243</v>
      </c>
      <c r="R98" s="6">
        <f t="shared" si="246"/>
        <v>280728.52840338665</v>
      </c>
      <c r="S98" s="6">
        <f t="shared" si="246"/>
        <v>47331.393883693316</v>
      </c>
      <c r="T98" s="6">
        <f t="shared" si="246"/>
        <v>1831.0832734424619</v>
      </c>
      <c r="U98" s="6"/>
      <c r="V98" s="459"/>
      <c r="W98" s="6"/>
      <c r="AF98" s="1274" t="s">
        <v>349</v>
      </c>
      <c r="AG98" s="1274"/>
      <c r="AU98" s="6"/>
      <c r="BB98" s="411"/>
      <c r="BD98" s="1274" t="s">
        <v>350</v>
      </c>
      <c r="BE98" s="1274"/>
      <c r="BH98" s="857" t="s">
        <v>321</v>
      </c>
      <c r="BI98" s="798">
        <f>(0.0094*BI97^2.987)/1000</f>
        <v>2.917164505935407E-2</v>
      </c>
      <c r="BJ98" s="798">
        <f t="shared" ref="BJ98:BP98" si="247">(0.0094*BJ97^2.987)/1000</f>
        <v>6.5660120613712236E-2</v>
      </c>
      <c r="BK98" s="798">
        <f t="shared" si="247"/>
        <v>9.7270737068250721E-2</v>
      </c>
      <c r="BL98" s="798">
        <f t="shared" si="247"/>
        <v>0.11756127975453386</v>
      </c>
      <c r="BM98" s="798">
        <f t="shared" si="247"/>
        <v>0.12876844501419848</v>
      </c>
      <c r="BN98" s="798">
        <f t="shared" si="247"/>
        <v>0.1426806423114525</v>
      </c>
      <c r="BO98" s="798">
        <f t="shared" si="247"/>
        <v>0.15945931924968362</v>
      </c>
      <c r="BP98" s="798">
        <f t="shared" si="247"/>
        <v>0.10601092800306404</v>
      </c>
      <c r="BT98" s="1039"/>
      <c r="BU98" s="1038"/>
      <c r="BV98" s="1038"/>
      <c r="BW98" s="1038"/>
      <c r="BX98" s="1038"/>
      <c r="BY98" s="1038"/>
      <c r="BZ98" s="304"/>
      <c r="CA98" s="1038"/>
      <c r="CB98" s="1268" t="s">
        <v>345</v>
      </c>
      <c r="CC98" s="1268"/>
      <c r="CF98" s="1032" t="s">
        <v>315</v>
      </c>
      <c r="CG98" s="1042">
        <f t="shared" ref="CG98:CN98" si="248">SUMPRODUCT($BG57:$BG95,CG58:CG96)/CG97</f>
        <v>16.035082330114438</v>
      </c>
      <c r="CH98" s="1042">
        <f t="shared" si="248"/>
        <v>19.570994336552808</v>
      </c>
      <c r="CI98" s="1042">
        <f t="shared" si="248"/>
        <v>21.827438378637172</v>
      </c>
      <c r="CJ98" s="1042">
        <f t="shared" si="248"/>
        <v>23.16752186418012</v>
      </c>
      <c r="CK98" s="1042">
        <f t="shared" si="248"/>
        <v>23.975800380682482</v>
      </c>
      <c r="CL98" s="1042">
        <f t="shared" si="248"/>
        <v>24.80066744731845</v>
      </c>
      <c r="CM98" s="1042">
        <f t="shared" si="248"/>
        <v>25.118772307495185</v>
      </c>
      <c r="CN98" s="1042">
        <f t="shared" si="248"/>
        <v>22.034891985390271</v>
      </c>
      <c r="CQ98" s="1032">
        <v>28.5</v>
      </c>
      <c r="CR98" s="1034">
        <v>0</v>
      </c>
      <c r="CS98" s="1034">
        <v>0</v>
      </c>
      <c r="CT98" s="1034">
        <v>0</v>
      </c>
      <c r="CU98" s="1034">
        <v>0</v>
      </c>
      <c r="CV98" s="1034">
        <v>0</v>
      </c>
      <c r="CW98" s="1034">
        <v>0</v>
      </c>
      <c r="CX98" s="1034">
        <v>100</v>
      </c>
      <c r="CZ98" s="1034">
        <v>0</v>
      </c>
      <c r="DB98" s="1035">
        <f t="shared" si="193"/>
        <v>28.75</v>
      </c>
      <c r="DC98" s="1028">
        <v>28.5</v>
      </c>
      <c r="DD98" s="1034">
        <f t="shared" si="170"/>
        <v>0</v>
      </c>
      <c r="DE98" s="1034">
        <f t="shared" si="171"/>
        <v>0</v>
      </c>
      <c r="DF98" s="1034">
        <f t="shared" si="172"/>
        <v>0</v>
      </c>
      <c r="DG98" s="1034">
        <f t="shared" si="173"/>
        <v>0</v>
      </c>
      <c r="DH98" s="1034">
        <f t="shared" si="174"/>
        <v>0</v>
      </c>
      <c r="DI98" s="1034">
        <f t="shared" si="175"/>
        <v>0</v>
      </c>
      <c r="DJ98" s="1034">
        <f t="shared" si="176"/>
        <v>0</v>
      </c>
      <c r="DK98" s="1034">
        <f t="shared" si="177"/>
        <v>0</v>
      </c>
      <c r="DN98" s="1032">
        <v>28.5</v>
      </c>
      <c r="DO98" s="1034">
        <v>0</v>
      </c>
      <c r="DP98" s="1034">
        <v>0</v>
      </c>
      <c r="DQ98" s="1034">
        <v>0</v>
      </c>
      <c r="DR98" s="1034">
        <v>0</v>
      </c>
      <c r="DS98" s="1034">
        <v>0</v>
      </c>
      <c r="DT98" s="1034">
        <v>0</v>
      </c>
      <c r="DU98" s="1034">
        <v>100</v>
      </c>
      <c r="DV98" s="1034">
        <v>918.67920834225959</v>
      </c>
      <c r="DX98" s="1035">
        <f t="shared" si="194"/>
        <v>28.75</v>
      </c>
      <c r="DY98" s="1028">
        <v>28.5</v>
      </c>
      <c r="DZ98" s="1034">
        <f t="shared" si="195"/>
        <v>0</v>
      </c>
      <c r="EA98" s="1034">
        <f t="shared" si="196"/>
        <v>0</v>
      </c>
      <c r="EB98" s="1034">
        <f t="shared" si="197"/>
        <v>0</v>
      </c>
      <c r="EC98" s="1034">
        <f t="shared" si="198"/>
        <v>0</v>
      </c>
      <c r="ED98" s="1034">
        <f t="shared" si="199"/>
        <v>0</v>
      </c>
      <c r="EE98" s="1034">
        <f t="shared" si="200"/>
        <v>0</v>
      </c>
      <c r="EF98" s="1034">
        <f t="shared" si="201"/>
        <v>918.67920834225947</v>
      </c>
      <c r="EG98" s="1034">
        <f t="shared" si="179"/>
        <v>918.67920834225947</v>
      </c>
      <c r="EL98" s="1032">
        <v>28.5</v>
      </c>
      <c r="EM98" s="1034"/>
      <c r="EN98" s="1034"/>
      <c r="EO98" s="1034"/>
      <c r="EP98" s="1034"/>
      <c r="EQ98" s="1034"/>
      <c r="ER98" s="1034"/>
      <c r="ES98" s="1034"/>
      <c r="ET98" s="1034"/>
      <c r="EV98" s="1035">
        <f t="shared" si="202"/>
        <v>28.75</v>
      </c>
      <c r="EW98" s="1028">
        <v>28.5</v>
      </c>
      <c r="EX98" s="1034"/>
      <c r="EY98" s="1034"/>
      <c r="EZ98" s="1034"/>
      <c r="FA98" s="1034"/>
      <c r="FB98" s="1034"/>
      <c r="FC98" s="1034"/>
      <c r="FD98" s="1034"/>
      <c r="FE98" s="1034"/>
      <c r="FK98" s="1032">
        <v>28.5</v>
      </c>
      <c r="FL98" s="1034">
        <v>0</v>
      </c>
      <c r="FM98" s="1034">
        <v>0</v>
      </c>
      <c r="FN98" s="1034">
        <v>0</v>
      </c>
      <c r="FO98" s="1034">
        <v>0</v>
      </c>
      <c r="FP98" s="1034">
        <v>0</v>
      </c>
      <c r="FQ98" s="1034">
        <v>0</v>
      </c>
      <c r="FR98" s="1034">
        <v>100</v>
      </c>
      <c r="FS98" s="1034">
        <v>0</v>
      </c>
      <c r="FU98" s="1035">
        <f t="shared" si="203"/>
        <v>28.75</v>
      </c>
      <c r="FV98" s="1028">
        <v>28.5</v>
      </c>
      <c r="FW98" s="1034">
        <f t="shared" si="204"/>
        <v>0</v>
      </c>
      <c r="FX98" s="1034">
        <f t="shared" si="205"/>
        <v>0</v>
      </c>
      <c r="FY98" s="1034">
        <f t="shared" si="206"/>
        <v>0</v>
      </c>
      <c r="FZ98" s="1034">
        <f t="shared" si="207"/>
        <v>0</v>
      </c>
      <c r="GA98" s="1034">
        <f t="shared" si="208"/>
        <v>0</v>
      </c>
      <c r="GB98" s="1034">
        <f t="shared" si="209"/>
        <v>0</v>
      </c>
      <c r="GC98" s="1034">
        <f t="shared" si="210"/>
        <v>0</v>
      </c>
      <c r="GD98" s="1038"/>
      <c r="GE98" s="1038"/>
      <c r="GJ98" s="1032">
        <v>26.5</v>
      </c>
      <c r="GK98" s="1034">
        <v>0</v>
      </c>
      <c r="GL98" s="1034">
        <v>0</v>
      </c>
      <c r="GM98" s="1034">
        <v>0</v>
      </c>
      <c r="GN98" s="1034">
        <v>0</v>
      </c>
      <c r="GO98" s="1034">
        <v>0</v>
      </c>
      <c r="GP98" s="1034">
        <v>0</v>
      </c>
      <c r="GQ98" s="1034">
        <v>100</v>
      </c>
      <c r="GR98" s="1034">
        <v>158235.15693371269</v>
      </c>
      <c r="GS98" s="1034"/>
      <c r="GT98" s="1035">
        <f t="shared" si="222"/>
        <v>26.75</v>
      </c>
      <c r="GU98" s="1028">
        <v>26.5</v>
      </c>
      <c r="GV98" s="1061">
        <f t="shared" si="211"/>
        <v>0</v>
      </c>
      <c r="GW98" s="1061">
        <f t="shared" si="212"/>
        <v>0</v>
      </c>
      <c r="GX98" s="1061">
        <f t="shared" si="213"/>
        <v>0</v>
      </c>
      <c r="GY98" s="1061">
        <f t="shared" si="214"/>
        <v>0</v>
      </c>
      <c r="GZ98" s="1061">
        <f t="shared" si="215"/>
        <v>0</v>
      </c>
      <c r="HA98" s="1061">
        <f t="shared" si="216"/>
        <v>0</v>
      </c>
      <c r="HB98" s="1061">
        <f t="shared" si="217"/>
        <v>158235.15693371269</v>
      </c>
      <c r="HC98" s="1034">
        <f t="shared" si="218"/>
        <v>158235.15693371269</v>
      </c>
      <c r="HI98" s="1085">
        <v>26.5</v>
      </c>
      <c r="HJ98" s="1087">
        <v>0</v>
      </c>
      <c r="HK98" s="1071">
        <v>0</v>
      </c>
      <c r="HL98" s="1071">
        <v>0</v>
      </c>
      <c r="HM98" s="1071">
        <v>0</v>
      </c>
      <c r="HN98" s="1071">
        <v>0</v>
      </c>
      <c r="HO98" s="1071">
        <v>0</v>
      </c>
      <c r="HP98" s="1071">
        <v>100</v>
      </c>
      <c r="HQ98" s="1071">
        <v>44.59685554352108</v>
      </c>
      <c r="HR98" s="1087"/>
      <c r="HS98" s="1086">
        <f t="shared" si="223"/>
        <v>26.75</v>
      </c>
      <c r="HT98" s="1085">
        <v>26.5</v>
      </c>
      <c r="HU98" s="1071">
        <f t="shared" si="219"/>
        <v>0</v>
      </c>
      <c r="HV98" s="1071">
        <f t="shared" si="219"/>
        <v>0</v>
      </c>
      <c r="HW98" s="1071">
        <f t="shared" si="219"/>
        <v>0</v>
      </c>
      <c r="HX98" s="1071">
        <f t="shared" si="219"/>
        <v>0</v>
      </c>
      <c r="HY98" s="1071">
        <f t="shared" si="219"/>
        <v>0</v>
      </c>
      <c r="HZ98" s="1071">
        <f t="shared" si="219"/>
        <v>0</v>
      </c>
      <c r="IA98" s="1071">
        <f t="shared" si="219"/>
        <v>44.59685554352108</v>
      </c>
      <c r="IB98" s="1071">
        <f t="shared" si="220"/>
        <v>44.59685554352108</v>
      </c>
      <c r="IC98" s="1082"/>
      <c r="IL98" s="1085">
        <v>26.5</v>
      </c>
      <c r="IM98" s="1087">
        <v>0</v>
      </c>
      <c r="IN98" s="1071">
        <v>0</v>
      </c>
      <c r="IO98" s="1071">
        <v>0</v>
      </c>
      <c r="IP98" s="1071">
        <v>0</v>
      </c>
      <c r="IQ98" s="1071">
        <v>80</v>
      </c>
      <c r="IR98" s="1071">
        <v>20</v>
      </c>
      <c r="IS98" s="1071">
        <v>0</v>
      </c>
      <c r="IT98" s="1071">
        <v>67.792296150483693</v>
      </c>
      <c r="IU98" s="1087"/>
      <c r="IV98" s="1086">
        <f t="shared" si="224"/>
        <v>26.75</v>
      </c>
      <c r="IW98" s="1085">
        <v>26.5</v>
      </c>
      <c r="IX98" s="1071">
        <f t="shared" si="186"/>
        <v>0</v>
      </c>
      <c r="IY98" s="1071">
        <f t="shared" si="187"/>
        <v>0</v>
      </c>
      <c r="IZ98" s="1071">
        <f t="shared" si="188"/>
        <v>0</v>
      </c>
      <c r="JA98" s="1071">
        <f t="shared" si="189"/>
        <v>0</v>
      </c>
      <c r="JB98" s="1071">
        <f t="shared" si="190"/>
        <v>54.233836920386956</v>
      </c>
      <c r="JC98" s="1071">
        <f t="shared" si="191"/>
        <v>13.558459230096739</v>
      </c>
      <c r="JD98" s="1071">
        <f t="shared" si="192"/>
        <v>0</v>
      </c>
      <c r="JE98" s="1071">
        <f t="shared" si="221"/>
        <v>67.792296150483693</v>
      </c>
      <c r="JF98" s="1082"/>
    </row>
    <row r="99" spans="1:266" ht="17.399999999999999">
      <c r="J99" s="3" t="s">
        <v>351</v>
      </c>
      <c r="M99" s="659" t="s">
        <v>315</v>
      </c>
      <c r="N99" s="102">
        <v>15.57620133388534</v>
      </c>
      <c r="O99" s="102">
        <v>19.325515468141774</v>
      </c>
      <c r="P99" s="102">
        <v>22.682179538466858</v>
      </c>
      <c r="Q99" s="102">
        <v>23.566795393514255</v>
      </c>
      <c r="R99" s="102">
        <v>24.181592606554734</v>
      </c>
      <c r="S99" s="102">
        <v>24.801198652692623</v>
      </c>
      <c r="T99" s="102">
        <v>26.429037177297836</v>
      </c>
      <c r="BD99" s="1274" t="s">
        <v>352</v>
      </c>
      <c r="BE99" s="1274"/>
      <c r="BP99" s="6"/>
      <c r="BZ99" s="304"/>
      <c r="CB99" s="1267" t="s">
        <v>350</v>
      </c>
      <c r="CC99" s="1267"/>
      <c r="CF99" s="1032" t="s">
        <v>321</v>
      </c>
      <c r="CG99" s="1065">
        <f>(0.0094*CG98^2.987)/1000</f>
        <v>3.7383117034573934E-2</v>
      </c>
      <c r="CH99" s="1065">
        <f t="shared" ref="CH99:CN99" si="249">(0.0094*CH98^2.987)/1000</f>
        <v>6.7791549373015292E-2</v>
      </c>
      <c r="CI99" s="1065">
        <f t="shared" si="249"/>
        <v>9.3913738687756335E-2</v>
      </c>
      <c r="CJ99" s="1065">
        <f t="shared" si="249"/>
        <v>0.11220783003283734</v>
      </c>
      <c r="CK99" s="1065">
        <f t="shared" si="249"/>
        <v>0.12431116752287108</v>
      </c>
      <c r="CL99" s="1065">
        <f t="shared" si="249"/>
        <v>0.13752762292870255</v>
      </c>
      <c r="CM99" s="1065">
        <f t="shared" si="249"/>
        <v>0.14286409748089904</v>
      </c>
      <c r="CN99" s="1065">
        <f t="shared" si="249"/>
        <v>9.6605130030880185E-2</v>
      </c>
      <c r="CQ99" s="1039"/>
      <c r="CR99" s="1038"/>
      <c r="CS99" s="1038"/>
      <c r="CT99" s="1038"/>
      <c r="CU99" s="1038"/>
      <c r="CV99" s="1038"/>
      <c r="CW99" s="1038"/>
      <c r="CZ99" s="1038"/>
      <c r="DC99" s="1032" t="s">
        <v>312</v>
      </c>
      <c r="DD99" s="1034">
        <f>SUM(DD60:DD98)</f>
        <v>242939.98400902413</v>
      </c>
      <c r="DE99" s="1034">
        <f t="shared" ref="DE99:DK99" si="250">SUM(DE60:DE98)</f>
        <v>680303.9836370605</v>
      </c>
      <c r="DF99" s="1034">
        <f t="shared" si="250"/>
        <v>3780038.1857826575</v>
      </c>
      <c r="DG99" s="1034">
        <f t="shared" si="250"/>
        <v>2794181.4267835272</v>
      </c>
      <c r="DH99" s="1034">
        <f>SUM(DH60:DH98)</f>
        <v>1327356.9888751477</v>
      </c>
      <c r="DI99" s="1034">
        <f t="shared" si="250"/>
        <v>427116.18634314311</v>
      </c>
      <c r="DJ99" s="1034">
        <f t="shared" si="250"/>
        <v>130831.31317848152</v>
      </c>
      <c r="DK99" s="1034">
        <f t="shared" si="250"/>
        <v>9382768.0686090421</v>
      </c>
      <c r="DN99" s="1039"/>
      <c r="DO99" s="1038"/>
      <c r="DP99" s="1038"/>
      <c r="DQ99" s="1038"/>
      <c r="DR99" s="1038"/>
      <c r="DS99" s="1038"/>
      <c r="DV99" s="1038"/>
      <c r="DY99" s="1032" t="s">
        <v>312</v>
      </c>
      <c r="DZ99" s="1034">
        <f>SUM(DZ60:DZ98)</f>
        <v>154589.47059888529</v>
      </c>
      <c r="EA99" s="1034">
        <f t="shared" ref="EA99:EG99" si="251">SUM(EA60:EA98)</f>
        <v>578809.16915512562</v>
      </c>
      <c r="EB99" s="1034">
        <f t="shared" si="251"/>
        <v>2285824.0688227075</v>
      </c>
      <c r="EC99" s="1034">
        <f t="shared" si="251"/>
        <v>3110096.5412648935</v>
      </c>
      <c r="ED99" s="1034">
        <f t="shared" si="251"/>
        <v>2180724.3393257</v>
      </c>
      <c r="EE99" s="1034">
        <f t="shared" si="251"/>
        <v>717810.65238327708</v>
      </c>
      <c r="EF99" s="1034">
        <f t="shared" si="251"/>
        <v>135061.27415655283</v>
      </c>
      <c r="EG99" s="1034">
        <f t="shared" si="251"/>
        <v>9162915.5157071408</v>
      </c>
      <c r="EL99" s="1039"/>
      <c r="EM99" s="1038"/>
      <c r="EN99" s="1038"/>
      <c r="EO99" s="1038"/>
      <c r="EP99" s="1038"/>
      <c r="EQ99" s="1038"/>
      <c r="ET99" s="1038"/>
      <c r="EW99" s="1032" t="s">
        <v>312</v>
      </c>
      <c r="EX99" s="1034"/>
      <c r="EY99" s="1034"/>
      <c r="EZ99" s="1034"/>
      <c r="FA99" s="1034"/>
      <c r="FB99" s="1034"/>
      <c r="FC99" s="1034"/>
      <c r="FD99" s="1034"/>
      <c r="FE99" s="1034"/>
      <c r="FK99" s="1039"/>
      <c r="FL99" s="1038"/>
      <c r="FM99" s="1038"/>
      <c r="FN99" s="1038"/>
      <c r="FO99" s="1038"/>
      <c r="FP99" s="1038"/>
      <c r="FS99" s="1038"/>
      <c r="FV99" s="1032" t="s">
        <v>312</v>
      </c>
      <c r="FW99" s="1034">
        <f>SUM(FW60:FW98)</f>
        <v>835317.72520012467</v>
      </c>
      <c r="FX99" s="1034">
        <f t="shared" ref="FX99:GC99" si="252">SUM(FX60:FX98)</f>
        <v>2715794.6399788633</v>
      </c>
      <c r="FY99" s="1034">
        <f t="shared" si="252"/>
        <v>3067687.1027332442</v>
      </c>
      <c r="FZ99" s="1034">
        <f t="shared" si="252"/>
        <v>1734669.8341004788</v>
      </c>
      <c r="GA99" s="1034">
        <f t="shared" si="252"/>
        <v>904353.29630509461</v>
      </c>
      <c r="GB99" s="1034">
        <f t="shared" si="252"/>
        <v>267187.67573536607</v>
      </c>
      <c r="GC99" s="1034">
        <f t="shared" si="252"/>
        <v>26524.226125494817</v>
      </c>
      <c r="GD99" s="1038"/>
      <c r="GE99" s="1038"/>
      <c r="GJ99" s="1032">
        <v>27</v>
      </c>
      <c r="GK99" s="1034">
        <v>0</v>
      </c>
      <c r="GL99" s="1034">
        <v>0</v>
      </c>
      <c r="GM99" s="1034">
        <v>0</v>
      </c>
      <c r="GN99" s="1034">
        <v>0</v>
      </c>
      <c r="GO99" s="1034">
        <v>0</v>
      </c>
      <c r="GP99" s="1034">
        <v>0</v>
      </c>
      <c r="GQ99" s="1034">
        <v>100</v>
      </c>
      <c r="GR99" s="1034">
        <v>82467.216616889855</v>
      </c>
      <c r="GS99" s="1034"/>
      <c r="GT99" s="1035">
        <f t="shared" si="222"/>
        <v>27.25</v>
      </c>
      <c r="GU99" s="1028">
        <v>27</v>
      </c>
      <c r="GV99" s="1061">
        <f t="shared" si="211"/>
        <v>0</v>
      </c>
      <c r="GW99" s="1061">
        <f t="shared" si="212"/>
        <v>0</v>
      </c>
      <c r="GX99" s="1061">
        <f t="shared" si="213"/>
        <v>0</v>
      </c>
      <c r="GY99" s="1061">
        <f t="shared" si="214"/>
        <v>0</v>
      </c>
      <c r="GZ99" s="1061">
        <f t="shared" si="215"/>
        <v>0</v>
      </c>
      <c r="HA99" s="1061">
        <f t="shared" si="216"/>
        <v>0</v>
      </c>
      <c r="HB99" s="1061">
        <f t="shared" si="217"/>
        <v>82467.216616889855</v>
      </c>
      <c r="HC99" s="1034">
        <f t="shared" si="218"/>
        <v>82467.216616889855</v>
      </c>
      <c r="HI99" s="1085">
        <v>27</v>
      </c>
      <c r="HJ99" s="1087">
        <v>0</v>
      </c>
      <c r="HK99" s="1071">
        <v>0</v>
      </c>
      <c r="HL99" s="1071">
        <v>0</v>
      </c>
      <c r="HM99" s="1071">
        <v>0</v>
      </c>
      <c r="HN99" s="1071">
        <v>0</v>
      </c>
      <c r="HO99" s="1071">
        <v>0</v>
      </c>
      <c r="HP99" s="1071">
        <v>100</v>
      </c>
      <c r="HQ99" s="1071">
        <v>0</v>
      </c>
      <c r="HR99" s="1087"/>
      <c r="HS99" s="1086">
        <f t="shared" si="223"/>
        <v>27.25</v>
      </c>
      <c r="HT99" s="1085">
        <v>27</v>
      </c>
      <c r="HU99" s="1071">
        <f t="shared" si="219"/>
        <v>0</v>
      </c>
      <c r="HV99" s="1071">
        <f t="shared" si="219"/>
        <v>0</v>
      </c>
      <c r="HW99" s="1071">
        <f t="shared" si="219"/>
        <v>0</v>
      </c>
      <c r="HX99" s="1071">
        <f t="shared" si="219"/>
        <v>0</v>
      </c>
      <c r="HY99" s="1071">
        <f t="shared" si="219"/>
        <v>0</v>
      </c>
      <c r="HZ99" s="1071">
        <f t="shared" si="219"/>
        <v>0</v>
      </c>
      <c r="IA99" s="1071">
        <f t="shared" si="219"/>
        <v>0</v>
      </c>
      <c r="IB99" s="1071">
        <f t="shared" si="220"/>
        <v>0</v>
      </c>
      <c r="IC99" s="1082"/>
      <c r="IL99" s="1085">
        <v>27</v>
      </c>
      <c r="IM99" s="1087">
        <v>0</v>
      </c>
      <c r="IN99" s="1071">
        <v>0</v>
      </c>
      <c r="IO99" s="1071">
        <v>0</v>
      </c>
      <c r="IP99" s="1071">
        <v>0</v>
      </c>
      <c r="IQ99" s="1071">
        <v>0</v>
      </c>
      <c r="IR99" s="1071">
        <v>80</v>
      </c>
      <c r="IS99" s="1071">
        <v>20</v>
      </c>
      <c r="IT99" s="1071">
        <v>137.5007154619708</v>
      </c>
      <c r="IU99" s="1087"/>
      <c r="IV99" s="1086">
        <f t="shared" si="224"/>
        <v>27.25</v>
      </c>
      <c r="IW99" s="1085">
        <v>27</v>
      </c>
      <c r="IX99" s="1071">
        <f t="shared" si="186"/>
        <v>0</v>
      </c>
      <c r="IY99" s="1071">
        <f t="shared" si="187"/>
        <v>0</v>
      </c>
      <c r="IZ99" s="1071">
        <f t="shared" si="188"/>
        <v>0</v>
      </c>
      <c r="JA99" s="1071">
        <f t="shared" si="189"/>
        <v>0</v>
      </c>
      <c r="JB99" s="1071">
        <f t="shared" si="190"/>
        <v>0</v>
      </c>
      <c r="JC99" s="1071">
        <f t="shared" si="191"/>
        <v>110.00057236957664</v>
      </c>
      <c r="JD99" s="1071">
        <f t="shared" si="192"/>
        <v>27.500143092394161</v>
      </c>
      <c r="JE99" s="1071">
        <f t="shared" si="221"/>
        <v>137.5007154619708</v>
      </c>
      <c r="JF99" s="1082"/>
    </row>
    <row r="100" spans="1:266" ht="17.399999999999999">
      <c r="M100" s="659" t="s">
        <v>321</v>
      </c>
      <c r="N100" s="102">
        <f>0.0047*N99^3.22</f>
        <v>32.495562256603826</v>
      </c>
      <c r="O100" s="102">
        <f t="shared" ref="O100:T100" si="253">0.0047*O99^3.22</f>
        <v>65.078863034420294</v>
      </c>
      <c r="P100" s="102">
        <f t="shared" si="253"/>
        <v>108.99406785947303</v>
      </c>
      <c r="Q100" s="102">
        <f t="shared" si="253"/>
        <v>123.28367408593662</v>
      </c>
      <c r="R100" s="102">
        <f t="shared" si="253"/>
        <v>133.94275783303544</v>
      </c>
      <c r="S100" s="102">
        <f t="shared" si="253"/>
        <v>145.3114573750222</v>
      </c>
      <c r="T100" s="102">
        <f t="shared" si="253"/>
        <v>178.31988636885333</v>
      </c>
      <c r="CB100" s="1267" t="s">
        <v>352</v>
      </c>
      <c r="CC100" s="1267"/>
      <c r="CN100" s="1038"/>
      <c r="CQ100" s="1039"/>
      <c r="CR100" s="1038"/>
      <c r="CS100" s="1038"/>
      <c r="CT100" s="1038"/>
      <c r="CU100" s="1038"/>
      <c r="CV100" s="1038"/>
      <c r="CW100" s="304"/>
      <c r="DC100" s="1032" t="s">
        <v>315</v>
      </c>
      <c r="DD100" s="1042">
        <f t="shared" ref="DD100:DJ100" si="254">SUMPRODUCT($DB$60:$DB$98,DD60:DD98)/DD99</f>
        <v>14.932473005496224</v>
      </c>
      <c r="DE100" s="1042">
        <f t="shared" si="254"/>
        <v>18.454043188803098</v>
      </c>
      <c r="DF100" s="1042">
        <f t="shared" si="254"/>
        <v>21.357154562076627</v>
      </c>
      <c r="DG100" s="1042">
        <f t="shared" si="254"/>
        <v>22.798827757046887</v>
      </c>
      <c r="DH100" s="1042">
        <f t="shared" si="254"/>
        <v>23.787209098127761</v>
      </c>
      <c r="DI100" s="1042">
        <f t="shared" si="254"/>
        <v>24.582455040891489</v>
      </c>
      <c r="DJ100" s="1042">
        <f t="shared" si="254"/>
        <v>25.281439155100063</v>
      </c>
      <c r="DK100" s="1042">
        <f>SUMPRODUCT($DB$60:$DB$98,DK60:DK98)/DK99</f>
        <v>21.954956125085843</v>
      </c>
      <c r="DN100" s="1039"/>
      <c r="DO100" s="1038"/>
      <c r="DP100" s="1038"/>
      <c r="DQ100" s="1038"/>
      <c r="DR100" s="1038"/>
      <c r="DS100" s="1038"/>
      <c r="DY100" s="1032" t="s">
        <v>315</v>
      </c>
      <c r="DZ100" s="1042">
        <f>SUMPRODUCT($DX$60:$DX$98,DZ60:DZ98)/DZ99</f>
        <v>16.688428922821771</v>
      </c>
      <c r="EA100" s="1042">
        <f t="shared" ref="EA100:EF100" si="255">SUMPRODUCT($DB$60:$DB$98,EA60:EA98)/EA99</f>
        <v>18.275561556047737</v>
      </c>
      <c r="EB100" s="1042">
        <f t="shared" si="255"/>
        <v>20.500150330967937</v>
      </c>
      <c r="EC100" s="1042">
        <f t="shared" si="255"/>
        <v>22.249954525113395</v>
      </c>
      <c r="ED100" s="1042">
        <f t="shared" si="255"/>
        <v>23.351444529327107</v>
      </c>
      <c r="EE100" s="1042">
        <f t="shared" si="255"/>
        <v>24.188065516379609</v>
      </c>
      <c r="EF100" s="1042">
        <f t="shared" si="255"/>
        <v>25.032365726981144</v>
      </c>
      <c r="EG100" s="1042">
        <f>SUMPRODUCT($DB$60:$DB$98,EG60:EG98)/EG99</f>
        <v>21.923543771944018</v>
      </c>
      <c r="EL100" s="1039"/>
      <c r="EM100" s="1038"/>
      <c r="EN100" s="1038"/>
      <c r="EO100" s="1038"/>
      <c r="EP100" s="1038"/>
      <c r="EQ100" s="1038"/>
      <c r="EW100" s="1032" t="s">
        <v>315</v>
      </c>
      <c r="EX100" s="1042" t="e">
        <f>SUMPRODUCT($DX$60:$DX$98,EX60:EX98)/EX99</f>
        <v>#DIV/0!</v>
      </c>
      <c r="EY100" s="1042" t="e">
        <f t="shared" ref="EY100:FD100" si="256">SUMPRODUCT($DB$60:$DB$98,EY60:EY98)/EY99</f>
        <v>#DIV/0!</v>
      </c>
      <c r="EZ100" s="1042" t="e">
        <f t="shared" si="256"/>
        <v>#DIV/0!</v>
      </c>
      <c r="FA100" s="1042" t="e">
        <f t="shared" si="256"/>
        <v>#DIV/0!</v>
      </c>
      <c r="FB100" s="1042" t="e">
        <f t="shared" si="256"/>
        <v>#DIV/0!</v>
      </c>
      <c r="FC100" s="1042" t="e">
        <f t="shared" si="256"/>
        <v>#DIV/0!</v>
      </c>
      <c r="FD100" s="1042" t="e">
        <f t="shared" si="256"/>
        <v>#DIV/0!</v>
      </c>
      <c r="FE100" s="1042" t="e">
        <f>SUMPRODUCT($DB$60:$DB$98,FE60:FE98)/FE99</f>
        <v>#DIV/0!</v>
      </c>
      <c r="FK100" s="1039"/>
      <c r="FL100" s="1038"/>
      <c r="FM100" s="1038"/>
      <c r="FN100" s="1038"/>
      <c r="FO100" s="1038"/>
      <c r="FP100" s="1038"/>
      <c r="FV100" s="1032" t="s">
        <v>315</v>
      </c>
      <c r="FW100" s="1042">
        <f>SUMPRODUCT($DX$60:$DX$98,FW60:FW98)/FW99</f>
        <v>16.218451366920764</v>
      </c>
      <c r="FX100" s="1042">
        <f t="shared" ref="FX100:GC100" si="257">SUMPRODUCT($DB$60:$DB$98,FX60:FX98)/FX99</f>
        <v>17.957536155962874</v>
      </c>
      <c r="FY100" s="1042">
        <f t="shared" si="257"/>
        <v>20.676804878996435</v>
      </c>
      <c r="FZ100" s="1042">
        <f t="shared" si="257"/>
        <v>22.283254259543224</v>
      </c>
      <c r="GA100" s="1042">
        <f t="shared" si="257"/>
        <v>23.38616568128084</v>
      </c>
      <c r="GB100" s="1042">
        <f t="shared" si="257"/>
        <v>24.334319906862113</v>
      </c>
      <c r="GC100" s="1042">
        <f t="shared" si="257"/>
        <v>25.721675186029962</v>
      </c>
      <c r="GD100" s="1038"/>
      <c r="GE100" s="1038"/>
      <c r="GJ100" s="1032">
        <v>27.5</v>
      </c>
      <c r="GK100" s="1034">
        <v>0</v>
      </c>
      <c r="GL100" s="1034">
        <v>0</v>
      </c>
      <c r="GM100" s="1034">
        <v>0</v>
      </c>
      <c r="GN100" s="1034">
        <v>0</v>
      </c>
      <c r="GO100" s="1034">
        <v>0</v>
      </c>
      <c r="GP100" s="1034">
        <v>0</v>
      </c>
      <c r="GQ100" s="1034">
        <v>100</v>
      </c>
      <c r="GR100" s="1034">
        <v>0</v>
      </c>
      <c r="GS100" s="1034"/>
      <c r="GT100" s="1035">
        <f t="shared" si="222"/>
        <v>27.75</v>
      </c>
      <c r="GU100" s="1028">
        <v>27.5</v>
      </c>
      <c r="GV100" s="1061">
        <f t="shared" si="211"/>
        <v>0</v>
      </c>
      <c r="GW100" s="1061">
        <f t="shared" si="212"/>
        <v>0</v>
      </c>
      <c r="GX100" s="1061">
        <f t="shared" si="213"/>
        <v>0</v>
      </c>
      <c r="GY100" s="1061">
        <f t="shared" si="214"/>
        <v>0</v>
      </c>
      <c r="GZ100" s="1061">
        <f t="shared" si="215"/>
        <v>0</v>
      </c>
      <c r="HA100" s="1061">
        <f t="shared" si="216"/>
        <v>0</v>
      </c>
      <c r="HB100" s="1061">
        <f t="shared" si="217"/>
        <v>0</v>
      </c>
      <c r="HC100" s="1034">
        <f t="shared" si="218"/>
        <v>0</v>
      </c>
      <c r="HI100" s="1085">
        <v>27.5</v>
      </c>
      <c r="HJ100" s="1087">
        <v>0</v>
      </c>
      <c r="HK100" s="1071">
        <v>0</v>
      </c>
      <c r="HL100" s="1071">
        <v>0</v>
      </c>
      <c r="HM100" s="1071">
        <v>0</v>
      </c>
      <c r="HN100" s="1071">
        <v>0</v>
      </c>
      <c r="HO100" s="1071">
        <v>0</v>
      </c>
      <c r="HP100" s="1071">
        <v>100</v>
      </c>
      <c r="HQ100" s="1071">
        <v>0</v>
      </c>
      <c r="HR100" s="1087"/>
      <c r="HS100" s="1086">
        <f t="shared" si="223"/>
        <v>27.75</v>
      </c>
      <c r="HT100" s="1085">
        <v>27.5</v>
      </c>
      <c r="HU100" s="1071">
        <f t="shared" si="219"/>
        <v>0</v>
      </c>
      <c r="HV100" s="1071">
        <f t="shared" si="219"/>
        <v>0</v>
      </c>
      <c r="HW100" s="1071">
        <f t="shared" si="219"/>
        <v>0</v>
      </c>
      <c r="HX100" s="1071">
        <f t="shared" si="219"/>
        <v>0</v>
      </c>
      <c r="HY100" s="1071">
        <f t="shared" si="219"/>
        <v>0</v>
      </c>
      <c r="HZ100" s="1071">
        <f t="shared" si="219"/>
        <v>0</v>
      </c>
      <c r="IA100" s="1071">
        <f t="shared" si="219"/>
        <v>0</v>
      </c>
      <c r="IB100" s="1071">
        <f t="shared" si="220"/>
        <v>0</v>
      </c>
      <c r="IC100" s="1082"/>
      <c r="IL100" s="1085">
        <v>27.5</v>
      </c>
      <c r="IM100" s="1087">
        <v>0</v>
      </c>
      <c r="IN100" s="1071">
        <v>0</v>
      </c>
      <c r="IO100" s="1071">
        <v>0</v>
      </c>
      <c r="IP100" s="1071">
        <v>0</v>
      </c>
      <c r="IQ100" s="1071">
        <v>0</v>
      </c>
      <c r="IR100" s="1071">
        <v>80</v>
      </c>
      <c r="IS100" s="1071">
        <v>20</v>
      </c>
      <c r="IT100" s="1071">
        <v>67.792296150483693</v>
      </c>
      <c r="IU100" s="1087"/>
      <c r="IV100" s="1086">
        <f t="shared" si="224"/>
        <v>27.75</v>
      </c>
      <c r="IW100" s="1085">
        <v>27.5</v>
      </c>
      <c r="IX100" s="1071">
        <f t="shared" si="186"/>
        <v>0</v>
      </c>
      <c r="IY100" s="1071">
        <f t="shared" si="187"/>
        <v>0</v>
      </c>
      <c r="IZ100" s="1071">
        <f t="shared" si="188"/>
        <v>0</v>
      </c>
      <c r="JA100" s="1071">
        <f t="shared" si="189"/>
        <v>0</v>
      </c>
      <c r="JB100" s="1071">
        <f t="shared" si="190"/>
        <v>0</v>
      </c>
      <c r="JC100" s="1071">
        <f t="shared" si="191"/>
        <v>54.233836920386956</v>
      </c>
      <c r="JD100" s="1071">
        <f t="shared" si="192"/>
        <v>13.558459230096739</v>
      </c>
      <c r="JE100" s="1071">
        <f t="shared" si="221"/>
        <v>67.792296150483693</v>
      </c>
      <c r="JF100" s="1082"/>
    </row>
    <row r="101" spans="1:266" ht="17.399999999999999">
      <c r="CW101" s="304"/>
      <c r="DC101" s="1032" t="s">
        <v>321</v>
      </c>
      <c r="DD101" s="1065">
        <f>(0.0094*DD100^2.987)/1000</f>
        <v>3.0217557413687774E-2</v>
      </c>
      <c r="DE101" s="1065">
        <f t="shared" ref="DE101:DJ101" si="258">(0.0094*DE100^2.987)/1000</f>
        <v>5.6877861804022239E-2</v>
      </c>
      <c r="DF101" s="1065">
        <f t="shared" si="258"/>
        <v>8.7998235003365732E-2</v>
      </c>
      <c r="DG101" s="1065">
        <f t="shared" si="258"/>
        <v>0.1069578202154966</v>
      </c>
      <c r="DH101" s="1065">
        <f t="shared" si="258"/>
        <v>0.12141318690436832</v>
      </c>
      <c r="DI101" s="1065">
        <f t="shared" si="258"/>
        <v>0.13394468521986291</v>
      </c>
      <c r="DJ101" s="1065">
        <f t="shared" si="258"/>
        <v>0.1456454119840577</v>
      </c>
      <c r="DK101" s="1065">
        <f>(0.0094*DK100^2.987)/1000</f>
        <v>9.5562092489964071E-2</v>
      </c>
      <c r="DY101" s="1032" t="s">
        <v>321</v>
      </c>
      <c r="DZ101" s="1065">
        <f>(0.0094*DZ100^2.987)/1000</f>
        <v>4.2119461769550115E-2</v>
      </c>
      <c r="EA101" s="1065">
        <f t="shared" ref="EA101:EF101" si="259">(0.0094*EA100^2.987)/1000</f>
        <v>5.5250438032469762E-2</v>
      </c>
      <c r="EB101" s="1065">
        <f t="shared" si="259"/>
        <v>7.7865692339836645E-2</v>
      </c>
      <c r="EC101" s="1065">
        <f t="shared" si="259"/>
        <v>9.9448894105898938E-2</v>
      </c>
      <c r="ED101" s="1065">
        <f t="shared" si="259"/>
        <v>0.11488968240569269</v>
      </c>
      <c r="EE101" s="1065">
        <f t="shared" si="259"/>
        <v>0.12762755448613855</v>
      </c>
      <c r="EF101" s="1065">
        <f t="shared" si="259"/>
        <v>0.14140117386928194</v>
      </c>
      <c r="EG101" s="1065">
        <f>(0.0094*EG100^2.987)/1000</f>
        <v>9.5154269890005042E-2</v>
      </c>
      <c r="EW101" s="1032" t="s">
        <v>321</v>
      </c>
      <c r="EX101" s="1065" t="e">
        <f>(0.0094*EX100^2.987)/1000</f>
        <v>#DIV/0!</v>
      </c>
      <c r="EY101" s="1065" t="e">
        <f t="shared" ref="EY101:FD101" si="260">(0.0094*EY100^2.987)/1000</f>
        <v>#DIV/0!</v>
      </c>
      <c r="EZ101" s="1065" t="e">
        <f t="shared" si="260"/>
        <v>#DIV/0!</v>
      </c>
      <c r="FA101" s="1065" t="e">
        <f t="shared" si="260"/>
        <v>#DIV/0!</v>
      </c>
      <c r="FB101" s="1065" t="e">
        <f t="shared" si="260"/>
        <v>#DIV/0!</v>
      </c>
      <c r="FC101" s="1065" t="e">
        <f t="shared" si="260"/>
        <v>#DIV/0!</v>
      </c>
      <c r="FD101" s="1065" t="e">
        <f t="shared" si="260"/>
        <v>#DIV/0!</v>
      </c>
      <c r="FE101" s="1065" t="e">
        <f>(0.0094*FE100^2.987)/1000</f>
        <v>#DIV/0!</v>
      </c>
      <c r="FV101" s="1032" t="s">
        <v>321</v>
      </c>
      <c r="FW101" s="1065">
        <f>(0.0094*FW100^2.987)/1000</f>
        <v>3.8674604417114088E-2</v>
      </c>
      <c r="FX101" s="1065">
        <f t="shared" ref="FX101:GC101" si="261">(0.0094*FX100^2.987)/1000</f>
        <v>5.2427952154094987E-2</v>
      </c>
      <c r="FY101" s="1065">
        <f t="shared" si="261"/>
        <v>7.9887137042052733E-2</v>
      </c>
      <c r="FZ101" s="1065">
        <f t="shared" si="261"/>
        <v>9.9894132297265084E-2</v>
      </c>
      <c r="GA101" s="1065">
        <f t="shared" si="261"/>
        <v>0.11540070254804989</v>
      </c>
      <c r="GB101" s="1065">
        <f t="shared" si="261"/>
        <v>0.12994651693045997</v>
      </c>
      <c r="GC101" s="1065">
        <f t="shared" si="261"/>
        <v>0.1533528008179946</v>
      </c>
      <c r="GD101" s="1038"/>
      <c r="GE101" s="1038"/>
      <c r="GJ101" s="1063">
        <v>28</v>
      </c>
      <c r="GK101" s="1034">
        <v>0</v>
      </c>
      <c r="GL101" s="1034">
        <v>0</v>
      </c>
      <c r="GM101" s="1034">
        <v>0</v>
      </c>
      <c r="GN101" s="1034">
        <v>0</v>
      </c>
      <c r="GO101" s="1034">
        <v>0</v>
      </c>
      <c r="GP101" s="1034">
        <v>0</v>
      </c>
      <c r="GQ101" s="1034">
        <v>100</v>
      </c>
      <c r="GR101" s="1034">
        <v>0</v>
      </c>
      <c r="GT101" s="1035">
        <f t="shared" si="222"/>
        <v>28.25</v>
      </c>
      <c r="GU101" s="1028">
        <v>28</v>
      </c>
      <c r="GV101" s="1061">
        <f t="shared" si="211"/>
        <v>0</v>
      </c>
      <c r="GW101" s="1061">
        <f t="shared" si="212"/>
        <v>0</v>
      </c>
      <c r="GX101" s="1061">
        <f t="shared" si="213"/>
        <v>0</v>
      </c>
      <c r="GY101" s="1061">
        <f t="shared" si="214"/>
        <v>0</v>
      </c>
      <c r="GZ101" s="1061">
        <f t="shared" si="215"/>
        <v>0</v>
      </c>
      <c r="HA101" s="1061">
        <f t="shared" si="216"/>
        <v>0</v>
      </c>
      <c r="HB101" s="1061">
        <f t="shared" si="217"/>
        <v>0</v>
      </c>
      <c r="HC101" s="1034">
        <f t="shared" si="218"/>
        <v>0</v>
      </c>
      <c r="HI101" s="1088">
        <v>28</v>
      </c>
      <c r="HJ101" s="1087">
        <v>0</v>
      </c>
      <c r="HK101" s="1071">
        <v>0</v>
      </c>
      <c r="HL101" s="1071">
        <v>0</v>
      </c>
      <c r="HM101" s="1071">
        <v>0</v>
      </c>
      <c r="HN101" s="1071">
        <v>0</v>
      </c>
      <c r="HO101" s="1071">
        <v>0</v>
      </c>
      <c r="HP101" s="1071">
        <v>100</v>
      </c>
      <c r="HQ101" s="1071">
        <v>0</v>
      </c>
      <c r="HR101" s="1082"/>
      <c r="HS101" s="1086">
        <f t="shared" si="223"/>
        <v>28.25</v>
      </c>
      <c r="HT101" s="1085">
        <v>28</v>
      </c>
      <c r="HU101" s="1071">
        <f t="shared" si="219"/>
        <v>0</v>
      </c>
      <c r="HV101" s="1071">
        <f t="shared" si="219"/>
        <v>0</v>
      </c>
      <c r="HW101" s="1071">
        <f t="shared" si="219"/>
        <v>0</v>
      </c>
      <c r="HX101" s="1071">
        <f t="shared" si="219"/>
        <v>0</v>
      </c>
      <c r="HY101" s="1071">
        <f t="shared" si="219"/>
        <v>0</v>
      </c>
      <c r="HZ101" s="1071">
        <f t="shared" si="219"/>
        <v>0</v>
      </c>
      <c r="IA101" s="1071">
        <f t="shared" si="219"/>
        <v>0</v>
      </c>
      <c r="IB101" s="1071">
        <f t="shared" si="220"/>
        <v>0</v>
      </c>
      <c r="IC101" s="1082"/>
      <c r="IL101" s="1088">
        <v>28</v>
      </c>
      <c r="IM101" s="1087">
        <v>0</v>
      </c>
      <c r="IN101" s="1071">
        <v>0</v>
      </c>
      <c r="IO101" s="1071">
        <v>0</v>
      </c>
      <c r="IP101" s="1071">
        <v>0</v>
      </c>
      <c r="IQ101" s="1071">
        <v>0</v>
      </c>
      <c r="IR101" s="1071">
        <v>0</v>
      </c>
      <c r="IS101" s="1071">
        <v>100</v>
      </c>
      <c r="IT101" s="1071">
        <v>69.708419311487091</v>
      </c>
      <c r="IU101" s="1082"/>
      <c r="IV101" s="1086">
        <f t="shared" si="224"/>
        <v>28.25</v>
      </c>
      <c r="IW101" s="1085">
        <v>28</v>
      </c>
      <c r="IX101" s="1071">
        <f t="shared" si="186"/>
        <v>0</v>
      </c>
      <c r="IY101" s="1071">
        <f t="shared" si="187"/>
        <v>0</v>
      </c>
      <c r="IZ101" s="1071">
        <f t="shared" si="188"/>
        <v>0</v>
      </c>
      <c r="JA101" s="1071">
        <f t="shared" si="189"/>
        <v>0</v>
      </c>
      <c r="JB101" s="1071">
        <f t="shared" si="190"/>
        <v>0</v>
      </c>
      <c r="JC101" s="1071">
        <f t="shared" si="191"/>
        <v>0</v>
      </c>
      <c r="JD101" s="1071">
        <f t="shared" si="192"/>
        <v>69.708419311487091</v>
      </c>
      <c r="JE101" s="1071">
        <f t="shared" si="221"/>
        <v>69.708419311487091</v>
      </c>
      <c r="JF101" s="1082"/>
    </row>
    <row r="102" spans="1:266">
      <c r="CY102" s="1268" t="s">
        <v>345</v>
      </c>
      <c r="CZ102" s="1268"/>
      <c r="DU102" s="1268" t="s">
        <v>345</v>
      </c>
      <c r="DV102" s="1268"/>
      <c r="ES102" s="1268" t="s">
        <v>345</v>
      </c>
      <c r="ET102" s="1268"/>
      <c r="FR102" s="1268" t="s">
        <v>345</v>
      </c>
      <c r="FS102" s="1268"/>
      <c r="GJ102" s="1032">
        <v>28.5</v>
      </c>
      <c r="GK102" s="1034">
        <v>0</v>
      </c>
      <c r="GL102" s="1034">
        <v>0</v>
      </c>
      <c r="GM102" s="1034">
        <v>0</v>
      </c>
      <c r="GN102" s="1034">
        <v>0</v>
      </c>
      <c r="GO102" s="1034">
        <v>0</v>
      </c>
      <c r="GP102" s="1034">
        <v>0</v>
      </c>
      <c r="GQ102" s="1034">
        <v>100</v>
      </c>
      <c r="GR102" s="1034">
        <v>0</v>
      </c>
      <c r="GT102" s="1035">
        <f t="shared" si="222"/>
        <v>28.75</v>
      </c>
      <c r="GU102" s="1028">
        <v>28.5</v>
      </c>
      <c r="GV102" s="1061">
        <f t="shared" si="211"/>
        <v>0</v>
      </c>
      <c r="GW102" s="1061">
        <f t="shared" si="212"/>
        <v>0</v>
      </c>
      <c r="GX102" s="1061">
        <f t="shared" si="213"/>
        <v>0</v>
      </c>
      <c r="GY102" s="1061">
        <f t="shared" si="214"/>
        <v>0</v>
      </c>
      <c r="GZ102" s="1061">
        <f t="shared" si="215"/>
        <v>0</v>
      </c>
      <c r="HA102" s="1061">
        <f t="shared" si="216"/>
        <v>0</v>
      </c>
      <c r="HB102" s="1061">
        <f t="shared" si="217"/>
        <v>0</v>
      </c>
      <c r="HC102" s="1034">
        <f>SUM(GV102:HB102)</f>
        <v>0</v>
      </c>
      <c r="HI102" s="1085">
        <v>28.5</v>
      </c>
      <c r="HJ102" s="1087">
        <v>0</v>
      </c>
      <c r="HK102" s="1071">
        <v>0</v>
      </c>
      <c r="HL102" s="1071">
        <v>0</v>
      </c>
      <c r="HM102" s="1071">
        <v>0</v>
      </c>
      <c r="HN102" s="1071">
        <v>0</v>
      </c>
      <c r="HO102" s="1071">
        <v>0</v>
      </c>
      <c r="HP102" s="1071">
        <v>100</v>
      </c>
      <c r="HQ102" s="1071">
        <v>0</v>
      </c>
      <c r="HR102" s="1082"/>
      <c r="HS102" s="1086">
        <f t="shared" si="223"/>
        <v>28.75</v>
      </c>
      <c r="HT102" s="1085">
        <v>28.5</v>
      </c>
      <c r="HU102" s="1071">
        <f t="shared" si="219"/>
        <v>0</v>
      </c>
      <c r="HV102" s="1071">
        <f t="shared" si="219"/>
        <v>0</v>
      </c>
      <c r="HW102" s="1071">
        <f t="shared" si="219"/>
        <v>0</v>
      </c>
      <c r="HX102" s="1071">
        <f t="shared" si="219"/>
        <v>0</v>
      </c>
      <c r="HY102" s="1071">
        <f t="shared" si="219"/>
        <v>0</v>
      </c>
      <c r="HZ102" s="1071">
        <f t="shared" si="219"/>
        <v>0</v>
      </c>
      <c r="IA102" s="1071">
        <f t="shared" si="219"/>
        <v>0</v>
      </c>
      <c r="IB102" s="1071">
        <f>SUM(HU102:IA102)</f>
        <v>0</v>
      </c>
      <c r="IC102" s="1082"/>
      <c r="IL102" s="1085">
        <v>28.5</v>
      </c>
      <c r="IM102" s="1087">
        <v>0</v>
      </c>
      <c r="IN102" s="1071">
        <v>0</v>
      </c>
      <c r="IO102" s="1071">
        <v>0</v>
      </c>
      <c r="IP102" s="1071">
        <v>0</v>
      </c>
      <c r="IQ102" s="1071">
        <v>0</v>
      </c>
      <c r="IR102" s="1071">
        <v>0</v>
      </c>
      <c r="IS102" s="1071">
        <v>100</v>
      </c>
      <c r="IT102" s="1071">
        <v>0</v>
      </c>
      <c r="IU102" s="1082"/>
      <c r="IV102" s="1086">
        <f t="shared" si="224"/>
        <v>28.75</v>
      </c>
      <c r="IW102" s="1085">
        <v>28.5</v>
      </c>
      <c r="IX102" s="1071">
        <f t="shared" si="186"/>
        <v>0</v>
      </c>
      <c r="IY102" s="1071">
        <f t="shared" si="187"/>
        <v>0</v>
      </c>
      <c r="IZ102" s="1071">
        <f t="shared" si="188"/>
        <v>0</v>
      </c>
      <c r="JA102" s="1071">
        <f t="shared" si="189"/>
        <v>0</v>
      </c>
      <c r="JB102" s="1071">
        <f t="shared" si="190"/>
        <v>0</v>
      </c>
      <c r="JC102" s="1071">
        <f t="shared" si="191"/>
        <v>0</v>
      </c>
      <c r="JD102" s="1071">
        <f t="shared" si="192"/>
        <v>0</v>
      </c>
      <c r="JE102" s="1071">
        <f>SUM(IX102:JD102)</f>
        <v>0</v>
      </c>
      <c r="JF102" s="1082"/>
    </row>
    <row r="103" spans="1:266">
      <c r="CY103" s="1267" t="s">
        <v>350</v>
      </c>
      <c r="CZ103" s="1267"/>
      <c r="DD103" s="1066"/>
      <c r="DE103" s="1066"/>
      <c r="DF103" s="1066"/>
      <c r="DG103" s="1066"/>
      <c r="DH103" s="1066"/>
      <c r="DI103" s="1066"/>
      <c r="DJ103" s="1066"/>
      <c r="DK103" s="1051"/>
      <c r="DU103" s="1267" t="s">
        <v>350</v>
      </c>
      <c r="DV103" s="1267"/>
      <c r="DZ103" s="1066"/>
      <c r="EA103" s="1066"/>
      <c r="EB103" s="1066"/>
      <c r="EC103" s="1066"/>
      <c r="ED103" s="1066"/>
      <c r="EE103" s="1066"/>
      <c r="EF103" s="1066"/>
      <c r="ES103" s="1267" t="s">
        <v>350</v>
      </c>
      <c r="ET103" s="1267"/>
      <c r="EX103" s="1066"/>
      <c r="EY103" s="1066"/>
      <c r="EZ103" s="1066"/>
      <c r="FA103" s="1066"/>
      <c r="FB103" s="1066"/>
      <c r="FC103" s="1066"/>
      <c r="FD103" s="1066"/>
      <c r="FR103" s="1267" t="s">
        <v>350</v>
      </c>
      <c r="FS103" s="1267"/>
      <c r="FW103" s="1066"/>
      <c r="FX103" s="1066"/>
      <c r="FY103" s="1066"/>
      <c r="FZ103" s="1066"/>
      <c r="GA103" s="1066"/>
      <c r="GB103" s="1066"/>
      <c r="GC103" s="1066"/>
      <c r="GJ103" s="1039"/>
      <c r="GK103" s="1038"/>
      <c r="GL103" s="1038"/>
      <c r="GM103" s="1038"/>
      <c r="GN103" s="1038"/>
      <c r="GO103" s="1038"/>
      <c r="GR103" s="1038"/>
      <c r="GU103" s="1032" t="s">
        <v>312</v>
      </c>
      <c r="GV103" s="1034">
        <f>SUM(GV60:GV102)</f>
        <v>258873.73710460827</v>
      </c>
      <c r="GW103" s="1034">
        <f t="shared" ref="GW103:HC103" si="262">SUM(GW60:GW102)</f>
        <v>1803928.6682831384</v>
      </c>
      <c r="GX103" s="1034">
        <f t="shared" si="262"/>
        <v>3712224.378373642</v>
      </c>
      <c r="GY103" s="1034">
        <f t="shared" si="262"/>
        <v>1412162.148817864</v>
      </c>
      <c r="GZ103" s="1034">
        <f t="shared" si="262"/>
        <v>887463.80783251417</v>
      </c>
      <c r="HA103" s="1034">
        <f t="shared" si="262"/>
        <v>685136.50654196518</v>
      </c>
      <c r="HB103" s="1034">
        <f t="shared" si="262"/>
        <v>526705.29309757648</v>
      </c>
      <c r="HC103" s="1034">
        <f t="shared" si="262"/>
        <v>9286494.5400513075</v>
      </c>
      <c r="HD103" s="1038"/>
      <c r="HE103" s="1038"/>
      <c r="HF103" s="1038"/>
      <c r="HI103" s="1089"/>
      <c r="HJ103" s="1084"/>
      <c r="HK103" s="1084"/>
      <c r="HL103" s="1084"/>
      <c r="HM103" s="1084"/>
      <c r="HN103" s="1084"/>
      <c r="HO103" s="1082"/>
      <c r="HP103" s="1082"/>
      <c r="HQ103" s="1084"/>
      <c r="HR103" s="1082"/>
      <c r="HS103" s="1082"/>
      <c r="HT103" s="1085" t="s">
        <v>312</v>
      </c>
      <c r="HU103" s="1071">
        <f>SUM(HU60:HU102)</f>
        <v>605015.18545271037</v>
      </c>
      <c r="HV103" s="1071">
        <f t="shared" ref="HV103:IB103" si="263">SUM(HV60:HV102)</f>
        <v>2368699.2598017082</v>
      </c>
      <c r="HW103" s="1071">
        <f t="shared" si="263"/>
        <v>2635315.3318864945</v>
      </c>
      <c r="HX103" s="1071">
        <f t="shared" si="263"/>
        <v>1253526.5272216562</v>
      </c>
      <c r="HY103" s="1071">
        <f t="shared" si="263"/>
        <v>141304.04606279443</v>
      </c>
      <c r="HZ103" s="1071">
        <f t="shared" si="263"/>
        <v>7428.1741959667215</v>
      </c>
      <c r="IA103" s="1071">
        <f t="shared" si="263"/>
        <v>6083.980973364567</v>
      </c>
      <c r="IB103" s="1071">
        <f t="shared" si="263"/>
        <v>7017372.5055946941</v>
      </c>
      <c r="IC103" s="1084"/>
      <c r="IL103" s="1231"/>
      <c r="IM103" s="1084"/>
      <c r="IN103" s="1084"/>
      <c r="IO103" s="1084"/>
      <c r="IP103" s="1084"/>
      <c r="IQ103" s="1084"/>
      <c r="IR103" s="1082"/>
      <c r="IS103" s="1082"/>
      <c r="IT103" s="1084"/>
      <c r="IU103" s="1082"/>
      <c r="IV103" s="1082"/>
      <c r="IW103" s="1085" t="s">
        <v>312</v>
      </c>
      <c r="IX103" s="1071">
        <f>SUM(IX60:IX102)</f>
        <v>170727.94950122069</v>
      </c>
      <c r="IY103" s="1071">
        <f t="shared" ref="IY103:JE103" si="264">SUM(IY60:IY102)</f>
        <v>718868.01879365172</v>
      </c>
      <c r="IZ103" s="1071">
        <f t="shared" si="264"/>
        <v>2629626.0653723809</v>
      </c>
      <c r="JA103" s="1071">
        <f t="shared" si="264"/>
        <v>2037791.5779849095</v>
      </c>
      <c r="JB103" s="1071">
        <f t="shared" si="264"/>
        <v>411665.98966094764</v>
      </c>
      <c r="JC103" s="1071">
        <f t="shared" si="264"/>
        <v>37260.94861601173</v>
      </c>
      <c r="JD103" s="1071">
        <f t="shared" si="264"/>
        <v>110.76702163397799</v>
      </c>
      <c r="JE103" s="1071">
        <f t="shared" si="264"/>
        <v>6006051.3169507561</v>
      </c>
      <c r="JF103" s="1084"/>
    </row>
    <row r="104" spans="1:266">
      <c r="CY104" s="1267" t="s">
        <v>352</v>
      </c>
      <c r="CZ104" s="1267"/>
      <c r="DD104" s="1067"/>
      <c r="DE104" s="1067"/>
      <c r="DF104" s="1067"/>
      <c r="DG104" s="1067"/>
      <c r="DH104" s="1067"/>
      <c r="DI104" s="1067"/>
      <c r="DJ104" s="1067"/>
      <c r="DK104" s="1067"/>
      <c r="DU104" s="1267" t="s">
        <v>352</v>
      </c>
      <c r="DV104" s="1267"/>
      <c r="ES104" s="1267" t="s">
        <v>352</v>
      </c>
      <c r="ET104" s="1267"/>
      <c r="FR104" s="1267" t="s">
        <v>352</v>
      </c>
      <c r="FS104" s="1267"/>
      <c r="GJ104" s="1039"/>
      <c r="GK104" s="1038"/>
      <c r="GL104" s="1038"/>
      <c r="GM104" s="1038"/>
      <c r="GN104" s="1038"/>
      <c r="GO104" s="1038"/>
      <c r="GU104" s="1032" t="s">
        <v>315</v>
      </c>
      <c r="GV104" s="1042">
        <f>SUMPRODUCT($GT$60:$GT$102,GV60:GV102)/GV103</f>
        <v>16.148808418185947</v>
      </c>
      <c r="GW104" s="1042">
        <f t="shared" ref="GW104:HC104" si="265">SUMPRODUCT($GT$60:$GT$102,GW60:GW102)/GW103</f>
        <v>19.460305239085717</v>
      </c>
      <c r="GX104" s="1042">
        <f t="shared" si="265"/>
        <v>21.115557569952728</v>
      </c>
      <c r="GY104" s="1042">
        <f t="shared" si="265"/>
        <v>22.576243001734728</v>
      </c>
      <c r="GZ104" s="1042">
        <f t="shared" si="265"/>
        <v>24.265199568905491</v>
      </c>
      <c r="HA104" s="1042">
        <f t="shared" si="265"/>
        <v>24.553162122444562</v>
      </c>
      <c r="HB104" s="1042">
        <f t="shared" si="265"/>
        <v>26.298836619971169</v>
      </c>
      <c r="HC104" s="1042">
        <f t="shared" si="265"/>
        <v>21.72628196907586</v>
      </c>
      <c r="HI104" s="1089"/>
      <c r="HJ104" s="1084"/>
      <c r="HK104" s="1084"/>
      <c r="HL104" s="1084"/>
      <c r="HM104" s="1084"/>
      <c r="HN104" s="1084"/>
      <c r="HO104" s="1082"/>
      <c r="HP104" s="1082"/>
      <c r="HQ104" s="1082"/>
      <c r="HR104" s="1082"/>
      <c r="HS104" s="1082"/>
      <c r="HT104" s="1085" t="s">
        <v>315</v>
      </c>
      <c r="HU104" s="1090">
        <f>SUMPRODUCT($HS$60:$HS$102,HU60:HU102)/HU103</f>
        <v>15.771236820879471</v>
      </c>
      <c r="HV104" s="1090">
        <f t="shared" ref="HV104:IB104" si="266">SUMPRODUCT($GT$60:$GT$102,HV60:HV102)/HV103</f>
        <v>18.185903156266093</v>
      </c>
      <c r="HW104" s="1090">
        <f t="shared" si="266"/>
        <v>20.658192688032287</v>
      </c>
      <c r="HX104" s="1090">
        <f t="shared" si="266"/>
        <v>22.502486890416527</v>
      </c>
      <c r="HY104" s="1090">
        <f t="shared" si="266"/>
        <v>23.794336235928043</v>
      </c>
      <c r="HZ104" s="1090">
        <f t="shared" si="266"/>
        <v>25.25</v>
      </c>
      <c r="IA104" s="1090">
        <f t="shared" si="266"/>
        <v>25.82885329830653</v>
      </c>
      <c r="IB104" s="1090">
        <f t="shared" si="266"/>
        <v>19.804282700355841</v>
      </c>
      <c r="IC104" s="1082"/>
      <c r="IL104" s="1231"/>
      <c r="IM104" s="1084"/>
      <c r="IN104" s="1084"/>
      <c r="IO104" s="1084"/>
      <c r="IP104" s="1084"/>
      <c r="IQ104" s="1084"/>
      <c r="IR104" s="1082"/>
      <c r="IS104" s="1082"/>
      <c r="IT104" s="1082"/>
      <c r="IU104" s="1082"/>
      <c r="IV104" s="1082"/>
      <c r="IW104" s="1085" t="s">
        <v>315</v>
      </c>
      <c r="IX104" s="1090">
        <f>SUMPRODUCT($HS$60:$HS$102,IX60:IX102)/IX103</f>
        <v>16.485321464732429</v>
      </c>
      <c r="IY104" s="1090">
        <f t="shared" ref="IY104:JD104" si="267">SUMPRODUCT($GT$60:$GT$102,IY60:IY102)/IY103</f>
        <v>18.364871717832454</v>
      </c>
      <c r="IZ104" s="1090">
        <f t="shared" si="267"/>
        <v>21.094341835535968</v>
      </c>
      <c r="JA104" s="1090">
        <f t="shared" si="267"/>
        <v>22.223674858399889</v>
      </c>
      <c r="JB104" s="1090">
        <f t="shared" si="267"/>
        <v>23.159318861868627</v>
      </c>
      <c r="JC104" s="1090">
        <f t="shared" si="267"/>
        <v>23.930657444244151</v>
      </c>
      <c r="JD104" s="1090">
        <f t="shared" si="267"/>
        <v>27.940527268840757</v>
      </c>
      <c r="JE104" s="1090">
        <f>SUMPRODUCT($GT$60:$GT$102,JE60:JE102)/JE103</f>
        <v>21.179064871652358</v>
      </c>
      <c r="JF104" s="1082"/>
    </row>
    <row r="105" spans="1:266">
      <c r="GU105" s="1032" t="s">
        <v>321</v>
      </c>
      <c r="GV105" s="1065">
        <f>(0.0094*GV104^2.987)/1000</f>
        <v>3.8180663762275531E-2</v>
      </c>
      <c r="GW105" s="1065">
        <f t="shared" ref="GW105:HC105" si="268">(0.0094*GW104^2.987)/1000</f>
        <v>6.6652716179586263E-2</v>
      </c>
      <c r="GX105" s="1065">
        <f t="shared" si="268"/>
        <v>8.5058100834274994E-2</v>
      </c>
      <c r="GY105" s="1065">
        <f t="shared" si="268"/>
        <v>0.10386886712793358</v>
      </c>
      <c r="GZ105" s="1065">
        <f t="shared" si="268"/>
        <v>0.12884710524257983</v>
      </c>
      <c r="HA105" s="1065">
        <f t="shared" si="268"/>
        <v>0.13346849130098715</v>
      </c>
      <c r="HB105" s="1065">
        <f t="shared" si="268"/>
        <v>0.16386201452491481</v>
      </c>
      <c r="HC105" s="1065">
        <f t="shared" si="268"/>
        <v>9.26196804109925E-2</v>
      </c>
      <c r="HI105" s="1082"/>
      <c r="HJ105" s="1082"/>
      <c r="HK105" s="1082"/>
      <c r="HL105" s="1082"/>
      <c r="HM105" s="1082"/>
      <c r="HN105" s="1082"/>
      <c r="HO105" s="1082"/>
      <c r="HP105" s="1082"/>
      <c r="HQ105" s="1082"/>
      <c r="HR105" s="1082"/>
      <c r="HS105" s="1082"/>
      <c r="HT105" s="1085" t="s">
        <v>321</v>
      </c>
      <c r="HU105" s="1091">
        <f>(0.0094*HU104^2.987)/1000</f>
        <v>3.5575651185842279E-2</v>
      </c>
      <c r="HV105" s="1091">
        <f t="shared" ref="HV105:IA105" si="269">(0.0094*HV104^2.987)/1000</f>
        <v>5.4444739273062856E-2</v>
      </c>
      <c r="HW105" s="1091">
        <f t="shared" si="269"/>
        <v>7.967253309601581E-2</v>
      </c>
      <c r="HX105" s="1091">
        <f t="shared" si="269"/>
        <v>0.10285855264996921</v>
      </c>
      <c r="HY105" s="1091">
        <f t="shared" si="269"/>
        <v>0.12152188001512282</v>
      </c>
      <c r="HZ105" s="1091">
        <f t="shared" si="269"/>
        <v>0.14510507533030942</v>
      </c>
      <c r="IA105" s="1091">
        <f t="shared" si="269"/>
        <v>0.15526939605826304</v>
      </c>
      <c r="IB105" s="1091">
        <f>(0.0094*IB104^2.987)/1000</f>
        <v>7.0233989197696897E-2</v>
      </c>
      <c r="IC105" s="1082"/>
      <c r="IL105" s="1082"/>
      <c r="IM105" s="1082"/>
      <c r="IN105" s="1082"/>
      <c r="IO105" s="1082"/>
      <c r="IP105" s="1082"/>
      <c r="IQ105" s="1082"/>
      <c r="IR105" s="1082"/>
      <c r="IS105" s="1082"/>
      <c r="IT105" s="1082"/>
      <c r="IU105" s="1082"/>
      <c r="IV105" s="1082"/>
      <c r="IW105" s="1085" t="s">
        <v>321</v>
      </c>
      <c r="IX105" s="1091">
        <f>(0.0094*IX104^2.987)/1000</f>
        <v>4.0606714134768081E-2</v>
      </c>
      <c r="IY105" s="1091">
        <f t="shared" ref="IY105:JD105" si="270">(0.0094*IY104^2.987)/1000</f>
        <v>5.6060853847609615E-2</v>
      </c>
      <c r="IZ105" s="1091">
        <f t="shared" si="270"/>
        <v>8.4803081663639077E-2</v>
      </c>
      <c r="JA105" s="1091">
        <f t="shared" si="270"/>
        <v>9.909845207443635E-2</v>
      </c>
      <c r="JB105" s="1091">
        <f t="shared" si="270"/>
        <v>0.11208919885099071</v>
      </c>
      <c r="JC105" s="1091">
        <f t="shared" si="270"/>
        <v>0.12361333789457864</v>
      </c>
      <c r="JD105" s="1091">
        <f t="shared" si="270"/>
        <v>0.1963498601403709</v>
      </c>
      <c r="JE105" s="1091">
        <f>(0.0094*JE104^2.987)/1000</f>
        <v>8.5824524759557749E-2</v>
      </c>
      <c r="JF105" s="1082"/>
    </row>
    <row r="106" spans="1:266">
      <c r="DD106" s="1066"/>
      <c r="DE106" s="1066"/>
      <c r="DF106" s="1066"/>
      <c r="DG106" s="1066"/>
      <c r="DH106" s="1066"/>
      <c r="DI106" s="1066"/>
      <c r="DJ106" s="1066"/>
      <c r="DK106" s="1066"/>
      <c r="GQ106" s="1268" t="s">
        <v>345</v>
      </c>
      <c r="GR106" s="1268"/>
      <c r="HI106" s="1082"/>
      <c r="HJ106" s="1082"/>
      <c r="HK106" s="1082"/>
      <c r="HL106" s="1082"/>
      <c r="HM106" s="1082"/>
      <c r="HN106" s="1082"/>
      <c r="HO106" s="1082"/>
      <c r="HP106" s="1272" t="s">
        <v>345</v>
      </c>
      <c r="HQ106" s="1272"/>
      <c r="HR106" s="1082"/>
      <c r="HS106" s="1082"/>
      <c r="HT106" s="1082"/>
      <c r="HU106" s="1082"/>
      <c r="HV106" s="1082"/>
      <c r="HW106" s="1082"/>
      <c r="HX106" s="1082"/>
      <c r="HY106" s="1082"/>
      <c r="HZ106" s="1082"/>
      <c r="IA106" s="1082"/>
      <c r="IB106" s="1082"/>
      <c r="IC106" s="1082"/>
      <c r="IL106" s="1082"/>
      <c r="IM106" s="1082"/>
      <c r="IN106" s="1082"/>
      <c r="IO106" s="1082"/>
      <c r="IP106" s="1082"/>
      <c r="IQ106" s="1082"/>
      <c r="IR106" s="1082"/>
      <c r="IS106" s="1234" t="s">
        <v>345</v>
      </c>
      <c r="IT106" s="1234"/>
      <c r="IU106" s="1082"/>
      <c r="IV106" s="1082"/>
      <c r="IW106" s="1082"/>
      <c r="IX106" s="1082"/>
      <c r="IY106" s="1082"/>
      <c r="IZ106" s="1082"/>
      <c r="JA106" s="1082"/>
      <c r="JB106" s="1082"/>
      <c r="JC106" s="1082"/>
      <c r="JD106" s="1082"/>
      <c r="JE106" s="1082"/>
      <c r="JF106" s="1082"/>
    </row>
    <row r="107" spans="1:266">
      <c r="DD107" s="1067"/>
      <c r="DE107" s="1067"/>
      <c r="DF107" s="1067"/>
      <c r="DG107" s="1067"/>
      <c r="DH107" s="1067"/>
      <c r="DI107" s="1067"/>
      <c r="DJ107" s="1067"/>
      <c r="DK107" s="1067"/>
      <c r="GQ107" s="1267" t="s">
        <v>350</v>
      </c>
      <c r="GR107" s="1267"/>
      <c r="GV107" s="1066"/>
      <c r="GW107" s="1066"/>
      <c r="GX107" s="1066"/>
      <c r="GY107" s="1066"/>
      <c r="GZ107" s="1066"/>
      <c r="HA107" s="1066"/>
      <c r="HB107" s="1066"/>
      <c r="HI107" s="1082"/>
      <c r="HJ107" s="1082"/>
      <c r="HK107" s="1082"/>
      <c r="HL107" s="1082"/>
      <c r="HM107" s="1082"/>
      <c r="HN107" s="1082"/>
      <c r="HO107" s="1082"/>
      <c r="HP107" s="1269" t="s">
        <v>350</v>
      </c>
      <c r="HQ107" s="1269"/>
      <c r="HR107" s="1082"/>
      <c r="HS107" s="1082"/>
      <c r="HT107" s="1082"/>
      <c r="HU107" s="1092"/>
      <c r="HV107" s="1092"/>
      <c r="HW107" s="1092"/>
      <c r="HX107" s="1092"/>
      <c r="HY107" s="1092"/>
      <c r="HZ107" s="1092"/>
      <c r="IA107" s="1092"/>
      <c r="IB107" s="1082"/>
      <c r="IC107" s="1082"/>
      <c r="IL107" s="1082"/>
      <c r="IM107" s="1082"/>
      <c r="IN107" s="1082"/>
      <c r="IO107" s="1082"/>
      <c r="IP107" s="1082"/>
      <c r="IQ107" s="1082"/>
      <c r="IR107" s="1082"/>
      <c r="IS107" s="1235" t="s">
        <v>350</v>
      </c>
      <c r="IT107" s="1235"/>
      <c r="IU107" s="1082"/>
      <c r="IV107" s="1082"/>
      <c r="IW107" s="1082"/>
      <c r="IX107" s="1092"/>
      <c r="IY107" s="1092"/>
      <c r="IZ107" s="1092"/>
      <c r="JA107" s="1092"/>
      <c r="JB107" s="1092"/>
      <c r="JC107" s="1092"/>
      <c r="JD107" s="1092"/>
      <c r="JE107" s="1082"/>
      <c r="JF107" s="1082"/>
    </row>
    <row r="108" spans="1:266">
      <c r="GQ108" s="1267" t="s">
        <v>352</v>
      </c>
      <c r="GR108" s="1267"/>
      <c r="HI108" s="1082"/>
      <c r="HJ108" s="1082"/>
      <c r="HK108" s="1082"/>
      <c r="HL108" s="1082"/>
      <c r="HM108" s="1082"/>
      <c r="HN108" s="1082"/>
      <c r="HO108" s="1082"/>
      <c r="HP108" s="1269" t="s">
        <v>352</v>
      </c>
      <c r="HQ108" s="1269"/>
      <c r="HR108" s="1082"/>
      <c r="HS108" s="1082"/>
      <c r="HT108" s="1082"/>
      <c r="HU108" s="1082"/>
      <c r="HV108" s="1082"/>
      <c r="HW108" s="1082"/>
      <c r="HX108" s="1082"/>
      <c r="HY108" s="1082"/>
      <c r="HZ108" s="1082"/>
      <c r="IA108" s="1082"/>
      <c r="IB108" s="1082"/>
      <c r="IC108" s="1082"/>
      <c r="IL108" s="1082"/>
      <c r="IM108" s="1082"/>
      <c r="IN108" s="1082"/>
      <c r="IO108" s="1082"/>
      <c r="IP108" s="1082"/>
      <c r="IQ108" s="1082"/>
      <c r="IR108" s="1082"/>
      <c r="IS108" s="1235" t="s">
        <v>352</v>
      </c>
      <c r="IT108" s="1235"/>
      <c r="IU108" s="1082"/>
      <c r="IV108" s="1082"/>
      <c r="IW108" s="1082"/>
      <c r="IX108" s="1082"/>
      <c r="IY108" s="1082"/>
      <c r="IZ108" s="1082"/>
      <c r="JA108" s="1082"/>
      <c r="JB108" s="1082"/>
      <c r="JC108" s="1082"/>
      <c r="JD108" s="1082"/>
      <c r="JE108" s="1082"/>
      <c r="JF108" s="1082"/>
    </row>
  </sheetData>
  <mergeCells count="56">
    <mergeCell ref="FR104:FS104"/>
    <mergeCell ref="FR49:FS49"/>
    <mergeCell ref="FR50:FS50"/>
    <mergeCell ref="FR51:FS51"/>
    <mergeCell ref="FR102:FS102"/>
    <mergeCell ref="FR103:FS103"/>
    <mergeCell ref="BU46:CA46"/>
    <mergeCell ref="CB46:CC46"/>
    <mergeCell ref="CB47:CC47"/>
    <mergeCell ref="CB48:CC48"/>
    <mergeCell ref="AF45:AG45"/>
    <mergeCell ref="AF46:AG46"/>
    <mergeCell ref="AF47:AG47"/>
    <mergeCell ref="AW45:BC45"/>
    <mergeCell ref="BD45:BE45"/>
    <mergeCell ref="BD46:BE46"/>
    <mergeCell ref="BD47:BE47"/>
    <mergeCell ref="CY49:CZ49"/>
    <mergeCell ref="CY50:CZ50"/>
    <mergeCell ref="CY51:CZ51"/>
    <mergeCell ref="ES49:ET49"/>
    <mergeCell ref="ES50:ET50"/>
    <mergeCell ref="ES51:ET51"/>
    <mergeCell ref="AF96:AG96"/>
    <mergeCell ref="AF97:AG97"/>
    <mergeCell ref="AF98:AG98"/>
    <mergeCell ref="CY104:CZ104"/>
    <mergeCell ref="BD99:BE99"/>
    <mergeCell ref="BD97:BE97"/>
    <mergeCell ref="BD98:BE98"/>
    <mergeCell ref="CB99:CC99"/>
    <mergeCell ref="CB100:CC100"/>
    <mergeCell ref="CY102:CZ102"/>
    <mergeCell ref="CY103:CZ103"/>
    <mergeCell ref="CB98:CC98"/>
    <mergeCell ref="ES102:ET102"/>
    <mergeCell ref="ES103:ET103"/>
    <mergeCell ref="ES104:ET104"/>
    <mergeCell ref="DU104:DV104"/>
    <mergeCell ref="DU49:DV49"/>
    <mergeCell ref="DU50:DV50"/>
    <mergeCell ref="DU51:DV51"/>
    <mergeCell ref="DU102:DV102"/>
    <mergeCell ref="DU103:DV103"/>
    <mergeCell ref="HP108:HQ108"/>
    <mergeCell ref="HP46:HQ46"/>
    <mergeCell ref="HP47:HQ47"/>
    <mergeCell ref="HP48:HQ48"/>
    <mergeCell ref="HP106:HQ106"/>
    <mergeCell ref="HP107:HQ107"/>
    <mergeCell ref="GQ108:GR108"/>
    <mergeCell ref="GQ46:GR46"/>
    <mergeCell ref="GQ47:GR47"/>
    <mergeCell ref="GQ48:GR48"/>
    <mergeCell ref="GQ106:GR106"/>
    <mergeCell ref="GQ107:GR107"/>
  </mergeCells>
  <phoneticPr fontId="11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L64"/>
  <sheetViews>
    <sheetView zoomScale="80" zoomScaleNormal="80" workbookViewId="0">
      <selection activeCell="EH7" sqref="EH7"/>
    </sheetView>
  </sheetViews>
  <sheetFormatPr defaultColWidth="11.44140625" defaultRowHeight="12"/>
  <cols>
    <col min="1" max="1" width="6.6640625" style="1102" customWidth="1"/>
    <col min="2" max="2" width="9.109375" style="1102" customWidth="1"/>
    <col min="3" max="3" width="15.88671875" style="56" customWidth="1"/>
    <col min="4" max="21" width="9.44140625" style="56" customWidth="1"/>
    <col min="22" max="22" width="7" style="56" customWidth="1"/>
    <col min="23" max="23" width="4.33203125" style="56" customWidth="1"/>
    <col min="24" max="24" width="6.6640625" style="56" customWidth="1"/>
    <col min="25" max="28" width="11.44140625" style="56"/>
    <col min="29" max="29" width="17.33203125" style="196" customWidth="1"/>
    <col min="30" max="30" width="11.44140625" style="56"/>
    <col min="31" max="32" width="12.6640625" style="56" customWidth="1"/>
    <col min="33" max="33" width="21.44140625" style="1101" customWidth="1"/>
    <col min="34" max="34" width="41.33203125" style="56" customWidth="1"/>
    <col min="35" max="35" width="16.44140625" style="56" customWidth="1"/>
    <col min="36" max="36" width="19.44140625" style="56" customWidth="1"/>
    <col min="37" max="37" width="26" style="56" customWidth="1"/>
    <col min="38" max="38" width="18.44140625" style="56" customWidth="1"/>
    <col min="39" max="39" width="21.44140625" style="56" customWidth="1"/>
    <col min="40" max="40" width="11.44140625" style="56"/>
    <col min="41" max="41" width="17.33203125" style="196" customWidth="1"/>
    <col min="42" max="42" width="11.44140625" style="196" bestFit="1" customWidth="1"/>
    <col min="43" max="43" width="12.88671875" style="196" bestFit="1" customWidth="1"/>
    <col min="44" max="44" width="11.6640625" style="56" bestFit="1" customWidth="1"/>
    <col min="45" max="45" width="15.44140625" style="1101" bestFit="1" customWidth="1"/>
    <col min="46" max="46" width="11.44140625" style="56" bestFit="1" customWidth="1"/>
    <col min="47" max="47" width="14.6640625" style="56" bestFit="1" customWidth="1"/>
    <col min="48" max="48" width="14.109375" style="56" bestFit="1" customWidth="1"/>
    <col min="49" max="49" width="18.109375" style="56" bestFit="1" customWidth="1"/>
    <col min="50" max="50" width="11" style="56" bestFit="1" customWidth="1"/>
    <col min="51" max="51" width="14.88671875" style="56" bestFit="1" customWidth="1"/>
    <col min="52" max="52" width="11.44140625" style="56"/>
    <col min="53" max="53" width="21.88671875" style="56" bestFit="1" customWidth="1"/>
    <col min="54" max="54" width="11.44140625" style="56"/>
    <col min="55" max="55" width="12.88671875" style="56" bestFit="1" customWidth="1"/>
    <col min="56" max="93" width="11.44140625" style="56"/>
    <col min="94" max="94" width="13.6640625" style="56" bestFit="1" customWidth="1"/>
    <col min="95" max="95" width="17.88671875" style="56" bestFit="1" customWidth="1"/>
    <col min="96" max="96" width="20" style="56" bestFit="1" customWidth="1"/>
    <col min="97" max="130" width="11.44140625" style="56"/>
    <col min="131" max="131" width="21.33203125" style="56" customWidth="1"/>
    <col min="132" max="16384" width="11.44140625" style="56"/>
  </cols>
  <sheetData>
    <row r="1" spans="1:142" ht="15.6">
      <c r="A1" s="1275" t="s">
        <v>354</v>
      </c>
      <c r="B1" s="1275"/>
    </row>
    <row r="4" spans="1:142">
      <c r="AC4" s="1103" t="s">
        <v>355</v>
      </c>
      <c r="AD4" s="1104"/>
      <c r="AE4" s="1104"/>
      <c r="AF4" s="1104"/>
      <c r="AH4" s="1104"/>
      <c r="AI4" s="1104"/>
      <c r="AJ4" s="1104"/>
      <c r="AK4" s="1104"/>
      <c r="AL4" s="1101"/>
      <c r="AO4" s="1103" t="s">
        <v>356</v>
      </c>
      <c r="AP4" s="1103"/>
      <c r="AQ4" s="1103"/>
      <c r="AR4" s="1105"/>
      <c r="AS4" s="1106"/>
      <c r="AT4" s="1105"/>
      <c r="AU4" s="1105"/>
      <c r="AV4" s="1105"/>
      <c r="AW4" s="1105"/>
      <c r="AX4" s="1106"/>
      <c r="AY4" s="1107"/>
      <c r="BA4" s="1103" t="s">
        <v>357</v>
      </c>
      <c r="BB4" s="1103"/>
      <c r="BC4" s="1103"/>
      <c r="BD4" s="1105"/>
      <c r="BE4" s="1106"/>
      <c r="BF4" s="1105"/>
      <c r="BG4" s="1105"/>
      <c r="BH4" s="1105"/>
      <c r="BI4" s="1105"/>
      <c r="BJ4" s="1106"/>
      <c r="BK4" s="1107"/>
      <c r="BM4" s="1103" t="s">
        <v>358</v>
      </c>
      <c r="BN4" s="1103"/>
      <c r="BO4" s="1103"/>
      <c r="BP4" s="1105"/>
      <c r="BQ4" s="1106"/>
      <c r="BR4" s="1105"/>
      <c r="BS4" s="1105"/>
      <c r="BT4" s="1105"/>
      <c r="BU4" s="1105"/>
      <c r="BV4" s="1106"/>
      <c r="BW4" s="1107"/>
      <c r="BY4" s="1103" t="s">
        <v>359</v>
      </c>
      <c r="BZ4" s="1103"/>
      <c r="CA4" s="1103"/>
      <c r="CB4" s="1105"/>
      <c r="CC4" s="1106"/>
      <c r="CD4" s="1105"/>
      <c r="CE4" s="1105"/>
      <c r="CF4" s="1105"/>
      <c r="CG4" s="1105"/>
      <c r="CH4" s="1106"/>
      <c r="CI4" s="1107"/>
      <c r="CK4" s="1103" t="s">
        <v>360</v>
      </c>
      <c r="CL4" s="1103"/>
      <c r="CM4" s="1103"/>
      <c r="CN4" s="1105"/>
      <c r="CO4" s="1106"/>
      <c r="CP4" s="1105"/>
      <c r="CQ4" s="1105"/>
      <c r="CR4" s="1105"/>
      <c r="CS4" s="1105"/>
      <c r="CT4" s="1105"/>
      <c r="CU4" s="1106"/>
      <c r="CV4" s="1107"/>
      <c r="CY4" s="1103" t="s">
        <v>361</v>
      </c>
      <c r="CZ4" s="1103"/>
      <c r="DA4" s="1103"/>
      <c r="DB4" s="1105"/>
      <c r="DC4" s="1106"/>
      <c r="DD4" s="1105"/>
      <c r="DE4" s="1105"/>
      <c r="DF4" s="1105"/>
      <c r="DG4" s="1105"/>
      <c r="DH4" s="1105"/>
      <c r="DI4" s="1106"/>
      <c r="DJ4" s="1107"/>
      <c r="DM4" s="1103" t="s">
        <v>362</v>
      </c>
      <c r="DN4" s="1103"/>
      <c r="DO4" s="1103"/>
      <c r="DP4" s="1105"/>
      <c r="DQ4" s="1106"/>
      <c r="DR4" s="1105"/>
      <c r="DS4" s="1105"/>
      <c r="DT4" s="1105"/>
      <c r="DU4" s="1105"/>
      <c r="DV4" s="1105"/>
      <c r="DW4" s="1106"/>
      <c r="DX4" s="1107"/>
      <c r="EA4" s="1103" t="s">
        <v>527</v>
      </c>
      <c r="EB4" s="1103"/>
      <c r="EC4" s="1103"/>
      <c r="ED4" s="1105"/>
      <c r="EE4" s="1106"/>
      <c r="EF4" s="1105"/>
      <c r="EG4" s="1105"/>
      <c r="EH4" s="1105"/>
      <c r="EI4" s="1105"/>
      <c r="EJ4" s="1105"/>
      <c r="EK4" s="1106"/>
      <c r="EL4" s="1107"/>
    </row>
    <row r="5" spans="1:142" ht="15.6">
      <c r="B5" s="1130" t="s">
        <v>363</v>
      </c>
      <c r="C5" s="1107"/>
      <c r="D5" s="1107"/>
      <c r="E5" s="1107"/>
      <c r="F5" s="1107"/>
      <c r="G5" s="1107"/>
      <c r="H5" s="1107"/>
      <c r="I5" s="1107"/>
      <c r="J5" s="1107"/>
      <c r="K5" s="1107"/>
      <c r="L5" s="1107"/>
      <c r="M5" s="1107"/>
      <c r="N5" s="1107"/>
      <c r="O5" s="1107"/>
      <c r="P5" s="1107"/>
      <c r="Q5" s="1107"/>
      <c r="R5" s="1107"/>
      <c r="S5" s="1107"/>
      <c r="T5" s="1107"/>
      <c r="U5" s="1107"/>
      <c r="V5" s="1107"/>
      <c r="AC5" s="1108"/>
      <c r="AD5" s="1108"/>
      <c r="AE5" s="1108"/>
      <c r="AF5" s="1108"/>
      <c r="AH5" s="1108"/>
      <c r="AI5" s="1108"/>
      <c r="AJ5" s="1108"/>
      <c r="AK5" s="1108"/>
      <c r="AL5" s="1101"/>
      <c r="AO5" s="1108"/>
      <c r="AP5" s="1108"/>
      <c r="AQ5" s="1108"/>
      <c r="AR5" s="1108"/>
      <c r="AT5" s="1108"/>
      <c r="AU5" s="1108"/>
      <c r="AV5" s="1108"/>
      <c r="AW5" s="1108"/>
      <c r="AX5" s="1101"/>
      <c r="BA5" s="1108"/>
      <c r="BB5" s="1108"/>
      <c r="BC5" s="1108"/>
      <c r="BD5" s="1108"/>
      <c r="BE5" s="1101"/>
      <c r="BF5" s="1108"/>
      <c r="BG5" s="1108"/>
      <c r="BH5" s="1108"/>
      <c r="BI5" s="1108"/>
      <c r="BJ5" s="1101"/>
      <c r="BM5" s="1108"/>
      <c r="BN5" s="1108"/>
      <c r="BO5" s="1108"/>
      <c r="BP5" s="1108"/>
      <c r="BQ5" s="1101"/>
      <c r="BR5" s="1108"/>
      <c r="BS5" s="1108"/>
      <c r="BT5" s="1108"/>
      <c r="BU5" s="1108"/>
      <c r="BV5" s="1101"/>
      <c r="BY5" s="1108"/>
      <c r="BZ5" s="1108"/>
      <c r="CA5" s="1108"/>
      <c r="CB5" s="1108"/>
      <c r="CC5" s="1101"/>
      <c r="CD5" s="1108"/>
      <c r="CE5" s="1108"/>
      <c r="CF5" s="1108"/>
      <c r="CG5" s="1108"/>
      <c r="CH5" s="1101"/>
      <c r="CK5" s="1108"/>
      <c r="CL5" s="1108"/>
      <c r="CM5" s="1108"/>
      <c r="CN5" s="1108"/>
      <c r="CO5" s="1101"/>
      <c r="CP5" s="1108"/>
      <c r="CQ5" s="1108"/>
      <c r="CR5" s="1108"/>
      <c r="CS5" s="1108"/>
      <c r="CT5" s="1108"/>
      <c r="CU5" s="1101"/>
      <c r="CY5" s="1108"/>
      <c r="CZ5" s="1108"/>
      <c r="DA5" s="1108"/>
      <c r="DB5" s="1108"/>
      <c r="DC5" s="1101"/>
      <c r="DD5" s="1108"/>
      <c r="DE5" s="1108"/>
      <c r="DF5" s="1108"/>
      <c r="DG5" s="1108"/>
      <c r="DH5" s="1108"/>
      <c r="DI5" s="1101"/>
      <c r="DM5" s="1108"/>
      <c r="DN5" s="1108"/>
      <c r="DO5" s="1108"/>
      <c r="DP5" s="1108"/>
      <c r="DQ5" s="1101"/>
      <c r="DR5" s="1108"/>
      <c r="DS5" s="1108"/>
      <c r="DT5" s="1108"/>
      <c r="DU5" s="1108"/>
      <c r="DV5" s="1108"/>
      <c r="DW5" s="1101"/>
      <c r="EA5" s="1108"/>
      <c r="EB5" s="1108"/>
      <c r="EC5" s="1108"/>
      <c r="ED5" s="1108"/>
      <c r="EE5" s="1101"/>
      <c r="EF5" s="1108"/>
      <c r="EG5" s="1108"/>
      <c r="EH5" s="1108"/>
      <c r="EI5" s="1108"/>
      <c r="EJ5" s="1108"/>
      <c r="EK5" s="1101"/>
    </row>
    <row r="6" spans="1:142" ht="12.6" thickBot="1">
      <c r="AC6" s="1108"/>
      <c r="AD6" s="1108"/>
      <c r="AE6" s="1108"/>
      <c r="AF6" s="1108"/>
      <c r="AH6" s="1108"/>
      <c r="AI6" s="1108"/>
      <c r="AJ6" s="1108"/>
      <c r="AK6" s="1108"/>
      <c r="AL6" s="1101"/>
      <c r="AO6" s="1108"/>
      <c r="AP6" s="1108"/>
      <c r="AQ6" s="1108"/>
      <c r="AR6" s="1108"/>
      <c r="AT6" s="1108"/>
      <c r="AU6" s="1108"/>
      <c r="AV6" s="1108"/>
      <c r="AW6" s="1108"/>
      <c r="AX6" s="1101"/>
      <c r="BA6" s="1108"/>
      <c r="BB6" s="1108"/>
      <c r="BC6" s="1108"/>
      <c r="BD6" s="1108"/>
      <c r="BE6" s="1101"/>
      <c r="BF6" s="1108"/>
      <c r="BG6" s="1108"/>
      <c r="BH6" s="1108"/>
      <c r="BI6" s="1108"/>
      <c r="BJ6" s="1101"/>
      <c r="BM6" s="1108"/>
      <c r="BN6" s="1108"/>
      <c r="BO6" s="1108"/>
      <c r="BP6" s="1108"/>
      <c r="BQ6" s="1101"/>
      <c r="BR6" s="1108"/>
      <c r="BS6" s="1108"/>
      <c r="BT6" s="1108"/>
      <c r="BU6" s="1108"/>
      <c r="BV6" s="1101"/>
      <c r="BY6" s="1108"/>
      <c r="BZ6" s="1108"/>
      <c r="CA6" s="1108"/>
      <c r="CB6" s="1108"/>
      <c r="CC6" s="1101"/>
      <c r="CD6" s="1108"/>
      <c r="CE6" s="1108"/>
      <c r="CF6" s="1108"/>
      <c r="CG6" s="1108"/>
      <c r="CH6" s="1101"/>
      <c r="CK6" s="1108"/>
      <c r="CL6" s="1108"/>
      <c r="CM6" s="1108"/>
      <c r="CN6" s="1108"/>
      <c r="CO6" s="1101"/>
      <c r="CP6" s="1108"/>
      <c r="CQ6" s="1108"/>
      <c r="CR6" s="1108"/>
      <c r="CS6" s="1108"/>
      <c r="CT6" s="1108"/>
      <c r="CU6" s="1101"/>
      <c r="CY6" s="1108"/>
      <c r="CZ6" s="1108"/>
      <c r="DA6" s="1108"/>
      <c r="DB6" s="1108"/>
      <c r="DC6" s="1101"/>
      <c r="DD6" s="1108"/>
      <c r="DE6" s="1108"/>
      <c r="DF6" s="1108"/>
      <c r="DG6" s="1108"/>
      <c r="DH6" s="1108"/>
      <c r="DI6" s="1101"/>
      <c r="DM6" s="1108"/>
      <c r="DN6" s="1108"/>
      <c r="DO6" s="1108"/>
      <c r="DP6" s="1108"/>
      <c r="DQ6" s="1101"/>
      <c r="DR6" s="1108"/>
      <c r="DS6" s="1108"/>
      <c r="DT6" s="1108"/>
      <c r="DU6" s="1108"/>
      <c r="DV6" s="1108"/>
      <c r="DW6" s="1101"/>
      <c r="EA6" s="1108"/>
      <c r="EB6" s="1108"/>
      <c r="EC6" s="1108"/>
      <c r="ED6" s="1108"/>
      <c r="EE6" s="1101"/>
      <c r="EF6" s="1108"/>
      <c r="EG6" s="1108"/>
      <c r="EH6" s="1108"/>
      <c r="EI6" s="1108"/>
      <c r="EJ6" s="1108"/>
      <c r="EK6" s="1101"/>
    </row>
    <row r="7" spans="1:142" ht="12.6" thickTop="1">
      <c r="B7" s="1109" t="s">
        <v>270</v>
      </c>
      <c r="C7" s="175" t="s">
        <v>271</v>
      </c>
      <c r="D7" s="1134">
        <v>2007</v>
      </c>
      <c r="E7" s="1134">
        <v>2008</v>
      </c>
      <c r="F7" s="1134">
        <v>2009</v>
      </c>
      <c r="G7" s="1134">
        <v>2010</v>
      </c>
      <c r="H7" s="1134">
        <v>2011</v>
      </c>
      <c r="I7" s="1134">
        <v>2012</v>
      </c>
      <c r="J7" s="1134">
        <v>2013</v>
      </c>
      <c r="K7" s="1134">
        <v>2014</v>
      </c>
      <c r="L7" s="1134">
        <v>2015</v>
      </c>
      <c r="M7" s="1134">
        <v>2016</v>
      </c>
      <c r="N7" s="1134">
        <v>2017</v>
      </c>
      <c r="O7" s="1134">
        <v>2018</v>
      </c>
      <c r="P7" s="1134">
        <v>2019</v>
      </c>
      <c r="Q7" s="1134">
        <v>2020</v>
      </c>
      <c r="R7" s="1134">
        <v>2021</v>
      </c>
      <c r="S7" s="1134">
        <v>2022</v>
      </c>
      <c r="T7" s="1134">
        <v>2023</v>
      </c>
      <c r="U7" s="1197">
        <v>2024</v>
      </c>
      <c r="V7" s="1110"/>
      <c r="AC7" s="347" t="s">
        <v>271</v>
      </c>
      <c r="AD7" s="346" t="s">
        <v>364</v>
      </c>
      <c r="AE7" s="346" t="s">
        <v>365</v>
      </c>
      <c r="AF7" s="1111" t="s">
        <v>366</v>
      </c>
      <c r="AG7" s="1112" t="s">
        <v>367</v>
      </c>
      <c r="AH7" s="346" t="s">
        <v>368</v>
      </c>
      <c r="AI7" s="346" t="s">
        <v>369</v>
      </c>
      <c r="AJ7" s="1113" t="s">
        <v>42</v>
      </c>
      <c r="AK7" s="1112" t="s">
        <v>370</v>
      </c>
      <c r="AL7" s="1103" t="s">
        <v>371</v>
      </c>
      <c r="AM7" s="1112" t="s">
        <v>372</v>
      </c>
      <c r="AO7" s="347" t="s">
        <v>271</v>
      </c>
      <c r="AP7" s="346" t="s">
        <v>364</v>
      </c>
      <c r="AQ7" s="346" t="s">
        <v>365</v>
      </c>
      <c r="AR7" s="1111" t="s">
        <v>366</v>
      </c>
      <c r="AS7" s="1112" t="s">
        <v>367</v>
      </c>
      <c r="AT7" s="346" t="s">
        <v>373</v>
      </c>
      <c r="AU7" s="346" t="s">
        <v>374</v>
      </c>
      <c r="AV7" s="1114" t="s">
        <v>42</v>
      </c>
      <c r="AW7" s="1112" t="s">
        <v>370</v>
      </c>
      <c r="AX7" s="1103" t="s">
        <v>371</v>
      </c>
      <c r="AY7" s="1112" t="s">
        <v>372</v>
      </c>
      <c r="BA7" s="347" t="s">
        <v>271</v>
      </c>
      <c r="BB7" s="346" t="s">
        <v>364</v>
      </c>
      <c r="BC7" s="346" t="s">
        <v>365</v>
      </c>
      <c r="BD7" s="1111" t="s">
        <v>366</v>
      </c>
      <c r="BE7" s="1112" t="s">
        <v>367</v>
      </c>
      <c r="BF7" s="346" t="s">
        <v>373</v>
      </c>
      <c r="BG7" s="346" t="s">
        <v>374</v>
      </c>
      <c r="BH7" s="1114" t="s">
        <v>42</v>
      </c>
      <c r="BI7" s="1112" t="s">
        <v>370</v>
      </c>
      <c r="BJ7" s="1103" t="s">
        <v>371</v>
      </c>
      <c r="BK7" s="1112" t="s">
        <v>372</v>
      </c>
      <c r="BM7" s="347" t="s">
        <v>271</v>
      </c>
      <c r="BN7" s="346" t="s">
        <v>364</v>
      </c>
      <c r="BO7" s="346" t="s">
        <v>365</v>
      </c>
      <c r="BP7" s="1111" t="s">
        <v>366</v>
      </c>
      <c r="BQ7" s="1112" t="s">
        <v>367</v>
      </c>
      <c r="BR7" s="346" t="s">
        <v>373</v>
      </c>
      <c r="BS7" s="346" t="s">
        <v>374</v>
      </c>
      <c r="BT7" s="1114" t="s">
        <v>42</v>
      </c>
      <c r="BU7" s="1112" t="s">
        <v>370</v>
      </c>
      <c r="BV7" s="1103" t="s">
        <v>371</v>
      </c>
      <c r="BW7" s="1112" t="s">
        <v>372</v>
      </c>
      <c r="BY7" s="347" t="s">
        <v>271</v>
      </c>
      <c r="BZ7" s="346" t="s">
        <v>364</v>
      </c>
      <c r="CA7" s="346" t="s">
        <v>365</v>
      </c>
      <c r="CB7" s="1111" t="s">
        <v>366</v>
      </c>
      <c r="CC7" s="1112" t="s">
        <v>367</v>
      </c>
      <c r="CD7" s="346" t="s">
        <v>373</v>
      </c>
      <c r="CE7" s="346" t="s">
        <v>374</v>
      </c>
      <c r="CF7" s="1114" t="s">
        <v>42</v>
      </c>
      <c r="CG7" s="1112" t="s">
        <v>370</v>
      </c>
      <c r="CH7" s="1103" t="s">
        <v>371</v>
      </c>
      <c r="CI7" s="1112" t="s">
        <v>372</v>
      </c>
      <c r="CK7" s="347" t="s">
        <v>271</v>
      </c>
      <c r="CL7" s="346" t="s">
        <v>364</v>
      </c>
      <c r="CM7" s="346" t="s">
        <v>365</v>
      </c>
      <c r="CN7" s="1111" t="s">
        <v>366</v>
      </c>
      <c r="CO7" s="1112" t="s">
        <v>367</v>
      </c>
      <c r="CP7" s="346" t="s">
        <v>373</v>
      </c>
      <c r="CQ7" s="346" t="s">
        <v>374</v>
      </c>
      <c r="CR7" s="346" t="s">
        <v>369</v>
      </c>
      <c r="CS7" s="1114" t="s">
        <v>42</v>
      </c>
      <c r="CT7" s="1112" t="s">
        <v>370</v>
      </c>
      <c r="CU7" s="1103" t="s">
        <v>371</v>
      </c>
      <c r="CV7" s="1112" t="s">
        <v>372</v>
      </c>
      <c r="CY7" s="347" t="s">
        <v>271</v>
      </c>
      <c r="CZ7" s="346" t="s">
        <v>364</v>
      </c>
      <c r="DA7" s="346" t="s">
        <v>365</v>
      </c>
      <c r="DB7" s="1111" t="s">
        <v>366</v>
      </c>
      <c r="DC7" s="1112" t="s">
        <v>367</v>
      </c>
      <c r="DD7" s="346" t="s">
        <v>373</v>
      </c>
      <c r="DE7" s="346" t="s">
        <v>374</v>
      </c>
      <c r="DF7" s="346" t="s">
        <v>369</v>
      </c>
      <c r="DG7" s="1114" t="s">
        <v>42</v>
      </c>
      <c r="DH7" s="1112" t="s">
        <v>370</v>
      </c>
      <c r="DI7" s="1103" t="s">
        <v>371</v>
      </c>
      <c r="DJ7" s="1112" t="s">
        <v>372</v>
      </c>
      <c r="DM7" s="347" t="s">
        <v>271</v>
      </c>
      <c r="DN7" s="346" t="s">
        <v>364</v>
      </c>
      <c r="DO7" s="346" t="s">
        <v>365</v>
      </c>
      <c r="DP7" s="1111" t="s">
        <v>366</v>
      </c>
      <c r="DQ7" s="1112" t="s">
        <v>367</v>
      </c>
      <c r="DR7" s="346" t="s">
        <v>373</v>
      </c>
      <c r="DS7" s="346" t="s">
        <v>374</v>
      </c>
      <c r="DT7" s="346" t="s">
        <v>369</v>
      </c>
      <c r="DU7" s="1114" t="s">
        <v>42</v>
      </c>
      <c r="DV7" s="1112" t="s">
        <v>370</v>
      </c>
      <c r="DW7" s="1103" t="s">
        <v>371</v>
      </c>
      <c r="DX7" s="1112" t="s">
        <v>372</v>
      </c>
      <c r="EA7" s="347" t="s">
        <v>271</v>
      </c>
      <c r="EB7" s="346" t="s">
        <v>364</v>
      </c>
      <c r="EC7" s="346" t="s">
        <v>365</v>
      </c>
      <c r="ED7" s="1111" t="s">
        <v>366</v>
      </c>
      <c r="EE7" s="1112" t="s">
        <v>367</v>
      </c>
      <c r="EF7" s="346" t="s">
        <v>373</v>
      </c>
      <c r="EG7" s="346" t="s">
        <v>374</v>
      </c>
      <c r="EH7" s="346" t="s">
        <v>369</v>
      </c>
      <c r="EI7" s="1114" t="s">
        <v>42</v>
      </c>
      <c r="EJ7" s="1112" t="s">
        <v>370</v>
      </c>
      <c r="EK7" s="1103" t="s">
        <v>371</v>
      </c>
      <c r="EL7" s="1112" t="s">
        <v>372</v>
      </c>
    </row>
    <row r="8" spans="1:142">
      <c r="B8" s="1131">
        <f>C8+0.25</f>
        <v>6.25</v>
      </c>
      <c r="C8" s="1096">
        <v>6</v>
      </c>
      <c r="D8" s="1133">
        <v>0</v>
      </c>
      <c r="E8" s="1133">
        <v>0</v>
      </c>
      <c r="F8" s="1133">
        <v>0</v>
      </c>
      <c r="G8" s="1133">
        <v>0</v>
      </c>
      <c r="H8" s="1133">
        <v>0</v>
      </c>
      <c r="I8" s="1133">
        <v>0</v>
      </c>
      <c r="J8" s="1133">
        <v>0</v>
      </c>
      <c r="K8" s="1133">
        <v>0</v>
      </c>
      <c r="L8" s="1133">
        <v>0</v>
      </c>
      <c r="M8" s="1133">
        <v>0</v>
      </c>
      <c r="N8" s="1133">
        <v>0</v>
      </c>
      <c r="O8" s="1133">
        <v>0</v>
      </c>
      <c r="P8" s="1133">
        <v>0</v>
      </c>
      <c r="Q8" s="1133"/>
      <c r="R8" s="1133">
        <v>0</v>
      </c>
      <c r="S8" s="1133">
        <v>0</v>
      </c>
      <c r="T8" s="1133">
        <v>0</v>
      </c>
      <c r="U8" s="1194">
        <v>0</v>
      </c>
      <c r="V8" s="194"/>
      <c r="AC8" s="1108">
        <v>6</v>
      </c>
      <c r="AD8" s="1115"/>
      <c r="AE8" s="1115"/>
      <c r="AF8" s="1116">
        <f>SUM(AD8:AE8)</f>
        <v>0</v>
      </c>
      <c r="AG8" s="1112">
        <f t="shared" ref="AG8:AG54" si="0">AF8*$AF$60</f>
        <v>0</v>
      </c>
      <c r="AH8" s="1115">
        <v>0</v>
      </c>
      <c r="AI8" s="1115">
        <v>0</v>
      </c>
      <c r="AJ8" s="965">
        <f>SUM(AH8:AI8)</f>
        <v>0</v>
      </c>
      <c r="AK8" s="1117">
        <f t="shared" ref="AK8:AK55" si="1">+AJ8*$AL$60</f>
        <v>0</v>
      </c>
      <c r="AL8" s="1116">
        <f t="shared" ref="AL8:AL55" si="2">SUM(AK8,AG8)</f>
        <v>0</v>
      </c>
      <c r="AM8" s="1112">
        <f t="shared" ref="AM8:AM54" si="3">+AL8*$AL$60</f>
        <v>0</v>
      </c>
      <c r="AO8" s="1108">
        <v>6</v>
      </c>
      <c r="AP8" s="1118">
        <v>0</v>
      </c>
      <c r="AQ8" s="1118">
        <v>0</v>
      </c>
      <c r="AR8" s="1116">
        <f t="shared" ref="AR8:AR55" si="4">SUM(AP8:AQ8)</f>
        <v>0</v>
      </c>
      <c r="AS8" s="1112">
        <f t="shared" ref="AS8:AS54" si="5">AR8*$AR$60</f>
        <v>0</v>
      </c>
      <c r="AT8" s="1115">
        <v>0</v>
      </c>
      <c r="AU8" s="1115">
        <v>0</v>
      </c>
      <c r="AV8" s="965">
        <f>SUM(AT8:AU8)</f>
        <v>0</v>
      </c>
      <c r="AW8" s="1117">
        <f t="shared" ref="AW8:AW55" si="6">+AV8*$AL$60</f>
        <v>0</v>
      </c>
      <c r="AX8" s="1116">
        <f t="shared" ref="AX8:AX57" si="7">SUM(AW8,AS8)</f>
        <v>0</v>
      </c>
      <c r="AY8" s="1112">
        <f t="shared" ref="AY8:AY54" si="8">+AX8*$AL$60</f>
        <v>0</v>
      </c>
      <c r="BA8" s="1108">
        <v>6</v>
      </c>
      <c r="BB8" s="1118">
        <v>0</v>
      </c>
      <c r="BC8" s="1118">
        <v>0</v>
      </c>
      <c r="BD8" s="1116">
        <f t="shared" ref="BD8:BD55" si="9">SUM(BB8:BC8)</f>
        <v>0</v>
      </c>
      <c r="BE8" s="1112">
        <f>BD8*$BD$60</f>
        <v>0</v>
      </c>
      <c r="BF8" s="1115">
        <v>0</v>
      </c>
      <c r="BG8" s="1115"/>
      <c r="BH8" s="965">
        <f>SUM(BF8:BG8)</f>
        <v>0</v>
      </c>
      <c r="BI8" s="1117">
        <f>BH8*$BH$60</f>
        <v>0</v>
      </c>
      <c r="BJ8" s="1116">
        <f>BI8+BE8</f>
        <v>0</v>
      </c>
      <c r="BK8" s="1112">
        <f>BJ8*$BJ$60</f>
        <v>0</v>
      </c>
      <c r="BM8" s="1108">
        <v>6</v>
      </c>
      <c r="BN8" s="1118">
        <v>0</v>
      </c>
      <c r="BO8" s="1118">
        <v>0</v>
      </c>
      <c r="BP8" s="1116">
        <f t="shared" ref="BP8:BP55" si="10">SUM(BN8:BO8)</f>
        <v>0</v>
      </c>
      <c r="BQ8" s="1112">
        <f>BP8*$BP$60</f>
        <v>0</v>
      </c>
      <c r="BR8" s="1115">
        <v>0</v>
      </c>
      <c r="BS8" s="1115"/>
      <c r="BT8" s="965">
        <f>SUM(BR8:BS8)</f>
        <v>0</v>
      </c>
      <c r="BU8" s="1117">
        <f>BT8*$BT$60</f>
        <v>0</v>
      </c>
      <c r="BV8" s="1116">
        <f>BU8+BQ8</f>
        <v>0</v>
      </c>
      <c r="BW8" s="1112">
        <f>BV8*$BV$60</f>
        <v>0</v>
      </c>
      <c r="BY8" s="1108">
        <v>6</v>
      </c>
      <c r="BZ8" s="1118">
        <v>0</v>
      </c>
      <c r="CA8" s="1118">
        <v>0</v>
      </c>
      <c r="CB8" s="1116">
        <f t="shared" ref="CB8:CB55" si="11">SUM(BZ8:CA8)</f>
        <v>0</v>
      </c>
      <c r="CC8" s="1112">
        <f>CB8*$BP$60</f>
        <v>0</v>
      </c>
      <c r="CD8" s="1115"/>
      <c r="CE8" s="1115"/>
      <c r="CF8" s="965"/>
      <c r="CG8" s="1117"/>
      <c r="CH8" s="1116"/>
      <c r="CI8" s="1112"/>
      <c r="CK8" s="1108">
        <v>6</v>
      </c>
      <c r="CL8" s="1118">
        <v>0</v>
      </c>
      <c r="CM8" s="1118">
        <v>0</v>
      </c>
      <c r="CN8" s="1116">
        <f t="shared" ref="CN8:CN55" si="12">SUM(CL8:CM8)</f>
        <v>0</v>
      </c>
      <c r="CO8" s="1112">
        <f>CN8*$CO$60</f>
        <v>0</v>
      </c>
      <c r="CP8" s="1115">
        <v>0</v>
      </c>
      <c r="CQ8" s="1115"/>
      <c r="CR8" s="1115"/>
      <c r="CS8" s="965">
        <f>SUM(CP8:CR8)</f>
        <v>0</v>
      </c>
      <c r="CT8" s="1117">
        <f>CS8*$CS$60</f>
        <v>0</v>
      </c>
      <c r="CU8" s="1116">
        <f>CT8+CO8</f>
        <v>0</v>
      </c>
      <c r="CV8" s="1112">
        <f>CU8*$CU$60</f>
        <v>0</v>
      </c>
      <c r="CY8" s="1108">
        <v>6</v>
      </c>
      <c r="CZ8" s="1118">
        <v>0</v>
      </c>
      <c r="DA8" s="1118">
        <v>0</v>
      </c>
      <c r="DB8" s="1116">
        <f>CZ8+DA8</f>
        <v>0</v>
      </c>
      <c r="DC8" s="1112">
        <f>DB8*$DC$60</f>
        <v>0</v>
      </c>
      <c r="DD8" s="1115">
        <v>0</v>
      </c>
      <c r="DE8" s="1115"/>
      <c r="DF8" s="1115"/>
      <c r="DG8" s="965">
        <f>SUM(DD8:DF8)</f>
        <v>0</v>
      </c>
      <c r="DH8" s="1117">
        <v>0</v>
      </c>
      <c r="DI8" s="1116">
        <f>DH8+DC8</f>
        <v>0</v>
      </c>
      <c r="DJ8" s="1112">
        <f>DI8*$DI$60</f>
        <v>0</v>
      </c>
      <c r="DM8" s="1108">
        <v>6</v>
      </c>
      <c r="DN8" s="1118">
        <v>0</v>
      </c>
      <c r="DO8" s="1118">
        <v>0</v>
      </c>
      <c r="DP8" s="1116">
        <f>DN8+DO8</f>
        <v>0</v>
      </c>
      <c r="DQ8" s="1112">
        <f>DP8*$DQ$60</f>
        <v>0</v>
      </c>
      <c r="DR8" s="1115">
        <v>0</v>
      </c>
      <c r="DS8" s="1115"/>
      <c r="DT8" s="1115"/>
      <c r="DU8" s="965">
        <v>0</v>
      </c>
      <c r="DV8" s="1117">
        <f>DU8*$DU$60</f>
        <v>0</v>
      </c>
      <c r="DW8" s="1116">
        <f>DQ8+DV8</f>
        <v>0</v>
      </c>
      <c r="DX8" s="1112">
        <f>DW8*$DW$60</f>
        <v>0</v>
      </c>
      <c r="EA8" s="1108">
        <v>6</v>
      </c>
      <c r="EB8" s="1118">
        <v>0</v>
      </c>
      <c r="EC8" s="1118">
        <v>0</v>
      </c>
      <c r="ED8" s="1116">
        <f>EB8+EC8</f>
        <v>0</v>
      </c>
      <c r="EE8" s="1112">
        <f>ED8*$EE$60</f>
        <v>0</v>
      </c>
      <c r="EF8" s="1115">
        <v>0</v>
      </c>
      <c r="EG8" s="1115"/>
      <c r="EH8" s="1115">
        <v>0</v>
      </c>
      <c r="EI8" s="965">
        <f>SUM(EF8:EH8)</f>
        <v>0</v>
      </c>
      <c r="EJ8" s="1117">
        <f>EI8*$EI$60</f>
        <v>0</v>
      </c>
      <c r="EK8" s="1116">
        <f>EE8+EJ8</f>
        <v>0</v>
      </c>
      <c r="EL8" s="1112">
        <f>EK8*$EK$60</f>
        <v>0</v>
      </c>
    </row>
    <row r="9" spans="1:142">
      <c r="B9" s="1131">
        <f t="shared" ref="B9:B55" si="13">C9+0.25</f>
        <v>6.75</v>
      </c>
      <c r="C9" s="1132">
        <v>6.5</v>
      </c>
      <c r="D9" s="1133">
        <v>0</v>
      </c>
      <c r="E9" s="1133">
        <v>0</v>
      </c>
      <c r="F9" s="1133">
        <v>0</v>
      </c>
      <c r="G9" s="1133">
        <v>0</v>
      </c>
      <c r="H9" s="1133">
        <v>0</v>
      </c>
      <c r="I9" s="1133">
        <v>0</v>
      </c>
      <c r="J9" s="1133">
        <v>0</v>
      </c>
      <c r="K9" s="1133">
        <v>0</v>
      </c>
      <c r="L9" s="1133">
        <v>0</v>
      </c>
      <c r="M9" s="1133">
        <v>0</v>
      </c>
      <c r="N9" s="1133">
        <v>0</v>
      </c>
      <c r="O9" s="1133">
        <v>0</v>
      </c>
      <c r="P9" s="1133">
        <v>0</v>
      </c>
      <c r="Q9" s="1133"/>
      <c r="R9" s="1133">
        <v>0</v>
      </c>
      <c r="S9" s="1133">
        <v>0</v>
      </c>
      <c r="T9" s="1133">
        <v>0</v>
      </c>
      <c r="U9" s="1194">
        <v>0</v>
      </c>
      <c r="V9" s="194"/>
      <c r="AC9" s="1108">
        <v>6.5</v>
      </c>
      <c r="AD9" s="1115"/>
      <c r="AE9" s="1115"/>
      <c r="AF9" s="1116">
        <f t="shared" ref="AF9:AF55" si="14">SUM(AD9:AE9)</f>
        <v>0</v>
      </c>
      <c r="AG9" s="1112">
        <f t="shared" si="0"/>
        <v>0</v>
      </c>
      <c r="AH9" s="1115">
        <v>0</v>
      </c>
      <c r="AI9" s="1115">
        <v>0</v>
      </c>
      <c r="AJ9" s="965">
        <f t="shared" ref="AJ9:AJ55" si="15">SUM(AH9:AI9)</f>
        <v>0</v>
      </c>
      <c r="AK9" s="1117">
        <f t="shared" si="1"/>
        <v>0</v>
      </c>
      <c r="AL9" s="1116">
        <f t="shared" si="2"/>
        <v>0</v>
      </c>
      <c r="AM9" s="1112">
        <f t="shared" si="3"/>
        <v>0</v>
      </c>
      <c r="AO9" s="1108">
        <v>6.5</v>
      </c>
      <c r="AP9" s="1118">
        <v>0</v>
      </c>
      <c r="AQ9" s="1118">
        <v>0</v>
      </c>
      <c r="AR9" s="1116">
        <f t="shared" si="4"/>
        <v>0</v>
      </c>
      <c r="AS9" s="1112">
        <f t="shared" si="5"/>
        <v>0</v>
      </c>
      <c r="AT9" s="1115">
        <v>0</v>
      </c>
      <c r="AU9" s="1115">
        <v>0</v>
      </c>
      <c r="AV9" s="965">
        <f t="shared" ref="AV9:AV57" si="16">SUM(AT9:AU9)</f>
        <v>0</v>
      </c>
      <c r="AW9" s="1117">
        <f t="shared" si="6"/>
        <v>0</v>
      </c>
      <c r="AX9" s="1116">
        <f t="shared" si="7"/>
        <v>0</v>
      </c>
      <c r="AY9" s="1112">
        <f t="shared" si="8"/>
        <v>0</v>
      </c>
      <c r="BA9" s="1108">
        <v>6.5</v>
      </c>
      <c r="BB9" s="1118">
        <v>0</v>
      </c>
      <c r="BC9" s="1118">
        <v>0</v>
      </c>
      <c r="BD9" s="1116">
        <f t="shared" si="9"/>
        <v>0</v>
      </c>
      <c r="BE9" s="1112">
        <f t="shared" ref="BE9:BE55" si="17">BD9*$BD$60</f>
        <v>0</v>
      </c>
      <c r="BF9" s="1115">
        <v>0</v>
      </c>
      <c r="BG9" s="1115"/>
      <c r="BH9" s="965">
        <f t="shared" ref="BH9:BH55" si="18">SUM(BF9:BG9)</f>
        <v>0</v>
      </c>
      <c r="BI9" s="1117">
        <f t="shared" ref="BI9:BI55" si="19">BH9*$BH$60</f>
        <v>0</v>
      </c>
      <c r="BJ9" s="1116">
        <f t="shared" ref="BJ9:BJ55" si="20">BI9+BE9</f>
        <v>0</v>
      </c>
      <c r="BK9" s="1112">
        <f t="shared" ref="BK9:BK55" si="21">BJ9*$BJ$60</f>
        <v>0</v>
      </c>
      <c r="BM9" s="1108">
        <v>6.5</v>
      </c>
      <c r="BN9" s="1118">
        <v>0</v>
      </c>
      <c r="BO9" s="1118">
        <v>0</v>
      </c>
      <c r="BP9" s="1116">
        <f t="shared" si="10"/>
        <v>0</v>
      </c>
      <c r="BQ9" s="1112">
        <f t="shared" ref="BQ9:BQ55" si="22">BP9*$BP$60</f>
        <v>0</v>
      </c>
      <c r="BR9" s="1115">
        <v>0</v>
      </c>
      <c r="BS9" s="1115"/>
      <c r="BT9" s="965">
        <f t="shared" ref="BT9:BT55" si="23">SUM(BR9:BS9)</f>
        <v>0</v>
      </c>
      <c r="BU9" s="1117">
        <f t="shared" ref="BU9:BU55" si="24">BT9*$BT$60</f>
        <v>0</v>
      </c>
      <c r="BV9" s="1116">
        <f t="shared" ref="BV9:BV55" si="25">BU9+BQ9</f>
        <v>0</v>
      </c>
      <c r="BW9" s="1112">
        <f t="shared" ref="BW9:BW55" si="26">BV9*$BV$60</f>
        <v>0</v>
      </c>
      <c r="BY9" s="1108">
        <v>6.5</v>
      </c>
      <c r="BZ9" s="1118">
        <v>0</v>
      </c>
      <c r="CA9" s="1118">
        <v>0</v>
      </c>
      <c r="CB9" s="1116">
        <f t="shared" si="11"/>
        <v>0</v>
      </c>
      <c r="CC9" s="1112">
        <f t="shared" ref="CC9:CC19" si="27">CB9*$BP$60</f>
        <v>0</v>
      </c>
      <c r="CD9" s="1115"/>
      <c r="CE9" s="1115"/>
      <c r="CF9" s="965"/>
      <c r="CG9" s="1117"/>
      <c r="CH9" s="1116"/>
      <c r="CI9" s="1112"/>
      <c r="CK9" s="1108">
        <v>6.5</v>
      </c>
      <c r="CL9" s="1118">
        <v>0</v>
      </c>
      <c r="CM9" s="1118">
        <v>0</v>
      </c>
      <c r="CN9" s="1116">
        <f t="shared" si="12"/>
        <v>0</v>
      </c>
      <c r="CO9" s="1112">
        <f t="shared" ref="CO9:CO55" si="28">CN9*$CO$60</f>
        <v>0</v>
      </c>
      <c r="CP9" s="1115">
        <v>0</v>
      </c>
      <c r="CQ9" s="1115"/>
      <c r="CR9" s="1115"/>
      <c r="CS9" s="965">
        <f t="shared" ref="CS9:CS55" si="29">SUM(CP9:CR9)</f>
        <v>0</v>
      </c>
      <c r="CT9" s="1117">
        <f t="shared" ref="CT9:CT55" si="30">CS9*$CS$60</f>
        <v>0</v>
      </c>
      <c r="CU9" s="1116">
        <f t="shared" ref="CU9:CU55" si="31">CT9+CO9</f>
        <v>0</v>
      </c>
      <c r="CV9" s="1112">
        <f t="shared" ref="CV9:CV55" si="32">CU9*$CU$60</f>
        <v>0</v>
      </c>
      <c r="CY9" s="1108">
        <v>6.5</v>
      </c>
      <c r="CZ9" s="1118">
        <v>0</v>
      </c>
      <c r="DA9" s="1118">
        <v>0</v>
      </c>
      <c r="DB9" s="1116">
        <f t="shared" ref="DB9:DB55" si="33">CZ9+DA9</f>
        <v>0</v>
      </c>
      <c r="DC9" s="1112">
        <f t="shared" ref="DC9:DC55" si="34">DB9*$DC$60</f>
        <v>0</v>
      </c>
      <c r="DD9" s="1115">
        <v>0</v>
      </c>
      <c r="DE9" s="1115"/>
      <c r="DF9" s="1115"/>
      <c r="DG9" s="965">
        <f t="shared" ref="DG9:DG55" si="35">SUM(DD9:DF9)</f>
        <v>0</v>
      </c>
      <c r="DH9" s="1117">
        <v>0</v>
      </c>
      <c r="DI9" s="1116">
        <f t="shared" ref="DI9:DI55" si="36">DH9+DC9</f>
        <v>0</v>
      </c>
      <c r="DJ9" s="1112">
        <f t="shared" ref="DJ9:DJ55" si="37">DI9*$DI$60</f>
        <v>0</v>
      </c>
      <c r="DM9" s="1108">
        <v>6.5</v>
      </c>
      <c r="DN9" s="1118">
        <v>0</v>
      </c>
      <c r="DO9" s="1118">
        <v>0</v>
      </c>
      <c r="DP9" s="1116">
        <f t="shared" ref="DP9:DP55" si="38">DN9+DO9</f>
        <v>0</v>
      </c>
      <c r="DQ9" s="1112">
        <f t="shared" ref="DQ9:DQ55" si="39">DP9*$DQ$60</f>
        <v>0</v>
      </c>
      <c r="DR9" s="1115">
        <v>0</v>
      </c>
      <c r="DS9" s="1115"/>
      <c r="DT9" s="1115"/>
      <c r="DU9" s="965">
        <v>0</v>
      </c>
      <c r="DV9" s="1117">
        <f t="shared" ref="DV9:DV55" si="40">DU9*$DU$60</f>
        <v>0</v>
      </c>
      <c r="DW9" s="1116">
        <f t="shared" ref="DW9:DW55" si="41">DQ9+DV9</f>
        <v>0</v>
      </c>
      <c r="DX9" s="1112">
        <f t="shared" ref="DX9:DX55" si="42">DW9*$DW$60</f>
        <v>0</v>
      </c>
      <c r="EA9" s="1108">
        <v>6.5</v>
      </c>
      <c r="EB9" s="1118">
        <v>0</v>
      </c>
      <c r="EC9" s="1118">
        <v>0</v>
      </c>
      <c r="ED9" s="1116">
        <f t="shared" ref="ED9:ED55" si="43">EB9+EC9</f>
        <v>0</v>
      </c>
      <c r="EE9" s="1112">
        <f t="shared" ref="EE9:EE55" si="44">ED9*$EE$60</f>
        <v>0</v>
      </c>
      <c r="EF9" s="1115">
        <v>0</v>
      </c>
      <c r="EG9" s="1115"/>
      <c r="EH9" s="1115">
        <v>0</v>
      </c>
      <c r="EI9" s="965">
        <f t="shared" ref="EI9:EI55" si="45">SUM(EF9:EH9)</f>
        <v>0</v>
      </c>
      <c r="EJ9" s="1117">
        <f t="shared" ref="EJ9:EJ55" si="46">EI9*$EI$60</f>
        <v>0</v>
      </c>
      <c r="EK9" s="1116">
        <f t="shared" ref="EK9:EK12" si="47">EE9+EJ9</f>
        <v>0</v>
      </c>
      <c r="EL9" s="1112">
        <f t="shared" ref="EL9:EL55" si="48">EK9*$EK$60</f>
        <v>0</v>
      </c>
    </row>
    <row r="10" spans="1:142">
      <c r="B10" s="1131">
        <f t="shared" si="13"/>
        <v>7.25</v>
      </c>
      <c r="C10" s="1096">
        <v>7</v>
      </c>
      <c r="D10" s="1133">
        <v>0</v>
      </c>
      <c r="E10" s="1133">
        <v>0</v>
      </c>
      <c r="F10" s="1133">
        <v>0</v>
      </c>
      <c r="G10" s="1133">
        <v>0</v>
      </c>
      <c r="H10" s="1133">
        <v>0</v>
      </c>
      <c r="I10" s="1133">
        <v>0</v>
      </c>
      <c r="J10" s="1133">
        <v>0</v>
      </c>
      <c r="K10" s="1133">
        <v>0</v>
      </c>
      <c r="L10" s="1133">
        <v>0</v>
      </c>
      <c r="M10" s="1133">
        <v>0</v>
      </c>
      <c r="N10" s="1133">
        <v>0</v>
      </c>
      <c r="O10" s="1133">
        <v>0</v>
      </c>
      <c r="P10" s="1133">
        <v>0</v>
      </c>
      <c r="Q10" s="1133"/>
      <c r="R10" s="1133">
        <v>0</v>
      </c>
      <c r="S10" s="1133">
        <v>0</v>
      </c>
      <c r="T10" s="1133">
        <v>0</v>
      </c>
      <c r="U10" s="1194">
        <v>0</v>
      </c>
      <c r="V10" s="194"/>
      <c r="AC10" s="1108">
        <v>7</v>
      </c>
      <c r="AD10" s="1115"/>
      <c r="AE10" s="1115"/>
      <c r="AF10" s="1116">
        <f t="shared" si="14"/>
        <v>0</v>
      </c>
      <c r="AG10" s="1112">
        <f t="shared" si="0"/>
        <v>0</v>
      </c>
      <c r="AH10" s="1115">
        <v>0</v>
      </c>
      <c r="AI10" s="1115">
        <v>0</v>
      </c>
      <c r="AJ10" s="965">
        <f t="shared" si="15"/>
        <v>0</v>
      </c>
      <c r="AK10" s="1117">
        <f t="shared" si="1"/>
        <v>0</v>
      </c>
      <c r="AL10" s="1116">
        <f t="shared" si="2"/>
        <v>0</v>
      </c>
      <c r="AM10" s="1112">
        <f t="shared" si="3"/>
        <v>0</v>
      </c>
      <c r="AO10" s="1108">
        <v>7</v>
      </c>
      <c r="AP10" s="1118">
        <v>0</v>
      </c>
      <c r="AQ10" s="1118">
        <v>0</v>
      </c>
      <c r="AR10" s="1116">
        <f t="shared" si="4"/>
        <v>0</v>
      </c>
      <c r="AS10" s="1112">
        <f t="shared" si="5"/>
        <v>0</v>
      </c>
      <c r="AT10" s="1115">
        <v>0</v>
      </c>
      <c r="AU10" s="1115">
        <v>0</v>
      </c>
      <c r="AV10" s="965">
        <f t="shared" si="16"/>
        <v>0</v>
      </c>
      <c r="AW10" s="1117">
        <f t="shared" si="6"/>
        <v>0</v>
      </c>
      <c r="AX10" s="1116">
        <f t="shared" si="7"/>
        <v>0</v>
      </c>
      <c r="AY10" s="1112">
        <f t="shared" si="8"/>
        <v>0</v>
      </c>
      <c r="BA10" s="1108">
        <v>7</v>
      </c>
      <c r="BB10" s="1118">
        <v>0</v>
      </c>
      <c r="BC10" s="1118">
        <v>0</v>
      </c>
      <c r="BD10" s="1116">
        <f t="shared" si="9"/>
        <v>0</v>
      </c>
      <c r="BE10" s="1112">
        <f t="shared" si="17"/>
        <v>0</v>
      </c>
      <c r="BF10" s="1115">
        <v>0</v>
      </c>
      <c r="BG10" s="1115"/>
      <c r="BH10" s="965">
        <f t="shared" si="18"/>
        <v>0</v>
      </c>
      <c r="BI10" s="1117">
        <f t="shared" si="19"/>
        <v>0</v>
      </c>
      <c r="BJ10" s="1116">
        <f t="shared" si="20"/>
        <v>0</v>
      </c>
      <c r="BK10" s="1112">
        <f t="shared" si="21"/>
        <v>0</v>
      </c>
      <c r="BM10" s="1108">
        <v>7</v>
      </c>
      <c r="BN10" s="1118">
        <v>0</v>
      </c>
      <c r="BO10" s="1118">
        <v>0</v>
      </c>
      <c r="BP10" s="1116">
        <f t="shared" si="10"/>
        <v>0</v>
      </c>
      <c r="BQ10" s="1112">
        <f t="shared" si="22"/>
        <v>0</v>
      </c>
      <c r="BR10" s="1115">
        <v>0</v>
      </c>
      <c r="BS10" s="1115"/>
      <c r="BT10" s="965">
        <f t="shared" si="23"/>
        <v>0</v>
      </c>
      <c r="BU10" s="1117">
        <f t="shared" si="24"/>
        <v>0</v>
      </c>
      <c r="BV10" s="1116">
        <f t="shared" si="25"/>
        <v>0</v>
      </c>
      <c r="BW10" s="1112">
        <f t="shared" si="26"/>
        <v>0</v>
      </c>
      <c r="BY10" s="1108">
        <v>7</v>
      </c>
      <c r="BZ10" s="1118">
        <v>0</v>
      </c>
      <c r="CA10" s="1118">
        <v>0</v>
      </c>
      <c r="CB10" s="1116">
        <f t="shared" si="11"/>
        <v>0</v>
      </c>
      <c r="CC10" s="1112">
        <f t="shared" si="27"/>
        <v>0</v>
      </c>
      <c r="CD10" s="1115"/>
      <c r="CE10" s="1115"/>
      <c r="CF10" s="965"/>
      <c r="CG10" s="1117"/>
      <c r="CH10" s="1116"/>
      <c r="CI10" s="1112"/>
      <c r="CK10" s="1108">
        <v>7</v>
      </c>
      <c r="CL10" s="1118">
        <v>0</v>
      </c>
      <c r="CM10" s="1118">
        <v>0</v>
      </c>
      <c r="CN10" s="1116">
        <f t="shared" si="12"/>
        <v>0</v>
      </c>
      <c r="CO10" s="1112">
        <f t="shared" si="28"/>
        <v>0</v>
      </c>
      <c r="CP10" s="1115">
        <v>0</v>
      </c>
      <c r="CQ10" s="1115"/>
      <c r="CR10" s="1115"/>
      <c r="CS10" s="965">
        <f t="shared" si="29"/>
        <v>0</v>
      </c>
      <c r="CT10" s="1117">
        <f t="shared" si="30"/>
        <v>0</v>
      </c>
      <c r="CU10" s="1116">
        <f t="shared" si="31"/>
        <v>0</v>
      </c>
      <c r="CV10" s="1112">
        <f t="shared" si="32"/>
        <v>0</v>
      </c>
      <c r="CY10" s="1108">
        <v>7</v>
      </c>
      <c r="CZ10" s="1118">
        <v>0</v>
      </c>
      <c r="DA10" s="1118">
        <v>0</v>
      </c>
      <c r="DB10" s="1116">
        <f t="shared" si="33"/>
        <v>0</v>
      </c>
      <c r="DC10" s="1112">
        <f t="shared" si="34"/>
        <v>0</v>
      </c>
      <c r="DD10" s="1115">
        <v>0</v>
      </c>
      <c r="DE10" s="1115"/>
      <c r="DF10" s="1115"/>
      <c r="DG10" s="965">
        <f t="shared" si="35"/>
        <v>0</v>
      </c>
      <c r="DH10" s="1117">
        <v>0</v>
      </c>
      <c r="DI10" s="1116">
        <f t="shared" si="36"/>
        <v>0</v>
      </c>
      <c r="DJ10" s="1112">
        <f t="shared" si="37"/>
        <v>0</v>
      </c>
      <c r="DM10" s="1108">
        <v>7</v>
      </c>
      <c r="DN10" s="1118">
        <v>0</v>
      </c>
      <c r="DO10" s="1118">
        <v>0</v>
      </c>
      <c r="DP10" s="1116">
        <f t="shared" si="38"/>
        <v>0</v>
      </c>
      <c r="DQ10" s="1112">
        <f t="shared" si="39"/>
        <v>0</v>
      </c>
      <c r="DR10" s="1115">
        <v>0</v>
      </c>
      <c r="DS10" s="1115"/>
      <c r="DT10" s="1115"/>
      <c r="DU10" s="965">
        <v>0</v>
      </c>
      <c r="DV10" s="1117">
        <f t="shared" si="40"/>
        <v>0</v>
      </c>
      <c r="DW10" s="1116">
        <f t="shared" si="41"/>
        <v>0</v>
      </c>
      <c r="DX10" s="1112">
        <f t="shared" si="42"/>
        <v>0</v>
      </c>
      <c r="EA10" s="1108">
        <v>7</v>
      </c>
      <c r="EB10" s="1118">
        <v>0</v>
      </c>
      <c r="EC10" s="1118">
        <v>0</v>
      </c>
      <c r="ED10" s="1116">
        <f t="shared" si="43"/>
        <v>0</v>
      </c>
      <c r="EE10" s="1112">
        <f t="shared" si="44"/>
        <v>0</v>
      </c>
      <c r="EF10" s="1115">
        <v>0</v>
      </c>
      <c r="EG10" s="1115"/>
      <c r="EH10" s="1115">
        <v>0</v>
      </c>
      <c r="EI10" s="965">
        <f t="shared" si="45"/>
        <v>0</v>
      </c>
      <c r="EJ10" s="1117">
        <f t="shared" si="46"/>
        <v>0</v>
      </c>
      <c r="EK10" s="1116">
        <f t="shared" si="47"/>
        <v>0</v>
      </c>
      <c r="EL10" s="1112">
        <f t="shared" si="48"/>
        <v>0</v>
      </c>
    </row>
    <row r="11" spans="1:142">
      <c r="B11" s="1131">
        <f t="shared" si="13"/>
        <v>7.75</v>
      </c>
      <c r="C11" s="1132">
        <v>7.5</v>
      </c>
      <c r="D11" s="1133">
        <v>0</v>
      </c>
      <c r="E11" s="1133">
        <v>0</v>
      </c>
      <c r="F11" s="1133">
        <v>0</v>
      </c>
      <c r="G11" s="1133">
        <v>0</v>
      </c>
      <c r="H11" s="1133">
        <v>0</v>
      </c>
      <c r="I11" s="1133">
        <v>0</v>
      </c>
      <c r="J11" s="1133">
        <v>0</v>
      </c>
      <c r="K11" s="1133">
        <v>0</v>
      </c>
      <c r="L11" s="1133">
        <v>0</v>
      </c>
      <c r="M11" s="1133">
        <v>0</v>
      </c>
      <c r="N11" s="1133">
        <v>0</v>
      </c>
      <c r="O11" s="1133">
        <v>0</v>
      </c>
      <c r="P11" s="1133">
        <v>0</v>
      </c>
      <c r="Q11" s="1133"/>
      <c r="R11" s="1133">
        <v>0</v>
      </c>
      <c r="S11" s="1133">
        <v>643.09840289503165</v>
      </c>
      <c r="T11" s="1133">
        <v>0</v>
      </c>
      <c r="U11" s="1194">
        <v>0</v>
      </c>
      <c r="V11" s="194"/>
      <c r="AC11" s="1108">
        <v>7.5</v>
      </c>
      <c r="AD11" s="1115"/>
      <c r="AE11" s="1115"/>
      <c r="AF11" s="1116">
        <f t="shared" si="14"/>
        <v>0</v>
      </c>
      <c r="AG11" s="1112">
        <f t="shared" si="0"/>
        <v>0</v>
      </c>
      <c r="AH11" s="1115">
        <v>0</v>
      </c>
      <c r="AI11" s="1115">
        <v>0</v>
      </c>
      <c r="AJ11" s="965">
        <f t="shared" si="15"/>
        <v>0</v>
      </c>
      <c r="AK11" s="1117">
        <f t="shared" si="1"/>
        <v>0</v>
      </c>
      <c r="AL11" s="1116">
        <f t="shared" si="2"/>
        <v>0</v>
      </c>
      <c r="AM11" s="1112">
        <f t="shared" si="3"/>
        <v>0</v>
      </c>
      <c r="AO11" s="1108">
        <v>7.5</v>
      </c>
      <c r="AP11" s="1118">
        <v>0</v>
      </c>
      <c r="AQ11" s="1118">
        <v>0</v>
      </c>
      <c r="AR11" s="1116">
        <f t="shared" si="4"/>
        <v>0</v>
      </c>
      <c r="AS11" s="1112">
        <f t="shared" si="5"/>
        <v>0</v>
      </c>
      <c r="AT11" s="1115">
        <v>0</v>
      </c>
      <c r="AU11" s="1115">
        <v>0</v>
      </c>
      <c r="AV11" s="965">
        <f t="shared" si="16"/>
        <v>0</v>
      </c>
      <c r="AW11" s="1117">
        <f t="shared" si="6"/>
        <v>0</v>
      </c>
      <c r="AX11" s="1116">
        <f t="shared" si="7"/>
        <v>0</v>
      </c>
      <c r="AY11" s="1112">
        <f t="shared" si="8"/>
        <v>0</v>
      </c>
      <c r="BA11" s="1108">
        <v>7.5</v>
      </c>
      <c r="BB11" s="1118">
        <v>0</v>
      </c>
      <c r="BC11" s="1118">
        <v>0</v>
      </c>
      <c r="BD11" s="1116">
        <f t="shared" si="9"/>
        <v>0</v>
      </c>
      <c r="BE11" s="1112">
        <f t="shared" si="17"/>
        <v>0</v>
      </c>
      <c r="BF11" s="1115">
        <v>0</v>
      </c>
      <c r="BG11" s="1115"/>
      <c r="BH11" s="965">
        <f t="shared" si="18"/>
        <v>0</v>
      </c>
      <c r="BI11" s="1117">
        <f t="shared" si="19"/>
        <v>0</v>
      </c>
      <c r="BJ11" s="1116">
        <f t="shared" si="20"/>
        <v>0</v>
      </c>
      <c r="BK11" s="1112">
        <f t="shared" si="21"/>
        <v>0</v>
      </c>
      <c r="BM11" s="1108">
        <v>7.5</v>
      </c>
      <c r="BN11" s="1118">
        <v>0</v>
      </c>
      <c r="BO11" s="1118">
        <v>0</v>
      </c>
      <c r="BP11" s="1116">
        <f t="shared" si="10"/>
        <v>0</v>
      </c>
      <c r="BQ11" s="1112">
        <f t="shared" si="22"/>
        <v>0</v>
      </c>
      <c r="BR11" s="1115">
        <v>0</v>
      </c>
      <c r="BS11" s="1115"/>
      <c r="BT11" s="965">
        <f t="shared" si="23"/>
        <v>0</v>
      </c>
      <c r="BU11" s="1117">
        <f t="shared" si="24"/>
        <v>0</v>
      </c>
      <c r="BV11" s="1116">
        <f t="shared" si="25"/>
        <v>0</v>
      </c>
      <c r="BW11" s="1112">
        <f t="shared" si="26"/>
        <v>0</v>
      </c>
      <c r="BY11" s="1108">
        <v>7.5</v>
      </c>
      <c r="BZ11" s="1118">
        <v>0</v>
      </c>
      <c r="CA11" s="1118">
        <v>0</v>
      </c>
      <c r="CB11" s="1116">
        <f t="shared" si="11"/>
        <v>0</v>
      </c>
      <c r="CC11" s="1112">
        <f t="shared" si="27"/>
        <v>0</v>
      </c>
      <c r="CD11" s="1115"/>
      <c r="CE11" s="1115"/>
      <c r="CF11" s="965"/>
      <c r="CG11" s="1117"/>
      <c r="CH11" s="1116"/>
      <c r="CI11" s="1112"/>
      <c r="CK11" s="1108">
        <v>7.5</v>
      </c>
      <c r="CL11" s="1118">
        <v>0</v>
      </c>
      <c r="CM11" s="1118">
        <v>0</v>
      </c>
      <c r="CN11" s="1116">
        <f t="shared" si="12"/>
        <v>0</v>
      </c>
      <c r="CO11" s="1112">
        <f t="shared" si="28"/>
        <v>0</v>
      </c>
      <c r="CP11" s="1115">
        <v>0</v>
      </c>
      <c r="CQ11" s="1115"/>
      <c r="CR11" s="1115"/>
      <c r="CS11" s="965">
        <f t="shared" si="29"/>
        <v>0</v>
      </c>
      <c r="CT11" s="1117">
        <f t="shared" si="30"/>
        <v>0</v>
      </c>
      <c r="CU11" s="1116">
        <f t="shared" si="31"/>
        <v>0</v>
      </c>
      <c r="CV11" s="1112">
        <f t="shared" si="32"/>
        <v>0</v>
      </c>
      <c r="CY11" s="1108">
        <v>7.5</v>
      </c>
      <c r="CZ11" s="1118">
        <v>0</v>
      </c>
      <c r="DA11" s="1118">
        <v>602.6595627067752</v>
      </c>
      <c r="DB11" s="1116">
        <f t="shared" si="33"/>
        <v>602.6595627067752</v>
      </c>
      <c r="DC11" s="1112">
        <f t="shared" si="34"/>
        <v>641.84953412837206</v>
      </c>
      <c r="DD11" s="1115">
        <v>0</v>
      </c>
      <c r="DE11" s="1115"/>
      <c r="DF11" s="1115"/>
      <c r="DG11" s="965">
        <f t="shared" si="35"/>
        <v>0</v>
      </c>
      <c r="DH11" s="1117">
        <v>0</v>
      </c>
      <c r="DI11" s="1116">
        <f t="shared" si="36"/>
        <v>641.84953412837206</v>
      </c>
      <c r="DJ11" s="1112">
        <f t="shared" si="37"/>
        <v>643.09840289503165</v>
      </c>
      <c r="DM11" s="1108">
        <v>7.5</v>
      </c>
      <c r="DN11" s="1118">
        <v>0</v>
      </c>
      <c r="DO11" s="1118">
        <v>0</v>
      </c>
      <c r="DP11" s="1116">
        <f t="shared" si="38"/>
        <v>0</v>
      </c>
      <c r="DQ11" s="1112">
        <f t="shared" si="39"/>
        <v>0</v>
      </c>
      <c r="DR11" s="1115">
        <v>0</v>
      </c>
      <c r="DS11" s="1115"/>
      <c r="DT11" s="1115"/>
      <c r="DU11" s="965">
        <v>0</v>
      </c>
      <c r="DV11" s="1117">
        <f t="shared" si="40"/>
        <v>0</v>
      </c>
      <c r="DW11" s="1116">
        <f t="shared" si="41"/>
        <v>0</v>
      </c>
      <c r="DX11" s="1112">
        <f t="shared" si="42"/>
        <v>0</v>
      </c>
      <c r="EA11" s="1108">
        <v>7.5</v>
      </c>
      <c r="EB11" s="1118">
        <v>0</v>
      </c>
      <c r="EC11" s="1118">
        <v>0</v>
      </c>
      <c r="ED11" s="1116">
        <f t="shared" si="43"/>
        <v>0</v>
      </c>
      <c r="EE11" s="1112">
        <f t="shared" si="44"/>
        <v>0</v>
      </c>
      <c r="EF11" s="1115">
        <v>0</v>
      </c>
      <c r="EG11" s="1115"/>
      <c r="EH11" s="1115">
        <v>0</v>
      </c>
      <c r="EI11" s="965">
        <f t="shared" si="45"/>
        <v>0</v>
      </c>
      <c r="EJ11" s="1117">
        <f t="shared" si="46"/>
        <v>0</v>
      </c>
      <c r="EK11" s="1116">
        <f t="shared" si="47"/>
        <v>0</v>
      </c>
      <c r="EL11" s="1112">
        <f t="shared" si="48"/>
        <v>0</v>
      </c>
    </row>
    <row r="12" spans="1:142">
      <c r="B12" s="1131">
        <f t="shared" si="13"/>
        <v>8.25</v>
      </c>
      <c r="C12" s="1096">
        <v>8</v>
      </c>
      <c r="D12" s="1133">
        <v>0</v>
      </c>
      <c r="E12" s="1133">
        <v>0</v>
      </c>
      <c r="F12" s="1133">
        <v>0</v>
      </c>
      <c r="G12" s="1133">
        <v>0</v>
      </c>
      <c r="H12" s="1133">
        <v>0</v>
      </c>
      <c r="I12" s="1133">
        <v>0</v>
      </c>
      <c r="J12" s="1133">
        <v>0</v>
      </c>
      <c r="K12" s="1133">
        <v>0</v>
      </c>
      <c r="L12" s="1133">
        <v>0</v>
      </c>
      <c r="M12" s="1133">
        <v>0</v>
      </c>
      <c r="N12" s="1133">
        <v>0</v>
      </c>
      <c r="O12" s="1133">
        <v>0</v>
      </c>
      <c r="P12" s="1133">
        <v>0</v>
      </c>
      <c r="Q12" s="1133"/>
      <c r="R12" s="1133">
        <v>0</v>
      </c>
      <c r="S12" s="1133">
        <v>621.3046284032572</v>
      </c>
      <c r="T12" s="1133">
        <v>0</v>
      </c>
      <c r="U12" s="1194">
        <v>0</v>
      </c>
      <c r="V12" s="194"/>
      <c r="AC12" s="1108">
        <v>8</v>
      </c>
      <c r="AD12" s="1115"/>
      <c r="AE12" s="1115"/>
      <c r="AF12" s="1116">
        <f t="shared" si="14"/>
        <v>0</v>
      </c>
      <c r="AG12" s="1112">
        <f t="shared" si="0"/>
        <v>0</v>
      </c>
      <c r="AH12" s="1115">
        <v>0</v>
      </c>
      <c r="AI12" s="1115">
        <v>0</v>
      </c>
      <c r="AJ12" s="965">
        <f t="shared" si="15"/>
        <v>0</v>
      </c>
      <c r="AK12" s="1117">
        <f t="shared" si="1"/>
        <v>0</v>
      </c>
      <c r="AL12" s="1116">
        <f t="shared" si="2"/>
        <v>0</v>
      </c>
      <c r="AM12" s="1112">
        <f t="shared" si="3"/>
        <v>0</v>
      </c>
      <c r="AO12" s="1108">
        <v>8</v>
      </c>
      <c r="AP12" s="1118">
        <v>0</v>
      </c>
      <c r="AQ12" s="1118">
        <v>0</v>
      </c>
      <c r="AR12" s="1116">
        <f t="shared" si="4"/>
        <v>0</v>
      </c>
      <c r="AS12" s="1112">
        <f t="shared" si="5"/>
        <v>0</v>
      </c>
      <c r="AT12" s="1115">
        <v>0</v>
      </c>
      <c r="AU12" s="1115">
        <v>0</v>
      </c>
      <c r="AV12" s="965">
        <f t="shared" si="16"/>
        <v>0</v>
      </c>
      <c r="AW12" s="1117">
        <f t="shared" si="6"/>
        <v>0</v>
      </c>
      <c r="AX12" s="1116">
        <f t="shared" si="7"/>
        <v>0</v>
      </c>
      <c r="AY12" s="1112">
        <f t="shared" si="8"/>
        <v>0</v>
      </c>
      <c r="BA12" s="1108">
        <v>8</v>
      </c>
      <c r="BB12" s="1118">
        <v>0</v>
      </c>
      <c r="BC12" s="1118">
        <v>0</v>
      </c>
      <c r="BD12" s="1116">
        <f t="shared" si="9"/>
        <v>0</v>
      </c>
      <c r="BE12" s="1112">
        <f t="shared" si="17"/>
        <v>0</v>
      </c>
      <c r="BF12" s="1115">
        <v>0</v>
      </c>
      <c r="BG12" s="1115"/>
      <c r="BH12" s="965">
        <f t="shared" si="18"/>
        <v>0</v>
      </c>
      <c r="BI12" s="1117">
        <f t="shared" si="19"/>
        <v>0</v>
      </c>
      <c r="BJ12" s="1116">
        <f t="shared" si="20"/>
        <v>0</v>
      </c>
      <c r="BK12" s="1112">
        <f t="shared" si="21"/>
        <v>0</v>
      </c>
      <c r="BM12" s="1108">
        <v>8</v>
      </c>
      <c r="BN12" s="1118">
        <v>0</v>
      </c>
      <c r="BO12" s="1118">
        <v>0</v>
      </c>
      <c r="BP12" s="1116">
        <f t="shared" si="10"/>
        <v>0</v>
      </c>
      <c r="BQ12" s="1112">
        <f t="shared" si="22"/>
        <v>0</v>
      </c>
      <c r="BR12" s="1115">
        <v>0</v>
      </c>
      <c r="BS12" s="1115"/>
      <c r="BT12" s="965">
        <f t="shared" si="23"/>
        <v>0</v>
      </c>
      <c r="BU12" s="1117">
        <f t="shared" si="24"/>
        <v>0</v>
      </c>
      <c r="BV12" s="1116">
        <f t="shared" si="25"/>
        <v>0</v>
      </c>
      <c r="BW12" s="1112">
        <f t="shared" si="26"/>
        <v>0</v>
      </c>
      <c r="BY12" s="1108">
        <v>8</v>
      </c>
      <c r="BZ12" s="1118">
        <v>0</v>
      </c>
      <c r="CA12" s="1118">
        <v>0</v>
      </c>
      <c r="CB12" s="1116">
        <f t="shared" si="11"/>
        <v>0</v>
      </c>
      <c r="CC12" s="1112">
        <f t="shared" si="27"/>
        <v>0</v>
      </c>
      <c r="CD12" s="1115"/>
      <c r="CE12" s="1115"/>
      <c r="CF12" s="965"/>
      <c r="CG12" s="1117"/>
      <c r="CH12" s="1116"/>
      <c r="CI12" s="1112"/>
      <c r="CK12" s="1108">
        <v>8</v>
      </c>
      <c r="CL12" s="1118">
        <v>0</v>
      </c>
      <c r="CM12" s="1118">
        <v>0</v>
      </c>
      <c r="CN12" s="1116">
        <f t="shared" si="12"/>
        <v>0</v>
      </c>
      <c r="CO12" s="1112">
        <f t="shared" si="28"/>
        <v>0</v>
      </c>
      <c r="CP12" s="1115">
        <v>0</v>
      </c>
      <c r="CQ12" s="1115"/>
      <c r="CR12" s="1115"/>
      <c r="CS12" s="965">
        <f t="shared" si="29"/>
        <v>0</v>
      </c>
      <c r="CT12" s="1117">
        <f t="shared" si="30"/>
        <v>0</v>
      </c>
      <c r="CU12" s="1116">
        <f t="shared" si="31"/>
        <v>0</v>
      </c>
      <c r="CV12" s="1112">
        <f t="shared" si="32"/>
        <v>0</v>
      </c>
      <c r="CY12" s="1108">
        <v>8</v>
      </c>
      <c r="CZ12" s="1118">
        <v>0</v>
      </c>
      <c r="DA12" s="1118">
        <v>582.23620829349011</v>
      </c>
      <c r="DB12" s="1116">
        <f t="shared" si="33"/>
        <v>582.23620829349011</v>
      </c>
      <c r="DC12" s="1112">
        <f t="shared" si="34"/>
        <v>620.09808218653382</v>
      </c>
      <c r="DD12" s="1115">
        <v>0</v>
      </c>
      <c r="DE12" s="1115"/>
      <c r="DF12" s="1115"/>
      <c r="DG12" s="965">
        <f t="shared" si="35"/>
        <v>0</v>
      </c>
      <c r="DH12" s="1117">
        <v>0</v>
      </c>
      <c r="DI12" s="1116">
        <f t="shared" si="36"/>
        <v>620.09808218653382</v>
      </c>
      <c r="DJ12" s="1112">
        <f t="shared" si="37"/>
        <v>621.3046284032572</v>
      </c>
      <c r="DM12" s="1108">
        <v>8</v>
      </c>
      <c r="DN12" s="1118">
        <v>0</v>
      </c>
      <c r="DO12" s="1118">
        <v>0</v>
      </c>
      <c r="DP12" s="1116">
        <f t="shared" si="38"/>
        <v>0</v>
      </c>
      <c r="DQ12" s="1112">
        <f t="shared" si="39"/>
        <v>0</v>
      </c>
      <c r="DR12" s="1115">
        <v>0</v>
      </c>
      <c r="DS12" s="1115"/>
      <c r="DT12" s="1115"/>
      <c r="DU12" s="965">
        <v>0</v>
      </c>
      <c r="DV12" s="1117">
        <f t="shared" si="40"/>
        <v>0</v>
      </c>
      <c r="DW12" s="1116">
        <f t="shared" si="41"/>
        <v>0</v>
      </c>
      <c r="DX12" s="1112">
        <f t="shared" si="42"/>
        <v>0</v>
      </c>
      <c r="EA12" s="1108">
        <v>8</v>
      </c>
      <c r="EB12" s="1118">
        <v>0</v>
      </c>
      <c r="EC12" s="1118">
        <v>0</v>
      </c>
      <c r="ED12" s="1116">
        <f t="shared" si="43"/>
        <v>0</v>
      </c>
      <c r="EE12" s="1112">
        <f t="shared" si="44"/>
        <v>0</v>
      </c>
      <c r="EF12" s="1115">
        <v>0</v>
      </c>
      <c r="EG12" s="1115"/>
      <c r="EH12" s="1115">
        <v>0</v>
      </c>
      <c r="EI12" s="965">
        <f t="shared" si="45"/>
        <v>0</v>
      </c>
      <c r="EJ12" s="1117">
        <f t="shared" si="46"/>
        <v>0</v>
      </c>
      <c r="EK12" s="1116">
        <f t="shared" si="47"/>
        <v>0</v>
      </c>
      <c r="EL12" s="1112">
        <f t="shared" si="48"/>
        <v>0</v>
      </c>
    </row>
    <row r="13" spans="1:142">
      <c r="B13" s="1131">
        <f t="shared" si="13"/>
        <v>8.75</v>
      </c>
      <c r="C13" s="1132">
        <v>8.5</v>
      </c>
      <c r="D13" s="1133">
        <v>0</v>
      </c>
      <c r="E13" s="1133">
        <v>0</v>
      </c>
      <c r="F13" s="1133">
        <v>0</v>
      </c>
      <c r="G13" s="1133">
        <v>0</v>
      </c>
      <c r="H13" s="1133">
        <v>0</v>
      </c>
      <c r="I13" s="1133">
        <v>0</v>
      </c>
      <c r="J13" s="1133">
        <v>0</v>
      </c>
      <c r="K13" s="1133">
        <v>0</v>
      </c>
      <c r="L13" s="1133">
        <v>0</v>
      </c>
      <c r="M13" s="1133">
        <v>0</v>
      </c>
      <c r="N13" s="1133">
        <v>0</v>
      </c>
      <c r="O13" s="1133">
        <v>0</v>
      </c>
      <c r="P13" s="1133">
        <v>0</v>
      </c>
      <c r="Q13" s="1133"/>
      <c r="R13" s="1133">
        <v>0</v>
      </c>
      <c r="S13" s="1133">
        <v>1069.6922384208337</v>
      </c>
      <c r="T13" s="1133">
        <v>168.73717002031009</v>
      </c>
      <c r="U13" s="1194">
        <v>0</v>
      </c>
      <c r="V13" s="194"/>
      <c r="AC13" s="1108">
        <v>8.5</v>
      </c>
      <c r="AD13" s="1115"/>
      <c r="AE13" s="1115"/>
      <c r="AF13" s="1116">
        <f t="shared" si="14"/>
        <v>0</v>
      </c>
      <c r="AG13" s="1112">
        <f t="shared" si="0"/>
        <v>0</v>
      </c>
      <c r="AH13" s="1115">
        <v>0</v>
      </c>
      <c r="AI13" s="1115">
        <v>0</v>
      </c>
      <c r="AJ13" s="965">
        <f t="shared" si="15"/>
        <v>0</v>
      </c>
      <c r="AK13" s="1117">
        <f t="shared" si="1"/>
        <v>0</v>
      </c>
      <c r="AL13" s="1116">
        <f t="shared" si="2"/>
        <v>0</v>
      </c>
      <c r="AM13" s="1112">
        <f t="shared" si="3"/>
        <v>0</v>
      </c>
      <c r="AO13" s="1108">
        <v>8.5</v>
      </c>
      <c r="AP13" s="1118">
        <v>0</v>
      </c>
      <c r="AQ13" s="1118">
        <v>0</v>
      </c>
      <c r="AR13" s="1116">
        <f t="shared" si="4"/>
        <v>0</v>
      </c>
      <c r="AS13" s="1112">
        <f t="shared" si="5"/>
        <v>0</v>
      </c>
      <c r="AT13" s="1115">
        <v>0</v>
      </c>
      <c r="AU13" s="1115">
        <v>0</v>
      </c>
      <c r="AV13" s="965">
        <f t="shared" si="16"/>
        <v>0</v>
      </c>
      <c r="AW13" s="1117">
        <f t="shared" si="6"/>
        <v>0</v>
      </c>
      <c r="AX13" s="1116">
        <f t="shared" si="7"/>
        <v>0</v>
      </c>
      <c r="AY13" s="1112">
        <f t="shared" si="8"/>
        <v>0</v>
      </c>
      <c r="BA13" s="1108">
        <v>8.5</v>
      </c>
      <c r="BB13" s="1118">
        <v>0</v>
      </c>
      <c r="BC13" s="1118">
        <v>0</v>
      </c>
      <c r="BD13" s="1116">
        <f t="shared" si="9"/>
        <v>0</v>
      </c>
      <c r="BE13" s="1112">
        <f t="shared" si="17"/>
        <v>0</v>
      </c>
      <c r="BF13" s="1115">
        <v>0</v>
      </c>
      <c r="BG13" s="1115"/>
      <c r="BH13" s="965">
        <f t="shared" si="18"/>
        <v>0</v>
      </c>
      <c r="BI13" s="1117">
        <f t="shared" si="19"/>
        <v>0</v>
      </c>
      <c r="BJ13" s="1116">
        <f t="shared" si="20"/>
        <v>0</v>
      </c>
      <c r="BK13" s="1112">
        <f t="shared" si="21"/>
        <v>0</v>
      </c>
      <c r="BM13" s="1108">
        <v>8.5</v>
      </c>
      <c r="BN13" s="1118">
        <v>0</v>
      </c>
      <c r="BO13" s="1118">
        <v>0</v>
      </c>
      <c r="BP13" s="1116">
        <f t="shared" si="10"/>
        <v>0</v>
      </c>
      <c r="BQ13" s="1112">
        <f t="shared" si="22"/>
        <v>0</v>
      </c>
      <c r="BR13" s="1115">
        <v>0</v>
      </c>
      <c r="BS13" s="1115"/>
      <c r="BT13" s="965">
        <f t="shared" si="23"/>
        <v>0</v>
      </c>
      <c r="BU13" s="1117">
        <f t="shared" si="24"/>
        <v>0</v>
      </c>
      <c r="BV13" s="1116">
        <f t="shared" si="25"/>
        <v>0</v>
      </c>
      <c r="BW13" s="1112">
        <f t="shared" si="26"/>
        <v>0</v>
      </c>
      <c r="BY13" s="1108">
        <v>8.5</v>
      </c>
      <c r="BZ13" s="1118">
        <v>0</v>
      </c>
      <c r="CA13" s="1118">
        <v>0</v>
      </c>
      <c r="CB13" s="1116">
        <f t="shared" si="11"/>
        <v>0</v>
      </c>
      <c r="CC13" s="1112">
        <f t="shared" si="27"/>
        <v>0</v>
      </c>
      <c r="CD13" s="1115"/>
      <c r="CE13" s="1115"/>
      <c r="CF13" s="965"/>
      <c r="CG13" s="1117"/>
      <c r="CH13" s="1116"/>
      <c r="CI13" s="1112"/>
      <c r="CK13" s="1108">
        <v>8.5</v>
      </c>
      <c r="CL13" s="1118">
        <v>0</v>
      </c>
      <c r="CM13" s="1118">
        <v>0</v>
      </c>
      <c r="CN13" s="1116">
        <f t="shared" si="12"/>
        <v>0</v>
      </c>
      <c r="CO13" s="1112">
        <f t="shared" si="28"/>
        <v>0</v>
      </c>
      <c r="CP13" s="1115">
        <v>0</v>
      </c>
      <c r="CQ13" s="1115"/>
      <c r="CR13" s="1115"/>
      <c r="CS13" s="965">
        <f t="shared" si="29"/>
        <v>0</v>
      </c>
      <c r="CT13" s="1117">
        <f t="shared" si="30"/>
        <v>0</v>
      </c>
      <c r="CU13" s="1116">
        <f t="shared" si="31"/>
        <v>0</v>
      </c>
      <c r="CV13" s="1112">
        <f t="shared" si="32"/>
        <v>0</v>
      </c>
      <c r="CY13" s="1108">
        <v>8.5</v>
      </c>
      <c r="CZ13" s="1118">
        <v>0</v>
      </c>
      <c r="DA13" s="1118">
        <v>1002.4286388140113</v>
      </c>
      <c r="DB13" s="1116">
        <f t="shared" si="33"/>
        <v>1002.4286388140113</v>
      </c>
      <c r="DC13" s="1112">
        <f t="shared" si="34"/>
        <v>1067.6149432192158</v>
      </c>
      <c r="DD13" s="1115">
        <v>0</v>
      </c>
      <c r="DE13" s="1115"/>
      <c r="DF13" s="1115"/>
      <c r="DG13" s="965">
        <f t="shared" si="35"/>
        <v>0</v>
      </c>
      <c r="DH13" s="1117">
        <v>0</v>
      </c>
      <c r="DI13" s="1116">
        <f t="shared" si="36"/>
        <v>1067.6149432192158</v>
      </c>
      <c r="DJ13" s="1112">
        <f t="shared" si="37"/>
        <v>1069.6922384208337</v>
      </c>
      <c r="DM13" s="1108">
        <v>8.5</v>
      </c>
      <c r="DN13" s="1118">
        <v>164.57486912550613</v>
      </c>
      <c r="DO13" s="1118">
        <v>0</v>
      </c>
      <c r="DP13" s="1116">
        <f t="shared" si="38"/>
        <v>164.57486912550613</v>
      </c>
      <c r="DQ13" s="1112">
        <f t="shared" si="39"/>
        <v>164.5861184909925</v>
      </c>
      <c r="DR13" s="1115">
        <v>0</v>
      </c>
      <c r="DS13" s="1115"/>
      <c r="DT13" s="1115"/>
      <c r="DU13" s="965">
        <v>0</v>
      </c>
      <c r="DV13" s="1117">
        <f t="shared" si="40"/>
        <v>0</v>
      </c>
      <c r="DW13" s="1116">
        <f>DQ13+DV13</f>
        <v>164.5861184909925</v>
      </c>
      <c r="DX13" s="1112">
        <f t="shared" si="42"/>
        <v>168.73717002031009</v>
      </c>
      <c r="EA13" s="1108">
        <v>8.5</v>
      </c>
      <c r="EB13" s="1118">
        <v>0</v>
      </c>
      <c r="EC13" s="1118">
        <v>0</v>
      </c>
      <c r="ED13" s="1116">
        <f t="shared" si="43"/>
        <v>0</v>
      </c>
      <c r="EE13" s="1112">
        <f t="shared" si="44"/>
        <v>0</v>
      </c>
      <c r="EF13" s="1115">
        <v>0</v>
      </c>
      <c r="EG13" s="1115"/>
      <c r="EH13" s="1115">
        <v>0</v>
      </c>
      <c r="EI13" s="965">
        <f t="shared" si="45"/>
        <v>0</v>
      </c>
      <c r="EJ13" s="1117">
        <f t="shared" si="46"/>
        <v>0</v>
      </c>
      <c r="EK13" s="1116">
        <f>EE13+EJ13</f>
        <v>0</v>
      </c>
      <c r="EL13" s="1112">
        <f t="shared" si="48"/>
        <v>0</v>
      </c>
    </row>
    <row r="14" spans="1:142">
      <c r="B14" s="1131">
        <f t="shared" si="13"/>
        <v>9.25</v>
      </c>
      <c r="C14" s="1096">
        <v>9</v>
      </c>
      <c r="D14" s="1133">
        <v>0</v>
      </c>
      <c r="E14" s="1133">
        <v>0</v>
      </c>
      <c r="F14" s="1133">
        <v>0</v>
      </c>
      <c r="G14" s="1133">
        <v>1407.6764692272695</v>
      </c>
      <c r="H14" s="1133">
        <v>0</v>
      </c>
      <c r="I14" s="1133">
        <v>0</v>
      </c>
      <c r="J14" s="1133">
        <v>0</v>
      </c>
      <c r="K14" s="1133">
        <v>0</v>
      </c>
      <c r="L14" s="1133">
        <v>0</v>
      </c>
      <c r="M14" s="1133">
        <v>0</v>
      </c>
      <c r="N14" s="1133">
        <v>0</v>
      </c>
      <c r="O14" s="1133">
        <v>0</v>
      </c>
      <c r="P14" s="1133">
        <v>0</v>
      </c>
      <c r="Q14" s="1133"/>
      <c r="R14" s="1133">
        <v>0</v>
      </c>
      <c r="S14" s="1133">
        <v>831.8691704007648</v>
      </c>
      <c r="T14" s="1133">
        <v>506.21151006093027</v>
      </c>
      <c r="U14" s="1194">
        <v>0</v>
      </c>
      <c r="V14" s="194"/>
      <c r="AC14" s="1108">
        <v>9</v>
      </c>
      <c r="AD14" s="1115"/>
      <c r="AE14" s="1115"/>
      <c r="AF14" s="1116">
        <f t="shared" si="14"/>
        <v>0</v>
      </c>
      <c r="AG14" s="1112">
        <f t="shared" si="0"/>
        <v>0</v>
      </c>
      <c r="AH14" s="1115">
        <v>0</v>
      </c>
      <c r="AI14" s="1115">
        <v>0</v>
      </c>
      <c r="AJ14" s="965">
        <f t="shared" si="15"/>
        <v>0</v>
      </c>
      <c r="AK14" s="1117">
        <f t="shared" si="1"/>
        <v>0</v>
      </c>
      <c r="AL14" s="1116">
        <f t="shared" si="2"/>
        <v>0</v>
      </c>
      <c r="AM14" s="1112">
        <f t="shared" si="3"/>
        <v>0</v>
      </c>
      <c r="AO14" s="1108">
        <v>9</v>
      </c>
      <c r="AP14" s="1118">
        <v>0</v>
      </c>
      <c r="AQ14" s="1118">
        <v>0</v>
      </c>
      <c r="AR14" s="1116">
        <f t="shared" si="4"/>
        <v>0</v>
      </c>
      <c r="AS14" s="1112">
        <f t="shared" si="5"/>
        <v>0</v>
      </c>
      <c r="AT14" s="1115">
        <v>0</v>
      </c>
      <c r="AU14" s="1115">
        <v>0</v>
      </c>
      <c r="AV14" s="965">
        <f t="shared" si="16"/>
        <v>0</v>
      </c>
      <c r="AW14" s="1117">
        <f t="shared" si="6"/>
        <v>0</v>
      </c>
      <c r="AX14" s="1116">
        <f t="shared" si="7"/>
        <v>0</v>
      </c>
      <c r="AY14" s="1112">
        <f t="shared" si="8"/>
        <v>0</v>
      </c>
      <c r="BA14" s="1108">
        <v>9</v>
      </c>
      <c r="BB14" s="1118">
        <v>0</v>
      </c>
      <c r="BC14" s="1118">
        <v>0</v>
      </c>
      <c r="BD14" s="1116">
        <f t="shared" si="9"/>
        <v>0</v>
      </c>
      <c r="BE14" s="1112">
        <f t="shared" si="17"/>
        <v>0</v>
      </c>
      <c r="BF14" s="1115">
        <v>0</v>
      </c>
      <c r="BG14" s="1115"/>
      <c r="BH14" s="965">
        <f t="shared" si="18"/>
        <v>0</v>
      </c>
      <c r="BI14" s="1117">
        <f t="shared" si="19"/>
        <v>0</v>
      </c>
      <c r="BJ14" s="1116">
        <f t="shared" si="20"/>
        <v>0</v>
      </c>
      <c r="BK14" s="1112">
        <f t="shared" si="21"/>
        <v>0</v>
      </c>
      <c r="BM14" s="1108">
        <v>9</v>
      </c>
      <c r="BN14" s="1118">
        <v>0</v>
      </c>
      <c r="BO14" s="1118">
        <v>0</v>
      </c>
      <c r="BP14" s="1116">
        <f t="shared" si="10"/>
        <v>0</v>
      </c>
      <c r="BQ14" s="1112">
        <f t="shared" si="22"/>
        <v>0</v>
      </c>
      <c r="BR14" s="1115">
        <v>0</v>
      </c>
      <c r="BS14" s="1115"/>
      <c r="BT14" s="965">
        <f t="shared" si="23"/>
        <v>0</v>
      </c>
      <c r="BU14" s="1117">
        <f t="shared" si="24"/>
        <v>0</v>
      </c>
      <c r="BV14" s="1116">
        <f t="shared" si="25"/>
        <v>0</v>
      </c>
      <c r="BW14" s="1112">
        <f t="shared" si="26"/>
        <v>0</v>
      </c>
      <c r="BY14" s="1108">
        <v>9</v>
      </c>
      <c r="BZ14" s="1118">
        <v>0</v>
      </c>
      <c r="CA14" s="1118">
        <v>0</v>
      </c>
      <c r="CB14" s="1116">
        <f t="shared" si="11"/>
        <v>0</v>
      </c>
      <c r="CC14" s="1112">
        <f t="shared" si="27"/>
        <v>0</v>
      </c>
      <c r="CD14" s="1115"/>
      <c r="CE14" s="1115"/>
      <c r="CF14" s="965"/>
      <c r="CG14" s="1117"/>
      <c r="CH14" s="1116"/>
      <c r="CI14" s="1112"/>
      <c r="CK14" s="1108">
        <v>9</v>
      </c>
      <c r="CL14" s="1118">
        <v>0</v>
      </c>
      <c r="CM14" s="1118">
        <v>0</v>
      </c>
      <c r="CN14" s="1116">
        <f t="shared" si="12"/>
        <v>0</v>
      </c>
      <c r="CO14" s="1112">
        <f t="shared" si="28"/>
        <v>0</v>
      </c>
      <c r="CP14" s="1115">
        <v>0</v>
      </c>
      <c r="CQ14" s="1115"/>
      <c r="CR14" s="1115"/>
      <c r="CS14" s="965">
        <f t="shared" si="29"/>
        <v>0</v>
      </c>
      <c r="CT14" s="1117">
        <f t="shared" si="30"/>
        <v>0</v>
      </c>
      <c r="CU14" s="1116">
        <f t="shared" si="31"/>
        <v>0</v>
      </c>
      <c r="CV14" s="1112">
        <f t="shared" si="32"/>
        <v>0</v>
      </c>
      <c r="CY14" s="1108">
        <v>9</v>
      </c>
      <c r="CZ14" s="1118">
        <v>141.53810994484274</v>
      </c>
      <c r="DA14" s="1118">
        <v>638.02207587760893</v>
      </c>
      <c r="DB14" s="1116">
        <f t="shared" si="33"/>
        <v>779.56018582245167</v>
      </c>
      <c r="DC14" s="1112">
        <f t="shared" si="34"/>
        <v>830.25371711992352</v>
      </c>
      <c r="DD14" s="1115">
        <v>0</v>
      </c>
      <c r="DE14" s="1115"/>
      <c r="DF14" s="1115"/>
      <c r="DG14" s="965">
        <f t="shared" si="35"/>
        <v>0</v>
      </c>
      <c r="DH14" s="1117">
        <v>0</v>
      </c>
      <c r="DI14" s="1116">
        <f t="shared" si="36"/>
        <v>830.25371711992352</v>
      </c>
      <c r="DJ14" s="1112">
        <f t="shared" si="37"/>
        <v>831.8691704007648</v>
      </c>
      <c r="DM14" s="1108">
        <v>9</v>
      </c>
      <c r="DN14" s="1118">
        <v>493.72460737651829</v>
      </c>
      <c r="DO14" s="1118">
        <v>0</v>
      </c>
      <c r="DP14" s="1116">
        <f t="shared" si="38"/>
        <v>493.72460737651829</v>
      </c>
      <c r="DQ14" s="1112">
        <f t="shared" si="39"/>
        <v>493.75835547297748</v>
      </c>
      <c r="DR14" s="1115">
        <v>0</v>
      </c>
      <c r="DS14" s="1115"/>
      <c r="DT14" s="1115"/>
      <c r="DU14" s="965">
        <v>0</v>
      </c>
      <c r="DV14" s="1117">
        <f t="shared" si="40"/>
        <v>0</v>
      </c>
      <c r="DW14" s="1116">
        <f t="shared" si="41"/>
        <v>493.75835547297748</v>
      </c>
      <c r="DX14" s="1112">
        <f t="shared" si="42"/>
        <v>506.21151006093027</v>
      </c>
      <c r="EA14" s="1108">
        <v>9</v>
      </c>
      <c r="EB14" s="1118">
        <v>0</v>
      </c>
      <c r="EC14" s="1118">
        <v>0</v>
      </c>
      <c r="ED14" s="1116">
        <f t="shared" si="43"/>
        <v>0</v>
      </c>
      <c r="EE14" s="1112">
        <f t="shared" si="44"/>
        <v>0</v>
      </c>
      <c r="EF14" s="1115">
        <v>0</v>
      </c>
      <c r="EG14" s="1115"/>
      <c r="EH14" s="1115">
        <v>0</v>
      </c>
      <c r="EI14" s="965">
        <f t="shared" si="45"/>
        <v>0</v>
      </c>
      <c r="EJ14" s="1117">
        <f t="shared" si="46"/>
        <v>0</v>
      </c>
      <c r="EK14" s="1116">
        <f t="shared" ref="EK14:EK55" si="49">EE14+EJ14</f>
        <v>0</v>
      </c>
      <c r="EL14" s="1112">
        <f t="shared" si="48"/>
        <v>0</v>
      </c>
    </row>
    <row r="15" spans="1:142">
      <c r="B15" s="1131">
        <f t="shared" si="13"/>
        <v>9.75</v>
      </c>
      <c r="C15" s="1132">
        <v>9.5</v>
      </c>
      <c r="D15" s="1133">
        <v>0</v>
      </c>
      <c r="E15" s="1133">
        <v>0</v>
      </c>
      <c r="F15" s="1133">
        <v>0</v>
      </c>
      <c r="G15" s="1133">
        <v>0</v>
      </c>
      <c r="H15" s="1133">
        <v>0</v>
      </c>
      <c r="I15" s="1133">
        <v>0</v>
      </c>
      <c r="J15" s="1133">
        <v>0</v>
      </c>
      <c r="K15" s="1133">
        <v>0</v>
      </c>
      <c r="L15" s="1133">
        <v>0</v>
      </c>
      <c r="M15" s="1133">
        <v>34.486634333326165</v>
      </c>
      <c r="N15" s="1133">
        <v>0</v>
      </c>
      <c r="O15" s="1133">
        <v>0</v>
      </c>
      <c r="P15" s="1133">
        <v>0</v>
      </c>
      <c r="Q15" s="1133"/>
      <c r="R15" s="1133">
        <v>0</v>
      </c>
      <c r="S15" s="1133">
        <v>1176.8241839885829</v>
      </c>
      <c r="T15" s="1133">
        <v>506.21151006093027</v>
      </c>
      <c r="U15" s="1194">
        <v>0</v>
      </c>
      <c r="V15" s="194"/>
      <c r="AC15" s="1108">
        <v>9.5</v>
      </c>
      <c r="AD15" s="1115"/>
      <c r="AE15" s="1115"/>
      <c r="AF15" s="1116">
        <f t="shared" si="14"/>
        <v>0</v>
      </c>
      <c r="AG15" s="1112">
        <f t="shared" si="0"/>
        <v>0</v>
      </c>
      <c r="AH15" s="1115">
        <v>34.364707296550066</v>
      </c>
      <c r="AI15" s="1115">
        <v>0</v>
      </c>
      <c r="AJ15" s="965">
        <f t="shared" si="15"/>
        <v>34.364707296550066</v>
      </c>
      <c r="AK15" s="1117">
        <f t="shared" si="1"/>
        <v>34.425616835547153</v>
      </c>
      <c r="AL15" s="1116">
        <f t="shared" si="2"/>
        <v>34.425616835547153</v>
      </c>
      <c r="AM15" s="1112">
        <f t="shared" si="3"/>
        <v>34.486634333326165</v>
      </c>
      <c r="AO15" s="1108">
        <v>9.5</v>
      </c>
      <c r="AP15" s="1118">
        <v>0</v>
      </c>
      <c r="AQ15" s="1118">
        <v>0</v>
      </c>
      <c r="AR15" s="1116">
        <f t="shared" si="4"/>
        <v>0</v>
      </c>
      <c r="AS15" s="1112">
        <f t="shared" si="5"/>
        <v>0</v>
      </c>
      <c r="AT15" s="1115">
        <v>0</v>
      </c>
      <c r="AU15" s="1115">
        <v>0</v>
      </c>
      <c r="AV15" s="965">
        <f t="shared" si="16"/>
        <v>0</v>
      </c>
      <c r="AW15" s="1117">
        <f t="shared" si="6"/>
        <v>0</v>
      </c>
      <c r="AX15" s="1116">
        <f t="shared" si="7"/>
        <v>0</v>
      </c>
      <c r="AY15" s="1112">
        <f t="shared" si="8"/>
        <v>0</v>
      </c>
      <c r="BA15" s="1108">
        <v>9.5</v>
      </c>
      <c r="BB15" s="1118">
        <v>0</v>
      </c>
      <c r="BC15" s="1118">
        <v>0</v>
      </c>
      <c r="BD15" s="1116">
        <f t="shared" si="9"/>
        <v>0</v>
      </c>
      <c r="BE15" s="1112">
        <f t="shared" si="17"/>
        <v>0</v>
      </c>
      <c r="BF15" s="1115">
        <v>0</v>
      </c>
      <c r="BG15" s="1115"/>
      <c r="BH15" s="965">
        <f t="shared" si="18"/>
        <v>0</v>
      </c>
      <c r="BI15" s="1117">
        <f t="shared" si="19"/>
        <v>0</v>
      </c>
      <c r="BJ15" s="1116">
        <f t="shared" si="20"/>
        <v>0</v>
      </c>
      <c r="BK15" s="1112">
        <f t="shared" si="21"/>
        <v>0</v>
      </c>
      <c r="BM15" s="1108">
        <v>9.5</v>
      </c>
      <c r="BN15" s="1118">
        <v>0</v>
      </c>
      <c r="BO15" s="1118">
        <v>0</v>
      </c>
      <c r="BP15" s="1116">
        <f t="shared" si="10"/>
        <v>0</v>
      </c>
      <c r="BQ15" s="1112">
        <f t="shared" si="22"/>
        <v>0</v>
      </c>
      <c r="BR15" s="1115">
        <v>0</v>
      </c>
      <c r="BS15" s="1115"/>
      <c r="BT15" s="965">
        <f t="shared" si="23"/>
        <v>0</v>
      </c>
      <c r="BU15" s="1117">
        <f t="shared" si="24"/>
        <v>0</v>
      </c>
      <c r="BV15" s="1116">
        <f t="shared" si="25"/>
        <v>0</v>
      </c>
      <c r="BW15" s="1112">
        <f t="shared" si="26"/>
        <v>0</v>
      </c>
      <c r="BY15" s="1108">
        <v>9.5</v>
      </c>
      <c r="BZ15" s="1118">
        <v>0</v>
      </c>
      <c r="CA15" s="1118">
        <v>0</v>
      </c>
      <c r="CB15" s="1116">
        <f t="shared" si="11"/>
        <v>0</v>
      </c>
      <c r="CC15" s="1112">
        <f t="shared" si="27"/>
        <v>0</v>
      </c>
      <c r="CD15" s="1115"/>
      <c r="CE15" s="1115"/>
      <c r="CF15" s="965"/>
      <c r="CG15" s="1117"/>
      <c r="CH15" s="1116"/>
      <c r="CI15" s="1112"/>
      <c r="CK15" s="1108">
        <v>9.5</v>
      </c>
      <c r="CL15" s="1118">
        <v>0</v>
      </c>
      <c r="CM15" s="1118">
        <v>0</v>
      </c>
      <c r="CN15" s="1116">
        <f t="shared" si="12"/>
        <v>0</v>
      </c>
      <c r="CO15" s="1112">
        <f t="shared" si="28"/>
        <v>0</v>
      </c>
      <c r="CP15" s="1115">
        <v>0</v>
      </c>
      <c r="CQ15" s="1115"/>
      <c r="CR15" s="1115"/>
      <c r="CS15" s="965">
        <f t="shared" si="29"/>
        <v>0</v>
      </c>
      <c r="CT15" s="1117">
        <f t="shared" si="30"/>
        <v>0</v>
      </c>
      <c r="CU15" s="1116">
        <f t="shared" si="31"/>
        <v>0</v>
      </c>
      <c r="CV15" s="1112">
        <f t="shared" si="32"/>
        <v>0</v>
      </c>
      <c r="CY15" s="1108">
        <v>9.5</v>
      </c>
      <c r="CZ15" s="1118">
        <v>401.02464484372115</v>
      </c>
      <c r="DA15" s="1118">
        <v>701.79934742963326</v>
      </c>
      <c r="DB15" s="1116">
        <f t="shared" si="33"/>
        <v>1102.8239922733544</v>
      </c>
      <c r="DC15" s="1112">
        <f t="shared" si="34"/>
        <v>1174.5388432683808</v>
      </c>
      <c r="DD15" s="1115">
        <v>0</v>
      </c>
      <c r="DE15" s="1115"/>
      <c r="DF15" s="1115"/>
      <c r="DG15" s="965">
        <f t="shared" si="35"/>
        <v>0</v>
      </c>
      <c r="DH15" s="1117">
        <v>0</v>
      </c>
      <c r="DI15" s="1116">
        <f t="shared" si="36"/>
        <v>1174.5388432683808</v>
      </c>
      <c r="DJ15" s="1112">
        <f t="shared" si="37"/>
        <v>1176.8241839885829</v>
      </c>
      <c r="DM15" s="1108">
        <v>9.5</v>
      </c>
      <c r="DN15" s="1118">
        <v>493.72460737651829</v>
      </c>
      <c r="DO15" s="1118">
        <v>0</v>
      </c>
      <c r="DP15" s="1116">
        <f t="shared" si="38"/>
        <v>493.72460737651829</v>
      </c>
      <c r="DQ15" s="1112">
        <f t="shared" si="39"/>
        <v>493.75835547297748</v>
      </c>
      <c r="DR15" s="1115">
        <v>0</v>
      </c>
      <c r="DS15" s="1115"/>
      <c r="DT15" s="1115"/>
      <c r="DU15" s="965">
        <v>0</v>
      </c>
      <c r="DV15" s="1117">
        <f t="shared" si="40"/>
        <v>0</v>
      </c>
      <c r="DW15" s="1116">
        <f t="shared" si="41"/>
        <v>493.75835547297748</v>
      </c>
      <c r="DX15" s="1112">
        <f t="shared" si="42"/>
        <v>506.21151006093027</v>
      </c>
      <c r="EA15" s="1108">
        <v>9.5</v>
      </c>
      <c r="EB15" s="1118">
        <v>0</v>
      </c>
      <c r="EC15" s="1118">
        <v>0</v>
      </c>
      <c r="ED15" s="1116">
        <f t="shared" si="43"/>
        <v>0</v>
      </c>
      <c r="EE15" s="1112">
        <f t="shared" si="44"/>
        <v>0</v>
      </c>
      <c r="EF15" s="1115">
        <v>0</v>
      </c>
      <c r="EG15" s="1115"/>
      <c r="EH15" s="1115">
        <v>0</v>
      </c>
      <c r="EI15" s="965">
        <f t="shared" si="45"/>
        <v>0</v>
      </c>
      <c r="EJ15" s="1117">
        <f t="shared" si="46"/>
        <v>0</v>
      </c>
      <c r="EK15" s="1116">
        <f t="shared" si="49"/>
        <v>0</v>
      </c>
      <c r="EL15" s="1112">
        <f t="shared" si="48"/>
        <v>0</v>
      </c>
    </row>
    <row r="16" spans="1:142">
      <c r="B16" s="1131">
        <f t="shared" si="13"/>
        <v>10.25</v>
      </c>
      <c r="C16" s="1096">
        <v>10</v>
      </c>
      <c r="D16" s="1133">
        <v>0</v>
      </c>
      <c r="E16" s="1133">
        <v>0</v>
      </c>
      <c r="F16" s="1133">
        <v>0</v>
      </c>
      <c r="G16" s="1133">
        <v>1407.6764692272695</v>
      </c>
      <c r="H16" s="1133">
        <v>3642.5230866349434</v>
      </c>
      <c r="I16" s="1133">
        <v>0</v>
      </c>
      <c r="J16" s="1133">
        <v>0</v>
      </c>
      <c r="K16" s="1133">
        <v>0</v>
      </c>
      <c r="L16" s="1133">
        <v>0</v>
      </c>
      <c r="M16" s="1133">
        <v>172.43317166663081</v>
      </c>
      <c r="N16" s="1133">
        <v>0</v>
      </c>
      <c r="O16" s="1133">
        <v>0</v>
      </c>
      <c r="P16" s="1133">
        <v>0</v>
      </c>
      <c r="Q16" s="1133"/>
      <c r="R16" s="1133">
        <v>0</v>
      </c>
      <c r="S16" s="1133">
        <v>1260.872150877575</v>
      </c>
      <c r="T16" s="1133">
        <v>877.92955501402002</v>
      </c>
      <c r="U16" s="1194">
        <v>0</v>
      </c>
      <c r="V16" s="194"/>
      <c r="X16" s="177"/>
      <c r="AC16" s="1108">
        <v>10</v>
      </c>
      <c r="AD16" s="1115"/>
      <c r="AE16" s="1115"/>
      <c r="AF16" s="1116">
        <f t="shared" si="14"/>
        <v>0</v>
      </c>
      <c r="AG16" s="1112">
        <f t="shared" si="0"/>
        <v>0</v>
      </c>
      <c r="AH16" s="1115">
        <v>171.82353648275031</v>
      </c>
      <c r="AI16" s="1115">
        <v>0</v>
      </c>
      <c r="AJ16" s="965">
        <f t="shared" si="15"/>
        <v>171.82353648275031</v>
      </c>
      <c r="AK16" s="1117">
        <f t="shared" si="1"/>
        <v>172.12808417773576</v>
      </c>
      <c r="AL16" s="1116">
        <f t="shared" si="2"/>
        <v>172.12808417773576</v>
      </c>
      <c r="AM16" s="1112">
        <f t="shared" si="3"/>
        <v>172.43317166663081</v>
      </c>
      <c r="AO16" s="1108">
        <v>10</v>
      </c>
      <c r="AP16" s="1118">
        <v>0</v>
      </c>
      <c r="AQ16" s="1118">
        <v>0</v>
      </c>
      <c r="AR16" s="1116">
        <f t="shared" si="4"/>
        <v>0</v>
      </c>
      <c r="AS16" s="1112">
        <f t="shared" si="5"/>
        <v>0</v>
      </c>
      <c r="AT16" s="1115">
        <v>0</v>
      </c>
      <c r="AU16" s="1115">
        <v>0</v>
      </c>
      <c r="AV16" s="965">
        <f t="shared" si="16"/>
        <v>0</v>
      </c>
      <c r="AW16" s="1117">
        <f t="shared" si="6"/>
        <v>0</v>
      </c>
      <c r="AX16" s="1116">
        <f t="shared" si="7"/>
        <v>0</v>
      </c>
      <c r="AY16" s="1112">
        <f t="shared" si="8"/>
        <v>0</v>
      </c>
      <c r="BA16" s="1108">
        <v>10</v>
      </c>
      <c r="BB16" s="1118">
        <v>0</v>
      </c>
      <c r="BC16" s="1118">
        <v>0</v>
      </c>
      <c r="BD16" s="1116">
        <f t="shared" si="9"/>
        <v>0</v>
      </c>
      <c r="BE16" s="1112">
        <f t="shared" si="17"/>
        <v>0</v>
      </c>
      <c r="BF16" s="1115">
        <v>0</v>
      </c>
      <c r="BG16" s="1115"/>
      <c r="BH16" s="965">
        <f t="shared" si="18"/>
        <v>0</v>
      </c>
      <c r="BI16" s="1117">
        <f t="shared" si="19"/>
        <v>0</v>
      </c>
      <c r="BJ16" s="1116">
        <f t="shared" si="20"/>
        <v>0</v>
      </c>
      <c r="BK16" s="1112">
        <f t="shared" si="21"/>
        <v>0</v>
      </c>
      <c r="BM16" s="1108">
        <v>10</v>
      </c>
      <c r="BN16" s="1118">
        <v>0</v>
      </c>
      <c r="BO16" s="1118">
        <v>0</v>
      </c>
      <c r="BP16" s="1116">
        <f t="shared" si="10"/>
        <v>0</v>
      </c>
      <c r="BQ16" s="1112">
        <f t="shared" si="22"/>
        <v>0</v>
      </c>
      <c r="BR16" s="1115">
        <v>0</v>
      </c>
      <c r="BS16" s="1115"/>
      <c r="BT16" s="965">
        <f t="shared" si="23"/>
        <v>0</v>
      </c>
      <c r="BU16" s="1117">
        <f t="shared" si="24"/>
        <v>0</v>
      </c>
      <c r="BV16" s="1116">
        <f t="shared" si="25"/>
        <v>0</v>
      </c>
      <c r="BW16" s="1112">
        <f t="shared" si="26"/>
        <v>0</v>
      </c>
      <c r="BY16" s="1108">
        <v>10</v>
      </c>
      <c r="BZ16" s="1118">
        <v>0</v>
      </c>
      <c r="CA16" s="1118">
        <v>0</v>
      </c>
      <c r="CB16" s="1116">
        <f t="shared" si="11"/>
        <v>0</v>
      </c>
      <c r="CC16" s="1112">
        <f t="shared" si="27"/>
        <v>0</v>
      </c>
      <c r="CD16" s="1115"/>
      <c r="CE16" s="1115"/>
      <c r="CF16" s="965"/>
      <c r="CG16" s="1117"/>
      <c r="CH16" s="1116"/>
      <c r="CI16" s="1112"/>
      <c r="CK16" s="1108">
        <v>10</v>
      </c>
      <c r="CL16" s="1118">
        <v>0</v>
      </c>
      <c r="CM16" s="1118">
        <v>0</v>
      </c>
      <c r="CN16" s="1116">
        <f t="shared" si="12"/>
        <v>0</v>
      </c>
      <c r="CO16" s="1112">
        <f t="shared" si="28"/>
        <v>0</v>
      </c>
      <c r="CP16" s="1115">
        <v>0</v>
      </c>
      <c r="CQ16" s="1115"/>
      <c r="CR16" s="1115"/>
      <c r="CS16" s="965">
        <f t="shared" si="29"/>
        <v>0</v>
      </c>
      <c r="CT16" s="1117">
        <f t="shared" si="30"/>
        <v>0</v>
      </c>
      <c r="CU16" s="1116">
        <f t="shared" si="31"/>
        <v>0</v>
      </c>
      <c r="CV16" s="1112">
        <f t="shared" si="32"/>
        <v>0</v>
      </c>
      <c r="CY16" s="1108">
        <v>10</v>
      </c>
      <c r="CZ16" s="1118">
        <v>731.28023471502104</v>
      </c>
      <c r="DA16" s="1118">
        <v>450.30668208697847</v>
      </c>
      <c r="DB16" s="1116">
        <f t="shared" si="33"/>
        <v>1181.5869168019995</v>
      </c>
      <c r="DC16" s="1112">
        <f t="shared" si="34"/>
        <v>1258.4235927084158</v>
      </c>
      <c r="DD16" s="1115">
        <v>0</v>
      </c>
      <c r="DE16" s="1115"/>
      <c r="DF16" s="1115"/>
      <c r="DG16" s="965">
        <f t="shared" si="35"/>
        <v>0</v>
      </c>
      <c r="DH16" s="1117">
        <v>0</v>
      </c>
      <c r="DI16" s="1116">
        <f t="shared" si="36"/>
        <v>1258.4235927084158</v>
      </c>
      <c r="DJ16" s="1112">
        <f t="shared" si="37"/>
        <v>1260.872150877575</v>
      </c>
      <c r="DM16" s="1108">
        <v>10</v>
      </c>
      <c r="DN16" s="1118">
        <v>856.27334866677677</v>
      </c>
      <c r="DO16" s="1118">
        <v>0</v>
      </c>
      <c r="DP16" s="1116">
        <f t="shared" si="38"/>
        <v>856.27334866677677</v>
      </c>
      <c r="DQ16" s="1112">
        <f t="shared" si="39"/>
        <v>856.33187845268264</v>
      </c>
      <c r="DR16" s="1115">
        <v>0</v>
      </c>
      <c r="DS16" s="1115"/>
      <c r="DT16" s="1115"/>
      <c r="DU16" s="965">
        <v>0</v>
      </c>
      <c r="DV16" s="1117">
        <f t="shared" si="40"/>
        <v>0</v>
      </c>
      <c r="DW16" s="1116">
        <f t="shared" si="41"/>
        <v>856.33187845268264</v>
      </c>
      <c r="DX16" s="1112">
        <f t="shared" si="42"/>
        <v>877.92955501402002</v>
      </c>
      <c r="EA16" s="1108">
        <v>10</v>
      </c>
      <c r="EB16" s="1118">
        <v>0</v>
      </c>
      <c r="EC16" s="1118">
        <v>0</v>
      </c>
      <c r="ED16" s="1116">
        <f t="shared" si="43"/>
        <v>0</v>
      </c>
      <c r="EE16" s="1112">
        <f t="shared" si="44"/>
        <v>0</v>
      </c>
      <c r="EF16" s="1115">
        <v>0</v>
      </c>
      <c r="EG16" s="1115"/>
      <c r="EH16" s="1115">
        <v>0</v>
      </c>
      <c r="EI16" s="965">
        <f t="shared" si="45"/>
        <v>0</v>
      </c>
      <c r="EJ16" s="1117">
        <f t="shared" si="46"/>
        <v>0</v>
      </c>
      <c r="EK16" s="1116">
        <f t="shared" si="49"/>
        <v>0</v>
      </c>
      <c r="EL16" s="1112">
        <f t="shared" si="48"/>
        <v>0</v>
      </c>
    </row>
    <row r="17" spans="2:142">
      <c r="B17" s="1131">
        <f t="shared" si="13"/>
        <v>10.75</v>
      </c>
      <c r="C17" s="1132">
        <v>10.5</v>
      </c>
      <c r="D17" s="1133">
        <v>0</v>
      </c>
      <c r="E17" s="1133">
        <v>0</v>
      </c>
      <c r="F17" s="1133">
        <v>65.809268902295756</v>
      </c>
      <c r="G17" s="1133">
        <v>890.67799729476042</v>
      </c>
      <c r="H17" s="1133">
        <v>886.82091721640688</v>
      </c>
      <c r="I17" s="1133">
        <v>0</v>
      </c>
      <c r="J17" s="1133">
        <v>0</v>
      </c>
      <c r="K17" s="1133">
        <v>0</v>
      </c>
      <c r="L17" s="1133">
        <v>0</v>
      </c>
      <c r="M17" s="1133">
        <v>68.973268666652331</v>
      </c>
      <c r="N17" s="1133">
        <v>0</v>
      </c>
      <c r="O17" s="1133">
        <v>0</v>
      </c>
      <c r="P17" s="1133">
        <v>0</v>
      </c>
      <c r="Q17" s="1133"/>
      <c r="R17" s="1133">
        <v>0</v>
      </c>
      <c r="S17" s="1133">
        <v>1477.5559771014939</v>
      </c>
      <c r="T17" s="1133">
        <v>118.61228992262467</v>
      </c>
      <c r="U17" s="1194">
        <v>119.77665679885595</v>
      </c>
      <c r="V17" s="194"/>
      <c r="X17" s="177"/>
      <c r="AC17" s="1108">
        <v>10.5</v>
      </c>
      <c r="AD17" s="1115"/>
      <c r="AE17" s="1115"/>
      <c r="AF17" s="1116">
        <f t="shared" si="14"/>
        <v>0</v>
      </c>
      <c r="AG17" s="1112">
        <f t="shared" si="0"/>
        <v>0</v>
      </c>
      <c r="AH17" s="1115">
        <v>68.729414593100131</v>
      </c>
      <c r="AI17" s="1115">
        <v>0</v>
      </c>
      <c r="AJ17" s="965">
        <f t="shared" si="15"/>
        <v>68.729414593100131</v>
      </c>
      <c r="AK17" s="1117">
        <f t="shared" si="1"/>
        <v>68.851233671094306</v>
      </c>
      <c r="AL17" s="1116">
        <f t="shared" si="2"/>
        <v>68.851233671094306</v>
      </c>
      <c r="AM17" s="1112">
        <f t="shared" si="3"/>
        <v>68.973268666652331</v>
      </c>
      <c r="AO17" s="1108">
        <v>10.5</v>
      </c>
      <c r="AP17" s="1118">
        <v>0</v>
      </c>
      <c r="AQ17" s="1118">
        <v>0</v>
      </c>
      <c r="AR17" s="1116">
        <f t="shared" si="4"/>
        <v>0</v>
      </c>
      <c r="AS17" s="1112">
        <f t="shared" si="5"/>
        <v>0</v>
      </c>
      <c r="AT17" s="1115">
        <v>0</v>
      </c>
      <c r="AU17" s="1115">
        <v>0</v>
      </c>
      <c r="AV17" s="965">
        <f t="shared" si="16"/>
        <v>0</v>
      </c>
      <c r="AW17" s="1117">
        <f t="shared" si="6"/>
        <v>0</v>
      </c>
      <c r="AX17" s="1116">
        <f t="shared" si="7"/>
        <v>0</v>
      </c>
      <c r="AY17" s="1112">
        <f t="shared" si="8"/>
        <v>0</v>
      </c>
      <c r="BA17" s="1108">
        <v>10.5</v>
      </c>
      <c r="BB17" s="1118">
        <v>0</v>
      </c>
      <c r="BC17" s="1118">
        <v>0</v>
      </c>
      <c r="BD17" s="1116">
        <f t="shared" si="9"/>
        <v>0</v>
      </c>
      <c r="BE17" s="1112">
        <f t="shared" si="17"/>
        <v>0</v>
      </c>
      <c r="BF17" s="1115">
        <v>0</v>
      </c>
      <c r="BG17" s="1115"/>
      <c r="BH17" s="965">
        <f t="shared" si="18"/>
        <v>0</v>
      </c>
      <c r="BI17" s="1117">
        <f t="shared" si="19"/>
        <v>0</v>
      </c>
      <c r="BJ17" s="1116">
        <f t="shared" si="20"/>
        <v>0</v>
      </c>
      <c r="BK17" s="1112">
        <f t="shared" si="21"/>
        <v>0</v>
      </c>
      <c r="BM17" s="1108">
        <v>10.5</v>
      </c>
      <c r="BN17" s="1118">
        <v>0</v>
      </c>
      <c r="BO17" s="1118">
        <v>0</v>
      </c>
      <c r="BP17" s="1116">
        <f t="shared" si="10"/>
        <v>0</v>
      </c>
      <c r="BQ17" s="1112">
        <f t="shared" si="22"/>
        <v>0</v>
      </c>
      <c r="BR17" s="1115">
        <v>0</v>
      </c>
      <c r="BS17" s="1115"/>
      <c r="BT17" s="965">
        <f t="shared" si="23"/>
        <v>0</v>
      </c>
      <c r="BU17" s="1117">
        <f t="shared" si="24"/>
        <v>0</v>
      </c>
      <c r="BV17" s="1116">
        <f t="shared" si="25"/>
        <v>0</v>
      </c>
      <c r="BW17" s="1112">
        <f t="shared" si="26"/>
        <v>0</v>
      </c>
      <c r="BY17" s="1108">
        <v>10.5</v>
      </c>
      <c r="BZ17" s="1118">
        <v>0</v>
      </c>
      <c r="CA17" s="1118">
        <v>0</v>
      </c>
      <c r="CB17" s="1116">
        <f t="shared" si="11"/>
        <v>0</v>
      </c>
      <c r="CC17" s="1112">
        <f t="shared" si="27"/>
        <v>0</v>
      </c>
      <c r="CD17" s="1115"/>
      <c r="CE17" s="1115"/>
      <c r="CF17" s="965"/>
      <c r="CG17" s="1117"/>
      <c r="CH17" s="1116"/>
      <c r="CI17" s="1112"/>
      <c r="CK17" s="1108">
        <v>10.5</v>
      </c>
      <c r="CL17" s="1118">
        <v>0</v>
      </c>
      <c r="CM17" s="1118">
        <v>0</v>
      </c>
      <c r="CN17" s="1116">
        <f t="shared" si="12"/>
        <v>0</v>
      </c>
      <c r="CO17" s="1112">
        <f t="shared" si="28"/>
        <v>0</v>
      </c>
      <c r="CP17" s="1115">
        <v>0</v>
      </c>
      <c r="CQ17" s="1115"/>
      <c r="CR17" s="1115"/>
      <c r="CS17" s="965">
        <f t="shared" si="29"/>
        <v>0</v>
      </c>
      <c r="CT17" s="1117">
        <f t="shared" si="30"/>
        <v>0</v>
      </c>
      <c r="CU17" s="1116">
        <f t="shared" si="31"/>
        <v>0</v>
      </c>
      <c r="CV17" s="1112">
        <f t="shared" si="32"/>
        <v>0</v>
      </c>
      <c r="CY17" s="1108">
        <v>10.5</v>
      </c>
      <c r="CZ17" s="1118">
        <v>1061.5358245863208</v>
      </c>
      <c r="DA17" s="1118">
        <v>323.10956564661387</v>
      </c>
      <c r="DB17" s="1116">
        <f t="shared" si="33"/>
        <v>1384.6453902329347</v>
      </c>
      <c r="DC17" s="1112">
        <f t="shared" si="34"/>
        <v>1474.6866284878347</v>
      </c>
      <c r="DD17" s="1115">
        <v>0</v>
      </c>
      <c r="DE17" s="1115"/>
      <c r="DF17" s="1115"/>
      <c r="DG17" s="965">
        <f t="shared" si="35"/>
        <v>0</v>
      </c>
      <c r="DH17" s="1117">
        <v>0</v>
      </c>
      <c r="DI17" s="1116">
        <f t="shared" si="36"/>
        <v>1474.6866284878347</v>
      </c>
      <c r="DJ17" s="1112">
        <f t="shared" si="37"/>
        <v>1477.5559771014939</v>
      </c>
      <c r="DM17" s="1108">
        <v>10.5</v>
      </c>
      <c r="DN17" s="1118">
        <v>115.68643760199926</v>
      </c>
      <c r="DO17" s="1118">
        <v>0</v>
      </c>
      <c r="DP17" s="1116">
        <f t="shared" si="38"/>
        <v>115.68643760199926</v>
      </c>
      <c r="DQ17" s="1112">
        <f t="shared" si="39"/>
        <v>115.6943452432164</v>
      </c>
      <c r="DR17" s="1115">
        <v>0</v>
      </c>
      <c r="DS17" s="1115"/>
      <c r="DT17" s="1115"/>
      <c r="DU17" s="965">
        <v>0</v>
      </c>
      <c r="DV17" s="1117">
        <f t="shared" si="40"/>
        <v>0</v>
      </c>
      <c r="DW17" s="1116">
        <f t="shared" si="41"/>
        <v>115.6943452432164</v>
      </c>
      <c r="DX17" s="1112">
        <f t="shared" si="42"/>
        <v>118.61228992262467</v>
      </c>
      <c r="EA17" s="1108">
        <v>10.5</v>
      </c>
      <c r="EB17" s="1118">
        <v>0</v>
      </c>
      <c r="EC17" s="1118">
        <v>119.51839943064724</v>
      </c>
      <c r="ED17" s="1116">
        <f t="shared" si="43"/>
        <v>119.51839943064724</v>
      </c>
      <c r="EE17" s="1112">
        <f t="shared" si="44"/>
        <v>119.51839943064726</v>
      </c>
      <c r="EF17" s="1115">
        <v>0</v>
      </c>
      <c r="EG17" s="1115"/>
      <c r="EH17" s="1115">
        <v>0</v>
      </c>
      <c r="EI17" s="965">
        <f t="shared" si="45"/>
        <v>0</v>
      </c>
      <c r="EJ17" s="1117">
        <f t="shared" si="46"/>
        <v>0</v>
      </c>
      <c r="EK17" s="1116">
        <f t="shared" si="49"/>
        <v>119.51839943064726</v>
      </c>
      <c r="EL17" s="1112">
        <f t="shared" si="48"/>
        <v>119.77665679885595</v>
      </c>
    </row>
    <row r="18" spans="2:142">
      <c r="B18" s="1131">
        <f t="shared" si="13"/>
        <v>11.25</v>
      </c>
      <c r="C18" s="1096">
        <v>11</v>
      </c>
      <c r="D18" s="1133">
        <v>0</v>
      </c>
      <c r="E18" s="1133">
        <v>0</v>
      </c>
      <c r="F18" s="1133">
        <v>0</v>
      </c>
      <c r="G18" s="1133">
        <v>0</v>
      </c>
      <c r="H18" s="1133">
        <v>1627.665484486944</v>
      </c>
      <c r="I18" s="1133">
        <v>3011.6566529757388</v>
      </c>
      <c r="J18" s="1133">
        <v>192.20394635159087</v>
      </c>
      <c r="K18" s="1133">
        <v>0</v>
      </c>
      <c r="L18" s="1133">
        <v>0</v>
      </c>
      <c r="M18" s="1133">
        <v>4842.7703223478711</v>
      </c>
      <c r="N18" s="1133">
        <v>0</v>
      </c>
      <c r="O18" s="1133">
        <v>0</v>
      </c>
      <c r="P18" s="1133">
        <v>1094.2357660108642</v>
      </c>
      <c r="Q18" s="1133"/>
      <c r="R18" s="1133">
        <v>825.78381911772044</v>
      </c>
      <c r="S18" s="1133">
        <v>1140.2683466237784</v>
      </c>
      <c r="T18" s="1133">
        <v>1616.0907529313372</v>
      </c>
      <c r="U18" s="1194">
        <v>65.796074527804819</v>
      </c>
      <c r="V18" s="194"/>
      <c r="X18" s="177"/>
      <c r="AC18" s="1108">
        <v>11</v>
      </c>
      <c r="AD18" s="1115">
        <v>4308.3239304959361</v>
      </c>
      <c r="AE18" s="1115"/>
      <c r="AF18" s="1116">
        <f t="shared" si="14"/>
        <v>4308.3239304959361</v>
      </c>
      <c r="AG18" s="1112">
        <f t="shared" si="0"/>
        <v>4558.7970326152135</v>
      </c>
      <c r="AH18" s="1115">
        <v>274.91765837240052</v>
      </c>
      <c r="AI18" s="1115">
        <v>0</v>
      </c>
      <c r="AJ18" s="965">
        <f t="shared" si="15"/>
        <v>274.91765837240052</v>
      </c>
      <c r="AK18" s="1117">
        <f t="shared" si="1"/>
        <v>275.40493468437722</v>
      </c>
      <c r="AL18" s="1116">
        <f t="shared" si="2"/>
        <v>4834.2019672995912</v>
      </c>
      <c r="AM18" s="1112">
        <f t="shared" si="3"/>
        <v>4842.7703223478711</v>
      </c>
      <c r="AO18" s="1108">
        <v>11</v>
      </c>
      <c r="AP18" s="1118">
        <v>0</v>
      </c>
      <c r="AQ18" s="1118">
        <v>0</v>
      </c>
      <c r="AR18" s="1116">
        <f t="shared" si="4"/>
        <v>0</v>
      </c>
      <c r="AS18" s="1112">
        <f t="shared" si="5"/>
        <v>0</v>
      </c>
      <c r="AT18" s="1115">
        <v>0</v>
      </c>
      <c r="AU18" s="1115">
        <v>0</v>
      </c>
      <c r="AV18" s="965">
        <f t="shared" si="16"/>
        <v>0</v>
      </c>
      <c r="AW18" s="1117">
        <f t="shared" si="6"/>
        <v>0</v>
      </c>
      <c r="AX18" s="1116">
        <f t="shared" si="7"/>
        <v>0</v>
      </c>
      <c r="AY18" s="1112">
        <f t="shared" si="8"/>
        <v>0</v>
      </c>
      <c r="BA18" s="1108">
        <v>11</v>
      </c>
      <c r="BB18" s="1118">
        <v>0</v>
      </c>
      <c r="BC18" s="1118">
        <v>0</v>
      </c>
      <c r="BD18" s="1116">
        <f t="shared" si="9"/>
        <v>0</v>
      </c>
      <c r="BE18" s="1112">
        <f t="shared" si="17"/>
        <v>0</v>
      </c>
      <c r="BF18" s="1115">
        <v>0</v>
      </c>
      <c r="BG18" s="1115"/>
      <c r="BH18" s="965">
        <f t="shared" si="18"/>
        <v>0</v>
      </c>
      <c r="BI18" s="1117">
        <f t="shared" si="19"/>
        <v>0</v>
      </c>
      <c r="BJ18" s="1116">
        <f t="shared" si="20"/>
        <v>0</v>
      </c>
      <c r="BK18" s="1112">
        <f t="shared" si="21"/>
        <v>0</v>
      </c>
      <c r="BL18" s="69"/>
      <c r="BM18" s="1108">
        <v>11</v>
      </c>
      <c r="BN18" s="1118">
        <v>965.49759778941086</v>
      </c>
      <c r="BO18" s="1118">
        <v>0</v>
      </c>
      <c r="BP18" s="1116">
        <f t="shared" si="10"/>
        <v>965.49759778941086</v>
      </c>
      <c r="BQ18" s="1112">
        <f t="shared" si="22"/>
        <v>1007.9520848512659</v>
      </c>
      <c r="BR18" s="1115">
        <v>0</v>
      </c>
      <c r="BS18" s="1115"/>
      <c r="BT18" s="965">
        <f t="shared" si="23"/>
        <v>0</v>
      </c>
      <c r="BU18" s="1117">
        <f t="shared" si="24"/>
        <v>0</v>
      </c>
      <c r="BV18" s="1116">
        <f t="shared" si="25"/>
        <v>1007.9520848512659</v>
      </c>
      <c r="BW18" s="1112">
        <f t="shared" si="26"/>
        <v>1094.2357660108642</v>
      </c>
      <c r="BY18" s="1108">
        <v>11</v>
      </c>
      <c r="BZ18" s="1118">
        <v>0</v>
      </c>
      <c r="CA18" s="1118">
        <v>0</v>
      </c>
      <c r="CB18" s="1116">
        <f t="shared" si="11"/>
        <v>0</v>
      </c>
      <c r="CC18" s="1112">
        <f t="shared" si="27"/>
        <v>0</v>
      </c>
      <c r="CD18" s="1115"/>
      <c r="CE18" s="1115"/>
      <c r="CF18" s="965"/>
      <c r="CG18" s="1117"/>
      <c r="CH18" s="1116"/>
      <c r="CI18" s="1112"/>
      <c r="CK18" s="1108">
        <v>11</v>
      </c>
      <c r="CL18" s="1118">
        <v>777.37073377333854</v>
      </c>
      <c r="CM18" s="1118">
        <v>0</v>
      </c>
      <c r="CN18" s="1116">
        <f t="shared" si="12"/>
        <v>777.37073377333854</v>
      </c>
      <c r="CO18" s="1112">
        <f t="shared" si="28"/>
        <v>825.60574062211754</v>
      </c>
      <c r="CP18" s="1115">
        <v>0</v>
      </c>
      <c r="CQ18" s="1115"/>
      <c r="CR18" s="1115"/>
      <c r="CS18" s="965">
        <f t="shared" si="29"/>
        <v>0</v>
      </c>
      <c r="CT18" s="1117">
        <f t="shared" si="30"/>
        <v>0</v>
      </c>
      <c r="CU18" s="1116">
        <f t="shared" si="31"/>
        <v>825.60574062211754</v>
      </c>
      <c r="CV18" s="1112">
        <f t="shared" si="32"/>
        <v>825.78381911772044</v>
      </c>
      <c r="CY18" s="1108">
        <v>11</v>
      </c>
      <c r="CZ18" s="1118">
        <v>495.38338480694966</v>
      </c>
      <c r="DA18" s="1118">
        <v>573.18344734677521</v>
      </c>
      <c r="DB18" s="1116">
        <f t="shared" si="33"/>
        <v>1068.5668321537248</v>
      </c>
      <c r="DC18" s="1112">
        <f t="shared" si="34"/>
        <v>1138.0539957292676</v>
      </c>
      <c r="DD18" s="1115">
        <v>0</v>
      </c>
      <c r="DE18" s="1115"/>
      <c r="DF18" s="1115"/>
      <c r="DG18" s="965">
        <f t="shared" si="35"/>
        <v>0</v>
      </c>
      <c r="DH18" s="1117">
        <v>0</v>
      </c>
      <c r="DI18" s="1116">
        <f t="shared" si="36"/>
        <v>1138.0539957292676</v>
      </c>
      <c r="DJ18" s="1112">
        <f t="shared" si="37"/>
        <v>1140.2683466237784</v>
      </c>
      <c r="DM18" s="1108">
        <v>11</v>
      </c>
      <c r="DN18" s="1118">
        <v>1576.2260569298523</v>
      </c>
      <c r="DO18" s="1118">
        <v>0</v>
      </c>
      <c r="DP18" s="1116">
        <f t="shared" si="38"/>
        <v>1576.2260569298523</v>
      </c>
      <c r="DQ18" s="1112">
        <f t="shared" si="39"/>
        <v>1576.3337984282828</v>
      </c>
      <c r="DR18" s="1115">
        <v>0</v>
      </c>
      <c r="DS18" s="1115"/>
      <c r="DT18" s="1115"/>
      <c r="DU18" s="965">
        <v>0</v>
      </c>
      <c r="DV18" s="1117">
        <f t="shared" si="40"/>
        <v>0</v>
      </c>
      <c r="DW18" s="1116">
        <f t="shared" si="41"/>
        <v>1576.3337984282828</v>
      </c>
      <c r="DX18" s="1112">
        <f t="shared" si="42"/>
        <v>1616.0907529313372</v>
      </c>
      <c r="EA18" s="1108">
        <v>11</v>
      </c>
      <c r="EB18" s="1118">
        <v>0</v>
      </c>
      <c r="EC18" s="1118">
        <v>65.654207811032521</v>
      </c>
      <c r="ED18" s="1116">
        <f t="shared" si="43"/>
        <v>65.654207811032521</v>
      </c>
      <c r="EE18" s="1112">
        <f t="shared" si="44"/>
        <v>65.654207811032535</v>
      </c>
      <c r="EF18" s="1115">
        <v>0</v>
      </c>
      <c r="EG18" s="1115"/>
      <c r="EH18" s="1115">
        <v>0</v>
      </c>
      <c r="EI18" s="965">
        <f t="shared" si="45"/>
        <v>0</v>
      </c>
      <c r="EJ18" s="1117">
        <f t="shared" si="46"/>
        <v>0</v>
      </c>
      <c r="EK18" s="1116">
        <f t="shared" si="49"/>
        <v>65.654207811032535</v>
      </c>
      <c r="EL18" s="1112">
        <f t="shared" si="48"/>
        <v>65.796074527804819</v>
      </c>
    </row>
    <row r="19" spans="2:142">
      <c r="B19" s="1131">
        <f t="shared" si="13"/>
        <v>11.75</v>
      </c>
      <c r="C19" s="1132">
        <v>11.5</v>
      </c>
      <c r="D19" s="1133">
        <v>0</v>
      </c>
      <c r="E19" s="1133">
        <v>0</v>
      </c>
      <c r="F19" s="1133">
        <v>1102.5657261289405</v>
      </c>
      <c r="G19" s="1133">
        <v>0</v>
      </c>
      <c r="H19" s="1133">
        <v>13030.782351466238</v>
      </c>
      <c r="I19" s="1133">
        <v>14726.970410163922</v>
      </c>
      <c r="J19" s="1133">
        <v>152.61305022495313</v>
      </c>
      <c r="K19" s="1133">
        <v>0</v>
      </c>
      <c r="L19" s="1133">
        <v>0</v>
      </c>
      <c r="M19" s="1133">
        <v>6850.3158715218924</v>
      </c>
      <c r="N19" s="1133">
        <v>0</v>
      </c>
      <c r="O19" s="1133">
        <v>0</v>
      </c>
      <c r="P19" s="1133">
        <v>0</v>
      </c>
      <c r="Q19" s="1133"/>
      <c r="R19" s="1133">
        <v>1230.5175878709811</v>
      </c>
      <c r="S19" s="1133">
        <v>1164.7495299469183</v>
      </c>
      <c r="T19" s="1133">
        <v>7215.5162046674859</v>
      </c>
      <c r="U19" s="1194">
        <v>32.898037263902417</v>
      </c>
      <c r="V19" s="194"/>
      <c r="X19" s="177"/>
      <c r="AC19" s="1108">
        <v>11.5</v>
      </c>
      <c r="AD19" s="1115">
        <v>6462.4858957439046</v>
      </c>
      <c r="AE19" s="1115"/>
      <c r="AF19" s="1116">
        <f t="shared" si="14"/>
        <v>6462.4858957439046</v>
      </c>
      <c r="AG19" s="1112">
        <f t="shared" si="0"/>
        <v>6838.1955489228212</v>
      </c>
      <c r="AH19" s="1115">
        <v>0</v>
      </c>
      <c r="AI19" s="1115">
        <v>0</v>
      </c>
      <c r="AJ19" s="965">
        <f t="shared" si="15"/>
        <v>0</v>
      </c>
      <c r="AK19" s="1117">
        <f t="shared" si="1"/>
        <v>0</v>
      </c>
      <c r="AL19" s="1116">
        <f t="shared" si="2"/>
        <v>6838.1955489228212</v>
      </c>
      <c r="AM19" s="1112">
        <f t="shared" si="3"/>
        <v>6850.3158715218924</v>
      </c>
      <c r="AO19" s="1108">
        <v>11.5</v>
      </c>
      <c r="AP19" s="1118">
        <v>0</v>
      </c>
      <c r="AQ19" s="1118">
        <v>0</v>
      </c>
      <c r="AR19" s="1116">
        <f t="shared" si="4"/>
        <v>0</v>
      </c>
      <c r="AS19" s="1112">
        <f t="shared" si="5"/>
        <v>0</v>
      </c>
      <c r="AT19" s="1115">
        <v>0</v>
      </c>
      <c r="AU19" s="1115">
        <v>0</v>
      </c>
      <c r="AV19" s="965">
        <f t="shared" si="16"/>
        <v>0</v>
      </c>
      <c r="AW19" s="1117">
        <f t="shared" si="6"/>
        <v>0</v>
      </c>
      <c r="AX19" s="1116">
        <f t="shared" si="7"/>
        <v>0</v>
      </c>
      <c r="AY19" s="1112">
        <f t="shared" si="8"/>
        <v>0</v>
      </c>
      <c r="BA19" s="1108">
        <v>11.5</v>
      </c>
      <c r="BB19" s="1118">
        <v>0</v>
      </c>
      <c r="BC19" s="1118">
        <v>0</v>
      </c>
      <c r="BD19" s="1116">
        <f t="shared" si="9"/>
        <v>0</v>
      </c>
      <c r="BE19" s="1112">
        <f t="shared" si="17"/>
        <v>0</v>
      </c>
      <c r="BF19" s="1115">
        <v>0</v>
      </c>
      <c r="BG19" s="1115"/>
      <c r="BH19" s="965">
        <f t="shared" si="18"/>
        <v>0</v>
      </c>
      <c r="BI19" s="1117">
        <f t="shared" si="19"/>
        <v>0</v>
      </c>
      <c r="BJ19" s="1116">
        <f t="shared" si="20"/>
        <v>0</v>
      </c>
      <c r="BK19" s="1112">
        <f t="shared" si="21"/>
        <v>0</v>
      </c>
      <c r="BL19" s="69"/>
      <c r="BM19" s="1108">
        <v>11.5</v>
      </c>
      <c r="BN19" s="1118">
        <v>0</v>
      </c>
      <c r="BO19" s="1118">
        <v>0</v>
      </c>
      <c r="BP19" s="1116">
        <f t="shared" si="10"/>
        <v>0</v>
      </c>
      <c r="BQ19" s="1112">
        <f t="shared" si="22"/>
        <v>0</v>
      </c>
      <c r="BR19" s="1115">
        <v>0</v>
      </c>
      <c r="BS19" s="1115"/>
      <c r="BT19" s="965">
        <f t="shared" si="23"/>
        <v>0</v>
      </c>
      <c r="BU19" s="1117">
        <f t="shared" si="24"/>
        <v>0</v>
      </c>
      <c r="BV19" s="1116">
        <f t="shared" si="25"/>
        <v>0</v>
      </c>
      <c r="BW19" s="1112">
        <f t="shared" si="26"/>
        <v>0</v>
      </c>
      <c r="BY19" s="1108">
        <v>11.5</v>
      </c>
      <c r="BZ19" s="1118">
        <v>0</v>
      </c>
      <c r="CA19" s="1118">
        <v>0</v>
      </c>
      <c r="CB19" s="1116">
        <f t="shared" si="11"/>
        <v>0</v>
      </c>
      <c r="CC19" s="1112">
        <f t="shared" si="27"/>
        <v>0</v>
      </c>
      <c r="CD19" s="1115"/>
      <c r="CE19" s="1115"/>
      <c r="CF19" s="965"/>
      <c r="CG19" s="1117"/>
      <c r="CH19" s="1116"/>
      <c r="CI19" s="1112"/>
      <c r="CK19" s="1108">
        <v>11.5</v>
      </c>
      <c r="CL19" s="1118">
        <v>1157.0886635177453</v>
      </c>
      <c r="CM19" s="1118">
        <v>1.2875822487006876</v>
      </c>
      <c r="CN19" s="1116">
        <f t="shared" si="12"/>
        <v>1158.3762457664461</v>
      </c>
      <c r="CO19" s="1112">
        <f t="shared" si="28"/>
        <v>1230.2522294130069</v>
      </c>
      <c r="CP19" s="1115">
        <v>0</v>
      </c>
      <c r="CQ19" s="1115"/>
      <c r="CR19" s="1115"/>
      <c r="CS19" s="965">
        <f t="shared" si="29"/>
        <v>0</v>
      </c>
      <c r="CT19" s="1117">
        <f t="shared" si="30"/>
        <v>0</v>
      </c>
      <c r="CU19" s="1116">
        <f t="shared" si="31"/>
        <v>1230.2522294130069</v>
      </c>
      <c r="CV19" s="1112">
        <f t="shared" si="32"/>
        <v>1230.5175878709811</v>
      </c>
      <c r="CY19" s="1108">
        <v>11.5</v>
      </c>
      <c r="CZ19" s="1118">
        <v>259.4865348988784</v>
      </c>
      <c r="DA19" s="1118">
        <v>832.02207283639166</v>
      </c>
      <c r="DB19" s="1116">
        <f t="shared" si="33"/>
        <v>1091.5086077352701</v>
      </c>
      <c r="DC19" s="1112">
        <f t="shared" si="34"/>
        <v>1162.4876376729151</v>
      </c>
      <c r="DD19" s="1115">
        <v>0</v>
      </c>
      <c r="DE19" s="1115"/>
      <c r="DF19" s="1115"/>
      <c r="DG19" s="965">
        <f t="shared" si="35"/>
        <v>0</v>
      </c>
      <c r="DH19" s="1117">
        <v>0</v>
      </c>
      <c r="DI19" s="1116">
        <f t="shared" si="36"/>
        <v>1162.4876376729151</v>
      </c>
      <c r="DJ19" s="1112">
        <f t="shared" si="37"/>
        <v>1164.7495299469183</v>
      </c>
      <c r="DM19" s="1108">
        <v>11.5</v>
      </c>
      <c r="DN19" s="1118">
        <v>7037.5284527599179</v>
      </c>
      <c r="DO19" s="1118">
        <v>0</v>
      </c>
      <c r="DP19" s="1116">
        <f t="shared" si="38"/>
        <v>7037.5284527599179</v>
      </c>
      <c r="DQ19" s="1112">
        <f t="shared" si="39"/>
        <v>7038.0094966161678</v>
      </c>
      <c r="DR19" s="1115">
        <v>0</v>
      </c>
      <c r="DS19" s="1115"/>
      <c r="DT19" s="1115"/>
      <c r="DU19" s="965">
        <v>0</v>
      </c>
      <c r="DV19" s="1117">
        <f t="shared" si="40"/>
        <v>0</v>
      </c>
      <c r="DW19" s="1116">
        <f t="shared" si="41"/>
        <v>7038.0094966161678</v>
      </c>
      <c r="DX19" s="1112">
        <f t="shared" si="42"/>
        <v>7215.5162046674859</v>
      </c>
      <c r="EA19" s="1108">
        <v>11.5</v>
      </c>
      <c r="EB19" s="1118">
        <v>0</v>
      </c>
      <c r="EC19" s="1118">
        <v>32.827103905516267</v>
      </c>
      <c r="ED19" s="1116">
        <f t="shared" si="43"/>
        <v>32.827103905516267</v>
      </c>
      <c r="EE19" s="1112">
        <f t="shared" si="44"/>
        <v>32.827103905516275</v>
      </c>
      <c r="EF19" s="1115">
        <v>0</v>
      </c>
      <c r="EG19" s="1115"/>
      <c r="EH19" s="1115">
        <v>0</v>
      </c>
      <c r="EI19" s="965">
        <f t="shared" si="45"/>
        <v>0</v>
      </c>
      <c r="EJ19" s="1117">
        <f t="shared" si="46"/>
        <v>0</v>
      </c>
      <c r="EK19" s="1116">
        <f t="shared" si="49"/>
        <v>32.827103905516275</v>
      </c>
      <c r="EL19" s="1112">
        <f t="shared" si="48"/>
        <v>32.898037263902417</v>
      </c>
    </row>
    <row r="20" spans="2:142">
      <c r="B20" s="1131">
        <f t="shared" si="13"/>
        <v>12.25</v>
      </c>
      <c r="C20" s="1096">
        <v>12</v>
      </c>
      <c r="D20" s="1133">
        <v>0</v>
      </c>
      <c r="E20" s="1133">
        <v>0</v>
      </c>
      <c r="F20" s="1133">
        <v>1168.3749950312363</v>
      </c>
      <c r="G20" s="1133">
        <v>317.66919718488504</v>
      </c>
      <c r="H20" s="1133">
        <v>34548.172885597742</v>
      </c>
      <c r="I20" s="1133">
        <v>67762.27469195411</v>
      </c>
      <c r="J20" s="1133">
        <v>6913.9354075779165</v>
      </c>
      <c r="K20" s="1133">
        <v>2.5399923116435041</v>
      </c>
      <c r="L20" s="1133">
        <v>0</v>
      </c>
      <c r="M20" s="1133">
        <v>2490.3584298405876</v>
      </c>
      <c r="N20" s="1133">
        <v>6.0679511648632438</v>
      </c>
      <c r="O20" s="1133">
        <v>0</v>
      </c>
      <c r="P20" s="1133">
        <v>0</v>
      </c>
      <c r="Q20" s="1133"/>
      <c r="R20" s="1133">
        <v>1718.1317012979912</v>
      </c>
      <c r="S20" s="1133">
        <v>1819.2306584342898</v>
      </c>
      <c r="T20" s="1133">
        <v>10879.233037474498</v>
      </c>
      <c r="U20" s="1194">
        <v>46.057252169463389</v>
      </c>
      <c r="V20" s="194"/>
      <c r="X20" s="177"/>
      <c r="AC20" s="1108">
        <v>12</v>
      </c>
      <c r="AD20" s="1115">
        <v>2154.1619652479681</v>
      </c>
      <c r="AE20" s="1115"/>
      <c r="AF20" s="1116">
        <f t="shared" si="14"/>
        <v>2154.1619652479681</v>
      </c>
      <c r="AG20" s="1112">
        <f t="shared" si="0"/>
        <v>2279.3985163076068</v>
      </c>
      <c r="AH20" s="1115">
        <v>206.18824377930039</v>
      </c>
      <c r="AI20" s="1115">
        <v>0</v>
      </c>
      <c r="AJ20" s="965">
        <f t="shared" si="15"/>
        <v>206.18824377930039</v>
      </c>
      <c r="AK20" s="1117">
        <f t="shared" si="1"/>
        <v>206.55370101328293</v>
      </c>
      <c r="AL20" s="1116">
        <f t="shared" si="2"/>
        <v>2485.9522173208898</v>
      </c>
      <c r="AM20" s="1112">
        <f t="shared" si="3"/>
        <v>2490.3584298405876</v>
      </c>
      <c r="AO20" s="1108">
        <v>12</v>
      </c>
      <c r="AP20" s="1118">
        <v>0</v>
      </c>
      <c r="AQ20" s="1118">
        <v>5.696703904880879</v>
      </c>
      <c r="AR20" s="1116">
        <f t="shared" si="4"/>
        <v>5.696703904880879</v>
      </c>
      <c r="AS20" s="1112">
        <f t="shared" si="5"/>
        <v>6.0572150868468571</v>
      </c>
      <c r="AT20" s="1115">
        <v>0</v>
      </c>
      <c r="AU20" s="1115">
        <v>0</v>
      </c>
      <c r="AV20" s="965">
        <f t="shared" si="16"/>
        <v>0</v>
      </c>
      <c r="AW20" s="1117">
        <f t="shared" si="6"/>
        <v>0</v>
      </c>
      <c r="AX20" s="1116">
        <f t="shared" si="7"/>
        <v>6.0572150868468571</v>
      </c>
      <c r="AY20" s="1112">
        <f t="shared" si="8"/>
        <v>6.0679511648632438</v>
      </c>
      <c r="BA20" s="1108">
        <v>12</v>
      </c>
      <c r="BB20" s="1118">
        <v>0</v>
      </c>
      <c r="BC20" s="1118">
        <v>0</v>
      </c>
      <c r="BD20" s="1116">
        <f t="shared" si="9"/>
        <v>0</v>
      </c>
      <c r="BE20" s="1112">
        <f t="shared" si="17"/>
        <v>0</v>
      </c>
      <c r="BF20" s="1115">
        <v>0</v>
      </c>
      <c r="BG20" s="1115"/>
      <c r="BH20" s="965">
        <f t="shared" si="18"/>
        <v>0</v>
      </c>
      <c r="BI20" s="1117">
        <f t="shared" si="19"/>
        <v>0</v>
      </c>
      <c r="BJ20" s="1116">
        <f t="shared" si="20"/>
        <v>0</v>
      </c>
      <c r="BK20" s="1112">
        <f t="shared" si="21"/>
        <v>0</v>
      </c>
      <c r="BL20" s="69"/>
      <c r="BM20" s="1108">
        <v>12</v>
      </c>
      <c r="BN20" s="1118">
        <v>0</v>
      </c>
      <c r="BO20" s="1118">
        <v>0</v>
      </c>
      <c r="BP20" s="1116">
        <f t="shared" si="10"/>
        <v>0</v>
      </c>
      <c r="BQ20" s="1112">
        <f t="shared" si="22"/>
        <v>0</v>
      </c>
      <c r="BR20" s="1115">
        <v>0</v>
      </c>
      <c r="BS20" s="1115"/>
      <c r="BT20" s="965">
        <f t="shared" si="23"/>
        <v>0</v>
      </c>
      <c r="BU20" s="1117">
        <f t="shared" si="24"/>
        <v>0</v>
      </c>
      <c r="BV20" s="1116">
        <f t="shared" si="25"/>
        <v>0</v>
      </c>
      <c r="BW20" s="1112">
        <f t="shared" si="26"/>
        <v>0</v>
      </c>
      <c r="BY20" s="1108">
        <v>12</v>
      </c>
      <c r="BZ20" s="1118">
        <v>1533.5806230085529</v>
      </c>
      <c r="CA20" s="1118">
        <v>0</v>
      </c>
      <c r="CB20" s="1116">
        <f t="shared" si="11"/>
        <v>1533.5806230085529</v>
      </c>
      <c r="CC20" s="1112">
        <f>CB20*$CC$60</f>
        <v>1653.9543336444247</v>
      </c>
      <c r="CD20" s="1115"/>
      <c r="CE20" s="1115"/>
      <c r="CF20" s="965"/>
      <c r="CG20" s="1117"/>
      <c r="CH20" s="1116"/>
      <c r="CI20" s="1112"/>
      <c r="CJ20" s="69"/>
      <c r="CK20" s="1108">
        <v>12</v>
      </c>
      <c r="CL20" s="1118">
        <v>1214.0129252848365</v>
      </c>
      <c r="CM20" s="1118">
        <v>2.5751644974013757</v>
      </c>
      <c r="CN20" s="1116">
        <f t="shared" si="12"/>
        <v>1216.5880897822378</v>
      </c>
      <c r="CO20" s="1112">
        <f t="shared" si="28"/>
        <v>1292.0760549104689</v>
      </c>
      <c r="CP20" s="1115">
        <v>425.685135</v>
      </c>
      <c r="CQ20" s="1115"/>
      <c r="CR20" s="1115"/>
      <c r="CS20" s="965">
        <f t="shared" si="29"/>
        <v>425.685135</v>
      </c>
      <c r="CT20" s="1117">
        <f t="shared" si="30"/>
        <v>425.685135</v>
      </c>
      <c r="CU20" s="1116">
        <f t="shared" si="31"/>
        <v>1717.7611899104688</v>
      </c>
      <c r="CV20" s="1112">
        <f t="shared" si="32"/>
        <v>1718.1317012979912</v>
      </c>
      <c r="CY20" s="1108">
        <v>12</v>
      </c>
      <c r="CZ20" s="1118">
        <v>772.14236270883532</v>
      </c>
      <c r="DA20" s="1118">
        <v>932.69277315717841</v>
      </c>
      <c r="DB20" s="1116">
        <f t="shared" si="33"/>
        <v>1704.8351358660138</v>
      </c>
      <c r="DC20" s="1112">
        <f t="shared" si="34"/>
        <v>1815.6977926419936</v>
      </c>
      <c r="DD20" s="1115">
        <v>0</v>
      </c>
      <c r="DE20" s="1115"/>
      <c r="DF20" s="1115"/>
      <c r="DG20" s="965">
        <f t="shared" si="35"/>
        <v>0</v>
      </c>
      <c r="DH20" s="1117">
        <v>0</v>
      </c>
      <c r="DI20" s="1116">
        <f t="shared" si="36"/>
        <v>1815.6977926419936</v>
      </c>
      <c r="DJ20" s="1112">
        <f t="shared" si="37"/>
        <v>1819.2306584342898</v>
      </c>
      <c r="DM20" s="1108">
        <v>12</v>
      </c>
      <c r="DN20" s="1118">
        <v>10265.185193446903</v>
      </c>
      <c r="DO20" s="1118">
        <v>0</v>
      </c>
      <c r="DP20" s="1116">
        <f t="shared" si="38"/>
        <v>10265.185193446903</v>
      </c>
      <c r="DQ20" s="1112">
        <f t="shared" si="39"/>
        <v>10265.886860843877</v>
      </c>
      <c r="DR20" s="1115">
        <v>347.74627012941062</v>
      </c>
      <c r="DS20" s="1115"/>
      <c r="DT20" s="1115"/>
      <c r="DU20" s="965">
        <v>347.74627012941062</v>
      </c>
      <c r="DV20" s="1117">
        <f t="shared" si="40"/>
        <v>345.70949093430926</v>
      </c>
      <c r="DW20" s="1116">
        <f t="shared" si="41"/>
        <v>10611.596351778186</v>
      </c>
      <c r="DX20" s="1112">
        <f t="shared" si="42"/>
        <v>10879.233037474498</v>
      </c>
      <c r="EA20" s="1108">
        <v>12</v>
      </c>
      <c r="EB20" s="1118">
        <v>0</v>
      </c>
      <c r="EC20" s="1118">
        <v>45.957945467722787</v>
      </c>
      <c r="ED20" s="1116">
        <f t="shared" si="43"/>
        <v>45.957945467722787</v>
      </c>
      <c r="EE20" s="1112">
        <f t="shared" si="44"/>
        <v>45.957945467722794</v>
      </c>
      <c r="EF20" s="1115">
        <v>0</v>
      </c>
      <c r="EG20" s="1115"/>
      <c r="EH20" s="1115">
        <v>0</v>
      </c>
      <c r="EI20" s="965">
        <f t="shared" si="45"/>
        <v>0</v>
      </c>
      <c r="EJ20" s="1117">
        <f t="shared" si="46"/>
        <v>0</v>
      </c>
      <c r="EK20" s="1116">
        <f t="shared" si="49"/>
        <v>45.957945467722794</v>
      </c>
      <c r="EL20" s="1112">
        <f t="shared" si="48"/>
        <v>46.057252169463389</v>
      </c>
    </row>
    <row r="21" spans="2:142">
      <c r="B21" s="1131">
        <f t="shared" si="13"/>
        <v>12.75</v>
      </c>
      <c r="C21" s="1132">
        <v>12.5</v>
      </c>
      <c r="D21" s="1133">
        <v>0</v>
      </c>
      <c r="E21" s="1133">
        <v>179.33211062485989</v>
      </c>
      <c r="F21" s="1133">
        <v>65.809268902295756</v>
      </c>
      <c r="G21" s="1133">
        <v>0</v>
      </c>
      <c r="H21" s="1133">
        <v>67145.945476709545</v>
      </c>
      <c r="I21" s="1133">
        <v>122744.50095890631</v>
      </c>
      <c r="J21" s="1133">
        <v>12302.24957248905</v>
      </c>
      <c r="K21" s="1133">
        <v>10.159969246574018</v>
      </c>
      <c r="L21" s="1133">
        <v>498.10317119024228</v>
      </c>
      <c r="M21" s="1133">
        <v>38887.429873957379</v>
      </c>
      <c r="N21" s="1133">
        <v>18.20385349458973</v>
      </c>
      <c r="O21" s="1133">
        <v>3336.7877703988265</v>
      </c>
      <c r="P21" s="1133">
        <v>0</v>
      </c>
      <c r="Q21" s="1133"/>
      <c r="R21" s="1133">
        <v>3685.3544995115658</v>
      </c>
      <c r="S21" s="1133">
        <v>6537.4237752644385</v>
      </c>
      <c r="T21" s="1133">
        <v>3951.7476537334792</v>
      </c>
      <c r="U21" s="1194">
        <v>32.89803726390241</v>
      </c>
      <c r="V21" s="194"/>
      <c r="X21" s="177"/>
      <c r="AC21" s="1108">
        <v>12.5</v>
      </c>
      <c r="AD21" s="1115">
        <v>36620.75340921546</v>
      </c>
      <c r="AE21" s="1115"/>
      <c r="AF21" s="1116">
        <f t="shared" si="14"/>
        <v>36620.75340921546</v>
      </c>
      <c r="AG21" s="1112">
        <f t="shared" si="0"/>
        <v>38749.774777229322</v>
      </c>
      <c r="AH21" s="1115">
        <v>68.729414593100131</v>
      </c>
      <c r="AI21" s="1115">
        <v>0</v>
      </c>
      <c r="AJ21" s="965">
        <f t="shared" si="15"/>
        <v>68.729414593100131</v>
      </c>
      <c r="AK21" s="1117">
        <f t="shared" si="1"/>
        <v>68.851233671094306</v>
      </c>
      <c r="AL21" s="1116">
        <f t="shared" si="2"/>
        <v>38818.626010900414</v>
      </c>
      <c r="AM21" s="1112">
        <f t="shared" si="3"/>
        <v>38887.429873957379</v>
      </c>
      <c r="AO21" s="1108">
        <v>12.5</v>
      </c>
      <c r="AP21" s="1118">
        <v>0</v>
      </c>
      <c r="AQ21" s="1118">
        <v>17.090111714642635</v>
      </c>
      <c r="AR21" s="1116">
        <f t="shared" si="4"/>
        <v>17.090111714642635</v>
      </c>
      <c r="AS21" s="1112">
        <f t="shared" si="5"/>
        <v>18.171645260540569</v>
      </c>
      <c r="AT21" s="1115">
        <v>0</v>
      </c>
      <c r="AU21" s="1115">
        <v>0</v>
      </c>
      <c r="AV21" s="965">
        <f t="shared" si="16"/>
        <v>0</v>
      </c>
      <c r="AW21" s="1117">
        <f t="shared" si="6"/>
        <v>0</v>
      </c>
      <c r="AX21" s="1116">
        <f t="shared" si="7"/>
        <v>18.171645260540569</v>
      </c>
      <c r="AY21" s="1112">
        <f t="shared" si="8"/>
        <v>18.20385349458973</v>
      </c>
      <c r="BA21" s="1108">
        <v>12.5</v>
      </c>
      <c r="BB21" s="1118">
        <v>2955.5835328231096</v>
      </c>
      <c r="BC21" s="1118">
        <v>0</v>
      </c>
      <c r="BD21" s="1116">
        <f t="shared" si="9"/>
        <v>2955.5835328231096</v>
      </c>
      <c r="BE21" s="1112">
        <f t="shared" si="17"/>
        <v>3020.8441882623529</v>
      </c>
      <c r="BF21" s="1115">
        <v>0</v>
      </c>
      <c r="BG21" s="1115"/>
      <c r="BH21" s="965">
        <f t="shared" si="18"/>
        <v>0</v>
      </c>
      <c r="BI21" s="1117">
        <f t="shared" si="19"/>
        <v>0</v>
      </c>
      <c r="BJ21" s="1116">
        <f>BI21+BE21</f>
        <v>3020.8441882623529</v>
      </c>
      <c r="BK21" s="1112">
        <f t="shared" si="21"/>
        <v>3336.7877703988265</v>
      </c>
      <c r="BL21" s="69"/>
      <c r="BM21" s="1108">
        <v>12.5</v>
      </c>
      <c r="BN21" s="1118">
        <v>0</v>
      </c>
      <c r="BO21" s="1118">
        <v>0</v>
      </c>
      <c r="BP21" s="1116">
        <f t="shared" si="10"/>
        <v>0</v>
      </c>
      <c r="BQ21" s="1112">
        <f t="shared" si="22"/>
        <v>0</v>
      </c>
      <c r="BR21" s="1115">
        <v>0</v>
      </c>
      <c r="BS21" s="1115"/>
      <c r="BT21" s="965">
        <f t="shared" si="23"/>
        <v>0</v>
      </c>
      <c r="BU21" s="1117">
        <f t="shared" si="24"/>
        <v>0</v>
      </c>
      <c r="BV21" s="1116">
        <f t="shared" si="25"/>
        <v>0</v>
      </c>
      <c r="BW21" s="1112">
        <f t="shared" si="26"/>
        <v>0</v>
      </c>
      <c r="BY21" s="1108">
        <v>12.5</v>
      </c>
      <c r="BZ21" s="1118">
        <v>0</v>
      </c>
      <c r="CA21" s="1118">
        <v>0</v>
      </c>
      <c r="CB21" s="1116">
        <f t="shared" si="11"/>
        <v>0</v>
      </c>
      <c r="CC21" s="1112">
        <f t="shared" ref="CC21:CC55" si="50">CB21*$CC$60</f>
        <v>0</v>
      </c>
      <c r="CD21" s="1115"/>
      <c r="CE21" s="1115"/>
      <c r="CF21" s="965"/>
      <c r="CG21" s="1117"/>
      <c r="CH21" s="1116"/>
      <c r="CI21" s="1112"/>
      <c r="CJ21" s="69"/>
      <c r="CK21" s="1108">
        <v>12.5</v>
      </c>
      <c r="CL21" s="1118">
        <v>2314.1773270354906</v>
      </c>
      <c r="CM21" s="1118">
        <v>16.157491841653375</v>
      </c>
      <c r="CN21" s="1116">
        <f t="shared" si="12"/>
        <v>2330.3348188771438</v>
      </c>
      <c r="CO21" s="1112">
        <f t="shared" si="28"/>
        <v>2474.9295547798993</v>
      </c>
      <c r="CP21" s="1115">
        <v>1209.630206</v>
      </c>
      <c r="CQ21" s="1115"/>
      <c r="CR21" s="1115"/>
      <c r="CS21" s="965">
        <f t="shared" si="29"/>
        <v>1209.630206</v>
      </c>
      <c r="CT21" s="1117">
        <f t="shared" si="30"/>
        <v>1209.630206</v>
      </c>
      <c r="CU21" s="1116">
        <f t="shared" si="31"/>
        <v>3684.5597607798991</v>
      </c>
      <c r="CV21" s="1112">
        <f t="shared" si="32"/>
        <v>3685.3544995115658</v>
      </c>
      <c r="CY21" s="1108">
        <v>12.5</v>
      </c>
      <c r="CZ21" s="1118">
        <v>4066.7017364736412</v>
      </c>
      <c r="DA21" s="1118">
        <v>2059.6405711635525</v>
      </c>
      <c r="DB21" s="1116">
        <f t="shared" si="33"/>
        <v>6126.3423076371937</v>
      </c>
      <c r="DC21" s="1112">
        <f t="shared" si="34"/>
        <v>6524.7283862997137</v>
      </c>
      <c r="DD21" s="1115">
        <v>0</v>
      </c>
      <c r="DE21" s="1115"/>
      <c r="DF21" s="1115"/>
      <c r="DG21" s="965">
        <f t="shared" si="35"/>
        <v>0</v>
      </c>
      <c r="DH21" s="1117">
        <v>0</v>
      </c>
      <c r="DI21" s="1116">
        <f t="shared" si="36"/>
        <v>6524.7283862997137</v>
      </c>
      <c r="DJ21" s="1112">
        <f t="shared" si="37"/>
        <v>6537.4237752644385</v>
      </c>
      <c r="DM21" s="1108">
        <v>12.5</v>
      </c>
      <c r="DN21" s="1118">
        <v>3767.2749254045884</v>
      </c>
      <c r="DO21" s="1118">
        <v>0</v>
      </c>
      <c r="DP21" s="1116">
        <f t="shared" si="38"/>
        <v>3767.2749254045884</v>
      </c>
      <c r="DQ21" s="1112">
        <f t="shared" si="39"/>
        <v>3767.5324340555067</v>
      </c>
      <c r="DR21" s="1115">
        <v>87.512049315068495</v>
      </c>
      <c r="DS21" s="1115"/>
      <c r="DT21" s="1115"/>
      <c r="DU21" s="965">
        <v>87.512049315068495</v>
      </c>
      <c r="DV21" s="1117">
        <f t="shared" si="40"/>
        <v>86.999483871018484</v>
      </c>
      <c r="DW21" s="1116">
        <f t="shared" si="41"/>
        <v>3854.5319179265252</v>
      </c>
      <c r="DX21" s="1112">
        <f t="shared" si="42"/>
        <v>3951.7476537334792</v>
      </c>
      <c r="EA21" s="1108">
        <v>12.5</v>
      </c>
      <c r="EB21" s="1118">
        <v>0</v>
      </c>
      <c r="EC21" s="1118">
        <v>32.82710390551626</v>
      </c>
      <c r="ED21" s="1116">
        <f t="shared" si="43"/>
        <v>32.82710390551626</v>
      </c>
      <c r="EE21" s="1112">
        <f t="shared" si="44"/>
        <v>32.827103905516267</v>
      </c>
      <c r="EF21" s="1115">
        <v>0</v>
      </c>
      <c r="EG21" s="1115"/>
      <c r="EH21" s="1115">
        <v>0</v>
      </c>
      <c r="EI21" s="965">
        <f t="shared" si="45"/>
        <v>0</v>
      </c>
      <c r="EJ21" s="1117">
        <f t="shared" si="46"/>
        <v>0</v>
      </c>
      <c r="EK21" s="1116">
        <f t="shared" si="49"/>
        <v>32.827103905516267</v>
      </c>
      <c r="EL21" s="1112">
        <f t="shared" si="48"/>
        <v>32.89803726390241</v>
      </c>
    </row>
    <row r="22" spans="2:142">
      <c r="B22" s="1131">
        <f t="shared" si="13"/>
        <v>13.25</v>
      </c>
      <c r="C22" s="1096">
        <v>13</v>
      </c>
      <c r="D22" s="1133">
        <v>0</v>
      </c>
      <c r="E22" s="1133">
        <v>89.666055312429947</v>
      </c>
      <c r="F22" s="1133">
        <v>65.809268902295756</v>
      </c>
      <c r="G22" s="1133">
        <v>1453.6577431325522</v>
      </c>
      <c r="H22" s="1133">
        <v>86408.609434710597</v>
      </c>
      <c r="I22" s="1133">
        <v>74750.015394036134</v>
      </c>
      <c r="J22" s="1133">
        <v>19995.125023617122</v>
      </c>
      <c r="K22" s="1133">
        <v>2.5399923116435041</v>
      </c>
      <c r="L22" s="1133">
        <v>3.9836655784291991E-2</v>
      </c>
      <c r="M22" s="1133">
        <v>9134.5698716995921</v>
      </c>
      <c r="N22" s="1133">
        <v>27.305780241884605</v>
      </c>
      <c r="O22" s="1133">
        <v>26627.039102059131</v>
      </c>
      <c r="P22" s="1133">
        <v>1380.2004533788884</v>
      </c>
      <c r="Q22" s="1133"/>
      <c r="R22" s="1133">
        <v>7482.2329698480735</v>
      </c>
      <c r="S22" s="1133">
        <v>16620.722717692992</v>
      </c>
      <c r="T22" s="1133">
        <v>16781.615370812837</v>
      </c>
      <c r="U22" s="1194">
        <v>495.94240013219502</v>
      </c>
      <c r="V22" s="194"/>
      <c r="X22" s="177"/>
      <c r="AC22" s="1108">
        <v>13</v>
      </c>
      <c r="AD22" s="1115">
        <v>8616.6478609918722</v>
      </c>
      <c r="AE22" s="1115">
        <v>0.76921388398235335</v>
      </c>
      <c r="AF22" s="1116">
        <f t="shared" si="14"/>
        <v>8617.4170748758552</v>
      </c>
      <c r="AG22" s="1112">
        <f t="shared" si="0"/>
        <v>9118.4079989151542</v>
      </c>
      <c r="AH22" s="1115">
        <v>0</v>
      </c>
      <c r="AI22" s="1115">
        <v>0</v>
      </c>
      <c r="AJ22" s="965">
        <f t="shared" si="15"/>
        <v>0</v>
      </c>
      <c r="AK22" s="1117">
        <f t="shared" si="1"/>
        <v>0</v>
      </c>
      <c r="AL22" s="1116">
        <f t="shared" si="2"/>
        <v>9118.4079989151542</v>
      </c>
      <c r="AM22" s="1112">
        <f t="shared" si="3"/>
        <v>9134.5698716995921</v>
      </c>
      <c r="AO22" s="1108">
        <v>13</v>
      </c>
      <c r="AP22" s="1118">
        <v>0</v>
      </c>
      <c r="AQ22" s="1118">
        <v>25.635167571963962</v>
      </c>
      <c r="AR22" s="1116">
        <f t="shared" si="4"/>
        <v>25.635167571963962</v>
      </c>
      <c r="AS22" s="1112">
        <f t="shared" si="5"/>
        <v>27.257467890810865</v>
      </c>
      <c r="AT22" s="1115">
        <v>0</v>
      </c>
      <c r="AU22" s="1115">
        <v>0</v>
      </c>
      <c r="AV22" s="965">
        <f t="shared" si="16"/>
        <v>0</v>
      </c>
      <c r="AW22" s="1117">
        <f t="shared" si="6"/>
        <v>0</v>
      </c>
      <c r="AX22" s="1116">
        <f t="shared" si="7"/>
        <v>27.257467890810865</v>
      </c>
      <c r="AY22" s="1112">
        <f t="shared" si="8"/>
        <v>27.305780241884605</v>
      </c>
      <c r="BA22" s="1108">
        <v>13</v>
      </c>
      <c r="BB22" s="1118">
        <v>19245.906971874439</v>
      </c>
      <c r="BC22" s="1118">
        <v>25.367075488631187</v>
      </c>
      <c r="BD22" s="1116">
        <f t="shared" si="9"/>
        <v>19271.274047363069</v>
      </c>
      <c r="BE22" s="1112">
        <f t="shared" si="17"/>
        <v>19696.79271787715</v>
      </c>
      <c r="BF22" s="1115">
        <v>4409.0665266488186</v>
      </c>
      <c r="BG22" s="1115"/>
      <c r="BH22" s="965">
        <f t="shared" si="18"/>
        <v>4409.0665266488186</v>
      </c>
      <c r="BI22" s="1117">
        <f t="shared" si="19"/>
        <v>4409.0665266488186</v>
      </c>
      <c r="BJ22" s="1116">
        <f t="shared" si="20"/>
        <v>24105.859244525967</v>
      </c>
      <c r="BK22" s="1112">
        <f t="shared" si="21"/>
        <v>26627.039102059131</v>
      </c>
      <c r="BL22" s="69"/>
      <c r="BM22" s="1108">
        <v>13</v>
      </c>
      <c r="BN22" s="1118">
        <v>1194.722175714259</v>
      </c>
      <c r="BO22" s="1118">
        <v>23.096016304098214</v>
      </c>
      <c r="BP22" s="1116">
        <f t="shared" si="10"/>
        <v>1217.8181920183572</v>
      </c>
      <c r="BQ22" s="1112">
        <f t="shared" si="22"/>
        <v>1271.367622690283</v>
      </c>
      <c r="BR22" s="1115">
        <v>0</v>
      </c>
      <c r="BS22" s="1115"/>
      <c r="BT22" s="965">
        <f t="shared" si="23"/>
        <v>0</v>
      </c>
      <c r="BU22" s="1117">
        <f t="shared" si="24"/>
        <v>0</v>
      </c>
      <c r="BV22" s="1116">
        <f t="shared" si="25"/>
        <v>1271.367622690283</v>
      </c>
      <c r="BW22" s="1112">
        <f t="shared" si="26"/>
        <v>1380.2004533788884</v>
      </c>
      <c r="BY22" s="1108">
        <v>13</v>
      </c>
      <c r="BZ22" s="1118">
        <v>0</v>
      </c>
      <c r="CA22" s="1118">
        <v>16.120445262999883</v>
      </c>
      <c r="CB22" s="1116">
        <f t="shared" si="11"/>
        <v>16.120445262999883</v>
      </c>
      <c r="CC22" s="1112">
        <f t="shared" si="50"/>
        <v>17.385770205357957</v>
      </c>
      <c r="CD22" s="1115"/>
      <c r="CE22" s="1115"/>
      <c r="CF22" s="965"/>
      <c r="CG22" s="1117"/>
      <c r="CH22" s="1116"/>
      <c r="CI22" s="1112"/>
      <c r="CJ22" s="69"/>
      <c r="CK22" s="1108">
        <v>13</v>
      </c>
      <c r="CL22" s="1118">
        <v>2428.0258505696729</v>
      </c>
      <c r="CM22" s="1118">
        <v>121.77092280316258</v>
      </c>
      <c r="CN22" s="1116">
        <f t="shared" si="12"/>
        <v>2549.7967733728356</v>
      </c>
      <c r="CO22" s="1112">
        <f t="shared" si="28"/>
        <v>2708.0088843814988</v>
      </c>
      <c r="CP22" s="1115">
        <v>4772.6105581000002</v>
      </c>
      <c r="CQ22" s="1115"/>
      <c r="CR22" s="1115"/>
      <c r="CS22" s="965">
        <f t="shared" si="29"/>
        <v>4772.6105581000002</v>
      </c>
      <c r="CT22" s="1117">
        <f t="shared" si="30"/>
        <v>4772.6105581000002</v>
      </c>
      <c r="CU22" s="1116">
        <f t="shared" si="31"/>
        <v>7480.6194424814985</v>
      </c>
      <c r="CV22" s="1112">
        <f t="shared" si="32"/>
        <v>7482.2329698480735</v>
      </c>
      <c r="CY22" s="1108">
        <v>13</v>
      </c>
      <c r="CZ22" s="1118">
        <v>13152.274649284642</v>
      </c>
      <c r="DA22" s="1118">
        <v>2423.3160221018743</v>
      </c>
      <c r="DB22" s="1116">
        <f t="shared" si="33"/>
        <v>15575.590671386515</v>
      </c>
      <c r="DC22" s="1112">
        <f t="shared" si="34"/>
        <v>16588.446006402784</v>
      </c>
      <c r="DD22" s="1115">
        <v>0</v>
      </c>
      <c r="DE22" s="1115"/>
      <c r="DF22" s="1115"/>
      <c r="DG22" s="965">
        <f t="shared" si="35"/>
        <v>0</v>
      </c>
      <c r="DH22" s="1117">
        <v>0</v>
      </c>
      <c r="DI22" s="1116">
        <f t="shared" si="36"/>
        <v>16588.446006402784</v>
      </c>
      <c r="DJ22" s="1112">
        <f t="shared" si="37"/>
        <v>16620.722717692992</v>
      </c>
      <c r="DM22" s="1108">
        <v>13</v>
      </c>
      <c r="DN22" s="1118">
        <v>14731.083636949032</v>
      </c>
      <c r="DO22" s="1118">
        <v>0</v>
      </c>
      <c r="DP22" s="1116">
        <f t="shared" si="38"/>
        <v>14731.083636949032</v>
      </c>
      <c r="DQ22" s="1112">
        <f t="shared" si="39"/>
        <v>14732.090566772054</v>
      </c>
      <c r="DR22" s="1115">
        <v>1646.3280975178438</v>
      </c>
      <c r="DS22" s="1115"/>
      <c r="DT22" s="1115"/>
      <c r="DU22" s="965">
        <v>1646.3280975178438</v>
      </c>
      <c r="DV22" s="1117">
        <f t="shared" si="40"/>
        <v>1636.6854151791165</v>
      </c>
      <c r="DW22" s="1116">
        <f t="shared" si="41"/>
        <v>16368.77598195117</v>
      </c>
      <c r="DX22" s="1112">
        <f t="shared" si="42"/>
        <v>16781.615370812837</v>
      </c>
      <c r="EA22" s="1108">
        <v>13</v>
      </c>
      <c r="EB22" s="1118">
        <v>0</v>
      </c>
      <c r="EC22" s="1118">
        <v>32.827103905516267</v>
      </c>
      <c r="ED22" s="1116">
        <f t="shared" si="43"/>
        <v>32.827103905516267</v>
      </c>
      <c r="EE22" s="1112">
        <f t="shared" si="44"/>
        <v>32.827103905516275</v>
      </c>
      <c r="EF22" s="1115">
        <v>8.2825895247093104</v>
      </c>
      <c r="EG22" s="1115"/>
      <c r="EH22" s="1115">
        <v>10.05668917959024</v>
      </c>
      <c r="EI22" s="965">
        <f t="shared" si="45"/>
        <v>18.339278704299552</v>
      </c>
      <c r="EJ22" s="1117">
        <f t="shared" si="46"/>
        <v>462.04596617135479</v>
      </c>
      <c r="EK22" s="1116">
        <f t="shared" si="49"/>
        <v>494.87307007687104</v>
      </c>
      <c r="EL22" s="1112">
        <f t="shared" si="48"/>
        <v>495.94240013219502</v>
      </c>
    </row>
    <row r="23" spans="2:142">
      <c r="B23" s="1131">
        <f t="shared" si="13"/>
        <v>13.75</v>
      </c>
      <c r="C23" s="1132">
        <v>13.5</v>
      </c>
      <c r="D23" s="1133">
        <v>0</v>
      </c>
      <c r="E23" s="1133">
        <v>89.666055312429947</v>
      </c>
      <c r="F23" s="1133">
        <v>3948.1293450773405</v>
      </c>
      <c r="G23" s="1133">
        <v>9.1109095488881522</v>
      </c>
      <c r="H23" s="1133">
        <v>37288.049150428771</v>
      </c>
      <c r="I23" s="1133">
        <v>85628.083591584465</v>
      </c>
      <c r="J23" s="1133">
        <v>20789.269610957665</v>
      </c>
      <c r="K23" s="1133">
        <v>2193.9920393077405</v>
      </c>
      <c r="L23" s="1133">
        <v>2490.3565093280745</v>
      </c>
      <c r="M23" s="1133">
        <v>16401.171484232611</v>
      </c>
      <c r="N23" s="1133">
        <v>1247.4116585244437</v>
      </c>
      <c r="O23" s="1133">
        <v>41313.150034086029</v>
      </c>
      <c r="P23" s="1133">
        <v>3148.0041197470096</v>
      </c>
      <c r="Q23" s="1133"/>
      <c r="R23" s="1133">
        <v>15769.523088427304</v>
      </c>
      <c r="S23" s="1133">
        <v>8247.2295445289292</v>
      </c>
      <c r="T23" s="1133">
        <v>13404.076221071915</v>
      </c>
      <c r="U23" s="1194">
        <v>2489.5433499258215</v>
      </c>
      <c r="V23" s="194"/>
      <c r="X23" s="177"/>
      <c r="AC23" s="1108">
        <v>13.5</v>
      </c>
      <c r="AD23" s="1115">
        <v>15079.133756735777</v>
      </c>
      <c r="AE23" s="1115">
        <v>3.0768555359294134</v>
      </c>
      <c r="AF23" s="1116">
        <f t="shared" si="14"/>
        <v>15082.210612271707</v>
      </c>
      <c r="AG23" s="1112">
        <f t="shared" si="0"/>
        <v>15959.045348892156</v>
      </c>
      <c r="AH23" s="1115">
        <v>412.37648755860079</v>
      </c>
      <c r="AI23" s="1115">
        <v>0</v>
      </c>
      <c r="AJ23" s="965">
        <f t="shared" si="15"/>
        <v>412.37648755860079</v>
      </c>
      <c r="AK23" s="1117">
        <f t="shared" si="1"/>
        <v>413.10740202656586</v>
      </c>
      <c r="AL23" s="1116">
        <f t="shared" si="2"/>
        <v>16372.152750918722</v>
      </c>
      <c r="AM23" s="1112">
        <f t="shared" si="3"/>
        <v>16401.171484232611</v>
      </c>
      <c r="AO23" s="1108">
        <v>13.5</v>
      </c>
      <c r="AP23" s="1118">
        <v>946.66536522341721</v>
      </c>
      <c r="AQ23" s="1118">
        <v>224.42759070848626</v>
      </c>
      <c r="AR23" s="1116">
        <f t="shared" si="4"/>
        <v>1171.0929559319034</v>
      </c>
      <c r="AS23" s="1112">
        <f t="shared" si="5"/>
        <v>1245.2046023829873</v>
      </c>
      <c r="AT23" s="1115">
        <v>0</v>
      </c>
      <c r="AU23" s="1115">
        <v>0</v>
      </c>
      <c r="AV23" s="965">
        <f t="shared" si="16"/>
        <v>0</v>
      </c>
      <c r="AW23" s="1117">
        <f t="shared" si="6"/>
        <v>0</v>
      </c>
      <c r="AX23" s="1116">
        <f t="shared" si="7"/>
        <v>1245.2046023829873</v>
      </c>
      <c r="AY23" s="1112">
        <f t="shared" si="8"/>
        <v>1247.4116585244437</v>
      </c>
      <c r="BA23" s="1108">
        <v>13.5</v>
      </c>
      <c r="BB23" s="1118">
        <v>32249.714088428347</v>
      </c>
      <c r="BC23" s="1118">
        <v>29.887314055680747</v>
      </c>
      <c r="BD23" s="1116">
        <f t="shared" si="9"/>
        <v>32279.60140248403</v>
      </c>
      <c r="BE23" s="1112">
        <f t="shared" si="17"/>
        <v>32992.349975295117</v>
      </c>
      <c r="BF23" s="1115">
        <v>4409.0665266488186</v>
      </c>
      <c r="BG23" s="1115"/>
      <c r="BH23" s="965">
        <f t="shared" si="18"/>
        <v>4409.0665266488186</v>
      </c>
      <c r="BI23" s="1117">
        <f t="shared" si="19"/>
        <v>4409.0665266488186</v>
      </c>
      <c r="BJ23" s="1116">
        <f t="shared" si="20"/>
        <v>37401.416501943939</v>
      </c>
      <c r="BK23" s="1112">
        <f t="shared" si="21"/>
        <v>41313.150034086029</v>
      </c>
      <c r="BL23" s="69"/>
      <c r="BM23" s="1108">
        <v>13.5</v>
      </c>
      <c r="BN23" s="1118">
        <v>2379.4264660517015</v>
      </c>
      <c r="BO23" s="1118">
        <v>164.51315340654514</v>
      </c>
      <c r="BP23" s="1116">
        <f t="shared" si="10"/>
        <v>2543.9396194582469</v>
      </c>
      <c r="BQ23" s="1112">
        <f t="shared" si="22"/>
        <v>2655.8007487947771</v>
      </c>
      <c r="BR23" s="1115">
        <v>243.97406590257881</v>
      </c>
      <c r="BS23" s="1115"/>
      <c r="BT23" s="965">
        <f t="shared" si="23"/>
        <v>243.97406590257881</v>
      </c>
      <c r="BU23" s="1117">
        <f t="shared" si="24"/>
        <v>243.97406590257881</v>
      </c>
      <c r="BV23" s="1116">
        <f t="shared" si="25"/>
        <v>2899.7748146973559</v>
      </c>
      <c r="BW23" s="1112">
        <f t="shared" si="26"/>
        <v>3148.0041197470096</v>
      </c>
      <c r="BY23" s="1108">
        <v>13.5</v>
      </c>
      <c r="BZ23" s="1118">
        <v>2172.9858079471437</v>
      </c>
      <c r="CA23" s="1118">
        <v>88.603640841713101</v>
      </c>
      <c r="CB23" s="1116">
        <f t="shared" si="11"/>
        <v>2261.5894487888568</v>
      </c>
      <c r="CC23" s="1112">
        <f t="shared" si="50"/>
        <v>2439.1059808845625</v>
      </c>
      <c r="CD23" s="1115"/>
      <c r="CE23" s="1115"/>
      <c r="CF23" s="965"/>
      <c r="CG23" s="1117"/>
      <c r="CH23" s="1116"/>
      <c r="CI23" s="1112"/>
      <c r="CJ23" s="69"/>
      <c r="CK23" s="1108">
        <v>13.5</v>
      </c>
      <c r="CL23" s="1118">
        <v>5825.1376812818708</v>
      </c>
      <c r="CM23" s="1118">
        <v>22.031408901637064</v>
      </c>
      <c r="CN23" s="1116">
        <f t="shared" si="12"/>
        <v>5847.1690901835082</v>
      </c>
      <c r="CO23" s="1112">
        <f t="shared" si="28"/>
        <v>6209.9795599602176</v>
      </c>
      <c r="CP23" s="1115">
        <v>9556.1428649000009</v>
      </c>
      <c r="CQ23" s="1115"/>
      <c r="CR23" s="1115"/>
      <c r="CS23" s="965">
        <f t="shared" si="29"/>
        <v>9556.1428649000009</v>
      </c>
      <c r="CT23" s="1117">
        <f t="shared" si="30"/>
        <v>9556.1428649000009</v>
      </c>
      <c r="CU23" s="1116">
        <f t="shared" si="31"/>
        <v>15766.122424860219</v>
      </c>
      <c r="CV23" s="1112">
        <f t="shared" si="32"/>
        <v>15769.523088427304</v>
      </c>
      <c r="CY23" s="1108">
        <v>13.5</v>
      </c>
      <c r="CZ23" s="1118">
        <v>4786.3848434507181</v>
      </c>
      <c r="DA23" s="1118">
        <v>2942.2484861821399</v>
      </c>
      <c r="DB23" s="1116">
        <f t="shared" si="33"/>
        <v>7728.6333296328576</v>
      </c>
      <c r="DC23" s="1112">
        <f t="shared" si="34"/>
        <v>8231.2137880859518</v>
      </c>
      <c r="DD23" s="1115">
        <v>0</v>
      </c>
      <c r="DE23" s="1115"/>
      <c r="DF23" s="1115"/>
      <c r="DG23" s="965">
        <f t="shared" si="35"/>
        <v>0</v>
      </c>
      <c r="DH23" s="1117">
        <v>0</v>
      </c>
      <c r="DI23" s="1116">
        <f t="shared" si="36"/>
        <v>8231.2137880859518</v>
      </c>
      <c r="DJ23" s="1112">
        <f t="shared" si="37"/>
        <v>8247.2295445289292</v>
      </c>
      <c r="DM23" s="1108">
        <v>13.5</v>
      </c>
      <c r="DN23" s="1118">
        <v>11219.365199972446</v>
      </c>
      <c r="DO23" s="1118">
        <v>0</v>
      </c>
      <c r="DP23" s="1116">
        <f t="shared" si="38"/>
        <v>11219.365199972446</v>
      </c>
      <c r="DQ23" s="1112">
        <f t="shared" si="39"/>
        <v>11220.13208947587</v>
      </c>
      <c r="DR23" s="1115">
        <v>1865.1187080689674</v>
      </c>
      <c r="DS23" s="1115"/>
      <c r="DT23" s="1115"/>
      <c r="DU23" s="965">
        <v>1865.1187080689674</v>
      </c>
      <c r="DV23" s="1117">
        <f t="shared" si="40"/>
        <v>1854.1945506953298</v>
      </c>
      <c r="DW23" s="1116">
        <f t="shared" si="41"/>
        <v>13074.326640171199</v>
      </c>
      <c r="DX23" s="1112">
        <f t="shared" si="42"/>
        <v>13404.076221071915</v>
      </c>
      <c r="EA23" s="1108">
        <v>13.5</v>
      </c>
      <c r="EB23" s="1118">
        <v>1104.9567173340972</v>
      </c>
      <c r="EC23" s="1118">
        <v>160.25174948805545</v>
      </c>
      <c r="ED23" s="1116">
        <f t="shared" si="43"/>
        <v>1265.2084668221528</v>
      </c>
      <c r="EE23" s="1112">
        <f t="shared" si="44"/>
        <v>1265.208466822153</v>
      </c>
      <c r="EF23" s="1115">
        <v>27.608631749031034</v>
      </c>
      <c r="EG23" s="1115"/>
      <c r="EH23" s="1115">
        <v>20.773948818410158</v>
      </c>
      <c r="EI23" s="965">
        <f t="shared" si="45"/>
        <v>48.382580567441195</v>
      </c>
      <c r="EJ23" s="1117">
        <f t="shared" si="46"/>
        <v>1218.9670348870247</v>
      </c>
      <c r="EK23" s="1116">
        <f t="shared" si="49"/>
        <v>2484.1755017091778</v>
      </c>
      <c r="EL23" s="1112">
        <f t="shared" si="48"/>
        <v>2489.5433499258215</v>
      </c>
    </row>
    <row r="24" spans="2:142">
      <c r="B24" s="1131">
        <f t="shared" si="13"/>
        <v>14.25</v>
      </c>
      <c r="C24" s="1096">
        <v>14</v>
      </c>
      <c r="D24" s="1133">
        <v>0</v>
      </c>
      <c r="E24" s="1133">
        <v>311.32095433312207</v>
      </c>
      <c r="F24" s="1133">
        <v>2550.5704661584982</v>
      </c>
      <c r="G24" s="1133">
        <v>2468.2659997852388</v>
      </c>
      <c r="H24" s="1133">
        <v>79401.580425147709</v>
      </c>
      <c r="I24" s="1133">
        <v>78528.087653406998</v>
      </c>
      <c r="J24" s="1133">
        <v>73946.046638226035</v>
      </c>
      <c r="K24" s="1133">
        <v>1009.1426129160453</v>
      </c>
      <c r="L24" s="1133">
        <v>2554.026345544577</v>
      </c>
      <c r="M24" s="1133">
        <v>282.95966958788415</v>
      </c>
      <c r="N24" s="1133">
        <v>8657.0023947428308</v>
      </c>
      <c r="O24" s="1133">
        <v>29041.526302414124</v>
      </c>
      <c r="P24" s="1133">
        <v>3445.8047869767042</v>
      </c>
      <c r="Q24" s="1133"/>
      <c r="R24" s="1133">
        <v>32200.694907465942</v>
      </c>
      <c r="S24" s="1133">
        <v>22652.990135392309</v>
      </c>
      <c r="T24" s="1133">
        <v>41383.033678918233</v>
      </c>
      <c r="U24" s="1194">
        <v>4959.6976345520916</v>
      </c>
      <c r="V24" s="194"/>
      <c r="X24" s="177"/>
      <c r="AC24" s="1108">
        <v>14</v>
      </c>
      <c r="AD24" s="1115">
        <v>0</v>
      </c>
      <c r="AE24" s="1115">
        <v>6.6665203278470617</v>
      </c>
      <c r="AF24" s="1116">
        <f t="shared" si="14"/>
        <v>6.6665203278470617</v>
      </c>
      <c r="AG24" s="1112">
        <f t="shared" si="0"/>
        <v>7.0540919342988699</v>
      </c>
      <c r="AH24" s="1115">
        <v>274.91765837240052</v>
      </c>
      <c r="AI24" s="1115">
        <v>0</v>
      </c>
      <c r="AJ24" s="965">
        <f t="shared" si="15"/>
        <v>274.91765837240052</v>
      </c>
      <c r="AK24" s="1117">
        <f t="shared" si="1"/>
        <v>275.40493468437722</v>
      </c>
      <c r="AL24" s="1116">
        <f t="shared" si="2"/>
        <v>282.45902661867609</v>
      </c>
      <c r="AM24" s="1112">
        <f t="shared" si="3"/>
        <v>282.95966958788415</v>
      </c>
      <c r="AO24" s="1108">
        <v>14</v>
      </c>
      <c r="AP24" s="1118">
        <v>7591.4480235568362</v>
      </c>
      <c r="AQ24" s="1118">
        <v>535.90468690388968</v>
      </c>
      <c r="AR24" s="1116">
        <f t="shared" si="4"/>
        <v>8127.3527104607256</v>
      </c>
      <c r="AS24" s="1112">
        <f t="shared" si="5"/>
        <v>8641.6854861895463</v>
      </c>
      <c r="AT24" s="1115">
        <v>0</v>
      </c>
      <c r="AU24" s="1115">
        <v>0</v>
      </c>
      <c r="AV24" s="965">
        <f t="shared" si="16"/>
        <v>0</v>
      </c>
      <c r="AW24" s="1117">
        <f t="shared" si="6"/>
        <v>0</v>
      </c>
      <c r="AX24" s="1116">
        <f t="shared" si="7"/>
        <v>8641.6854861895463</v>
      </c>
      <c r="AY24" s="1112">
        <f t="shared" si="8"/>
        <v>8657.0023947428308</v>
      </c>
      <c r="BA24" s="1108">
        <v>14</v>
      </c>
      <c r="BB24" s="1118">
        <v>25509.413998906668</v>
      </c>
      <c r="BC24" s="1118">
        <v>214.32476234067533</v>
      </c>
      <c r="BD24" s="1116">
        <f t="shared" si="9"/>
        <v>25723.738761247343</v>
      </c>
      <c r="BE24" s="1112">
        <f t="shared" si="17"/>
        <v>26291.730845809867</v>
      </c>
      <c r="BF24" s="1115">
        <v>0</v>
      </c>
      <c r="BG24" s="1115"/>
      <c r="BH24" s="965">
        <f t="shared" si="18"/>
        <v>0</v>
      </c>
      <c r="BI24" s="1117">
        <f t="shared" si="19"/>
        <v>0</v>
      </c>
      <c r="BJ24" s="1116">
        <f t="shared" si="20"/>
        <v>26291.730845809867</v>
      </c>
      <c r="BK24" s="1112">
        <f t="shared" si="21"/>
        <v>29041.526302414124</v>
      </c>
      <c r="BL24" s="69"/>
      <c r="BM24" s="1108">
        <v>14</v>
      </c>
      <c r="BN24" s="1118">
        <v>1121.4712395408906</v>
      </c>
      <c r="BO24" s="1118">
        <v>516.74249499144105</v>
      </c>
      <c r="BP24" s="1116">
        <f t="shared" si="10"/>
        <v>1638.2137345323317</v>
      </c>
      <c r="BQ24" s="1112">
        <f t="shared" si="22"/>
        <v>1710.248635454401</v>
      </c>
      <c r="BR24" s="1115">
        <v>1463.8443954154727</v>
      </c>
      <c r="BS24" s="1115"/>
      <c r="BT24" s="965">
        <f t="shared" si="23"/>
        <v>1463.8443954154727</v>
      </c>
      <c r="BU24" s="1117">
        <f t="shared" si="24"/>
        <v>1463.8443954154727</v>
      </c>
      <c r="BV24" s="1116">
        <f t="shared" si="25"/>
        <v>3174.0930308698735</v>
      </c>
      <c r="BW24" s="1112">
        <f t="shared" si="26"/>
        <v>3445.8047869767042</v>
      </c>
      <c r="BY24" s="1108">
        <v>14</v>
      </c>
      <c r="BZ24" s="1118">
        <v>14772.971232680477</v>
      </c>
      <c r="CA24" s="1118">
        <v>369.56437292764377</v>
      </c>
      <c r="CB24" s="1116">
        <f t="shared" si="11"/>
        <v>15142.53560560812</v>
      </c>
      <c r="CC24" s="1112">
        <f t="shared" si="50"/>
        <v>16331.102526665709</v>
      </c>
      <c r="CD24" s="1115"/>
      <c r="CE24" s="1115"/>
      <c r="CF24" s="965"/>
      <c r="CG24" s="1117"/>
      <c r="CH24" s="1116"/>
      <c r="CI24" s="1112"/>
      <c r="CJ24" s="69"/>
      <c r="CK24" s="1108">
        <v>14</v>
      </c>
      <c r="CL24" s="1118">
        <v>7824.2957162783068</v>
      </c>
      <c r="CM24" s="1118">
        <v>402.16337523577158</v>
      </c>
      <c r="CN24" s="1116">
        <f t="shared" si="12"/>
        <v>8226.459091514078</v>
      </c>
      <c r="CO24" s="1112">
        <f t="shared" si="28"/>
        <v>8736.9019129132175</v>
      </c>
      <c r="CP24" s="1115">
        <v>23456.848984299999</v>
      </c>
      <c r="CQ24" s="1115"/>
      <c r="CR24" s="1115"/>
      <c r="CS24" s="965">
        <f t="shared" si="29"/>
        <v>23456.848984299999</v>
      </c>
      <c r="CT24" s="1117">
        <f t="shared" si="30"/>
        <v>23456.848984299999</v>
      </c>
      <c r="CU24" s="1116">
        <f t="shared" si="31"/>
        <v>32193.750897213216</v>
      </c>
      <c r="CV24" s="1112">
        <f t="shared" si="32"/>
        <v>32200.694907465942</v>
      </c>
      <c r="CY24" s="1108">
        <v>14</v>
      </c>
      <c r="CZ24" s="1118">
        <v>16632.417404137635</v>
      </c>
      <c r="DA24" s="1118">
        <v>4596.1240873963498</v>
      </c>
      <c r="DB24" s="1116">
        <f t="shared" si="33"/>
        <v>21228.541491533986</v>
      </c>
      <c r="DC24" s="1112">
        <f t="shared" si="34"/>
        <v>22608.999026529054</v>
      </c>
      <c r="DD24" s="1115">
        <v>0</v>
      </c>
      <c r="DE24" s="1115"/>
      <c r="DF24" s="1115"/>
      <c r="DG24" s="965">
        <f t="shared" si="35"/>
        <v>0</v>
      </c>
      <c r="DH24" s="1117">
        <v>0</v>
      </c>
      <c r="DI24" s="1116">
        <f t="shared" si="36"/>
        <v>22608.999026529054</v>
      </c>
      <c r="DJ24" s="1112">
        <f t="shared" si="37"/>
        <v>22652.990135392309</v>
      </c>
      <c r="DM24" s="1108">
        <v>14</v>
      </c>
      <c r="DN24" s="1118">
        <v>32904.389005141064</v>
      </c>
      <c r="DO24" s="1118">
        <v>11.202381213351723</v>
      </c>
      <c r="DP24" s="1116">
        <f t="shared" si="38"/>
        <v>32915.591386354412</v>
      </c>
      <c r="DQ24" s="1112">
        <f t="shared" si="39"/>
        <v>32917.841301664528</v>
      </c>
      <c r="DR24" s="1115">
        <v>7491.0165331357321</v>
      </c>
      <c r="DS24" s="1115"/>
      <c r="DT24" s="1115"/>
      <c r="DU24" s="965">
        <v>7491.0165331357321</v>
      </c>
      <c r="DV24" s="1117">
        <f t="shared" si="40"/>
        <v>7447.1410183266926</v>
      </c>
      <c r="DW24" s="1116">
        <f t="shared" si="41"/>
        <v>40364.982319991221</v>
      </c>
      <c r="DX24" s="1112">
        <f t="shared" si="42"/>
        <v>41383.033678918233</v>
      </c>
      <c r="EA24" s="1108">
        <v>14</v>
      </c>
      <c r="EB24" s="1118">
        <v>2934.282365885048</v>
      </c>
      <c r="EC24" s="1118">
        <v>394.0639529390354</v>
      </c>
      <c r="ED24" s="1116">
        <f t="shared" si="43"/>
        <v>3328.3463188240835</v>
      </c>
      <c r="EE24" s="1112">
        <f t="shared" si="44"/>
        <v>3328.3463188240844</v>
      </c>
      <c r="EF24" s="1115">
        <v>27.608631749031034</v>
      </c>
      <c r="EG24" s="1115"/>
      <c r="EH24" s="1115">
        <v>36.717626633486084</v>
      </c>
      <c r="EI24" s="965">
        <f t="shared" si="45"/>
        <v>64.326258382517125</v>
      </c>
      <c r="EJ24" s="1117">
        <f t="shared" si="46"/>
        <v>1620.6574251783543</v>
      </c>
      <c r="EK24" s="1116">
        <f t="shared" si="49"/>
        <v>4949.0037440024389</v>
      </c>
      <c r="EL24" s="1112">
        <f t="shared" si="48"/>
        <v>4959.6976345520916</v>
      </c>
    </row>
    <row r="25" spans="2:142">
      <c r="B25" s="1131">
        <f t="shared" si="13"/>
        <v>14.75</v>
      </c>
      <c r="C25" s="1132">
        <v>14.5</v>
      </c>
      <c r="D25" s="1133">
        <v>0</v>
      </c>
      <c r="E25" s="1133">
        <v>89.666055312429947</v>
      </c>
      <c r="F25" s="1133">
        <v>607.17535987632175</v>
      </c>
      <c r="G25" s="1133">
        <v>2992.3453477358748</v>
      </c>
      <c r="H25" s="1133">
        <v>99334.222102486514</v>
      </c>
      <c r="I25" s="1133">
        <v>92972.664893920781</v>
      </c>
      <c r="J25" s="1133">
        <v>17188.207129008773</v>
      </c>
      <c r="K25" s="1133">
        <v>2350.5853351467681</v>
      </c>
      <c r="L25" s="1133">
        <v>396.5020906935448</v>
      </c>
      <c r="M25" s="1133">
        <v>18174.562744622501</v>
      </c>
      <c r="N25" s="1133">
        <v>8566.0968847635286</v>
      </c>
      <c r="O25" s="1133">
        <v>54497.856187163896</v>
      </c>
      <c r="P25" s="1133">
        <v>4757.7675219066368</v>
      </c>
      <c r="Q25" s="1133"/>
      <c r="R25" s="1133">
        <v>64520.038077672347</v>
      </c>
      <c r="S25" s="1133">
        <v>17434.559640386116</v>
      </c>
      <c r="T25" s="1133">
        <v>42069.405886791792</v>
      </c>
      <c r="U25" s="1194">
        <v>19911.828093538439</v>
      </c>
      <c r="V25" s="194"/>
      <c r="X25" s="177"/>
      <c r="AC25" s="1108">
        <v>14.5</v>
      </c>
      <c r="AD25" s="1115">
        <v>17007.526367860122</v>
      </c>
      <c r="AE25" s="1115">
        <v>7.9485434678176503</v>
      </c>
      <c r="AF25" s="1116">
        <f t="shared" si="14"/>
        <v>17015.474911327939</v>
      </c>
      <c r="AG25" s="1112">
        <f t="shared" si="0"/>
        <v>18004.703867606178</v>
      </c>
      <c r="AH25" s="1115">
        <v>137.45882918620026</v>
      </c>
      <c r="AI25" s="1115">
        <v>0</v>
      </c>
      <c r="AJ25" s="965">
        <f t="shared" si="15"/>
        <v>137.45882918620026</v>
      </c>
      <c r="AK25" s="1117">
        <f t="shared" si="1"/>
        <v>137.70246734218861</v>
      </c>
      <c r="AL25" s="1116">
        <f t="shared" si="2"/>
        <v>18142.406334948366</v>
      </c>
      <c r="AM25" s="1112">
        <f t="shared" si="3"/>
        <v>18174.562744622501</v>
      </c>
      <c r="AO25" s="1108">
        <v>14.5</v>
      </c>
      <c r="AP25" s="1118">
        <v>6306.5241901062809</v>
      </c>
      <c r="AQ25" s="1118">
        <v>1735.4847594037988</v>
      </c>
      <c r="AR25" s="1116">
        <f t="shared" si="4"/>
        <v>8042.0089495100801</v>
      </c>
      <c r="AS25" s="1112">
        <f t="shared" si="5"/>
        <v>8550.9408161083811</v>
      </c>
      <c r="AT25" s="1115">
        <v>0</v>
      </c>
      <c r="AU25" s="1115">
        <v>0</v>
      </c>
      <c r="AV25" s="965">
        <f t="shared" si="16"/>
        <v>0</v>
      </c>
      <c r="AW25" s="1117">
        <f t="shared" si="6"/>
        <v>0</v>
      </c>
      <c r="AX25" s="1116">
        <f t="shared" si="7"/>
        <v>8550.9408161083811</v>
      </c>
      <c r="AY25" s="1112">
        <f t="shared" si="8"/>
        <v>8566.0968847635286</v>
      </c>
      <c r="BA25" s="1108">
        <v>14.5</v>
      </c>
      <c r="BB25" s="1118">
        <v>43579.821824577535</v>
      </c>
      <c r="BC25" s="1118">
        <v>378.22695680311904</v>
      </c>
      <c r="BD25" s="1116">
        <f t="shared" si="9"/>
        <v>43958.048781380654</v>
      </c>
      <c r="BE25" s="1112">
        <f t="shared" si="17"/>
        <v>44928.662889709703</v>
      </c>
      <c r="BF25" s="1115">
        <v>4409.0665266488186</v>
      </c>
      <c r="BG25" s="1115"/>
      <c r="BH25" s="965">
        <f t="shared" si="18"/>
        <v>4409.0665266488186</v>
      </c>
      <c r="BI25" s="1117">
        <f t="shared" si="19"/>
        <v>4409.0665266488186</v>
      </c>
      <c r="BJ25" s="1116">
        <f t="shared" si="20"/>
        <v>49337.729416358525</v>
      </c>
      <c r="BK25" s="1112">
        <f t="shared" si="21"/>
        <v>54497.856187163896</v>
      </c>
      <c r="BL25" s="69"/>
      <c r="BM25" s="1108">
        <v>14.5</v>
      </c>
      <c r="BN25" s="1118">
        <v>1520.5295467486044</v>
      </c>
      <c r="BO25" s="1118">
        <v>1742.6888885290628</v>
      </c>
      <c r="BP25" s="1116">
        <f t="shared" si="10"/>
        <v>3263.2184352776671</v>
      </c>
      <c r="BQ25" s="1112">
        <f t="shared" si="22"/>
        <v>3406.7074145953761</v>
      </c>
      <c r="BR25" s="1115">
        <v>975.89626361031526</v>
      </c>
      <c r="BS25" s="1115"/>
      <c r="BT25" s="965">
        <f t="shared" si="23"/>
        <v>975.89626361031526</v>
      </c>
      <c r="BU25" s="1117">
        <f t="shared" si="24"/>
        <v>975.89626361031526</v>
      </c>
      <c r="BV25" s="1116">
        <f t="shared" si="25"/>
        <v>4382.6036782056917</v>
      </c>
      <c r="BW25" s="1112">
        <f t="shared" si="26"/>
        <v>4757.7675219066368</v>
      </c>
      <c r="BY25" s="1108">
        <v>14.5</v>
      </c>
      <c r="BZ25" s="1118">
        <v>22460.319461169824</v>
      </c>
      <c r="CA25" s="1118">
        <v>391.00240934784455</v>
      </c>
      <c r="CB25" s="1116">
        <f t="shared" si="11"/>
        <v>22851.32187051767</v>
      </c>
      <c r="CC25" s="1112">
        <f t="shared" si="50"/>
        <v>24644.966342298085</v>
      </c>
      <c r="CD25" s="1115"/>
      <c r="CE25" s="1115"/>
      <c r="CF25" s="965"/>
      <c r="CG25" s="1117"/>
      <c r="CH25" s="1116"/>
      <c r="CI25" s="1112"/>
      <c r="CJ25" s="69"/>
      <c r="CK25" s="1108">
        <v>14.5</v>
      </c>
      <c r="CL25" s="1118">
        <v>26127.423320422233</v>
      </c>
      <c r="CM25" s="1118">
        <v>753.62776908080446</v>
      </c>
      <c r="CN25" s="1116">
        <f t="shared" si="12"/>
        <v>26881.051089503038</v>
      </c>
      <c r="CO25" s="1112">
        <f t="shared" si="28"/>
        <v>28548.991014525498</v>
      </c>
      <c r="CP25" s="1115">
        <v>35957.133456399999</v>
      </c>
      <c r="CQ25" s="1115"/>
      <c r="CR25" s="1115"/>
      <c r="CS25" s="965">
        <f t="shared" si="29"/>
        <v>35957.133456399999</v>
      </c>
      <c r="CT25" s="1117">
        <f t="shared" si="30"/>
        <v>35957.133456399999</v>
      </c>
      <c r="CU25" s="1116">
        <f t="shared" si="31"/>
        <v>64506.124470925497</v>
      </c>
      <c r="CV25" s="1112">
        <f t="shared" si="32"/>
        <v>64520.038077672347</v>
      </c>
      <c r="CY25" s="1108">
        <v>14.5</v>
      </c>
      <c r="CZ25" s="1118">
        <v>10646.007184811926</v>
      </c>
      <c r="DA25" s="1118">
        <v>5692.2453152106682</v>
      </c>
      <c r="DB25" s="1116">
        <f t="shared" si="33"/>
        <v>16338.252500022594</v>
      </c>
      <c r="DC25" s="1112">
        <f t="shared" si="34"/>
        <v>17400.702493645702</v>
      </c>
      <c r="DD25" s="1115">
        <v>0</v>
      </c>
      <c r="DE25" s="1115"/>
      <c r="DF25" s="1115"/>
      <c r="DG25" s="965">
        <f t="shared" si="35"/>
        <v>0</v>
      </c>
      <c r="DH25" s="1117">
        <v>0</v>
      </c>
      <c r="DI25" s="1116">
        <f t="shared" si="36"/>
        <v>17400.702493645702</v>
      </c>
      <c r="DJ25" s="1112">
        <f t="shared" si="37"/>
        <v>17434.559640386116</v>
      </c>
      <c r="DM25" s="1108">
        <v>14.5</v>
      </c>
      <c r="DN25" s="1118">
        <v>29449.061229810988</v>
      </c>
      <c r="DO25" s="1118">
        <v>11.735223807871284</v>
      </c>
      <c r="DP25" s="1116">
        <f t="shared" si="38"/>
        <v>29460.796453618859</v>
      </c>
      <c r="DQ25" s="1112">
        <f t="shared" si="39"/>
        <v>29462.810219563733</v>
      </c>
      <c r="DR25" s="1115">
        <v>11639.834566960726</v>
      </c>
      <c r="DS25" s="1115"/>
      <c r="DT25" s="1115"/>
      <c r="DU25" s="965">
        <v>11639.834566960726</v>
      </c>
      <c r="DV25" s="1117">
        <f t="shared" si="40"/>
        <v>11571.65907546923</v>
      </c>
      <c r="DW25" s="1116">
        <f t="shared" si="41"/>
        <v>41034.469295032963</v>
      </c>
      <c r="DX25" s="1112">
        <f t="shared" si="42"/>
        <v>42069.405886791792</v>
      </c>
      <c r="EA25" s="1108">
        <v>14.5</v>
      </c>
      <c r="EB25" s="1118">
        <v>4756.738488291724</v>
      </c>
      <c r="EC25" s="1118">
        <v>400.62937372013869</v>
      </c>
      <c r="ED25" s="1116">
        <f t="shared" si="43"/>
        <v>5157.3678620118626</v>
      </c>
      <c r="EE25" s="1112">
        <f t="shared" si="44"/>
        <v>5157.3678620118635</v>
      </c>
      <c r="EF25" s="1115">
        <v>538.36831910610522</v>
      </c>
      <c r="EG25" s="1115"/>
      <c r="EH25" s="1115">
        <v>45.553664928463661</v>
      </c>
      <c r="EI25" s="965">
        <f t="shared" si="45"/>
        <v>583.92198403456882</v>
      </c>
      <c r="EJ25" s="1117">
        <f t="shared" si="46"/>
        <v>14711.527188836157</v>
      </c>
      <c r="EK25" s="1116">
        <f t="shared" si="49"/>
        <v>19868.895050848019</v>
      </c>
      <c r="EL25" s="1112">
        <f t="shared" si="48"/>
        <v>19911.828093538439</v>
      </c>
    </row>
    <row r="26" spans="2:142">
      <c r="B26" s="1131">
        <f t="shared" si="13"/>
        <v>15.25</v>
      </c>
      <c r="C26" s="1096">
        <v>15</v>
      </c>
      <c r="D26" s="1133">
        <v>0</v>
      </c>
      <c r="E26" s="1133">
        <v>400.98700964555195</v>
      </c>
      <c r="F26" s="1133">
        <v>4256.8719143306453</v>
      </c>
      <c r="G26" s="1133">
        <v>3007.8634784769433</v>
      </c>
      <c r="H26" s="1133">
        <v>91997.192104395479</v>
      </c>
      <c r="I26" s="1133">
        <v>83752.807805831646</v>
      </c>
      <c r="J26" s="1133">
        <v>32386.309471646629</v>
      </c>
      <c r="K26" s="1133">
        <v>6419.6513677209223</v>
      </c>
      <c r="L26" s="1133">
        <v>7795.3673682731605</v>
      </c>
      <c r="M26" s="1133">
        <v>5878.3946933008046</v>
      </c>
      <c r="N26" s="1133">
        <v>26633.898677700839</v>
      </c>
      <c r="O26" s="1133">
        <v>22144.670196994979</v>
      </c>
      <c r="P26" s="1133">
        <v>17948.567145026183</v>
      </c>
      <c r="Q26" s="1133"/>
      <c r="R26" s="1133">
        <v>103211.2652008609</v>
      </c>
      <c r="S26" s="1133">
        <v>17323.079009059824</v>
      </c>
      <c r="T26" s="1133">
        <v>94253.404227160965</v>
      </c>
      <c r="U26" s="1194">
        <v>23704.830640624394</v>
      </c>
      <c r="V26" s="194"/>
      <c r="X26" s="177"/>
      <c r="AC26" s="1108">
        <v>15</v>
      </c>
      <c r="AD26" s="1115">
        <v>5046.7508819344857</v>
      </c>
      <c r="AE26" s="1115">
        <v>10.826407244327729</v>
      </c>
      <c r="AF26" s="1116">
        <f t="shared" si="14"/>
        <v>5057.5772891788138</v>
      </c>
      <c r="AG26" s="1112">
        <f t="shared" si="0"/>
        <v>5351.6097466414085</v>
      </c>
      <c r="AH26" s="1115">
        <v>515.47060944825091</v>
      </c>
      <c r="AI26" s="1115">
        <v>0</v>
      </c>
      <c r="AJ26" s="965">
        <f t="shared" si="15"/>
        <v>515.47060944825091</v>
      </c>
      <c r="AK26" s="1117">
        <f t="shared" si="1"/>
        <v>516.38425253320725</v>
      </c>
      <c r="AL26" s="1116">
        <f t="shared" si="2"/>
        <v>5867.993999174616</v>
      </c>
      <c r="AM26" s="1112">
        <f t="shared" si="3"/>
        <v>5878.3946933008046</v>
      </c>
      <c r="AO26" s="1108">
        <v>15</v>
      </c>
      <c r="AP26" s="1118">
        <v>20501.188051679332</v>
      </c>
      <c r="AQ26" s="1118">
        <v>4503.2047783146372</v>
      </c>
      <c r="AR26" s="1116">
        <f t="shared" si="4"/>
        <v>25004.392829993969</v>
      </c>
      <c r="AS26" s="1112">
        <f t="shared" si="5"/>
        <v>26586.775092438631</v>
      </c>
      <c r="AT26" s="1115">
        <v>0</v>
      </c>
      <c r="AU26" s="1115">
        <v>0</v>
      </c>
      <c r="AV26" s="965">
        <f t="shared" si="16"/>
        <v>0</v>
      </c>
      <c r="AW26" s="1117">
        <f t="shared" si="6"/>
        <v>0</v>
      </c>
      <c r="AX26" s="1116">
        <f t="shared" si="7"/>
        <v>26586.775092438631</v>
      </c>
      <c r="AY26" s="1112">
        <f t="shared" si="8"/>
        <v>26633.898677700839</v>
      </c>
      <c r="BA26" s="1108">
        <v>15</v>
      </c>
      <c r="BB26" s="1118">
        <v>18904.890432146378</v>
      </c>
      <c r="BC26" s="1118">
        <v>709.90891309760718</v>
      </c>
      <c r="BD26" s="1116">
        <f t="shared" si="9"/>
        <v>19614.799345243984</v>
      </c>
      <c r="BE26" s="1112">
        <f t="shared" si="17"/>
        <v>20047.903213689606</v>
      </c>
      <c r="BF26" s="1115">
        <v>0</v>
      </c>
      <c r="BG26" s="1115"/>
      <c r="BH26" s="965">
        <f t="shared" si="18"/>
        <v>0</v>
      </c>
      <c r="BI26" s="1117">
        <f t="shared" si="19"/>
        <v>0</v>
      </c>
      <c r="BJ26" s="1116">
        <f t="shared" si="20"/>
        <v>20047.903213689606</v>
      </c>
      <c r="BK26" s="1112">
        <f t="shared" si="21"/>
        <v>22144.670196994979</v>
      </c>
      <c r="BL26" s="69"/>
      <c r="BM26" s="1108">
        <v>15</v>
      </c>
      <c r="BN26" s="1118">
        <v>5930.5806152700588</v>
      </c>
      <c r="BO26" s="1118">
        <v>3830.1680873312098</v>
      </c>
      <c r="BP26" s="1116">
        <f t="shared" si="10"/>
        <v>9760.7487026012677</v>
      </c>
      <c r="BQ26" s="1112">
        <f t="shared" si="22"/>
        <v>10189.944570573783</v>
      </c>
      <c r="BR26" s="1115">
        <v>6343.3257134670494</v>
      </c>
      <c r="BS26" s="1115"/>
      <c r="BT26" s="965">
        <f t="shared" si="23"/>
        <v>6343.3257134670494</v>
      </c>
      <c r="BU26" s="1117">
        <f t="shared" si="24"/>
        <v>6343.3257134670494</v>
      </c>
      <c r="BV26" s="1116">
        <f t="shared" si="25"/>
        <v>16533.270284040831</v>
      </c>
      <c r="BW26" s="1112">
        <f t="shared" si="26"/>
        <v>17948.567145026183</v>
      </c>
      <c r="BY26" s="1108">
        <v>15</v>
      </c>
      <c r="BZ26" s="1118">
        <v>64829.086103593392</v>
      </c>
      <c r="CA26" s="1118">
        <v>589.38942751802063</v>
      </c>
      <c r="CB26" s="1116">
        <f t="shared" si="11"/>
        <v>65418.475531111413</v>
      </c>
      <c r="CC26" s="1112">
        <f t="shared" si="50"/>
        <v>70553.298262748081</v>
      </c>
      <c r="CD26" s="1115"/>
      <c r="CE26" s="1115"/>
      <c r="CF26" s="965"/>
      <c r="CG26" s="1117"/>
      <c r="CH26" s="1116"/>
      <c r="CI26" s="1112"/>
      <c r="CJ26" s="69"/>
      <c r="CK26" s="1108">
        <v>15</v>
      </c>
      <c r="CL26" s="1118">
        <v>37109.888902722407</v>
      </c>
      <c r="CM26" s="1118">
        <v>1546.9264002075263</v>
      </c>
      <c r="CN26" s="1116">
        <f t="shared" si="12"/>
        <v>38656.815302929936</v>
      </c>
      <c r="CO26" s="1112">
        <f t="shared" si="28"/>
        <v>41055.428564118753</v>
      </c>
      <c r="CP26" s="1115">
        <v>62133.579350499997</v>
      </c>
      <c r="CQ26" s="1115"/>
      <c r="CR26" s="1115"/>
      <c r="CS26" s="965">
        <f t="shared" si="29"/>
        <v>62133.579350499997</v>
      </c>
      <c r="CT26" s="1117">
        <f t="shared" si="30"/>
        <v>62133.579350499997</v>
      </c>
      <c r="CU26" s="1116">
        <f t="shared" si="31"/>
        <v>103189.00791461875</v>
      </c>
      <c r="CV26" s="1112">
        <f t="shared" si="32"/>
        <v>103211.2652008609</v>
      </c>
      <c r="CY26" s="1108">
        <v>15</v>
      </c>
      <c r="CZ26" s="1118">
        <v>10058.142009933586</v>
      </c>
      <c r="DA26" s="1118">
        <v>6175.6399017265867</v>
      </c>
      <c r="DB26" s="1116">
        <f t="shared" si="33"/>
        <v>16233.781911660173</v>
      </c>
      <c r="DC26" s="1112">
        <f t="shared" si="34"/>
        <v>17289.438352794157</v>
      </c>
      <c r="DD26" s="1115">
        <v>0</v>
      </c>
      <c r="DE26" s="1115"/>
      <c r="DF26" s="1115"/>
      <c r="DG26" s="965">
        <f t="shared" si="35"/>
        <v>0</v>
      </c>
      <c r="DH26" s="1117">
        <v>0</v>
      </c>
      <c r="DI26" s="1116">
        <f t="shared" si="36"/>
        <v>17289.438352794157</v>
      </c>
      <c r="DJ26" s="1112">
        <f t="shared" si="37"/>
        <v>17323.079009059824</v>
      </c>
      <c r="DM26" s="1108">
        <v>15</v>
      </c>
      <c r="DN26" s="1118">
        <v>52878.778639262906</v>
      </c>
      <c r="DO26" s="1118">
        <v>38.13947737558167</v>
      </c>
      <c r="DP26" s="1116">
        <f t="shared" si="38"/>
        <v>52916.918116638488</v>
      </c>
      <c r="DQ26" s="1112">
        <f t="shared" si="39"/>
        <v>52920.535204444604</v>
      </c>
      <c r="DR26" s="1115">
        <v>39244.02540507666</v>
      </c>
      <c r="DS26" s="1115"/>
      <c r="DT26" s="1115"/>
      <c r="DU26" s="965">
        <v>39244.02540507666</v>
      </c>
      <c r="DV26" s="1117">
        <f t="shared" si="40"/>
        <v>39014.169842722695</v>
      </c>
      <c r="DW26" s="1116">
        <f t="shared" si="41"/>
        <v>91934.705047167299</v>
      </c>
      <c r="DX26" s="1112">
        <f t="shared" si="42"/>
        <v>94253.404227160965</v>
      </c>
      <c r="EA26" s="1108">
        <v>15</v>
      </c>
      <c r="EB26" s="1118">
        <v>15609.355370863472</v>
      </c>
      <c r="EC26" s="1118">
        <v>407.19479450124197</v>
      </c>
      <c r="ED26" s="1116">
        <f t="shared" si="43"/>
        <v>16016.550165364713</v>
      </c>
      <c r="EE26" s="1112">
        <f t="shared" si="44"/>
        <v>16016.550165364717</v>
      </c>
      <c r="EF26" s="1115">
        <v>248.47768574127929</v>
      </c>
      <c r="EG26" s="1115"/>
      <c r="EH26" s="1115">
        <v>54.652702295094208</v>
      </c>
      <c r="EI26" s="965">
        <f t="shared" si="45"/>
        <v>303.13038803637352</v>
      </c>
      <c r="EJ26" s="1117">
        <f t="shared" si="46"/>
        <v>7637.1691206877995</v>
      </c>
      <c r="EK26" s="1116">
        <f t="shared" si="49"/>
        <v>23653.719286052517</v>
      </c>
      <c r="EL26" s="1112">
        <f t="shared" si="48"/>
        <v>23704.830640624394</v>
      </c>
    </row>
    <row r="27" spans="2:142">
      <c r="B27" s="1131">
        <f t="shared" si="13"/>
        <v>15.75</v>
      </c>
      <c r="C27" s="1132">
        <v>15.5</v>
      </c>
      <c r="D27" s="1133">
        <v>6.5138428139128965</v>
      </c>
      <c r="E27" s="1133">
        <v>800.85412344991096</v>
      </c>
      <c r="F27" s="1133">
        <v>4577.9492493686757</v>
      </c>
      <c r="G27" s="1133">
        <v>11831.149514312237</v>
      </c>
      <c r="H27" s="1133">
        <v>46374.711479923739</v>
      </c>
      <c r="I27" s="1133">
        <v>68421.231480604285</v>
      </c>
      <c r="J27" s="1133">
        <v>26715.524711717851</v>
      </c>
      <c r="K27" s="1133">
        <v>27973.56825654722</v>
      </c>
      <c r="L27" s="1133">
        <v>12894.795452643755</v>
      </c>
      <c r="M27" s="1133">
        <v>17288.167347582912</v>
      </c>
      <c r="N27" s="1133">
        <v>38148.061883063136</v>
      </c>
      <c r="O27" s="1133">
        <v>27763.255032675628</v>
      </c>
      <c r="P27" s="1133">
        <v>26682.966816765242</v>
      </c>
      <c r="Q27" s="1133"/>
      <c r="R27" s="1133">
        <v>189840.42346960297</v>
      </c>
      <c r="S27" s="1133">
        <v>13615.952296228486</v>
      </c>
      <c r="T27" s="1133">
        <v>97238.045804354348</v>
      </c>
      <c r="U27" s="1194">
        <v>66322.820513108993</v>
      </c>
      <c r="V27" s="194"/>
      <c r="X27" s="177"/>
      <c r="AC27" s="1108">
        <v>15.5</v>
      </c>
      <c r="AD27" s="1115">
        <v>15880.301402014342</v>
      </c>
      <c r="AE27" s="1115">
        <v>6.1537110718588268</v>
      </c>
      <c r="AF27" s="1116">
        <f t="shared" si="14"/>
        <v>15886.4551130862</v>
      </c>
      <c r="AG27" s="1112">
        <f t="shared" si="0"/>
        <v>16810.046226021692</v>
      </c>
      <c r="AH27" s="1115">
        <v>446.74119485515081</v>
      </c>
      <c r="AI27" s="1115">
        <v>0</v>
      </c>
      <c r="AJ27" s="965">
        <f t="shared" si="15"/>
        <v>446.74119485515081</v>
      </c>
      <c r="AK27" s="1117">
        <f t="shared" si="1"/>
        <v>447.53301886211301</v>
      </c>
      <c r="AL27" s="1116">
        <f t="shared" si="2"/>
        <v>17257.579244883804</v>
      </c>
      <c r="AM27" s="1112">
        <f t="shared" si="3"/>
        <v>17288.167347582912</v>
      </c>
      <c r="AO27" s="1108">
        <v>15.5</v>
      </c>
      <c r="AP27" s="1118">
        <v>25916.775446240434</v>
      </c>
      <c r="AQ27" s="1118">
        <v>9897.3250941980768</v>
      </c>
      <c r="AR27" s="1116">
        <f t="shared" si="4"/>
        <v>35814.100540438507</v>
      </c>
      <c r="AS27" s="1112">
        <f t="shared" si="5"/>
        <v>38080.566190131045</v>
      </c>
      <c r="AT27" s="1115">
        <v>0</v>
      </c>
      <c r="AU27" s="1115">
        <v>0</v>
      </c>
      <c r="AV27" s="965">
        <f t="shared" si="16"/>
        <v>0</v>
      </c>
      <c r="AW27" s="1117">
        <f t="shared" si="6"/>
        <v>0</v>
      </c>
      <c r="AX27" s="1116">
        <f t="shared" si="7"/>
        <v>38080.566190131045</v>
      </c>
      <c r="AY27" s="1112">
        <f t="shared" si="8"/>
        <v>38148.061883063136</v>
      </c>
      <c r="BA27" s="1108">
        <v>15.5</v>
      </c>
      <c r="BB27" s="1118">
        <v>23197.3619259119</v>
      </c>
      <c r="BC27" s="1118">
        <v>1394.1389540906241</v>
      </c>
      <c r="BD27" s="1116">
        <f t="shared" si="9"/>
        <v>24591.500880002524</v>
      </c>
      <c r="BE27" s="1112">
        <f t="shared" si="17"/>
        <v>25134.492626925261</v>
      </c>
      <c r="BF27" s="1115">
        <v>0</v>
      </c>
      <c r="BG27" s="1115"/>
      <c r="BH27" s="965">
        <f t="shared" si="18"/>
        <v>0</v>
      </c>
      <c r="BI27" s="1117">
        <f t="shared" si="19"/>
        <v>0</v>
      </c>
      <c r="BJ27" s="1116">
        <f t="shared" si="20"/>
        <v>25134.492626925261</v>
      </c>
      <c r="BK27" s="1112">
        <f t="shared" si="21"/>
        <v>27763.255032675628</v>
      </c>
      <c r="BL27" s="69"/>
      <c r="BM27" s="1108">
        <v>15.5</v>
      </c>
      <c r="BN27" s="1118">
        <v>12592.480222681892</v>
      </c>
      <c r="BO27" s="1118">
        <v>3940.2634578906991</v>
      </c>
      <c r="BP27" s="1116">
        <f t="shared" si="10"/>
        <v>16532.743680572592</v>
      </c>
      <c r="BQ27" s="1112">
        <f t="shared" si="22"/>
        <v>17259.715093335162</v>
      </c>
      <c r="BR27" s="1115">
        <v>7319.2219770773645</v>
      </c>
      <c r="BS27" s="1115"/>
      <c r="BT27" s="965">
        <f t="shared" si="23"/>
        <v>7319.2219770773645</v>
      </c>
      <c r="BU27" s="1117">
        <f t="shared" si="24"/>
        <v>7319.2219770773645</v>
      </c>
      <c r="BV27" s="1116">
        <f t="shared" si="25"/>
        <v>24578.937070412525</v>
      </c>
      <c r="BW27" s="1112">
        <f t="shared" si="26"/>
        <v>26682.966816765242</v>
      </c>
      <c r="BY27" s="1108">
        <v>15.5</v>
      </c>
      <c r="BZ27" s="1118">
        <v>53403.997573368972</v>
      </c>
      <c r="CA27" s="1118">
        <v>1023.009071751346</v>
      </c>
      <c r="CB27" s="1116">
        <f t="shared" si="11"/>
        <v>54427.006645120317</v>
      </c>
      <c r="CC27" s="1112">
        <f t="shared" si="50"/>
        <v>58699.087714991685</v>
      </c>
      <c r="CD27" s="1115"/>
      <c r="CE27" s="1115"/>
      <c r="CF27" s="965"/>
      <c r="CG27" s="1117"/>
      <c r="CH27" s="1116"/>
      <c r="CI27" s="1112"/>
      <c r="CJ27" s="69"/>
      <c r="CK27" s="1108">
        <v>15.5</v>
      </c>
      <c r="CL27" s="1118">
        <v>73403.530690603817</v>
      </c>
      <c r="CM27" s="1118">
        <v>1480.0996822852183</v>
      </c>
      <c r="CN27" s="1116">
        <f t="shared" si="12"/>
        <v>74883.630372889034</v>
      </c>
      <c r="CO27" s="1112">
        <f t="shared" si="28"/>
        <v>79530.078029035183</v>
      </c>
      <c r="CP27" s="1115">
        <v>110269.4067636</v>
      </c>
      <c r="CQ27" s="1115"/>
      <c r="CR27" s="1115"/>
      <c r="CS27" s="965">
        <f t="shared" si="29"/>
        <v>110269.4067636</v>
      </c>
      <c r="CT27" s="1117">
        <f t="shared" si="30"/>
        <v>110269.4067636</v>
      </c>
      <c r="CU27" s="1116">
        <f t="shared" si="31"/>
        <v>189799.48479263519</v>
      </c>
      <c r="CV27" s="1112">
        <f t="shared" si="32"/>
        <v>189840.42346960297</v>
      </c>
      <c r="CY27" s="1108">
        <v>15.5</v>
      </c>
      <c r="CZ27" s="1118">
        <v>7936.1024449952065</v>
      </c>
      <c r="DA27" s="1118">
        <v>4823.6615658333858</v>
      </c>
      <c r="DB27" s="1116">
        <f t="shared" si="33"/>
        <v>12759.764010828592</v>
      </c>
      <c r="DC27" s="1112">
        <f t="shared" si="34"/>
        <v>13589.51071672131</v>
      </c>
      <c r="DD27" s="1115">
        <v>0</v>
      </c>
      <c r="DE27" s="1115"/>
      <c r="DF27" s="1115"/>
      <c r="DG27" s="965">
        <f t="shared" si="35"/>
        <v>0</v>
      </c>
      <c r="DH27" s="1117">
        <v>0</v>
      </c>
      <c r="DI27" s="1116">
        <f t="shared" si="36"/>
        <v>13589.51071672131</v>
      </c>
      <c r="DJ27" s="1112">
        <f t="shared" si="37"/>
        <v>13615.952296228486</v>
      </c>
      <c r="DM27" s="1108">
        <v>15.5</v>
      </c>
      <c r="DN27" s="1118">
        <v>42535.053923465886</v>
      </c>
      <c r="DO27" s="1118">
        <v>85.833837886119028</v>
      </c>
      <c r="DP27" s="1116">
        <f t="shared" si="38"/>
        <v>42620.887761352009</v>
      </c>
      <c r="DQ27" s="1112">
        <f t="shared" si="39"/>
        <v>42623.801073368173</v>
      </c>
      <c r="DR27" s="1115">
        <v>52529.792716656746</v>
      </c>
      <c r="DS27" s="1115"/>
      <c r="DT27" s="1115"/>
      <c r="DU27" s="965">
        <v>52529.792716656746</v>
      </c>
      <c r="DV27" s="1117">
        <f t="shared" si="40"/>
        <v>52222.121296087782</v>
      </c>
      <c r="DW27" s="1116">
        <f t="shared" si="41"/>
        <v>94845.922369455948</v>
      </c>
      <c r="DX27" s="1112">
        <f t="shared" si="42"/>
        <v>97238.045804354348</v>
      </c>
      <c r="EA27" s="1108">
        <v>15.5</v>
      </c>
      <c r="EB27" s="1118">
        <v>17144.627296362796</v>
      </c>
      <c r="EC27" s="1118">
        <v>420.32563606344831</v>
      </c>
      <c r="ED27" s="1116">
        <f t="shared" si="43"/>
        <v>17564.952932426244</v>
      </c>
      <c r="EE27" s="1112">
        <f t="shared" si="44"/>
        <v>17564.952932426248</v>
      </c>
      <c r="EF27" s="1115">
        <v>1855.3000535348854</v>
      </c>
      <c r="EG27" s="1115"/>
      <c r="EH27" s="1115">
        <v>74.294891164085939</v>
      </c>
      <c r="EI27" s="965">
        <f t="shared" si="45"/>
        <v>1929.5949446989714</v>
      </c>
      <c r="EJ27" s="1117">
        <f t="shared" si="46"/>
        <v>48614.865116465895</v>
      </c>
      <c r="EK27" s="1116">
        <f t="shared" si="49"/>
        <v>66179.818048892135</v>
      </c>
      <c r="EL27" s="1112">
        <f t="shared" si="48"/>
        <v>66322.820513108993</v>
      </c>
    </row>
    <row r="28" spans="2:142">
      <c r="B28" s="1131">
        <f t="shared" si="13"/>
        <v>16.25</v>
      </c>
      <c r="C28" s="1096">
        <v>16</v>
      </c>
      <c r="D28" s="1133">
        <v>124.16674247383307</v>
      </c>
      <c r="E28" s="1133">
        <v>0</v>
      </c>
      <c r="F28" s="1133">
        <v>5703.0991708978117</v>
      </c>
      <c r="G28" s="1133">
        <v>18469.603270179614</v>
      </c>
      <c r="H28" s="1133">
        <v>44288.040013279009</v>
      </c>
      <c r="I28" s="1133">
        <v>44832.752116799311</v>
      </c>
      <c r="J28" s="1133">
        <v>42882.831861363476</v>
      </c>
      <c r="K28" s="1133">
        <v>22178.712395900337</v>
      </c>
      <c r="L28" s="1133">
        <v>16045.249806663664</v>
      </c>
      <c r="M28" s="1133">
        <v>19307.661529826873</v>
      </c>
      <c r="N28" s="1133">
        <v>55473.017541021618</v>
      </c>
      <c r="O28" s="1133">
        <v>54779.213784161366</v>
      </c>
      <c r="P28" s="1133">
        <v>43521.387121295898</v>
      </c>
      <c r="Q28" s="1133"/>
      <c r="R28" s="1133">
        <v>301861.47451605357</v>
      </c>
      <c r="S28" s="1133">
        <v>25118.004967958695</v>
      </c>
      <c r="T28" s="1133">
        <v>177129.25238243991</v>
      </c>
      <c r="U28" s="1194">
        <v>30721.902251219741</v>
      </c>
      <c r="V28" s="194"/>
      <c r="X28" s="177"/>
      <c r="AC28" s="1108">
        <v>16</v>
      </c>
      <c r="AD28" s="1115">
        <v>17493.366324360701</v>
      </c>
      <c r="AE28" s="1115">
        <v>5.4419100564512579</v>
      </c>
      <c r="AF28" s="1116">
        <f t="shared" si="14"/>
        <v>17498.808234417153</v>
      </c>
      <c r="AG28" s="1112">
        <f t="shared" si="0"/>
        <v>18516.136748376011</v>
      </c>
      <c r="AH28" s="1115">
        <v>756.0235605241013</v>
      </c>
      <c r="AI28" s="1115">
        <v>0</v>
      </c>
      <c r="AJ28" s="965">
        <f t="shared" si="15"/>
        <v>756.0235605241013</v>
      </c>
      <c r="AK28" s="1117">
        <f t="shared" si="1"/>
        <v>757.36357038203732</v>
      </c>
      <c r="AL28" s="1116">
        <f t="shared" si="2"/>
        <v>19273.500318758048</v>
      </c>
      <c r="AM28" s="1112">
        <f t="shared" si="3"/>
        <v>19307.661529826873</v>
      </c>
      <c r="AO28" s="1108">
        <v>16</v>
      </c>
      <c r="AP28" s="1118">
        <v>42718.368222170146</v>
      </c>
      <c r="AQ28" s="1118">
        <v>8605.761191085423</v>
      </c>
      <c r="AR28" s="1116">
        <f t="shared" si="4"/>
        <v>51324.12941325557</v>
      </c>
      <c r="AS28" s="1112">
        <f t="shared" si="5"/>
        <v>54572.134376668619</v>
      </c>
      <c r="AT28" s="1115">
        <v>801.31399420747755</v>
      </c>
      <c r="AU28" s="1115">
        <v>0</v>
      </c>
      <c r="AV28" s="965">
        <f t="shared" si="16"/>
        <v>801.31399420747755</v>
      </c>
      <c r="AW28" s="1117">
        <f t="shared" si="6"/>
        <v>802.73427884886587</v>
      </c>
      <c r="AX28" s="1116">
        <f t="shared" si="7"/>
        <v>55374.868655517486</v>
      </c>
      <c r="AY28" s="1112">
        <f t="shared" si="8"/>
        <v>55473.017541021618</v>
      </c>
      <c r="BA28" s="1108">
        <v>16</v>
      </c>
      <c r="BB28" s="1118">
        <v>29091.752543906303</v>
      </c>
      <c r="BC28" s="1118">
        <v>2174.0642935978512</v>
      </c>
      <c r="BD28" s="1116">
        <f t="shared" si="9"/>
        <v>31265.816837504153</v>
      </c>
      <c r="BE28" s="1112">
        <f t="shared" si="17"/>
        <v>31956.180576846644</v>
      </c>
      <c r="BF28" s="1115">
        <v>17636.266106595274</v>
      </c>
      <c r="BG28" s="1115"/>
      <c r="BH28" s="965">
        <f t="shared" si="18"/>
        <v>17636.266106595274</v>
      </c>
      <c r="BI28" s="1117">
        <f t="shared" si="19"/>
        <v>17636.266106595274</v>
      </c>
      <c r="BJ28" s="1116">
        <f t="shared" si="20"/>
        <v>49592.446683441915</v>
      </c>
      <c r="BK28" s="1112">
        <f t="shared" si="21"/>
        <v>54779.213784161366</v>
      </c>
      <c r="BL28" s="69"/>
      <c r="BM28" s="1108">
        <v>16</v>
      </c>
      <c r="BN28" s="1118">
        <v>23073.740619907021</v>
      </c>
      <c r="BO28" s="1118">
        <v>6213.0808496761647</v>
      </c>
      <c r="BP28" s="1116">
        <f t="shared" si="10"/>
        <v>29286.821469583185</v>
      </c>
      <c r="BQ28" s="1112">
        <f t="shared" si="22"/>
        <v>30574.610259539837</v>
      </c>
      <c r="BR28" s="1115">
        <v>9514.988570200574</v>
      </c>
      <c r="BS28" s="1115"/>
      <c r="BT28" s="965">
        <f t="shared" si="23"/>
        <v>9514.988570200574</v>
      </c>
      <c r="BU28" s="1117">
        <f t="shared" si="24"/>
        <v>9514.988570200574</v>
      </c>
      <c r="BV28" s="1116">
        <f t="shared" si="25"/>
        <v>40089.598829740411</v>
      </c>
      <c r="BW28" s="1112">
        <f t="shared" si="26"/>
        <v>43521.387121295898</v>
      </c>
      <c r="BY28" s="1108">
        <v>16</v>
      </c>
      <c r="BZ28" s="1118">
        <v>47529.718646339279</v>
      </c>
      <c r="CA28" s="1118">
        <v>2998.2080050260242</v>
      </c>
      <c r="CB28" s="1116">
        <f t="shared" si="11"/>
        <v>50527.926651365306</v>
      </c>
      <c r="CC28" s="1112">
        <f t="shared" si="50"/>
        <v>54493.961387661053</v>
      </c>
      <c r="CD28" s="1115"/>
      <c r="CE28" s="1115"/>
      <c r="CF28" s="965"/>
      <c r="CG28" s="1117"/>
      <c r="CH28" s="1116"/>
      <c r="CI28" s="1112"/>
      <c r="CJ28" s="69"/>
      <c r="CK28" s="1108">
        <v>16</v>
      </c>
      <c r="CL28" s="1118">
        <v>122685.97692276182</v>
      </c>
      <c r="CM28" s="1118">
        <v>2030.595672509729</v>
      </c>
      <c r="CN28" s="1116">
        <f t="shared" si="12"/>
        <v>124716.57259527156</v>
      </c>
      <c r="CO28" s="1112">
        <f t="shared" si="28"/>
        <v>132455.10000816899</v>
      </c>
      <c r="CP28" s="1115">
        <v>169341.27873339999</v>
      </c>
      <c r="CQ28" s="1115"/>
      <c r="CR28" s="1115"/>
      <c r="CS28" s="965">
        <f t="shared" si="29"/>
        <v>169341.27873339999</v>
      </c>
      <c r="CT28" s="1117">
        <f t="shared" si="30"/>
        <v>169341.27873339999</v>
      </c>
      <c r="CU28" s="1116">
        <f t="shared" si="31"/>
        <v>301796.378741569</v>
      </c>
      <c r="CV28" s="1112">
        <f t="shared" si="32"/>
        <v>301861.47451605357</v>
      </c>
      <c r="CY28" s="1108">
        <v>16</v>
      </c>
      <c r="CZ28" s="1118">
        <v>19121.708565106899</v>
      </c>
      <c r="DA28" s="1118">
        <v>4416.8445115478389</v>
      </c>
      <c r="DB28" s="1116">
        <f t="shared" si="33"/>
        <v>23538.553076654738</v>
      </c>
      <c r="DC28" s="1112">
        <f t="shared" si="34"/>
        <v>25069.226908887067</v>
      </c>
      <c r="DD28" s="1115">
        <v>0</v>
      </c>
      <c r="DE28" s="1115"/>
      <c r="DF28" s="1115"/>
      <c r="DG28" s="965">
        <f t="shared" si="35"/>
        <v>0</v>
      </c>
      <c r="DH28" s="1117">
        <v>0</v>
      </c>
      <c r="DI28" s="1116">
        <f t="shared" si="36"/>
        <v>25069.226908887067</v>
      </c>
      <c r="DJ28" s="1112">
        <f t="shared" si="37"/>
        <v>25118.004967958695</v>
      </c>
      <c r="DM28" s="1108">
        <v>16</v>
      </c>
      <c r="DN28" s="1118">
        <v>91014.997137428814</v>
      </c>
      <c r="DO28" s="1118">
        <v>96.28275382041852</v>
      </c>
      <c r="DP28" s="1116">
        <f t="shared" si="38"/>
        <v>91111.279891249229</v>
      </c>
      <c r="DQ28" s="1112">
        <f t="shared" si="39"/>
        <v>91117.507719913934</v>
      </c>
      <c r="DR28" s="1115">
        <v>82135.315542301425</v>
      </c>
      <c r="DS28" s="1115"/>
      <c r="DT28" s="1115"/>
      <c r="DU28" s="965">
        <v>82135.315542301425</v>
      </c>
      <c r="DV28" s="1117">
        <f t="shared" si="40"/>
        <v>81654.242080845201</v>
      </c>
      <c r="DW28" s="1116">
        <f t="shared" si="41"/>
        <v>172771.74980075913</v>
      </c>
      <c r="DX28" s="1112">
        <f t="shared" si="42"/>
        <v>177129.25238243991</v>
      </c>
      <c r="EA28" s="1108">
        <v>16</v>
      </c>
      <c r="EB28" s="1118">
        <v>7340.8638414687784</v>
      </c>
      <c r="EC28" s="1118">
        <v>1188.7572795982094</v>
      </c>
      <c r="ED28" s="1116">
        <f t="shared" si="43"/>
        <v>8529.6211210669881</v>
      </c>
      <c r="EE28" s="1112">
        <f t="shared" si="44"/>
        <v>8529.6211210669899</v>
      </c>
      <c r="EF28" s="1115">
        <v>781.32427849757823</v>
      </c>
      <c r="EG28" s="1115"/>
      <c r="EH28" s="1115">
        <v>96.890534234252584</v>
      </c>
      <c r="EI28" s="965">
        <f t="shared" si="45"/>
        <v>878.21481273183076</v>
      </c>
      <c r="EJ28" s="1117">
        <f t="shared" si="46"/>
        <v>22126.039862164376</v>
      </c>
      <c r="EK28" s="1116">
        <f t="shared" si="49"/>
        <v>30655.660983231366</v>
      </c>
      <c r="EL28" s="1112">
        <f t="shared" si="48"/>
        <v>30721.902251219741</v>
      </c>
    </row>
    <row r="29" spans="2:142">
      <c r="B29" s="1131">
        <f t="shared" si="13"/>
        <v>16.75</v>
      </c>
      <c r="C29" s="1132">
        <v>16.5</v>
      </c>
      <c r="D29" s="1133">
        <v>23.806251944432617</v>
      </c>
      <c r="E29" s="1133">
        <v>1601.7082468998219</v>
      </c>
      <c r="F29" s="1133">
        <v>5354.3698201671286</v>
      </c>
      <c r="G29" s="1133">
        <v>38766.661059993152</v>
      </c>
      <c r="H29" s="1133">
        <v>38991.552436319929</v>
      </c>
      <c r="I29" s="1133">
        <v>32485.902913208552</v>
      </c>
      <c r="J29" s="1133">
        <v>26188.239551149676</v>
      </c>
      <c r="K29" s="1133">
        <v>38313.676281643842</v>
      </c>
      <c r="L29" s="1133">
        <v>8061.8001984244893</v>
      </c>
      <c r="M29" s="1133">
        <v>22020.379756174309</v>
      </c>
      <c r="N29" s="1133">
        <v>46616.305574879116</v>
      </c>
      <c r="O29" s="1133">
        <v>43028.170793415542</v>
      </c>
      <c r="P29" s="1133">
        <v>66456.666983845324</v>
      </c>
      <c r="Q29" s="1133"/>
      <c r="R29" s="1133">
        <v>432822.30618223065</v>
      </c>
      <c r="S29" s="1133">
        <v>25076.425894948945</v>
      </c>
      <c r="T29" s="1133">
        <v>215211.36982275758</v>
      </c>
      <c r="U29" s="1194">
        <v>88811.306897386894</v>
      </c>
      <c r="V29" s="194"/>
      <c r="X29" s="177"/>
      <c r="AC29" s="1108">
        <v>16.5</v>
      </c>
      <c r="AD29" s="1115">
        <v>19861.97190374419</v>
      </c>
      <c r="AE29" s="1115">
        <v>0.76921388398235335</v>
      </c>
      <c r="AF29" s="1116">
        <f t="shared" si="14"/>
        <v>19862.741117628171</v>
      </c>
      <c r="AG29" s="1112">
        <f t="shared" si="0"/>
        <v>21017.501638096222</v>
      </c>
      <c r="AH29" s="1115">
        <v>962.21180430340178</v>
      </c>
      <c r="AI29" s="1115">
        <v>0</v>
      </c>
      <c r="AJ29" s="965">
        <f t="shared" si="15"/>
        <v>962.21180430340178</v>
      </c>
      <c r="AK29" s="1117">
        <f t="shared" si="1"/>
        <v>963.91727139532031</v>
      </c>
      <c r="AL29" s="1116">
        <f t="shared" si="2"/>
        <v>21981.418909491542</v>
      </c>
      <c r="AM29" s="1112">
        <f t="shared" si="3"/>
        <v>22020.379756174309</v>
      </c>
      <c r="AO29" s="1108">
        <v>16.5</v>
      </c>
      <c r="AP29" s="1118">
        <v>32303.258358277068</v>
      </c>
      <c r="AQ29" s="1118">
        <v>11460.984758455261</v>
      </c>
      <c r="AR29" s="1116">
        <f t="shared" si="4"/>
        <v>43764.24311673233</v>
      </c>
      <c r="AS29" s="1112">
        <f t="shared" si="5"/>
        <v>46533.826945785055</v>
      </c>
      <c r="AT29" s="1115">
        <v>0</v>
      </c>
      <c r="AU29" s="1115">
        <v>0</v>
      </c>
      <c r="AV29" s="965">
        <f t="shared" si="16"/>
        <v>0</v>
      </c>
      <c r="AW29" s="1117">
        <f t="shared" si="6"/>
        <v>0</v>
      </c>
      <c r="AX29" s="1116">
        <f t="shared" si="7"/>
        <v>46533.826945785055</v>
      </c>
      <c r="AY29" s="1112">
        <f t="shared" si="8"/>
        <v>46616.305574879116</v>
      </c>
      <c r="BA29" s="1108">
        <v>16.5</v>
      </c>
      <c r="BB29" s="1118">
        <v>22592.388225164086</v>
      </c>
      <c r="BC29" s="1118">
        <v>2578.6740700467049</v>
      </c>
      <c r="BD29" s="1116">
        <f t="shared" si="9"/>
        <v>25171.062295210791</v>
      </c>
      <c r="BE29" s="1112">
        <f t="shared" si="17"/>
        <v>25726.851027027966</v>
      </c>
      <c r="BF29" s="1115">
        <v>13227.199579946457</v>
      </c>
      <c r="BG29" s="1115"/>
      <c r="BH29" s="965">
        <f t="shared" si="18"/>
        <v>13227.199579946457</v>
      </c>
      <c r="BI29" s="1117">
        <f t="shared" si="19"/>
        <v>13227.199579946457</v>
      </c>
      <c r="BJ29" s="1116">
        <f t="shared" si="20"/>
        <v>38954.050606974422</v>
      </c>
      <c r="BK29" s="1112">
        <f t="shared" si="21"/>
        <v>43028.170793415542</v>
      </c>
      <c r="BL29" s="69"/>
      <c r="BM29" s="1108">
        <v>16.5</v>
      </c>
      <c r="BN29" s="1118">
        <v>43317.392927431218</v>
      </c>
      <c r="BO29" s="1118">
        <v>5972.6468562921109</v>
      </c>
      <c r="BP29" s="1116">
        <f t="shared" si="10"/>
        <v>49290.039783723332</v>
      </c>
      <c r="BQ29" s="1112">
        <f t="shared" si="22"/>
        <v>51457.402355176178</v>
      </c>
      <c r="BR29" s="1115">
        <v>9758.9626361031515</v>
      </c>
      <c r="BS29" s="1115"/>
      <c r="BT29" s="965">
        <f t="shared" si="23"/>
        <v>9758.9626361031515</v>
      </c>
      <c r="BU29" s="1117">
        <f t="shared" si="24"/>
        <v>9758.9626361031515</v>
      </c>
      <c r="BV29" s="1116">
        <f t="shared" si="25"/>
        <v>61216.364991279333</v>
      </c>
      <c r="BW29" s="1112">
        <f t="shared" si="26"/>
        <v>66456.666983845324</v>
      </c>
      <c r="BY29" s="1108">
        <v>16.5</v>
      </c>
      <c r="BZ29" s="1118">
        <v>55461.263460892907</v>
      </c>
      <c r="CA29" s="1118">
        <v>3006.1219281621916</v>
      </c>
      <c r="CB29" s="1116">
        <f t="shared" si="11"/>
        <v>58467.385389055096</v>
      </c>
      <c r="CC29" s="1112">
        <f t="shared" si="50"/>
        <v>63056.603604822063</v>
      </c>
      <c r="CD29" s="1115"/>
      <c r="CE29" s="1115"/>
      <c r="CF29" s="965"/>
      <c r="CG29" s="1117"/>
      <c r="CH29" s="1116"/>
      <c r="CI29" s="1112"/>
      <c r="CJ29" s="69"/>
      <c r="CK29" s="1108">
        <v>16.5</v>
      </c>
      <c r="CL29" s="1118">
        <v>137917.08105141993</v>
      </c>
      <c r="CM29" s="1118">
        <v>2280.2314320715727</v>
      </c>
      <c r="CN29" s="1116">
        <f t="shared" si="12"/>
        <v>140197.31248349149</v>
      </c>
      <c r="CO29" s="1112">
        <f t="shared" si="28"/>
        <v>148896.40293547828</v>
      </c>
      <c r="CP29" s="1115">
        <v>283832.56605199998</v>
      </c>
      <c r="CQ29" s="1115"/>
      <c r="CR29" s="1115"/>
      <c r="CS29" s="965">
        <f t="shared" si="29"/>
        <v>283832.56605199998</v>
      </c>
      <c r="CT29" s="1117">
        <f t="shared" si="30"/>
        <v>283832.56605199998</v>
      </c>
      <c r="CU29" s="1116">
        <f t="shared" si="31"/>
        <v>432728.96898747829</v>
      </c>
      <c r="CV29" s="1112">
        <f t="shared" si="32"/>
        <v>432822.30618223065</v>
      </c>
      <c r="CY29" s="1108">
        <v>16.5</v>
      </c>
      <c r="CZ29" s="1118">
        <v>20136.984558790558</v>
      </c>
      <c r="DA29" s="1118">
        <v>3362.6039895042759</v>
      </c>
      <c r="DB29" s="1116">
        <f t="shared" si="33"/>
        <v>23499.588548294836</v>
      </c>
      <c r="DC29" s="1112">
        <f t="shared" si="34"/>
        <v>25027.72858060533</v>
      </c>
      <c r="DD29" s="1115">
        <v>0</v>
      </c>
      <c r="DE29" s="1115"/>
      <c r="DF29" s="1115"/>
      <c r="DG29" s="965">
        <f t="shared" si="35"/>
        <v>0</v>
      </c>
      <c r="DH29" s="1117">
        <v>0</v>
      </c>
      <c r="DI29" s="1116">
        <f t="shared" si="36"/>
        <v>25027.72858060533</v>
      </c>
      <c r="DJ29" s="1112">
        <f t="shared" si="37"/>
        <v>25076.425894948945</v>
      </c>
      <c r="DM29" s="1108">
        <v>16.5</v>
      </c>
      <c r="DN29" s="1118">
        <v>144037.10750209287</v>
      </c>
      <c r="DO29" s="1118">
        <v>127.52123007123706</v>
      </c>
      <c r="DP29" s="1116">
        <f t="shared" si="38"/>
        <v>144164.6287321641</v>
      </c>
      <c r="DQ29" s="1112">
        <f t="shared" si="39"/>
        <v>144174.48297423299</v>
      </c>
      <c r="DR29" s="1115">
        <v>66129.865934016125</v>
      </c>
      <c r="DS29" s="1115"/>
      <c r="DT29" s="1115"/>
      <c r="DU29" s="965">
        <v>66129.865934016125</v>
      </c>
      <c r="DV29" s="1117">
        <f t="shared" si="40"/>
        <v>65742.537739067775</v>
      </c>
      <c r="DW29" s="1116">
        <f t="shared" si="41"/>
        <v>209917.02071330076</v>
      </c>
      <c r="DX29" s="1112">
        <f t="shared" si="42"/>
        <v>215211.36982275758</v>
      </c>
      <c r="EA29" s="1108">
        <v>16.5</v>
      </c>
      <c r="EB29" s="1118">
        <v>22126.874554580892</v>
      </c>
      <c r="EC29" s="1118">
        <v>2934.511912365087</v>
      </c>
      <c r="ED29" s="1116">
        <f t="shared" si="43"/>
        <v>25061.38646694598</v>
      </c>
      <c r="EE29" s="1112">
        <f t="shared" si="44"/>
        <v>25061.386466945987</v>
      </c>
      <c r="EF29" s="1115">
        <v>2407.4726885155064</v>
      </c>
      <c r="EG29" s="1115"/>
      <c r="EH29" s="1115">
        <v>115.25412485933397</v>
      </c>
      <c r="EI29" s="965">
        <f t="shared" si="45"/>
        <v>2522.7268133748403</v>
      </c>
      <c r="EJ29" s="1117">
        <f t="shared" si="46"/>
        <v>63558.429241761201</v>
      </c>
      <c r="EK29" s="1116">
        <f t="shared" si="49"/>
        <v>88619.815708707189</v>
      </c>
      <c r="EL29" s="1112">
        <f t="shared" si="48"/>
        <v>88811.306897386894</v>
      </c>
    </row>
    <row r="30" spans="2:142">
      <c r="B30" s="1131">
        <f t="shared" si="13"/>
        <v>17.25</v>
      </c>
      <c r="C30" s="1096">
        <v>17</v>
      </c>
      <c r="D30" s="1133">
        <v>59.383128319656308</v>
      </c>
      <c r="E30" s="1133">
        <v>2402.5623703497336</v>
      </c>
      <c r="F30" s="1133">
        <v>9092.6824704226583</v>
      </c>
      <c r="G30" s="1133">
        <v>42886.923124571455</v>
      </c>
      <c r="H30" s="1133">
        <v>26401.510086265196</v>
      </c>
      <c r="I30" s="1133">
        <v>59094.54072437634</v>
      </c>
      <c r="J30" s="1133">
        <v>52825.930957790217</v>
      </c>
      <c r="K30" s="1133">
        <v>33550.654402939661</v>
      </c>
      <c r="L30" s="1133">
        <v>28403.677379102868</v>
      </c>
      <c r="M30" s="1133">
        <v>27170.609515932603</v>
      </c>
      <c r="N30" s="1133">
        <v>65757.957761504062</v>
      </c>
      <c r="O30" s="1133">
        <v>117551.51532405202</v>
      </c>
      <c r="P30" s="1133">
        <v>123459.20240480681</v>
      </c>
      <c r="Q30" s="1133"/>
      <c r="R30" s="1133">
        <v>586185.99790707941</v>
      </c>
      <c r="S30" s="1133">
        <v>44074.891601149364</v>
      </c>
      <c r="T30" s="1133">
        <v>436003.08908936032</v>
      </c>
      <c r="U30" s="1194">
        <v>81801.343849268495</v>
      </c>
      <c r="V30" s="194"/>
      <c r="X30" s="177"/>
      <c r="AC30" s="1108">
        <v>17</v>
      </c>
      <c r="AD30" s="1115">
        <v>23195.477849728231</v>
      </c>
      <c r="AE30" s="1115">
        <v>61.875306195091106</v>
      </c>
      <c r="AF30" s="1116">
        <f t="shared" si="14"/>
        <v>23257.353155923323</v>
      </c>
      <c r="AG30" s="1112">
        <f t="shared" si="0"/>
        <v>24609.466294588161</v>
      </c>
      <c r="AH30" s="1115">
        <v>2508.6236326481544</v>
      </c>
      <c r="AI30" s="1115">
        <v>0</v>
      </c>
      <c r="AJ30" s="965">
        <f t="shared" si="15"/>
        <v>2508.6236326481544</v>
      </c>
      <c r="AK30" s="1117">
        <f t="shared" si="1"/>
        <v>2513.0700289949418</v>
      </c>
      <c r="AL30" s="1116">
        <f t="shared" si="2"/>
        <v>27122.536323583103</v>
      </c>
      <c r="AM30" s="1112">
        <f t="shared" si="3"/>
        <v>27170.609515932603</v>
      </c>
      <c r="AO30" s="1108">
        <v>17</v>
      </c>
      <c r="AP30" s="1118">
        <v>44437.860320543376</v>
      </c>
      <c r="AQ30" s="1118">
        <v>14277.087434668574</v>
      </c>
      <c r="AR30" s="1116">
        <f t="shared" si="4"/>
        <v>58714.94775521195</v>
      </c>
      <c r="AS30" s="1112">
        <f t="shared" si="5"/>
        <v>62430.674527699826</v>
      </c>
      <c r="AT30" s="1115">
        <v>3205.2559768299102</v>
      </c>
      <c r="AU30" s="1115">
        <v>0</v>
      </c>
      <c r="AV30" s="965">
        <f t="shared" si="16"/>
        <v>3205.2559768299102</v>
      </c>
      <c r="AW30" s="1117">
        <f t="shared" si="6"/>
        <v>3210.9371153954635</v>
      </c>
      <c r="AX30" s="1116">
        <f t="shared" si="7"/>
        <v>65641.611643095297</v>
      </c>
      <c r="AY30" s="1112">
        <f t="shared" si="8"/>
        <v>65757.957761504062</v>
      </c>
      <c r="BA30" s="1108">
        <v>17</v>
      </c>
      <c r="BB30" s="1118">
        <v>26828.697539959579</v>
      </c>
      <c r="BC30" s="1118">
        <v>3958.5312249832054</v>
      </c>
      <c r="BD30" s="1116">
        <f t="shared" si="9"/>
        <v>30787.228764942785</v>
      </c>
      <c r="BE30" s="1112">
        <f t="shared" si="17"/>
        <v>31467.025057635943</v>
      </c>
      <c r="BF30" s="1115">
        <v>74954.130953029933</v>
      </c>
      <c r="BG30" s="1115"/>
      <c r="BH30" s="965">
        <f t="shared" si="18"/>
        <v>74954.130953029933</v>
      </c>
      <c r="BI30" s="1117">
        <f t="shared" si="19"/>
        <v>74954.130953029933</v>
      </c>
      <c r="BJ30" s="1116">
        <f t="shared" si="20"/>
        <v>106421.15601066587</v>
      </c>
      <c r="BK30" s="1112">
        <f t="shared" si="21"/>
        <v>117551.51532405202</v>
      </c>
      <c r="BL30" s="69"/>
      <c r="BM30" s="1108">
        <v>17</v>
      </c>
      <c r="BN30" s="1118">
        <v>79854.040693524163</v>
      </c>
      <c r="BO30" s="1118">
        <v>12487.479278431292</v>
      </c>
      <c r="BP30" s="1116">
        <f t="shared" si="10"/>
        <v>92341.519971955451</v>
      </c>
      <c r="BQ30" s="1112">
        <f t="shared" si="22"/>
        <v>96401.925584457553</v>
      </c>
      <c r="BR30" s="1115">
        <v>17322.158679083095</v>
      </c>
      <c r="BS30" s="1115"/>
      <c r="BT30" s="965">
        <f t="shared" si="23"/>
        <v>17322.158679083095</v>
      </c>
      <c r="BU30" s="1117">
        <f t="shared" si="24"/>
        <v>17322.158679083095</v>
      </c>
      <c r="BV30" s="1116">
        <f t="shared" si="25"/>
        <v>113724.08426354064</v>
      </c>
      <c r="BW30" s="1112">
        <f t="shared" si="26"/>
        <v>123459.20240480681</v>
      </c>
      <c r="BY30" s="1108">
        <v>17</v>
      </c>
      <c r="BZ30" s="1118">
        <v>69865.151896208685</v>
      </c>
      <c r="CA30" s="1118">
        <v>4394.2368163083256</v>
      </c>
      <c r="CB30" s="1116">
        <f t="shared" si="11"/>
        <v>74259.388712517015</v>
      </c>
      <c r="CC30" s="1112">
        <f t="shared" si="50"/>
        <v>80088.15182726027</v>
      </c>
      <c r="CD30" s="1115"/>
      <c r="CE30" s="1115"/>
      <c r="CF30" s="965"/>
      <c r="CG30" s="1117"/>
      <c r="CH30" s="1116"/>
      <c r="CI30" s="1112"/>
      <c r="CJ30" s="69"/>
      <c r="CK30" s="1108">
        <v>17</v>
      </c>
      <c r="CL30" s="1118">
        <v>205493.32526774608</v>
      </c>
      <c r="CM30" s="1118">
        <v>2708.111609523608</v>
      </c>
      <c r="CN30" s="1116">
        <f t="shared" si="12"/>
        <v>208201.43687726971</v>
      </c>
      <c r="CO30" s="1112">
        <f t="shared" si="28"/>
        <v>221120.10913671303</v>
      </c>
      <c r="CP30" s="1115">
        <v>364939.47902700002</v>
      </c>
      <c r="CQ30" s="1115"/>
      <c r="CR30" s="1115"/>
      <c r="CS30" s="965">
        <f t="shared" si="29"/>
        <v>364939.47902700002</v>
      </c>
      <c r="CT30" s="1117">
        <f t="shared" si="30"/>
        <v>364939.47902700002</v>
      </c>
      <c r="CU30" s="1116">
        <f t="shared" si="31"/>
        <v>586059.58816371299</v>
      </c>
      <c r="CV30" s="1112">
        <f t="shared" si="32"/>
        <v>586185.99790707941</v>
      </c>
      <c r="CY30" s="1108">
        <v>17</v>
      </c>
      <c r="CZ30" s="1118">
        <v>38943.256171262219</v>
      </c>
      <c r="DA30" s="1118">
        <v>2360.1505533113873</v>
      </c>
      <c r="DB30" s="1116">
        <f t="shared" si="33"/>
        <v>41303.406724573608</v>
      </c>
      <c r="DC30" s="1112">
        <f t="shared" si="34"/>
        <v>43989.300103383561</v>
      </c>
      <c r="DD30" s="1115">
        <v>0</v>
      </c>
      <c r="DE30" s="1115"/>
      <c r="DF30" s="1115"/>
      <c r="DG30" s="965">
        <f t="shared" si="35"/>
        <v>0</v>
      </c>
      <c r="DH30" s="1117">
        <v>0</v>
      </c>
      <c r="DI30" s="1116">
        <f t="shared" si="36"/>
        <v>43989.300103383561</v>
      </c>
      <c r="DJ30" s="1112">
        <f t="shared" si="37"/>
        <v>44074.891601149364</v>
      </c>
      <c r="DM30" s="1108">
        <v>17</v>
      </c>
      <c r="DN30" s="1118">
        <v>330673.58920440706</v>
      </c>
      <c r="DO30" s="1118">
        <v>308.45055327984426</v>
      </c>
      <c r="DP30" s="1116">
        <f t="shared" si="38"/>
        <v>330982.0397576869</v>
      </c>
      <c r="DQ30" s="1112">
        <f t="shared" si="39"/>
        <v>331004.66373396257</v>
      </c>
      <c r="DR30" s="1115">
        <v>94827.861437843574</v>
      </c>
      <c r="DS30" s="1115"/>
      <c r="DT30" s="1115"/>
      <c r="DU30" s="965">
        <v>94827.861437843574</v>
      </c>
      <c r="DV30" s="1117">
        <f t="shared" si="40"/>
        <v>94272.446665973621</v>
      </c>
      <c r="DW30" s="1116">
        <f t="shared" si="41"/>
        <v>425277.11039993621</v>
      </c>
      <c r="DX30" s="1112">
        <f t="shared" si="42"/>
        <v>436003.08908936032</v>
      </c>
      <c r="EA30" s="1108">
        <v>17</v>
      </c>
      <c r="EB30" s="1118">
        <v>42237.184147031592</v>
      </c>
      <c r="EC30" s="1118">
        <v>5174.1526351583379</v>
      </c>
      <c r="ED30" s="1116">
        <f t="shared" si="43"/>
        <v>47411.33678218993</v>
      </c>
      <c r="EE30" s="1112">
        <f t="shared" si="44"/>
        <v>47411.336782189937</v>
      </c>
      <c r="EF30" s="1115">
        <v>1167.8451229840127</v>
      </c>
      <c r="EG30" s="1115"/>
      <c r="EH30" s="1115">
        <v>190.14380131302144</v>
      </c>
      <c r="EI30" s="965">
        <f t="shared" si="45"/>
        <v>1357.9889242970341</v>
      </c>
      <c r="EJ30" s="1117">
        <f t="shared" si="46"/>
        <v>34213.630464633192</v>
      </c>
      <c r="EK30" s="1116">
        <f t="shared" si="49"/>
        <v>81624.967246823129</v>
      </c>
      <c r="EL30" s="1112">
        <f t="shared" si="48"/>
        <v>81801.343849268495</v>
      </c>
    </row>
    <row r="31" spans="2:142">
      <c r="B31" s="1131">
        <f t="shared" si="13"/>
        <v>17.75</v>
      </c>
      <c r="C31" s="1132">
        <v>17.5</v>
      </c>
      <c r="D31" s="1133">
        <v>193.97158682690844</v>
      </c>
      <c r="E31" s="1133">
        <v>9610.2494813989342</v>
      </c>
      <c r="F31" s="1133">
        <v>24147.739054987753</v>
      </c>
      <c r="G31" s="1133">
        <v>27555.706092090786</v>
      </c>
      <c r="H31" s="1133">
        <v>8761.958240429396</v>
      </c>
      <c r="I31" s="1133">
        <v>47067.098387113932</v>
      </c>
      <c r="J31" s="1133">
        <v>10015.377460365971</v>
      </c>
      <c r="K31" s="1133">
        <v>19068.033192497252</v>
      </c>
      <c r="L31" s="1133">
        <v>27356.667563545547</v>
      </c>
      <c r="M31" s="1133">
        <v>22473.474475581985</v>
      </c>
      <c r="N31" s="1133">
        <v>102928.35436596577</v>
      </c>
      <c r="O31" s="1133">
        <v>72872.051636463642</v>
      </c>
      <c r="P31" s="1133">
        <v>149983.39366688734</v>
      </c>
      <c r="Q31" s="1133"/>
      <c r="R31" s="1133">
        <v>553246.80506912828</v>
      </c>
      <c r="S31" s="1133">
        <v>85337.442551977409</v>
      </c>
      <c r="T31" s="1133">
        <v>436664.21953315608</v>
      </c>
      <c r="U31" s="1194">
        <v>96468.1388352879</v>
      </c>
      <c r="V31" s="194"/>
      <c r="X31" s="177"/>
      <c r="AC31" s="1108">
        <v>17.5</v>
      </c>
      <c r="AD31" s="1115">
        <v>19957.656426030051</v>
      </c>
      <c r="AE31" s="1115">
        <v>72.254082224679166</v>
      </c>
      <c r="AF31" s="1116">
        <f t="shared" si="14"/>
        <v>20029.910508254728</v>
      </c>
      <c r="AG31" s="1112">
        <f t="shared" si="0"/>
        <v>21194.389758448102</v>
      </c>
      <c r="AH31" s="1115">
        <v>1237.1294626758022</v>
      </c>
      <c r="AI31" s="1115">
        <v>0</v>
      </c>
      <c r="AJ31" s="965">
        <f t="shared" si="15"/>
        <v>1237.1294626758022</v>
      </c>
      <c r="AK31" s="1117">
        <f t="shared" si="1"/>
        <v>1239.3222060796975</v>
      </c>
      <c r="AL31" s="1116">
        <f t="shared" si="2"/>
        <v>22433.7119645278</v>
      </c>
      <c r="AM31" s="1112">
        <f t="shared" si="3"/>
        <v>22473.474475581985</v>
      </c>
      <c r="AO31" s="1108">
        <v>17.5</v>
      </c>
      <c r="AP31" s="1118">
        <v>84183.733477554881</v>
      </c>
      <c r="AQ31" s="1118">
        <v>12447.294411209443</v>
      </c>
      <c r="AR31" s="1116">
        <f t="shared" si="4"/>
        <v>96631.027888764322</v>
      </c>
      <c r="AS31" s="1112">
        <f t="shared" si="5"/>
        <v>102746.24234618385</v>
      </c>
      <c r="AT31" s="1115">
        <v>0</v>
      </c>
      <c r="AU31" s="1115">
        <v>0</v>
      </c>
      <c r="AV31" s="965">
        <f t="shared" si="16"/>
        <v>0</v>
      </c>
      <c r="AW31" s="1117">
        <f t="shared" si="6"/>
        <v>0</v>
      </c>
      <c r="AX31" s="1116">
        <f t="shared" si="7"/>
        <v>102746.24234618385</v>
      </c>
      <c r="AY31" s="1112">
        <f t="shared" si="8"/>
        <v>102928.35436596577</v>
      </c>
      <c r="BA31" s="1108">
        <v>17.5</v>
      </c>
      <c r="BB31" s="1118">
        <v>18205.993934661881</v>
      </c>
      <c r="BC31" s="1118">
        <v>3202.790012317384</v>
      </c>
      <c r="BD31" s="1116">
        <f t="shared" si="9"/>
        <v>21408.783946979267</v>
      </c>
      <c r="BE31" s="1112">
        <f t="shared" si="17"/>
        <v>21881.499827623822</v>
      </c>
      <c r="BF31" s="1115">
        <v>44090.665266488184</v>
      </c>
      <c r="BG31" s="1115"/>
      <c r="BH31" s="965">
        <f t="shared" si="18"/>
        <v>44090.665266488184</v>
      </c>
      <c r="BI31" s="1117">
        <f t="shared" si="19"/>
        <v>44090.665266488184</v>
      </c>
      <c r="BJ31" s="1116">
        <f t="shared" si="20"/>
        <v>65972.165094112002</v>
      </c>
      <c r="BK31" s="1112">
        <f t="shared" si="21"/>
        <v>72872.051636463642</v>
      </c>
      <c r="BL31" s="69"/>
      <c r="BM31" s="1108">
        <v>17.5</v>
      </c>
      <c r="BN31" s="1118">
        <v>106218.01746466909</v>
      </c>
      <c r="BO31" s="1118">
        <v>9059.694443155875</v>
      </c>
      <c r="BP31" s="1116">
        <f t="shared" si="10"/>
        <v>115277.71190782497</v>
      </c>
      <c r="BQ31" s="1112">
        <f t="shared" si="22"/>
        <v>120346.65888388826</v>
      </c>
      <c r="BR31" s="1115">
        <v>17810.106810888254</v>
      </c>
      <c r="BS31" s="1115"/>
      <c r="BT31" s="965">
        <f t="shared" si="23"/>
        <v>17810.106810888254</v>
      </c>
      <c r="BU31" s="1117">
        <f t="shared" si="24"/>
        <v>17810.106810888254</v>
      </c>
      <c r="BV31" s="1116">
        <f t="shared" si="25"/>
        <v>138156.76569477652</v>
      </c>
      <c r="BW31" s="1112">
        <f t="shared" si="26"/>
        <v>149983.39366688734</v>
      </c>
      <c r="BY31" s="1108">
        <v>17.5</v>
      </c>
      <c r="BZ31" s="1118">
        <v>74006.832900900947</v>
      </c>
      <c r="CA31" s="1118">
        <v>3865.8695289316538</v>
      </c>
      <c r="CB31" s="1116">
        <f t="shared" si="11"/>
        <v>77872.7024298326</v>
      </c>
      <c r="CC31" s="1112">
        <f t="shared" si="50"/>
        <v>83985.081530145297</v>
      </c>
      <c r="CD31" s="1115"/>
      <c r="CE31" s="1115"/>
      <c r="CF31" s="965"/>
      <c r="CG31" s="1117"/>
      <c r="CH31" s="1116"/>
      <c r="CI31" s="1112"/>
      <c r="CJ31" s="69"/>
      <c r="CK31" s="1108">
        <v>17.5</v>
      </c>
      <c r="CL31" s="1118">
        <v>198082.47342038923</v>
      </c>
      <c r="CM31" s="1118">
        <v>2555.0416731514706</v>
      </c>
      <c r="CN31" s="1116">
        <f t="shared" si="12"/>
        <v>200637.51509354071</v>
      </c>
      <c r="CO31" s="1112">
        <f t="shared" si="28"/>
        <v>213086.85424949706</v>
      </c>
      <c r="CP31" s="1115">
        <v>340040.64434200001</v>
      </c>
      <c r="CQ31" s="1115"/>
      <c r="CR31" s="1115"/>
      <c r="CS31" s="965">
        <f t="shared" si="29"/>
        <v>340040.64434200001</v>
      </c>
      <c r="CT31" s="1117">
        <f t="shared" si="30"/>
        <v>340040.64434200001</v>
      </c>
      <c r="CU31" s="1116">
        <f t="shared" si="31"/>
        <v>553127.49859149707</v>
      </c>
      <c r="CV31" s="1112">
        <f t="shared" si="32"/>
        <v>553246.80506912828</v>
      </c>
      <c r="CY31" s="1108">
        <v>17.5</v>
      </c>
      <c r="CZ31" s="1118">
        <v>43430.194617794681</v>
      </c>
      <c r="DA31" s="1118">
        <v>939.26498717379445</v>
      </c>
      <c r="DB31" s="1116">
        <f t="shared" si="33"/>
        <v>44369.459604968477</v>
      </c>
      <c r="DC31" s="1112">
        <f t="shared" si="34"/>
        <v>47254.733417103183</v>
      </c>
      <c r="DD31" s="1115">
        <v>37916.987580987596</v>
      </c>
      <c r="DE31" s="1115"/>
      <c r="DF31" s="1115"/>
      <c r="DG31" s="965">
        <f t="shared" si="35"/>
        <v>37916.987580987596</v>
      </c>
      <c r="DH31" s="1117">
        <v>37916.987580987596</v>
      </c>
      <c r="DI31" s="1116">
        <f t="shared" si="36"/>
        <v>85171.720998090779</v>
      </c>
      <c r="DJ31" s="1112">
        <f t="shared" si="37"/>
        <v>85337.442551977409</v>
      </c>
      <c r="DM31" s="1108">
        <v>17.5</v>
      </c>
      <c r="DN31" s="1118">
        <v>304099.83885090426</v>
      </c>
      <c r="DO31" s="1118">
        <v>327.06114121300135</v>
      </c>
      <c r="DP31" s="1116">
        <f t="shared" si="38"/>
        <v>304426.89999211725</v>
      </c>
      <c r="DQ31" s="1112">
        <f t="shared" si="39"/>
        <v>304447.70881596801</v>
      </c>
      <c r="DR31" s="1115">
        <v>122189.94455728389</v>
      </c>
      <c r="DS31" s="1115"/>
      <c r="DT31" s="1115"/>
      <c r="DU31" s="965">
        <v>122189.94455728389</v>
      </c>
      <c r="DV31" s="1117">
        <f t="shared" si="40"/>
        <v>121474.26775985268</v>
      </c>
      <c r="DW31" s="1116">
        <f t="shared" si="41"/>
        <v>425921.97657582071</v>
      </c>
      <c r="DX31" s="1112">
        <f t="shared" si="42"/>
        <v>436664.21953315608</v>
      </c>
      <c r="EA31" s="1108">
        <v>17.5</v>
      </c>
      <c r="EB31" s="1118">
        <v>31718.276403913038</v>
      </c>
      <c r="EC31" s="1118">
        <v>7554.3488450963341</v>
      </c>
      <c r="ED31" s="1116">
        <f t="shared" si="43"/>
        <v>39272.625249009376</v>
      </c>
      <c r="EE31" s="1112">
        <f t="shared" si="44"/>
        <v>39272.625249009383</v>
      </c>
      <c r="EF31" s="1115">
        <v>2040.2778862533935</v>
      </c>
      <c r="EG31" s="1115"/>
      <c r="EH31" s="1115">
        <v>221.63967431334657</v>
      </c>
      <c r="EI31" s="965">
        <f t="shared" si="45"/>
        <v>2261.9175605667401</v>
      </c>
      <c r="EJ31" s="1117">
        <f t="shared" si="46"/>
        <v>56987.513059987068</v>
      </c>
      <c r="EK31" s="1116">
        <f t="shared" si="49"/>
        <v>96260.138308996451</v>
      </c>
      <c r="EL31" s="1112">
        <f t="shared" si="48"/>
        <v>96468.1388352879</v>
      </c>
    </row>
    <row r="32" spans="2:142">
      <c r="B32" s="1131">
        <f t="shared" si="13"/>
        <v>18.25</v>
      </c>
      <c r="C32" s="1096">
        <v>18</v>
      </c>
      <c r="D32" s="1133">
        <v>685.85172494651317</v>
      </c>
      <c r="E32" s="1133">
        <v>4805.1247406994671</v>
      </c>
      <c r="F32" s="1133">
        <v>28718.03190899589</v>
      </c>
      <c r="G32" s="1133">
        <v>18425.609322660883</v>
      </c>
      <c r="H32" s="1133">
        <v>19802.926320989034</v>
      </c>
      <c r="I32" s="1133">
        <v>85318.025974659366</v>
      </c>
      <c r="J32" s="1133">
        <v>36026.683105567427</v>
      </c>
      <c r="K32" s="1133">
        <v>44776.571385584524</v>
      </c>
      <c r="L32" s="1133">
        <v>51506.90434918832</v>
      </c>
      <c r="M32" s="1133">
        <v>28925.017799149653</v>
      </c>
      <c r="N32" s="1133">
        <v>131673.46053283438</v>
      </c>
      <c r="O32" s="1133">
        <v>178856.88552473666</v>
      </c>
      <c r="P32" s="1133">
        <v>273755.4264148064</v>
      </c>
      <c r="Q32" s="1133"/>
      <c r="R32" s="1133">
        <v>601160.62623854447</v>
      </c>
      <c r="S32" s="1133">
        <v>140261.27306638032</v>
      </c>
      <c r="T32" s="1133">
        <v>616215.66172987421</v>
      </c>
      <c r="U32" s="1194">
        <v>118646.47448506975</v>
      </c>
      <c r="V32" s="194"/>
      <c r="X32" s="177"/>
      <c r="AC32" s="1108">
        <v>18</v>
      </c>
      <c r="AD32" s="1115">
        <v>24680.597669128096</v>
      </c>
      <c r="AE32" s="1115">
        <v>166.7697597144481</v>
      </c>
      <c r="AF32" s="1116">
        <f t="shared" si="14"/>
        <v>24847.367428842543</v>
      </c>
      <c r="AG32" s="1112">
        <f t="shared" si="0"/>
        <v>26291.919254518121</v>
      </c>
      <c r="AH32" s="1115">
        <v>2577.3530472412544</v>
      </c>
      <c r="AI32" s="1115">
        <v>0</v>
      </c>
      <c r="AJ32" s="965">
        <f t="shared" si="15"/>
        <v>2577.3530472412544</v>
      </c>
      <c r="AK32" s="1117">
        <f t="shared" si="1"/>
        <v>2581.9212626660365</v>
      </c>
      <c r="AL32" s="1116">
        <f t="shared" si="2"/>
        <v>28873.840517184159</v>
      </c>
      <c r="AM32" s="1112">
        <f t="shared" si="3"/>
        <v>28925.017799149653</v>
      </c>
      <c r="AO32" s="1108">
        <v>18</v>
      </c>
      <c r="AP32" s="1118">
        <v>105697.17538825297</v>
      </c>
      <c r="AQ32" s="1118">
        <v>9771.1649373674991</v>
      </c>
      <c r="AR32" s="1116">
        <f t="shared" si="4"/>
        <v>115468.34032562048</v>
      </c>
      <c r="AS32" s="1112">
        <f t="shared" si="5"/>
        <v>122775.65847757377</v>
      </c>
      <c r="AT32" s="1115">
        <v>4006.5699710373879</v>
      </c>
      <c r="AU32" s="1115">
        <v>4642.9303417688507</v>
      </c>
      <c r="AV32" s="965">
        <f t="shared" si="16"/>
        <v>8649.5003128062381</v>
      </c>
      <c r="AW32" s="1117">
        <f t="shared" si="6"/>
        <v>8664.8310727065582</v>
      </c>
      <c r="AX32" s="1116">
        <f t="shared" si="7"/>
        <v>131440.48955028033</v>
      </c>
      <c r="AY32" s="1112">
        <f t="shared" si="8"/>
        <v>131673.46053283438</v>
      </c>
      <c r="BA32" s="1108">
        <v>18</v>
      </c>
      <c r="BB32" s="1118">
        <v>40018.393822098311</v>
      </c>
      <c r="BC32" s="1118">
        <v>2500.5817317898268</v>
      </c>
      <c r="BD32" s="1116">
        <f t="shared" si="9"/>
        <v>42518.975553888136</v>
      </c>
      <c r="BE32" s="1112">
        <f t="shared" si="17"/>
        <v>43457.814257797632</v>
      </c>
      <c r="BF32" s="1115">
        <v>118464.01606092443</v>
      </c>
      <c r="BG32" s="1115"/>
      <c r="BH32" s="965">
        <f t="shared" si="18"/>
        <v>118464.01606092443</v>
      </c>
      <c r="BI32" s="1117">
        <f t="shared" si="19"/>
        <v>118464.01606092443</v>
      </c>
      <c r="BJ32" s="1116">
        <f t="shared" si="20"/>
        <v>161921.83031872206</v>
      </c>
      <c r="BK32" s="1112">
        <f t="shared" si="21"/>
        <v>178856.88552473666</v>
      </c>
      <c r="BL32" s="69"/>
      <c r="BM32" s="1108">
        <v>18</v>
      </c>
      <c r="BN32" s="1118">
        <v>153511.16890304247</v>
      </c>
      <c r="BO32" s="1118">
        <v>15823.920376986847</v>
      </c>
      <c r="BP32" s="1116">
        <f t="shared" si="10"/>
        <v>169335.08928002932</v>
      </c>
      <c r="BQ32" s="1112">
        <f t="shared" si="22"/>
        <v>176781.02635270249</v>
      </c>
      <c r="BR32" s="1115">
        <v>75387.986363896853</v>
      </c>
      <c r="BS32" s="1115"/>
      <c r="BT32" s="965">
        <f t="shared" si="23"/>
        <v>75387.986363896853</v>
      </c>
      <c r="BU32" s="1117">
        <f t="shared" si="24"/>
        <v>75387.986363896853</v>
      </c>
      <c r="BV32" s="1116">
        <f t="shared" si="25"/>
        <v>252169.01271659933</v>
      </c>
      <c r="BW32" s="1112">
        <f t="shared" si="26"/>
        <v>273755.4264148064</v>
      </c>
      <c r="BY32" s="1108">
        <v>18</v>
      </c>
      <c r="BZ32" s="1118">
        <v>94979.797808053525</v>
      </c>
      <c r="CA32" s="1118">
        <v>2609.9372620928002</v>
      </c>
      <c r="CB32" s="1116">
        <f t="shared" si="11"/>
        <v>97589.735070146329</v>
      </c>
      <c r="CC32" s="1112">
        <f t="shared" si="50"/>
        <v>105249.74221559371</v>
      </c>
      <c r="CD32" s="1115"/>
      <c r="CE32" s="1115"/>
      <c r="CF32" s="965"/>
      <c r="CG32" s="1117"/>
      <c r="CH32" s="1116"/>
      <c r="CI32" s="1112"/>
      <c r="CJ32" s="69"/>
      <c r="CK32" s="1108">
        <v>18</v>
      </c>
      <c r="CL32" s="1118">
        <v>226872.2768491811</v>
      </c>
      <c r="CM32" s="1118">
        <v>2549.445108065127</v>
      </c>
      <c r="CN32" s="1116">
        <f t="shared" si="12"/>
        <v>229421.72195724622</v>
      </c>
      <c r="CO32" s="1112">
        <f t="shared" si="28"/>
        <v>243657.08977994721</v>
      </c>
      <c r="CP32" s="1115">
        <v>357373.89746899996</v>
      </c>
      <c r="CQ32" s="1115"/>
      <c r="CR32" s="1115"/>
      <c r="CS32" s="965">
        <f t="shared" si="29"/>
        <v>357373.89746899996</v>
      </c>
      <c r="CT32" s="1117">
        <f t="shared" si="30"/>
        <v>357373.89746899996</v>
      </c>
      <c r="CU32" s="1116">
        <f t="shared" si="31"/>
        <v>601030.98724894715</v>
      </c>
      <c r="CV32" s="1112">
        <f t="shared" si="32"/>
        <v>601160.62623854447</v>
      </c>
      <c r="CY32" s="1108">
        <v>18</v>
      </c>
      <c r="CZ32" s="1118">
        <v>91391.645820945429</v>
      </c>
      <c r="DA32" s="1118">
        <v>685.16656882982568</v>
      </c>
      <c r="DB32" s="1116">
        <f t="shared" si="33"/>
        <v>92076.812389775252</v>
      </c>
      <c r="DC32" s="1112">
        <f t="shared" si="34"/>
        <v>98064.417780022326</v>
      </c>
      <c r="DD32" s="1115">
        <v>41924.4740732871</v>
      </c>
      <c r="DE32" s="1115"/>
      <c r="DF32" s="1115"/>
      <c r="DG32" s="965">
        <f t="shared" si="35"/>
        <v>41924.4740732871</v>
      </c>
      <c r="DH32" s="1117">
        <v>41924.4740732871</v>
      </c>
      <c r="DI32" s="1116">
        <f t="shared" si="36"/>
        <v>139988.89185330941</v>
      </c>
      <c r="DJ32" s="1112">
        <f t="shared" si="37"/>
        <v>140261.27306638032</v>
      </c>
      <c r="DM32" s="1108">
        <v>18</v>
      </c>
      <c r="DN32" s="1118">
        <v>493228.53706773301</v>
      </c>
      <c r="DO32" s="1118">
        <v>696.20961216889964</v>
      </c>
      <c r="DP32" s="1116">
        <f t="shared" si="38"/>
        <v>493924.7466799019</v>
      </c>
      <c r="DQ32" s="1112">
        <f t="shared" si="39"/>
        <v>493958.50845670112</v>
      </c>
      <c r="DR32" s="1115">
        <v>107728.79682016604</v>
      </c>
      <c r="DS32" s="1115"/>
      <c r="DT32" s="1115"/>
      <c r="DU32" s="965">
        <v>107728.79682016604</v>
      </c>
      <c r="DV32" s="1117">
        <f t="shared" si="40"/>
        <v>107097.82018310546</v>
      </c>
      <c r="DW32" s="1116">
        <f t="shared" si="41"/>
        <v>601056.3286398066</v>
      </c>
      <c r="DX32" s="1112">
        <f t="shared" si="42"/>
        <v>616215.66172987421</v>
      </c>
      <c r="EA32" s="1108">
        <v>18</v>
      </c>
      <c r="EB32" s="1118">
        <v>57803.743483290433</v>
      </c>
      <c r="EC32" s="1118">
        <v>7789.5018739181032</v>
      </c>
      <c r="ED32" s="1116">
        <f t="shared" si="43"/>
        <v>65593.245357208536</v>
      </c>
      <c r="EE32" s="1112">
        <f t="shared" si="44"/>
        <v>65593.245357208551</v>
      </c>
      <c r="EF32" s="1115">
        <v>1822.1696954360484</v>
      </c>
      <c r="EG32" s="1115"/>
      <c r="EH32" s="1115">
        <v>273.43650453929075</v>
      </c>
      <c r="EI32" s="965">
        <f t="shared" si="45"/>
        <v>2095.6061999753392</v>
      </c>
      <c r="EJ32" s="1117">
        <f t="shared" si="46"/>
        <v>52797.408611020335</v>
      </c>
      <c r="EK32" s="1116">
        <f t="shared" si="49"/>
        <v>118390.65396822889</v>
      </c>
      <c r="EL32" s="1112">
        <f t="shared" si="48"/>
        <v>118646.47448506975</v>
      </c>
    </row>
    <row r="33" spans="2:142">
      <c r="B33" s="1131">
        <f t="shared" si="13"/>
        <v>18.75</v>
      </c>
      <c r="C33" s="1132">
        <v>18.5</v>
      </c>
      <c r="D33" s="1133">
        <v>1292.5068818587401</v>
      </c>
      <c r="E33" s="1133">
        <v>5553.8926999480227</v>
      </c>
      <c r="F33" s="1133">
        <v>34489.27975982624</v>
      </c>
      <c r="G33" s="1133">
        <v>33571.670653683374</v>
      </c>
      <c r="H33" s="1133">
        <v>10845.444155507714</v>
      </c>
      <c r="I33" s="1133">
        <v>198393.94460150463</v>
      </c>
      <c r="J33" s="1133">
        <v>46831.961236087584</v>
      </c>
      <c r="K33" s="1133">
        <v>40714.293369552477</v>
      </c>
      <c r="L33" s="1133">
        <v>64706.215189401119</v>
      </c>
      <c r="M33" s="1133">
        <v>38022.803449537219</v>
      </c>
      <c r="N33" s="1133">
        <v>124780.66636375555</v>
      </c>
      <c r="O33" s="1133">
        <v>145232.83392533197</v>
      </c>
      <c r="P33" s="1133">
        <v>242968.3334765762</v>
      </c>
      <c r="Q33" s="1133"/>
      <c r="R33" s="1133">
        <v>447841.94561850297</v>
      </c>
      <c r="S33" s="1133">
        <v>320641.42248422728</v>
      </c>
      <c r="T33" s="1133">
        <v>523454.41191383533</v>
      </c>
      <c r="U33" s="1194">
        <v>183055.25270759195</v>
      </c>
      <c r="V33" s="194"/>
      <c r="X33" s="177"/>
      <c r="AC33" s="1108">
        <v>18.5</v>
      </c>
      <c r="AD33" s="1115">
        <v>32706.896089605438</v>
      </c>
      <c r="AE33" s="1115">
        <v>658.11837428198544</v>
      </c>
      <c r="AF33" s="1116">
        <f t="shared" si="14"/>
        <v>33365.014463887426</v>
      </c>
      <c r="AG33" s="1112">
        <f t="shared" si="0"/>
        <v>35304.756881088273</v>
      </c>
      <c r="AH33" s="1115">
        <v>2646.0824618343549</v>
      </c>
      <c r="AI33" s="1115">
        <v>0</v>
      </c>
      <c r="AJ33" s="965">
        <f t="shared" si="15"/>
        <v>2646.0824618343549</v>
      </c>
      <c r="AK33" s="1117">
        <f t="shared" si="1"/>
        <v>2650.7724963371311</v>
      </c>
      <c r="AL33" s="1116">
        <f t="shared" si="2"/>
        <v>37955.529377425402</v>
      </c>
      <c r="AM33" s="1112">
        <f t="shared" si="3"/>
        <v>38022.803449537219</v>
      </c>
      <c r="AO33" s="1108">
        <v>18.5</v>
      </c>
      <c r="AP33" s="1118">
        <v>106610.02918853631</v>
      </c>
      <c r="AQ33" s="1118">
        <v>7802.3917068842929</v>
      </c>
      <c r="AR33" s="1116">
        <f t="shared" si="4"/>
        <v>114412.4208954206</v>
      </c>
      <c r="AS33" s="1112">
        <f t="shared" si="5"/>
        <v>121652.91606197771</v>
      </c>
      <c r="AT33" s="1115">
        <v>0</v>
      </c>
      <c r="AU33" s="1115">
        <v>2901.8314636055316</v>
      </c>
      <c r="AV33" s="965">
        <f t="shared" si="16"/>
        <v>2901.8314636055316</v>
      </c>
      <c r="AW33" s="1117">
        <f t="shared" si="6"/>
        <v>2906.9747990388937</v>
      </c>
      <c r="AX33" s="1116">
        <f t="shared" si="7"/>
        <v>124559.89086101661</v>
      </c>
      <c r="AY33" s="1112">
        <f t="shared" si="8"/>
        <v>124780.66636375555</v>
      </c>
      <c r="BA33" s="1108">
        <v>18.5</v>
      </c>
      <c r="BB33" s="1118">
        <v>100970.44515376344</v>
      </c>
      <c r="BC33" s="1118">
        <v>1787.6789909244455</v>
      </c>
      <c r="BD33" s="1116">
        <f t="shared" si="9"/>
        <v>102758.12414468788</v>
      </c>
      <c r="BE33" s="1112">
        <f t="shared" si="17"/>
        <v>105027.07119318629</v>
      </c>
      <c r="BF33" s="1115">
        <v>26454.399159892913</v>
      </c>
      <c r="BG33" s="1115"/>
      <c r="BH33" s="965">
        <f t="shared" si="18"/>
        <v>26454.399159892913</v>
      </c>
      <c r="BI33" s="1117">
        <f t="shared" si="19"/>
        <v>26454.399159892913</v>
      </c>
      <c r="BJ33" s="1116">
        <f t="shared" si="20"/>
        <v>131481.4703530792</v>
      </c>
      <c r="BK33" s="1112">
        <f t="shared" si="21"/>
        <v>145232.83392533197</v>
      </c>
      <c r="BL33" s="69"/>
      <c r="BM33" s="1108">
        <v>18.5</v>
      </c>
      <c r="BN33" s="1118">
        <v>131687.99233776372</v>
      </c>
      <c r="BO33" s="1118">
        <v>9547.3509652822122</v>
      </c>
      <c r="BP33" s="1116">
        <f t="shared" si="10"/>
        <v>141235.34330304593</v>
      </c>
      <c r="BQ33" s="1112">
        <f t="shared" si="22"/>
        <v>147445.68921034219</v>
      </c>
      <c r="BR33" s="1115">
        <v>76363.882627507177</v>
      </c>
      <c r="BS33" s="1115"/>
      <c r="BT33" s="965">
        <f t="shared" si="23"/>
        <v>76363.882627507177</v>
      </c>
      <c r="BU33" s="1117">
        <f t="shared" si="24"/>
        <v>76363.882627507177</v>
      </c>
      <c r="BV33" s="1116">
        <f t="shared" si="25"/>
        <v>223809.57183784936</v>
      </c>
      <c r="BW33" s="1112">
        <f t="shared" si="26"/>
        <v>242968.3334765762</v>
      </c>
      <c r="BY33" s="1108">
        <v>18.5</v>
      </c>
      <c r="BZ33" s="1118">
        <v>93129.516724094923</v>
      </c>
      <c r="CA33" s="1118">
        <v>1840.2061402283884</v>
      </c>
      <c r="CB33" s="1116">
        <f t="shared" si="11"/>
        <v>94969.72286432331</v>
      </c>
      <c r="CC33" s="1112">
        <f t="shared" si="50"/>
        <v>102424.08018191392</v>
      </c>
      <c r="CD33" s="1115"/>
      <c r="CE33" s="1115"/>
      <c r="CF33" s="965"/>
      <c r="CG33" s="1117"/>
      <c r="CH33" s="1116"/>
      <c r="CI33" s="1112"/>
      <c r="CJ33" s="69"/>
      <c r="CK33" s="1108">
        <v>18.5</v>
      </c>
      <c r="CL33" s="1118">
        <v>200421.70607724821</v>
      </c>
      <c r="CM33" s="1118">
        <v>2890.1918193890388</v>
      </c>
      <c r="CN33" s="1116">
        <f t="shared" si="12"/>
        <v>203311.89789663724</v>
      </c>
      <c r="CO33" s="1112">
        <f t="shared" si="28"/>
        <v>215927.17959097223</v>
      </c>
      <c r="CP33" s="1115">
        <v>231818.18987999999</v>
      </c>
      <c r="CQ33" s="1115"/>
      <c r="CR33" s="1115"/>
      <c r="CS33" s="965">
        <f t="shared" si="29"/>
        <v>231818.18987999999</v>
      </c>
      <c r="CT33" s="1117">
        <f t="shared" si="30"/>
        <v>231818.18987999999</v>
      </c>
      <c r="CU33" s="1116">
        <f t="shared" si="31"/>
        <v>447745.36947097222</v>
      </c>
      <c r="CV33" s="1112">
        <f t="shared" si="32"/>
        <v>447841.94561850297</v>
      </c>
      <c r="CY33" s="1108">
        <v>18.5</v>
      </c>
      <c r="CZ33" s="1118">
        <v>164158.98711966595</v>
      </c>
      <c r="DA33" s="1118">
        <v>469.37025679687099</v>
      </c>
      <c r="DB33" s="1116">
        <f t="shared" si="33"/>
        <v>164628.35737646281</v>
      </c>
      <c r="DC33" s="1112">
        <f t="shared" si="34"/>
        <v>175333.87176636246</v>
      </c>
      <c r="DD33" s="1115">
        <v>144684.87920128944</v>
      </c>
      <c r="DE33" s="1115"/>
      <c r="DF33" s="1115"/>
      <c r="DG33" s="965">
        <f t="shared" si="35"/>
        <v>144684.87920128944</v>
      </c>
      <c r="DH33" s="1117">
        <v>144684.87920128944</v>
      </c>
      <c r="DI33" s="1116">
        <f t="shared" si="36"/>
        <v>320018.7509676519</v>
      </c>
      <c r="DJ33" s="1112">
        <f t="shared" si="37"/>
        <v>320641.42248422728</v>
      </c>
      <c r="DM33" s="1108">
        <v>18.5</v>
      </c>
      <c r="DN33" s="1118">
        <v>331265.66935715766</v>
      </c>
      <c r="DO33" s="1118">
        <v>1005.8026869222723</v>
      </c>
      <c r="DP33" s="1116">
        <f t="shared" si="38"/>
        <v>332271.47204407991</v>
      </c>
      <c r="DQ33" s="1112">
        <f t="shared" si="39"/>
        <v>332294.18415832665</v>
      </c>
      <c r="DR33" s="1115">
        <v>179333.25579556552</v>
      </c>
      <c r="DS33" s="1115"/>
      <c r="DT33" s="1115"/>
      <c r="DU33" s="965">
        <v>179333.25579556552</v>
      </c>
      <c r="DV33" s="1117">
        <f t="shared" si="40"/>
        <v>178282.88581098375</v>
      </c>
      <c r="DW33" s="1116">
        <f t="shared" si="41"/>
        <v>510577.06996931043</v>
      </c>
      <c r="DX33" s="1112">
        <f t="shared" si="42"/>
        <v>523454.41191383533</v>
      </c>
      <c r="EA33" s="1108">
        <v>18.5</v>
      </c>
      <c r="EB33" s="1118">
        <v>98523.735029227944</v>
      </c>
      <c r="EC33" s="1118">
        <v>5422.4365055423132</v>
      </c>
      <c r="ED33" s="1116">
        <f t="shared" si="43"/>
        <v>103946.17153477026</v>
      </c>
      <c r="EE33" s="1112">
        <f t="shared" si="44"/>
        <v>103946.17153477028</v>
      </c>
      <c r="EF33" s="1115">
        <v>2807.7978488764556</v>
      </c>
      <c r="EG33" s="1115"/>
      <c r="EH33" s="1115">
        <v>316.49097375286146</v>
      </c>
      <c r="EI33" s="965">
        <f t="shared" si="45"/>
        <v>3124.2888226293171</v>
      </c>
      <c r="EJ33" s="1117">
        <f t="shared" si="46"/>
        <v>78714.385168904744</v>
      </c>
      <c r="EK33" s="1116">
        <f t="shared" si="49"/>
        <v>182660.55670367501</v>
      </c>
      <c r="EL33" s="1112">
        <f t="shared" si="48"/>
        <v>183055.25270759195</v>
      </c>
    </row>
    <row r="34" spans="2:142">
      <c r="B34" s="1131">
        <f t="shared" si="13"/>
        <v>19.25</v>
      </c>
      <c r="C34" s="1096">
        <v>19</v>
      </c>
      <c r="D34" s="1133">
        <v>3621.7506022017528</v>
      </c>
      <c r="E34" s="1133">
        <v>4192.1693365782539</v>
      </c>
      <c r="F34" s="1133">
        <v>45561.177015963483</v>
      </c>
      <c r="G34" s="1133">
        <v>75677.946428259238</v>
      </c>
      <c r="H34" s="1133">
        <v>26131.222183323654</v>
      </c>
      <c r="I34" s="1133">
        <v>308088.91002909181</v>
      </c>
      <c r="J34" s="1133">
        <v>41405.311238088696</v>
      </c>
      <c r="K34" s="1133">
        <v>59635.015913772004</v>
      </c>
      <c r="L34" s="1133">
        <v>171397.29412848328</v>
      </c>
      <c r="M34" s="1133">
        <v>55881.395864970968</v>
      </c>
      <c r="N34" s="1133">
        <v>225549.75313704129</v>
      </c>
      <c r="O34" s="1133">
        <v>240157.58991181027</v>
      </c>
      <c r="P34" s="1133">
        <v>345350.87791406974</v>
      </c>
      <c r="Q34" s="1133"/>
      <c r="R34" s="1133">
        <v>497760.86447239155</v>
      </c>
      <c r="S34" s="1133">
        <v>755421.46604888549</v>
      </c>
      <c r="T34" s="1133">
        <v>486012.90422954562</v>
      </c>
      <c r="U34" s="1194">
        <v>245774.7276755108</v>
      </c>
      <c r="V34" s="194"/>
      <c r="X34" s="177"/>
      <c r="AC34" s="1108">
        <v>19</v>
      </c>
      <c r="AD34" s="1115">
        <v>46362.901333386602</v>
      </c>
      <c r="AE34" s="1115">
        <v>2906.1519215211761</v>
      </c>
      <c r="AF34" s="1116">
        <f t="shared" si="14"/>
        <v>49269.053254907776</v>
      </c>
      <c r="AG34" s="1112">
        <f t="shared" si="0"/>
        <v>52133.409047629262</v>
      </c>
      <c r="AH34" s="1115">
        <v>3642.6589734343065</v>
      </c>
      <c r="AI34" s="1115">
        <v>0</v>
      </c>
      <c r="AJ34" s="965">
        <f t="shared" si="15"/>
        <v>3642.6589734343065</v>
      </c>
      <c r="AK34" s="1117">
        <f t="shared" si="1"/>
        <v>3649.1153845679983</v>
      </c>
      <c r="AL34" s="1116">
        <f t="shared" si="2"/>
        <v>55782.524432197257</v>
      </c>
      <c r="AM34" s="1112">
        <f t="shared" si="3"/>
        <v>55881.395864970968</v>
      </c>
      <c r="AO34" s="1108">
        <v>19</v>
      </c>
      <c r="AP34" s="1118">
        <v>193525.43862432282</v>
      </c>
      <c r="AQ34" s="1118">
        <v>5440.4337863279598</v>
      </c>
      <c r="AR34" s="1116">
        <f t="shared" si="4"/>
        <v>198965.87241065077</v>
      </c>
      <c r="AS34" s="1112">
        <f t="shared" si="5"/>
        <v>211557.26263056349</v>
      </c>
      <c r="AT34" s="1115">
        <v>801.31399420747755</v>
      </c>
      <c r="AU34" s="1115">
        <v>12768.058439864339</v>
      </c>
      <c r="AV34" s="965">
        <f t="shared" si="16"/>
        <v>13569.372434071816</v>
      </c>
      <c r="AW34" s="1117">
        <f t="shared" si="6"/>
        <v>13593.423394619998</v>
      </c>
      <c r="AX34" s="1116">
        <f t="shared" si="7"/>
        <v>225150.6860251835</v>
      </c>
      <c r="AY34" s="1112">
        <f t="shared" si="8"/>
        <v>225549.75313704129</v>
      </c>
      <c r="BA34" s="1108">
        <v>19</v>
      </c>
      <c r="BB34" s="1118">
        <v>158502.85772209169</v>
      </c>
      <c r="BC34" s="1118">
        <v>3020.8855335774751</v>
      </c>
      <c r="BD34" s="1116">
        <f t="shared" si="9"/>
        <v>161523.74325566916</v>
      </c>
      <c r="BE34" s="1112">
        <f t="shared" si="17"/>
        <v>165090.26243430201</v>
      </c>
      <c r="BF34" s="1115">
        <v>52328.018161192151</v>
      </c>
      <c r="BG34" s="1115"/>
      <c r="BH34" s="965">
        <f t="shared" si="18"/>
        <v>52328.018161192151</v>
      </c>
      <c r="BI34" s="1117">
        <f t="shared" si="19"/>
        <v>52328.018161192151</v>
      </c>
      <c r="BJ34" s="1116">
        <f t="shared" si="20"/>
        <v>217418.28059549417</v>
      </c>
      <c r="BK34" s="1112">
        <f t="shared" si="21"/>
        <v>240157.58991181027</v>
      </c>
      <c r="BL34" s="69"/>
      <c r="BM34" s="1108">
        <v>19</v>
      </c>
      <c r="BN34" s="1118">
        <v>172040.00615970508</v>
      </c>
      <c r="BO34" s="1118">
        <v>15830.926937398895</v>
      </c>
      <c r="BP34" s="1116">
        <f t="shared" si="10"/>
        <v>187870.93309710399</v>
      </c>
      <c r="BQ34" s="1112">
        <f t="shared" si="22"/>
        <v>196131.92112724646</v>
      </c>
      <c r="BR34" s="1115">
        <v>121987.03295128941</v>
      </c>
      <c r="BS34" s="1115"/>
      <c r="BT34" s="965">
        <f t="shared" si="23"/>
        <v>121987.03295128941</v>
      </c>
      <c r="BU34" s="1117">
        <f t="shared" si="24"/>
        <v>121987.03295128941</v>
      </c>
      <c r="BV34" s="1116">
        <f t="shared" si="25"/>
        <v>318118.9540785359</v>
      </c>
      <c r="BW34" s="1112">
        <f t="shared" si="26"/>
        <v>345350.87791406974</v>
      </c>
      <c r="BY34" s="1108">
        <v>19</v>
      </c>
      <c r="BZ34" s="1118">
        <v>119829.33462670755</v>
      </c>
      <c r="CA34" s="1118">
        <v>3865.1715384299537</v>
      </c>
      <c r="CB34" s="1116">
        <f t="shared" si="11"/>
        <v>123694.50616513751</v>
      </c>
      <c r="CC34" s="1112">
        <f t="shared" si="50"/>
        <v>133403.52730754032</v>
      </c>
      <c r="CD34" s="1115"/>
      <c r="CE34" s="1115"/>
      <c r="CF34" s="965"/>
      <c r="CG34" s="1117"/>
      <c r="CH34" s="1116"/>
      <c r="CI34" s="1112"/>
      <c r="CJ34" s="69"/>
      <c r="CK34" s="1108">
        <v>19</v>
      </c>
      <c r="CL34" s="1118">
        <v>245452.84704568679</v>
      </c>
      <c r="CM34" s="1118">
        <v>4917.6181950145101</v>
      </c>
      <c r="CN34" s="1116">
        <f t="shared" si="12"/>
        <v>250370.46524070131</v>
      </c>
      <c r="CO34" s="1112">
        <f t="shared" si="28"/>
        <v>265905.6797541132</v>
      </c>
      <c r="CP34" s="1115">
        <v>231747.84366380001</v>
      </c>
      <c r="CQ34" s="1115"/>
      <c r="CR34" s="1115"/>
      <c r="CS34" s="965">
        <f t="shared" si="29"/>
        <v>231747.84366380001</v>
      </c>
      <c r="CT34" s="1117">
        <f t="shared" si="30"/>
        <v>231747.84366380001</v>
      </c>
      <c r="CU34" s="1116">
        <f t="shared" si="31"/>
        <v>497653.52341791324</v>
      </c>
      <c r="CV34" s="1112">
        <f t="shared" si="32"/>
        <v>497760.86447239155</v>
      </c>
      <c r="CY34" s="1108">
        <v>19</v>
      </c>
      <c r="CZ34" s="1118">
        <v>392561.78346478823</v>
      </c>
      <c r="DA34" s="1118">
        <v>255.08689388490916</v>
      </c>
      <c r="DB34" s="1116">
        <f t="shared" si="33"/>
        <v>392816.87035867316</v>
      </c>
      <c r="DC34" s="1112">
        <f t="shared" si="34"/>
        <v>418361.11270693195</v>
      </c>
      <c r="DD34" s="1115">
        <v>335593.35813505249</v>
      </c>
      <c r="DE34" s="1115"/>
      <c r="DF34" s="1115"/>
      <c r="DG34" s="965">
        <f t="shared" si="35"/>
        <v>335593.35813505249</v>
      </c>
      <c r="DH34" s="1117">
        <v>335593.35813505249</v>
      </c>
      <c r="DI34" s="1116">
        <f t="shared" si="36"/>
        <v>753954.4708419845</v>
      </c>
      <c r="DJ34" s="1112">
        <f t="shared" si="37"/>
        <v>755421.46604888549</v>
      </c>
      <c r="DM34" s="1108">
        <v>19</v>
      </c>
      <c r="DN34" s="1118">
        <v>386395.18215516099</v>
      </c>
      <c r="DO34" s="1118">
        <v>1307.8288608288829</v>
      </c>
      <c r="DP34" s="1116">
        <f t="shared" si="38"/>
        <v>387703.01101598988</v>
      </c>
      <c r="DQ34" s="1112">
        <f t="shared" si="39"/>
        <v>387729.5121026641</v>
      </c>
      <c r="DR34" s="1115">
        <v>86835.741517701987</v>
      </c>
      <c r="DS34" s="1115"/>
      <c r="DT34" s="1115"/>
      <c r="DU34" s="965">
        <v>86835.741517701987</v>
      </c>
      <c r="DV34" s="1117">
        <f t="shared" si="40"/>
        <v>86327.137265387108</v>
      </c>
      <c r="DW34" s="1116">
        <f t="shared" si="41"/>
        <v>474056.64936805121</v>
      </c>
      <c r="DX34" s="1112">
        <f t="shared" si="42"/>
        <v>486012.90422954562</v>
      </c>
      <c r="EA34" s="1108">
        <v>19</v>
      </c>
      <c r="EB34" s="1118">
        <v>151509.15049825615</v>
      </c>
      <c r="EC34" s="1118">
        <v>2687.5688673518998</v>
      </c>
      <c r="ED34" s="1116">
        <f t="shared" si="43"/>
        <v>154196.71936560803</v>
      </c>
      <c r="EE34" s="1112">
        <f t="shared" si="44"/>
        <v>154196.71936560806</v>
      </c>
      <c r="EF34" s="1115">
        <v>3224.6881882868247</v>
      </c>
      <c r="EG34" s="1115"/>
      <c r="EH34" s="1115">
        <v>389.14295107384515</v>
      </c>
      <c r="EI34" s="965">
        <f t="shared" si="45"/>
        <v>3613.83113936067</v>
      </c>
      <c r="EJ34" s="1117">
        <f t="shared" si="46"/>
        <v>91048.079223233726</v>
      </c>
      <c r="EK34" s="1116">
        <f t="shared" si="49"/>
        <v>245244.7985888418</v>
      </c>
      <c r="EL34" s="1112">
        <f t="shared" si="48"/>
        <v>245774.7276755108</v>
      </c>
    </row>
    <row r="35" spans="2:142">
      <c r="B35" s="1131">
        <f t="shared" si="13"/>
        <v>19.75</v>
      </c>
      <c r="C35" s="1132">
        <v>19.5</v>
      </c>
      <c r="D35" s="1133">
        <v>4283.7085906212715</v>
      </c>
      <c r="E35" s="1133">
        <v>13753.905230824328</v>
      </c>
      <c r="F35" s="1133">
        <v>54163.599720220387</v>
      </c>
      <c r="G35" s="1133">
        <v>112358.03757345479</v>
      </c>
      <c r="H35" s="1133">
        <v>31926.82183931036</v>
      </c>
      <c r="I35" s="1133">
        <v>286969.67951569089</v>
      </c>
      <c r="J35" s="1133">
        <v>94648.327424769755</v>
      </c>
      <c r="K35" s="1133">
        <v>62908.961487396096</v>
      </c>
      <c r="L35" s="1133">
        <v>187967.64021067487</v>
      </c>
      <c r="M35" s="1133">
        <v>67699.862967729248</v>
      </c>
      <c r="N35" s="1133">
        <v>262409.95087540196</v>
      </c>
      <c r="O35" s="1133">
        <v>329139.21054256137</v>
      </c>
      <c r="P35" s="1133">
        <v>390157.78911095543</v>
      </c>
      <c r="Q35" s="1133"/>
      <c r="R35" s="1133">
        <v>452492.71243915759</v>
      </c>
      <c r="S35" s="1133">
        <v>768339.13505338575</v>
      </c>
      <c r="T35" s="1133">
        <v>456816.51646979124</v>
      </c>
      <c r="U35" s="1194">
        <v>338000.64594872447</v>
      </c>
      <c r="V35" s="194"/>
      <c r="X35" s="177"/>
      <c r="AC35" s="1108">
        <v>19.5</v>
      </c>
      <c r="AD35" s="1115">
        <v>55377.92294435951</v>
      </c>
      <c r="AE35" s="1115">
        <v>3218.5821292523119</v>
      </c>
      <c r="AF35" s="1116">
        <f t="shared" si="14"/>
        <v>58596.505073611821</v>
      </c>
      <c r="AG35" s="1112">
        <f t="shared" si="0"/>
        <v>62003.131092432573</v>
      </c>
      <c r="AH35" s="1115">
        <v>5567.0825820411101</v>
      </c>
      <c r="AI35" s="1115">
        <v>0</v>
      </c>
      <c r="AJ35" s="965">
        <f t="shared" si="15"/>
        <v>5567.0825820411101</v>
      </c>
      <c r="AK35" s="1117">
        <f t="shared" si="1"/>
        <v>5576.9499273586389</v>
      </c>
      <c r="AL35" s="1116">
        <f t="shared" si="2"/>
        <v>67580.081019791207</v>
      </c>
      <c r="AM35" s="1112">
        <f t="shared" si="3"/>
        <v>67699.862967729248</v>
      </c>
      <c r="AO35" s="1108">
        <v>19.5</v>
      </c>
      <c r="AP35" s="1118">
        <v>227373.42169934529</v>
      </c>
      <c r="AQ35" s="1118">
        <v>4765.2713817173617</v>
      </c>
      <c r="AR35" s="1116">
        <f t="shared" si="4"/>
        <v>232138.69308106264</v>
      </c>
      <c r="AS35" s="1112">
        <f t="shared" si="5"/>
        <v>246829.39774468186</v>
      </c>
      <c r="AT35" s="1115">
        <v>0</v>
      </c>
      <c r="AU35" s="1115">
        <v>15089.523610748764</v>
      </c>
      <c r="AV35" s="965">
        <f t="shared" si="16"/>
        <v>15089.523610748764</v>
      </c>
      <c r="AW35" s="1117">
        <f t="shared" si="6"/>
        <v>15116.268955002246</v>
      </c>
      <c r="AX35" s="1116">
        <f t="shared" si="7"/>
        <v>261945.66669968411</v>
      </c>
      <c r="AY35" s="1112">
        <f t="shared" si="8"/>
        <v>262409.95087540196</v>
      </c>
      <c r="BA35" s="1108">
        <v>19.5</v>
      </c>
      <c r="BB35" s="1118">
        <v>255694.54456155258</v>
      </c>
      <c r="BC35" s="1118">
        <v>5788.3017941690105</v>
      </c>
      <c r="BD35" s="1116">
        <f t="shared" si="9"/>
        <v>261482.84635572159</v>
      </c>
      <c r="BE35" s="1112">
        <f t="shared" si="17"/>
        <v>267256.50889977888</v>
      </c>
      <c r="BF35" s="1115">
        <v>30718.172054507628</v>
      </c>
      <c r="BG35" s="1115"/>
      <c r="BH35" s="965">
        <f t="shared" si="18"/>
        <v>30718.172054507628</v>
      </c>
      <c r="BI35" s="1117">
        <f t="shared" si="19"/>
        <v>30718.172054507628</v>
      </c>
      <c r="BJ35" s="1116">
        <f t="shared" si="20"/>
        <v>297974.68095428654</v>
      </c>
      <c r="BK35" s="1112">
        <f t="shared" si="21"/>
        <v>329139.21054256137</v>
      </c>
      <c r="BL35" s="69"/>
      <c r="BM35" s="1108">
        <v>19.5</v>
      </c>
      <c r="BN35" s="1118">
        <v>192102.94785735317</v>
      </c>
      <c r="BO35" s="1118">
        <v>17542.261746706503</v>
      </c>
      <c r="BP35" s="1116">
        <f t="shared" si="10"/>
        <v>209645.20960405967</v>
      </c>
      <c r="BQ35" s="1112">
        <f t="shared" si="22"/>
        <v>218863.64770177595</v>
      </c>
      <c r="BR35" s="1115">
        <v>140529.06195988541</v>
      </c>
      <c r="BS35" s="1115"/>
      <c r="BT35" s="965">
        <f t="shared" si="23"/>
        <v>140529.06195988541</v>
      </c>
      <c r="BU35" s="1117">
        <f t="shared" si="24"/>
        <v>140529.06195988541</v>
      </c>
      <c r="BV35" s="1116">
        <f t="shared" si="25"/>
        <v>359392.70966166136</v>
      </c>
      <c r="BW35" s="1112">
        <f t="shared" si="26"/>
        <v>390157.78911095543</v>
      </c>
      <c r="BY35" s="1108">
        <v>19.5</v>
      </c>
      <c r="BZ35" s="1118">
        <v>167382.98928819731</v>
      </c>
      <c r="CA35" s="1118">
        <v>5119.7890477334404</v>
      </c>
      <c r="CB35" s="1116">
        <f t="shared" si="11"/>
        <v>172502.77833593075</v>
      </c>
      <c r="CC35" s="1112">
        <f t="shared" si="50"/>
        <v>186042.85520685339</v>
      </c>
      <c r="CD35" s="1115"/>
      <c r="CE35" s="1115"/>
      <c r="CF35" s="965"/>
      <c r="CG35" s="1117"/>
      <c r="CH35" s="1116"/>
      <c r="CI35" s="1112"/>
      <c r="CJ35" s="69"/>
      <c r="CK35" s="1108">
        <v>19.5</v>
      </c>
      <c r="CL35" s="1118">
        <v>241578.4627388065</v>
      </c>
      <c r="CM35" s="1118">
        <v>4780.0737734782042</v>
      </c>
      <c r="CN35" s="1116">
        <f t="shared" si="12"/>
        <v>246358.53651228471</v>
      </c>
      <c r="CO35" s="1112">
        <f t="shared" si="28"/>
        <v>261644.81522031495</v>
      </c>
      <c r="CP35" s="1115">
        <v>190750.31814349999</v>
      </c>
      <c r="CQ35" s="1115"/>
      <c r="CR35" s="1115"/>
      <c r="CS35" s="965">
        <f t="shared" si="29"/>
        <v>190750.31814349999</v>
      </c>
      <c r="CT35" s="1117">
        <f t="shared" si="30"/>
        <v>190750.31814349999</v>
      </c>
      <c r="CU35" s="1116">
        <f t="shared" si="31"/>
        <v>452395.13336381491</v>
      </c>
      <c r="CV35" s="1112">
        <f t="shared" si="32"/>
        <v>452492.71243915759</v>
      </c>
      <c r="CY35" s="1108">
        <v>19.5</v>
      </c>
      <c r="CZ35" s="1118">
        <v>518456.99115823343</v>
      </c>
      <c r="DA35" s="1118">
        <v>75.874497289002662</v>
      </c>
      <c r="DB35" s="1116">
        <f t="shared" si="33"/>
        <v>518532.86565552244</v>
      </c>
      <c r="DC35" s="1112">
        <f t="shared" si="34"/>
        <v>552252.21476022748</v>
      </c>
      <c r="DD35" s="1115">
        <v>214594.83954213982</v>
      </c>
      <c r="DE35" s="1115"/>
      <c r="DF35" s="1115"/>
      <c r="DG35" s="965">
        <f t="shared" si="35"/>
        <v>214594.83954213982</v>
      </c>
      <c r="DH35" s="1117">
        <v>214594.83954213982</v>
      </c>
      <c r="DI35" s="1116">
        <f t="shared" si="36"/>
        <v>766847.05430236727</v>
      </c>
      <c r="DJ35" s="1112">
        <f t="shared" si="37"/>
        <v>768339.13505338575</v>
      </c>
      <c r="DM35" s="1108">
        <v>19.5</v>
      </c>
      <c r="DN35" s="1118">
        <v>277257.5650453117</v>
      </c>
      <c r="DO35" s="1118">
        <v>1442.3187126830703</v>
      </c>
      <c r="DP35" s="1116">
        <f t="shared" si="38"/>
        <v>278699.88375799474</v>
      </c>
      <c r="DQ35" s="1112">
        <f t="shared" si="39"/>
        <v>278718.93403505144</v>
      </c>
      <c r="DR35" s="1115">
        <v>167842.6475058728</v>
      </c>
      <c r="DS35" s="1115"/>
      <c r="DT35" s="1115"/>
      <c r="DU35" s="965">
        <v>167842.6475058728</v>
      </c>
      <c r="DV35" s="1117">
        <f t="shared" si="40"/>
        <v>166859.57898190711</v>
      </c>
      <c r="DW35" s="1116">
        <f t="shared" si="41"/>
        <v>445578.51301695855</v>
      </c>
      <c r="DX35" s="1112">
        <f t="shared" si="42"/>
        <v>456816.51646979124</v>
      </c>
      <c r="EA35" s="1108">
        <v>19.5</v>
      </c>
      <c r="EB35" s="1118">
        <v>185748.51151355309</v>
      </c>
      <c r="EC35" s="1118">
        <v>2059.6927109618855</v>
      </c>
      <c r="ED35" s="1116">
        <f t="shared" si="43"/>
        <v>187808.20422451498</v>
      </c>
      <c r="EE35" s="1112">
        <f t="shared" si="44"/>
        <v>187808.20422451501</v>
      </c>
      <c r="EF35" s="1115">
        <v>5447.1830440838221</v>
      </c>
      <c r="EG35" s="1115"/>
      <c r="EH35" s="1115">
        <v>485.24770826320662</v>
      </c>
      <c r="EI35" s="965">
        <f t="shared" si="45"/>
        <v>5932.4307523470288</v>
      </c>
      <c r="EJ35" s="1117">
        <f t="shared" si="46"/>
        <v>149463.65900804012</v>
      </c>
      <c r="EK35" s="1116">
        <f t="shared" si="49"/>
        <v>337271.8632325551</v>
      </c>
      <c r="EL35" s="1112">
        <f t="shared" si="48"/>
        <v>338000.64594872447</v>
      </c>
    </row>
    <row r="36" spans="2:142">
      <c r="B36" s="1131">
        <f t="shared" si="13"/>
        <v>20.25</v>
      </c>
      <c r="C36" s="1096">
        <v>20</v>
      </c>
      <c r="D36" s="1133">
        <v>10773.091645193892</v>
      </c>
      <c r="E36" s="1133">
        <v>22993.827196294984</v>
      </c>
      <c r="F36" s="1133">
        <v>70313.93393927053</v>
      </c>
      <c r="G36" s="1133">
        <v>156494.26465833196</v>
      </c>
      <c r="H36" s="1133">
        <v>48536.608140948068</v>
      </c>
      <c r="I36" s="1133">
        <v>270253.98031986196</v>
      </c>
      <c r="J36" s="1133">
        <v>159034.36681372367</v>
      </c>
      <c r="K36" s="1133">
        <v>87816.057950531773</v>
      </c>
      <c r="L36" s="1133">
        <v>351957.03765819193</v>
      </c>
      <c r="M36" s="1133">
        <v>100641.16143528177</v>
      </c>
      <c r="N36" s="1133">
        <v>436809.25076967065</v>
      </c>
      <c r="O36" s="1133">
        <v>468979.360041762</v>
      </c>
      <c r="P36" s="1133">
        <v>441633.54492907802</v>
      </c>
      <c r="Q36" s="1133"/>
      <c r="R36" s="1133">
        <v>637721.16179362184</v>
      </c>
      <c r="S36" s="1133">
        <v>822002.13677349128</v>
      </c>
      <c r="T36" s="1133">
        <v>421940.7701401643</v>
      </c>
      <c r="U36" s="1194">
        <v>432012.73419245757</v>
      </c>
      <c r="V36" s="194"/>
      <c r="X36" s="177"/>
      <c r="AC36" s="1108">
        <v>20</v>
      </c>
      <c r="AD36" s="1115">
        <v>84029.542332116805</v>
      </c>
      <c r="AE36" s="1115">
        <v>3561.1054392961023</v>
      </c>
      <c r="AF36" s="1116">
        <f t="shared" si="14"/>
        <v>87590.647771412914</v>
      </c>
      <c r="AG36" s="1112">
        <f t="shared" si="0"/>
        <v>92682.906760726502</v>
      </c>
      <c r="AH36" s="1115">
        <v>7766.4238490203143</v>
      </c>
      <c r="AI36" s="1115">
        <v>0</v>
      </c>
      <c r="AJ36" s="965">
        <f t="shared" si="15"/>
        <v>7766.4238490203143</v>
      </c>
      <c r="AK36" s="1117">
        <f t="shared" si="1"/>
        <v>7780.1894048336571</v>
      </c>
      <c r="AL36" s="1116">
        <f t="shared" si="2"/>
        <v>100463.09616556016</v>
      </c>
      <c r="AM36" s="1112">
        <f t="shared" si="3"/>
        <v>100641.16143528177</v>
      </c>
      <c r="AO36" s="1108">
        <v>20</v>
      </c>
      <c r="AP36" s="1118">
        <v>328078.2253424208</v>
      </c>
      <c r="AQ36" s="1118">
        <v>8764.0312683820648</v>
      </c>
      <c r="AR36" s="1116">
        <f t="shared" si="4"/>
        <v>336842.25661080284</v>
      </c>
      <c r="AS36" s="1112">
        <f t="shared" si="5"/>
        <v>358159.03945479146</v>
      </c>
      <c r="AT36" s="1115">
        <v>10417.081924697208</v>
      </c>
      <c r="AU36" s="1115">
        <v>67322.489955648329</v>
      </c>
      <c r="AV36" s="965">
        <f t="shared" si="16"/>
        <v>77739.571880345538</v>
      </c>
      <c r="AW36" s="1117">
        <f t="shared" si="6"/>
        <v>77877.360962737584</v>
      </c>
      <c r="AX36" s="1116">
        <f t="shared" si="7"/>
        <v>436036.40041752905</v>
      </c>
      <c r="AY36" s="1112">
        <f t="shared" si="8"/>
        <v>436809.25076967065</v>
      </c>
      <c r="BA36" s="1108">
        <v>20</v>
      </c>
      <c r="BB36" s="1118">
        <v>338489.41103955172</v>
      </c>
      <c r="BC36" s="1118">
        <v>13909.864985836984</v>
      </c>
      <c r="BD36" s="1116">
        <f t="shared" si="9"/>
        <v>352399.27602538868</v>
      </c>
      <c r="BE36" s="1112">
        <f t="shared" si="17"/>
        <v>360180.41551081702</v>
      </c>
      <c r="BF36" s="1115">
        <v>64393.657423951285</v>
      </c>
      <c r="BG36" s="1115"/>
      <c r="BH36" s="965">
        <f t="shared" si="18"/>
        <v>64393.657423951285</v>
      </c>
      <c r="BI36" s="1117">
        <f t="shared" si="19"/>
        <v>64393.657423951285</v>
      </c>
      <c r="BJ36" s="1116">
        <f t="shared" si="20"/>
        <v>424574.07293476828</v>
      </c>
      <c r="BK36" s="1112">
        <f t="shared" si="21"/>
        <v>468979.360041762</v>
      </c>
      <c r="BL36" s="69"/>
      <c r="BM36" s="1108">
        <v>20</v>
      </c>
      <c r="BN36" s="1118">
        <v>204390.90802201891</v>
      </c>
      <c r="BO36" s="1118">
        <v>32912.825032694986</v>
      </c>
      <c r="BP36" s="1116">
        <f t="shared" si="10"/>
        <v>237303.7330547139</v>
      </c>
      <c r="BQ36" s="1112">
        <f t="shared" si="22"/>
        <v>247738.36105147738</v>
      </c>
      <c r="BR36" s="1115">
        <v>159071.09096848138</v>
      </c>
      <c r="BS36" s="1115"/>
      <c r="BT36" s="965">
        <f t="shared" si="23"/>
        <v>159071.09096848138</v>
      </c>
      <c r="BU36" s="1117">
        <f t="shared" si="24"/>
        <v>159071.09096848138</v>
      </c>
      <c r="BV36" s="1116">
        <f t="shared" si="25"/>
        <v>406809.45201995876</v>
      </c>
      <c r="BW36" s="1112">
        <f t="shared" si="26"/>
        <v>441633.54492907802</v>
      </c>
      <c r="BY36" s="1108">
        <v>20</v>
      </c>
      <c r="BZ36" s="1118">
        <v>267876.49817456474</v>
      </c>
      <c r="CA36" s="1118">
        <v>9904.0517157722279</v>
      </c>
      <c r="CB36" s="1116">
        <f t="shared" si="11"/>
        <v>277780.54989033699</v>
      </c>
      <c r="CC36" s="1112">
        <f t="shared" si="50"/>
        <v>299584.08276699507</v>
      </c>
      <c r="CD36" s="1115"/>
      <c r="CE36" s="1115"/>
      <c r="CF36" s="965"/>
      <c r="CG36" s="1117"/>
      <c r="CH36" s="1116"/>
      <c r="CI36" s="1112"/>
      <c r="CJ36" s="69"/>
      <c r="CK36" s="1108">
        <v>20</v>
      </c>
      <c r="CL36" s="1118">
        <v>379024.67998888477</v>
      </c>
      <c r="CM36" s="1118">
        <v>6178.6883854780663</v>
      </c>
      <c r="CN36" s="1116">
        <f t="shared" si="12"/>
        <v>385203.36837436282</v>
      </c>
      <c r="CO36" s="1112">
        <f t="shared" si="28"/>
        <v>409104.81758576015</v>
      </c>
      <c r="CP36" s="1115">
        <v>228478.82101780002</v>
      </c>
      <c r="CQ36" s="1115"/>
      <c r="CR36" s="1115"/>
      <c r="CS36" s="965">
        <f t="shared" si="29"/>
        <v>228478.82101780002</v>
      </c>
      <c r="CT36" s="1117">
        <f t="shared" si="30"/>
        <v>228478.82101780002</v>
      </c>
      <c r="CU36" s="1116">
        <f t="shared" si="31"/>
        <v>637583.63860356016</v>
      </c>
      <c r="CV36" s="1112">
        <f t="shared" si="32"/>
        <v>637721.16179362184</v>
      </c>
      <c r="CY36" s="1108">
        <v>20</v>
      </c>
      <c r="CZ36" s="1118">
        <v>654583.91200763814</v>
      </c>
      <c r="DA36" s="1118">
        <v>1.2259824905915024</v>
      </c>
      <c r="DB36" s="1116">
        <f t="shared" si="33"/>
        <v>654585.13799012871</v>
      </c>
      <c r="DC36" s="1112">
        <f t="shared" si="34"/>
        <v>697151.74513997126</v>
      </c>
      <c r="DD36" s="1115">
        <v>123254.09969728973</v>
      </c>
      <c r="DE36" s="1115"/>
      <c r="DF36" s="1115"/>
      <c r="DG36" s="965">
        <f t="shared" si="35"/>
        <v>123254.09969728973</v>
      </c>
      <c r="DH36" s="1117">
        <v>123254.09969728973</v>
      </c>
      <c r="DI36" s="1116">
        <f t="shared" si="36"/>
        <v>820405.84483726101</v>
      </c>
      <c r="DJ36" s="1112">
        <f t="shared" si="37"/>
        <v>822002.13677349128</v>
      </c>
      <c r="DM36" s="1108">
        <v>20</v>
      </c>
      <c r="DN36" s="1118">
        <v>292219.73984279111</v>
      </c>
      <c r="DO36" s="1118">
        <v>2237.1936590335763</v>
      </c>
      <c r="DP36" s="1116">
        <f t="shared" si="38"/>
        <v>294456.93350182468</v>
      </c>
      <c r="DQ36" s="1112">
        <f t="shared" si="39"/>
        <v>294477.06083768443</v>
      </c>
      <c r="DR36" s="1115">
        <v>117773.48262997811</v>
      </c>
      <c r="DS36" s="1115"/>
      <c r="DT36" s="1115"/>
      <c r="DU36" s="965">
        <v>117773.48262997811</v>
      </c>
      <c r="DV36" s="1117">
        <f t="shared" si="40"/>
        <v>117083.67342205734</v>
      </c>
      <c r="DW36" s="1116">
        <f t="shared" si="41"/>
        <v>411560.73425974179</v>
      </c>
      <c r="DX36" s="1112">
        <f t="shared" si="42"/>
        <v>421940.7701401643</v>
      </c>
      <c r="EA36" s="1108">
        <v>20</v>
      </c>
      <c r="EB36" s="1118">
        <v>310980.85685272643</v>
      </c>
      <c r="EC36" s="1118">
        <v>1103.4068094438671</v>
      </c>
      <c r="ED36" s="1116">
        <f t="shared" si="43"/>
        <v>312084.26366217027</v>
      </c>
      <c r="EE36" s="1112">
        <f t="shared" si="44"/>
        <v>312084.26366217033</v>
      </c>
      <c r="EF36" s="1115">
        <v>4080.555772506787</v>
      </c>
      <c r="EG36" s="1115"/>
      <c r="EH36" s="1115">
        <v>642.60814304645862</v>
      </c>
      <c r="EI36" s="965">
        <f t="shared" si="45"/>
        <v>4723.1639155532457</v>
      </c>
      <c r="EJ36" s="1117">
        <f t="shared" si="46"/>
        <v>118996.98292037216</v>
      </c>
      <c r="EK36" s="1116">
        <f t="shared" si="49"/>
        <v>431081.24658254249</v>
      </c>
      <c r="EL36" s="1112">
        <f t="shared" si="48"/>
        <v>432012.73419245757</v>
      </c>
    </row>
    <row r="37" spans="2:142">
      <c r="B37" s="1131">
        <f t="shared" si="13"/>
        <v>20.75</v>
      </c>
      <c r="C37" s="1132">
        <v>20.5</v>
      </c>
      <c r="D37" s="1133">
        <v>13227.254840799898</v>
      </c>
      <c r="E37" s="1133">
        <v>31659.712632698665</v>
      </c>
      <c r="F37" s="1133">
        <v>69365.562874832744</v>
      </c>
      <c r="G37" s="1133">
        <v>157842.31105520853</v>
      </c>
      <c r="H37" s="1133">
        <v>57151.019458466508</v>
      </c>
      <c r="I37" s="1133">
        <v>371565.50032981887</v>
      </c>
      <c r="J37" s="1133">
        <v>306452.25822813786</v>
      </c>
      <c r="K37" s="1133">
        <v>85194.462705057173</v>
      </c>
      <c r="L37" s="1133">
        <v>403985.85695863643</v>
      </c>
      <c r="M37" s="1133">
        <v>132392.22170650124</v>
      </c>
      <c r="N37" s="1133">
        <v>467962.22179449431</v>
      </c>
      <c r="O37" s="1133">
        <v>635001.59670479898</v>
      </c>
      <c r="P37" s="1133">
        <v>436876.50571431132</v>
      </c>
      <c r="Q37" s="1133"/>
      <c r="R37" s="1133">
        <v>586286.86138398247</v>
      </c>
      <c r="S37" s="1133">
        <v>832147.88430461613</v>
      </c>
      <c r="T37" s="1133">
        <v>397227.81492049363</v>
      </c>
      <c r="U37" s="1194">
        <v>572459.74777449726</v>
      </c>
      <c r="V37" s="194"/>
      <c r="X37" s="177"/>
      <c r="AC37" s="1108">
        <v>20.5</v>
      </c>
      <c r="AD37" s="1115">
        <v>114298.66221356101</v>
      </c>
      <c r="AE37" s="1115">
        <v>2476.3111500675632</v>
      </c>
      <c r="AF37" s="1116">
        <f t="shared" si="14"/>
        <v>116774.97336362857</v>
      </c>
      <c r="AG37" s="1112">
        <f t="shared" si="0"/>
        <v>123563.9219896241</v>
      </c>
      <c r="AH37" s="1115">
        <v>8350.6238730616642</v>
      </c>
      <c r="AI37" s="1115">
        <v>228.22761218569738</v>
      </c>
      <c r="AJ37" s="965">
        <f t="shared" si="15"/>
        <v>8578.8514852473618</v>
      </c>
      <c r="AK37" s="1117">
        <f t="shared" si="1"/>
        <v>8594.0570240165907</v>
      </c>
      <c r="AL37" s="1116">
        <f t="shared" si="2"/>
        <v>132157.9790136407</v>
      </c>
      <c r="AM37" s="1112">
        <f t="shared" si="3"/>
        <v>132392.22170650124</v>
      </c>
      <c r="AO37" s="1108">
        <v>20.5</v>
      </c>
      <c r="AP37" s="1118">
        <v>377256.53076090408</v>
      </c>
      <c r="AQ37" s="1118">
        <v>11120.706196547679</v>
      </c>
      <c r="AR37" s="1116">
        <f t="shared" si="4"/>
        <v>388377.23695745174</v>
      </c>
      <c r="AS37" s="1112">
        <f t="shared" si="5"/>
        <v>412955.36829130055</v>
      </c>
      <c r="AT37" s="1115">
        <v>8814.4539362822525</v>
      </c>
      <c r="AU37" s="1115">
        <v>45268.570832246296</v>
      </c>
      <c r="AV37" s="965">
        <f t="shared" si="16"/>
        <v>54083.02476852855</v>
      </c>
      <c r="AW37" s="1117">
        <f t="shared" si="6"/>
        <v>54178.883932344273</v>
      </c>
      <c r="AX37" s="1116">
        <f t="shared" si="7"/>
        <v>467134.25222364481</v>
      </c>
      <c r="AY37" s="1112">
        <f t="shared" si="8"/>
        <v>467962.22179449431</v>
      </c>
      <c r="BA37" s="1108">
        <v>20.5</v>
      </c>
      <c r="BB37" s="1118">
        <v>511960.09032010601</v>
      </c>
      <c r="BC37" s="1118">
        <v>23335.968130321882</v>
      </c>
      <c r="BD37" s="1116">
        <f t="shared" si="9"/>
        <v>535296.05845042784</v>
      </c>
      <c r="BE37" s="1112">
        <f t="shared" si="17"/>
        <v>547115.64373386267</v>
      </c>
      <c r="BF37" s="1115">
        <v>27760.858739571595</v>
      </c>
      <c r="BG37" s="1115"/>
      <c r="BH37" s="965">
        <f t="shared" si="18"/>
        <v>27760.858739571595</v>
      </c>
      <c r="BI37" s="1117">
        <f t="shared" si="19"/>
        <v>27760.858739571595</v>
      </c>
      <c r="BJ37" s="1116">
        <f t="shared" si="20"/>
        <v>574876.50247343432</v>
      </c>
      <c r="BK37" s="1112">
        <f t="shared" si="21"/>
        <v>635001.59670479898</v>
      </c>
      <c r="BL37" s="69"/>
      <c r="BM37" s="1108">
        <v>20.5</v>
      </c>
      <c r="BN37" s="1118">
        <v>217831.92852236747</v>
      </c>
      <c r="BO37" s="1118">
        <v>29763.712040500101</v>
      </c>
      <c r="BP37" s="1116">
        <f t="shared" si="10"/>
        <v>247595.64056286757</v>
      </c>
      <c r="BQ37" s="1112">
        <f t="shared" si="22"/>
        <v>258482.82033722958</v>
      </c>
      <c r="BR37" s="1115">
        <v>143944.69888252151</v>
      </c>
      <c r="BS37" s="1115"/>
      <c r="BT37" s="965">
        <f t="shared" si="23"/>
        <v>143944.69888252151</v>
      </c>
      <c r="BU37" s="1117">
        <f t="shared" si="24"/>
        <v>143944.69888252151</v>
      </c>
      <c r="BV37" s="1116">
        <f t="shared" si="25"/>
        <v>402427.51921975112</v>
      </c>
      <c r="BW37" s="1112">
        <f t="shared" si="26"/>
        <v>436876.50571431132</v>
      </c>
      <c r="BY37" s="1108">
        <v>20.5</v>
      </c>
      <c r="BZ37" s="1118">
        <v>302022.44977971108</v>
      </c>
      <c r="CA37" s="1118">
        <v>9236.3954792011682</v>
      </c>
      <c r="CB37" s="1116">
        <f t="shared" si="11"/>
        <v>311258.84525891225</v>
      </c>
      <c r="CC37" s="1112">
        <f t="shared" si="50"/>
        <v>335690.15432080493</v>
      </c>
      <c r="CD37" s="1115"/>
      <c r="CE37" s="1115"/>
      <c r="CF37" s="965"/>
      <c r="CG37" s="1117"/>
      <c r="CH37" s="1116"/>
      <c r="CI37" s="1112"/>
      <c r="CJ37" s="69"/>
      <c r="CK37" s="1108">
        <v>20.5</v>
      </c>
      <c r="CL37" s="1118">
        <v>340645.13154561113</v>
      </c>
      <c r="CM37" s="1118">
        <v>4072.8823401282793</v>
      </c>
      <c r="CN37" s="1116">
        <f t="shared" si="12"/>
        <v>344718.01388573943</v>
      </c>
      <c r="CO37" s="1112">
        <f t="shared" si="28"/>
        <v>366107.39097222529</v>
      </c>
      <c r="CP37" s="1115">
        <v>220053.0389174</v>
      </c>
      <c r="CQ37" s="1115"/>
      <c r="CR37" s="1115"/>
      <c r="CS37" s="965">
        <f t="shared" si="29"/>
        <v>220053.0389174</v>
      </c>
      <c r="CT37" s="1117">
        <f t="shared" si="30"/>
        <v>220053.0389174</v>
      </c>
      <c r="CU37" s="1116">
        <f t="shared" si="31"/>
        <v>586160.42988962529</v>
      </c>
      <c r="CV37" s="1112">
        <f t="shared" si="32"/>
        <v>586286.86138398247</v>
      </c>
      <c r="CY37" s="1108">
        <v>20.5</v>
      </c>
      <c r="CZ37" s="1118">
        <v>546611.97259180259</v>
      </c>
      <c r="DA37" s="1118">
        <v>0</v>
      </c>
      <c r="DB37" s="1116">
        <f t="shared" si="33"/>
        <v>546611.97259180259</v>
      </c>
      <c r="DC37" s="1112">
        <f t="shared" si="34"/>
        <v>582157.26036316447</v>
      </c>
      <c r="DD37" s="1115">
        <v>248374.62941048795</v>
      </c>
      <c r="DE37" s="1115"/>
      <c r="DF37" s="1115"/>
      <c r="DG37" s="965">
        <f t="shared" si="35"/>
        <v>248374.62941048795</v>
      </c>
      <c r="DH37" s="1117">
        <v>248374.62941048795</v>
      </c>
      <c r="DI37" s="1116">
        <f t="shared" si="36"/>
        <v>830531.88977365242</v>
      </c>
      <c r="DJ37" s="1112">
        <f t="shared" si="37"/>
        <v>832147.88430461613</v>
      </c>
      <c r="DM37" s="1108">
        <v>20.5</v>
      </c>
      <c r="DN37" s="1118">
        <v>240735.46700644208</v>
      </c>
      <c r="DO37" s="1118">
        <v>2374.6278967298786</v>
      </c>
      <c r="DP37" s="1116">
        <f t="shared" si="38"/>
        <v>243110.09490317196</v>
      </c>
      <c r="DQ37" s="1112">
        <f t="shared" si="39"/>
        <v>243126.71247258293</v>
      </c>
      <c r="DR37" s="1115">
        <v>145179.35010515476</v>
      </c>
      <c r="DS37" s="1115"/>
      <c r="DT37" s="1115"/>
      <c r="DU37" s="965">
        <v>145179.35010515476</v>
      </c>
      <c r="DV37" s="1117">
        <f t="shared" si="40"/>
        <v>144329.0224230132</v>
      </c>
      <c r="DW37" s="1116">
        <f t="shared" si="41"/>
        <v>387455.73489559616</v>
      </c>
      <c r="DX37" s="1112">
        <f t="shared" si="42"/>
        <v>397227.81492049363</v>
      </c>
      <c r="EA37" s="1108">
        <v>20.5</v>
      </c>
      <c r="EB37" s="1118">
        <v>320936.97938293382</v>
      </c>
      <c r="EC37" s="1118">
        <v>1471.2090792584895</v>
      </c>
      <c r="ED37" s="1116">
        <f t="shared" si="43"/>
        <v>322408.18846219231</v>
      </c>
      <c r="EE37" s="1112">
        <f t="shared" si="44"/>
        <v>322408.18846219237</v>
      </c>
      <c r="EF37" s="1115">
        <v>9282.0219940242332</v>
      </c>
      <c r="EG37" s="1115"/>
      <c r="EH37" s="1115">
        <v>593.89761345509316</v>
      </c>
      <c r="EI37" s="965">
        <f t="shared" si="45"/>
        <v>9875.9196074793272</v>
      </c>
      <c r="EJ37" s="1117">
        <f t="shared" si="46"/>
        <v>248817.24578396915</v>
      </c>
      <c r="EK37" s="1116">
        <f t="shared" si="49"/>
        <v>571225.43424616149</v>
      </c>
      <c r="EL37" s="1112">
        <f t="shared" si="48"/>
        <v>572459.74777449726</v>
      </c>
    </row>
    <row r="38" spans="2:142">
      <c r="B38" s="1131">
        <f t="shared" si="13"/>
        <v>21.25</v>
      </c>
      <c r="C38" s="1096">
        <v>21</v>
      </c>
      <c r="D38" s="1133">
        <v>19675.076437348733</v>
      </c>
      <c r="E38" s="1133">
        <v>38126.980684981791</v>
      </c>
      <c r="F38" s="1133">
        <v>92785.275456436153</v>
      </c>
      <c r="G38" s="1133">
        <v>198007.19353256913</v>
      </c>
      <c r="H38" s="1133">
        <v>129721.19244254213</v>
      </c>
      <c r="I38" s="1133">
        <v>466779.38437051413</v>
      </c>
      <c r="J38" s="1133">
        <v>375158.7049677936</v>
      </c>
      <c r="K38" s="1133">
        <v>116488.75833603325</v>
      </c>
      <c r="L38" s="1133">
        <v>673772.34180547646</v>
      </c>
      <c r="M38" s="1133">
        <v>272843.09450549126</v>
      </c>
      <c r="N38" s="1133">
        <v>627375.4286190737</v>
      </c>
      <c r="O38" s="1133">
        <v>764506.18162745575</v>
      </c>
      <c r="P38" s="1133">
        <v>620525.20537079044</v>
      </c>
      <c r="Q38" s="1133"/>
      <c r="R38" s="1133">
        <v>747738.54638531886</v>
      </c>
      <c r="S38" s="1133">
        <v>888772.38553701947</v>
      </c>
      <c r="T38" s="1133">
        <v>613584.77823367959</v>
      </c>
      <c r="U38" s="1194">
        <v>650484.49586742907</v>
      </c>
      <c r="V38" s="194"/>
      <c r="X38" s="177"/>
      <c r="AC38" s="1108">
        <v>21</v>
      </c>
      <c r="AD38" s="1115">
        <v>235077.67767809643</v>
      </c>
      <c r="AE38" s="1115">
        <v>3172.1835175721235</v>
      </c>
      <c r="AF38" s="1116">
        <f t="shared" si="14"/>
        <v>238249.86119566855</v>
      </c>
      <c r="AG38" s="1112">
        <f t="shared" si="0"/>
        <v>252100.99745558694</v>
      </c>
      <c r="AH38" s="1115">
        <v>19690.977280923184</v>
      </c>
      <c r="AI38" s="1115">
        <v>532.53109509996079</v>
      </c>
      <c r="AJ38" s="965">
        <f t="shared" si="15"/>
        <v>20223.508376023143</v>
      </c>
      <c r="AK38" s="1117">
        <f t="shared" si="1"/>
        <v>20259.353423718661</v>
      </c>
      <c r="AL38" s="1116">
        <f t="shared" si="2"/>
        <v>272360.35087930562</v>
      </c>
      <c r="AM38" s="1112">
        <f t="shared" si="3"/>
        <v>272843.09450549126</v>
      </c>
      <c r="AO38" s="1108">
        <v>21</v>
      </c>
      <c r="AP38" s="1118">
        <v>439231.57559959864</v>
      </c>
      <c r="AQ38" s="1118">
        <v>14397.324473942741</v>
      </c>
      <c r="AR38" s="1116">
        <f t="shared" si="4"/>
        <v>453628.90007354139</v>
      </c>
      <c r="AS38" s="1112">
        <f t="shared" si="5"/>
        <v>482336.42879015958</v>
      </c>
      <c r="AT38" s="1115">
        <v>43270.955687203787</v>
      </c>
      <c r="AU38" s="1115">
        <v>100403.36864075139</v>
      </c>
      <c r="AV38" s="965">
        <f t="shared" si="16"/>
        <v>143674.32432795517</v>
      </c>
      <c r="AW38" s="1117">
        <f t="shared" si="6"/>
        <v>143928.97910458446</v>
      </c>
      <c r="AX38" s="1116">
        <f t="shared" si="7"/>
        <v>626265.40789474407</v>
      </c>
      <c r="AY38" s="1112">
        <f t="shared" si="8"/>
        <v>627375.4286190737</v>
      </c>
      <c r="BA38" s="1108">
        <v>21</v>
      </c>
      <c r="BB38" s="1118">
        <v>530380.56767150364</v>
      </c>
      <c r="BC38" s="1118">
        <v>38426.023532033898</v>
      </c>
      <c r="BD38" s="1116">
        <f t="shared" si="9"/>
        <v>568806.59120353754</v>
      </c>
      <c r="BE38" s="1112">
        <f t="shared" si="17"/>
        <v>581366.10459500912</v>
      </c>
      <c r="BF38" s="1115">
        <v>110752.84769421816</v>
      </c>
      <c r="BG38" s="1115"/>
      <c r="BH38" s="965">
        <f t="shared" si="18"/>
        <v>110752.84769421816</v>
      </c>
      <c r="BI38" s="1117">
        <f t="shared" si="19"/>
        <v>110752.84769421816</v>
      </c>
      <c r="BJ38" s="1116">
        <f t="shared" si="20"/>
        <v>692118.95228922728</v>
      </c>
      <c r="BK38" s="1112">
        <f t="shared" si="21"/>
        <v>764506.18162745575</v>
      </c>
      <c r="BL38" s="69"/>
      <c r="BM38" s="1108">
        <v>21</v>
      </c>
      <c r="BN38" s="1118">
        <v>357823.34690913488</v>
      </c>
      <c r="BO38" s="1118">
        <v>39428.507138242057</v>
      </c>
      <c r="BP38" s="1116">
        <f t="shared" si="10"/>
        <v>397251.85404737695</v>
      </c>
      <c r="BQ38" s="1112">
        <f t="shared" si="22"/>
        <v>414719.65897673817</v>
      </c>
      <c r="BR38" s="1115">
        <v>156875.32437535818</v>
      </c>
      <c r="BS38" s="1115"/>
      <c r="BT38" s="965">
        <f t="shared" si="23"/>
        <v>156875.32437535818</v>
      </c>
      <c r="BU38" s="1117">
        <f t="shared" si="24"/>
        <v>156875.32437535818</v>
      </c>
      <c r="BV38" s="1116">
        <f t="shared" si="25"/>
        <v>571594.98335209629</v>
      </c>
      <c r="BW38" s="1112">
        <f t="shared" si="26"/>
        <v>620525.20537079044</v>
      </c>
      <c r="BY38" s="1108">
        <v>21</v>
      </c>
      <c r="BZ38" s="1118">
        <v>417634.21116577269</v>
      </c>
      <c r="CA38" s="1118">
        <v>7811.7217589793199</v>
      </c>
      <c r="CB38" s="1116">
        <f t="shared" si="11"/>
        <v>425445.93292475201</v>
      </c>
      <c r="CC38" s="1112">
        <f t="shared" si="50"/>
        <v>458840.00745382678</v>
      </c>
      <c r="CD38" s="1115"/>
      <c r="CE38" s="1115"/>
      <c r="CF38" s="965"/>
      <c r="CG38" s="1117"/>
      <c r="CH38" s="1116"/>
      <c r="CI38" s="1112"/>
      <c r="CJ38" s="69"/>
      <c r="CK38" s="1108">
        <v>21</v>
      </c>
      <c r="CL38" s="1118">
        <v>515528.18010292767</v>
      </c>
      <c r="CM38" s="1118">
        <v>3556.1743782807876</v>
      </c>
      <c r="CN38" s="1116">
        <f t="shared" si="12"/>
        <v>519084.35448120843</v>
      </c>
      <c r="CO38" s="1112">
        <f t="shared" si="28"/>
        <v>551292.97297648038</v>
      </c>
      <c r="CP38" s="1115">
        <v>196284.32520760002</v>
      </c>
      <c r="CQ38" s="1115"/>
      <c r="CR38" s="1115"/>
      <c r="CS38" s="965">
        <f t="shared" si="29"/>
        <v>196284.32520760002</v>
      </c>
      <c r="CT38" s="1117">
        <f t="shared" si="30"/>
        <v>196284.32520760002</v>
      </c>
      <c r="CU38" s="1116">
        <f t="shared" si="31"/>
        <v>747577.2981840804</v>
      </c>
      <c r="CV38" s="1112">
        <f t="shared" si="32"/>
        <v>747738.54638531886</v>
      </c>
      <c r="CY38" s="1108">
        <v>21</v>
      </c>
      <c r="CZ38" s="1118">
        <v>579513.10033365642</v>
      </c>
      <c r="DA38" s="1118">
        <v>0</v>
      </c>
      <c r="DB38" s="1116">
        <f t="shared" si="33"/>
        <v>579513.10033365642</v>
      </c>
      <c r="DC38" s="1112">
        <f t="shared" si="34"/>
        <v>617197.89494392148</v>
      </c>
      <c r="DD38" s="1115">
        <v>269848.53377533879</v>
      </c>
      <c r="DE38" s="1115"/>
      <c r="DF38" s="1115"/>
      <c r="DG38" s="965">
        <f t="shared" si="35"/>
        <v>269848.53377533879</v>
      </c>
      <c r="DH38" s="1117">
        <v>269848.53377533879</v>
      </c>
      <c r="DI38" s="1116">
        <f t="shared" si="36"/>
        <v>887046.42871926026</v>
      </c>
      <c r="DJ38" s="1112">
        <f t="shared" si="37"/>
        <v>888772.38553701947</v>
      </c>
      <c r="DM38" s="1108">
        <v>21</v>
      </c>
      <c r="DN38" s="1118">
        <v>520218.35252185061</v>
      </c>
      <c r="DO38" s="1118">
        <v>2968.2856030124776</v>
      </c>
      <c r="DP38" s="1116">
        <f t="shared" si="38"/>
        <v>523186.63812486309</v>
      </c>
      <c r="DQ38" s="1112">
        <f t="shared" si="39"/>
        <v>523222.40007163625</v>
      </c>
      <c r="DR38" s="1115">
        <v>75711.213587689956</v>
      </c>
      <c r="DS38" s="1115"/>
      <c r="DT38" s="1115"/>
      <c r="DU38" s="965">
        <v>75711.213587689956</v>
      </c>
      <c r="DV38" s="1117">
        <f t="shared" si="40"/>
        <v>75267.766632489263</v>
      </c>
      <c r="DW38" s="1116">
        <f t="shared" si="41"/>
        <v>598490.16670412547</v>
      </c>
      <c r="DX38" s="1112">
        <f t="shared" si="42"/>
        <v>613584.77823367959</v>
      </c>
      <c r="EA38" s="1108">
        <v>21</v>
      </c>
      <c r="EB38" s="1118">
        <v>519687.54169269715</v>
      </c>
      <c r="EC38" s="1118">
        <v>3530.9017902203746</v>
      </c>
      <c r="ED38" s="1116">
        <f t="shared" si="43"/>
        <v>523218.4434829175</v>
      </c>
      <c r="EE38" s="1112">
        <f t="shared" si="44"/>
        <v>523218.44348291762</v>
      </c>
      <c r="EF38" s="1115">
        <v>4420.1419430198675</v>
      </c>
      <c r="EG38" s="1115"/>
      <c r="EH38" s="1115">
        <v>575.56426237335597</v>
      </c>
      <c r="EI38" s="965">
        <f t="shared" si="45"/>
        <v>4995.7062053932232</v>
      </c>
      <c r="EJ38" s="1117">
        <f t="shared" si="46"/>
        <v>125863.50518998262</v>
      </c>
      <c r="EK38" s="1116">
        <f t="shared" si="49"/>
        <v>649081.94867290021</v>
      </c>
      <c r="EL38" s="1112">
        <f t="shared" si="48"/>
        <v>650484.49586742907</v>
      </c>
    </row>
    <row r="39" spans="2:142">
      <c r="B39" s="1131">
        <f t="shared" si="13"/>
        <v>21.75</v>
      </c>
      <c r="C39" s="1132">
        <v>21.5</v>
      </c>
      <c r="D39" s="1133">
        <v>37950.469578899523</v>
      </c>
      <c r="E39" s="1133">
        <v>34991.419682634456</v>
      </c>
      <c r="F39" s="1133">
        <v>77378.683654566747</v>
      </c>
      <c r="G39" s="1133">
        <v>162226.92896574046</v>
      </c>
      <c r="H39" s="1133">
        <v>170134.89854603316</v>
      </c>
      <c r="I39" s="1133">
        <v>563555.80010096577</v>
      </c>
      <c r="J39" s="1133">
        <v>638392.24764022487</v>
      </c>
      <c r="K39" s="1133">
        <v>164888.9316317144</v>
      </c>
      <c r="L39" s="1133">
        <v>578052.57440386119</v>
      </c>
      <c r="M39" s="1133">
        <v>432520.90339991183</v>
      </c>
      <c r="N39" s="1133">
        <v>469871.92388589075</v>
      </c>
      <c r="O39" s="1133">
        <v>943001.59596821317</v>
      </c>
      <c r="P39" s="1133">
        <v>775117.16385640507</v>
      </c>
      <c r="Q39" s="1133"/>
      <c r="R39" s="1133">
        <v>608645.99867506057</v>
      </c>
      <c r="S39" s="1133">
        <v>690832.59292126691</v>
      </c>
      <c r="T39" s="1133">
        <v>544588.79277509986</v>
      </c>
      <c r="U39" s="1194">
        <v>782261.50791323977</v>
      </c>
      <c r="V39" s="194"/>
      <c r="X39" s="177"/>
      <c r="AC39" s="1108">
        <v>21.5</v>
      </c>
      <c r="AD39" s="1115">
        <v>377962.31578155264</v>
      </c>
      <c r="AE39" s="1115">
        <v>3914.4422979297178</v>
      </c>
      <c r="AF39" s="1116">
        <f t="shared" si="14"/>
        <v>381876.75807948236</v>
      </c>
      <c r="AG39" s="1112">
        <f t="shared" si="0"/>
        <v>404077.93370287854</v>
      </c>
      <c r="AH39" s="1115">
        <v>18144.565452578434</v>
      </c>
      <c r="AI39" s="1115">
        <v>9484.1708982371456</v>
      </c>
      <c r="AJ39" s="965">
        <f t="shared" si="15"/>
        <v>27628.736350815579</v>
      </c>
      <c r="AK39" s="1117">
        <f t="shared" si="1"/>
        <v>27677.706754656887</v>
      </c>
      <c r="AL39" s="1116">
        <f t="shared" si="2"/>
        <v>431755.6404575354</v>
      </c>
      <c r="AM39" s="1112">
        <f t="shared" si="3"/>
        <v>432520.90339991183</v>
      </c>
      <c r="AO39" s="1108">
        <v>21.5</v>
      </c>
      <c r="AP39" s="1118">
        <v>325337.19814652862</v>
      </c>
      <c r="AQ39" s="1118">
        <v>16671.037960285521</v>
      </c>
      <c r="AR39" s="1116">
        <f t="shared" si="4"/>
        <v>342008.23610681412</v>
      </c>
      <c r="AS39" s="1112">
        <f t="shared" si="5"/>
        <v>363651.94367871841</v>
      </c>
      <c r="AT39" s="1115">
        <v>55290.665600315951</v>
      </c>
      <c r="AU39" s="1115">
        <v>49911.501174015139</v>
      </c>
      <c r="AV39" s="965">
        <f t="shared" si="16"/>
        <v>105202.1667743311</v>
      </c>
      <c r="AW39" s="1117">
        <f t="shared" si="6"/>
        <v>105388.63178404071</v>
      </c>
      <c r="AX39" s="1116">
        <f t="shared" si="7"/>
        <v>469040.57546275912</v>
      </c>
      <c r="AY39" s="1112">
        <f t="shared" si="8"/>
        <v>469871.92388589075</v>
      </c>
      <c r="BA39" s="1108">
        <v>21.5</v>
      </c>
      <c r="BB39" s="1118">
        <v>645635.11266614613</v>
      </c>
      <c r="BC39" s="1118">
        <v>35244.254822037285</v>
      </c>
      <c r="BD39" s="1116">
        <f t="shared" si="9"/>
        <v>680879.36748818343</v>
      </c>
      <c r="BE39" s="1112">
        <f t="shared" si="17"/>
        <v>695913.49976827949</v>
      </c>
      <c r="BF39" s="1115">
        <v>157800.03753655686</v>
      </c>
      <c r="BG39" s="1115"/>
      <c r="BH39" s="965">
        <f t="shared" si="18"/>
        <v>157800.03753655686</v>
      </c>
      <c r="BI39" s="1117">
        <f t="shared" si="19"/>
        <v>157800.03753655686</v>
      </c>
      <c r="BJ39" s="1116">
        <f t="shared" si="20"/>
        <v>853713.53730483633</v>
      </c>
      <c r="BK39" s="1112">
        <f t="shared" si="21"/>
        <v>943001.59596821317</v>
      </c>
      <c r="BL39" s="69"/>
      <c r="BM39" s="1108">
        <v>21.5</v>
      </c>
      <c r="BN39" s="1118">
        <v>455046.16883909772</v>
      </c>
      <c r="BO39" s="1118">
        <v>29533.134281179387</v>
      </c>
      <c r="BP39" s="1116">
        <f t="shared" si="10"/>
        <v>484579.30312027712</v>
      </c>
      <c r="BQ39" s="1112">
        <f t="shared" si="22"/>
        <v>505887.03687524988</v>
      </c>
      <c r="BR39" s="1115">
        <v>208109.87821489974</v>
      </c>
      <c r="BS39" s="1115"/>
      <c r="BT39" s="965">
        <f t="shared" si="23"/>
        <v>208109.87821489974</v>
      </c>
      <c r="BU39" s="1117">
        <f t="shared" si="24"/>
        <v>208109.87821489974</v>
      </c>
      <c r="BV39" s="1116">
        <f t="shared" si="25"/>
        <v>713996.91509014962</v>
      </c>
      <c r="BW39" s="1112">
        <f t="shared" si="26"/>
        <v>775117.16385640507</v>
      </c>
      <c r="BY39" s="1108">
        <v>21.5</v>
      </c>
      <c r="BZ39" s="1118">
        <v>418974.17535232217</v>
      </c>
      <c r="CA39" s="1118">
        <v>5825.3101686652535</v>
      </c>
      <c r="CB39" s="1116">
        <f t="shared" si="11"/>
        <v>424799.48552098742</v>
      </c>
      <c r="CC39" s="1112">
        <f t="shared" si="50"/>
        <v>458142.8191424408</v>
      </c>
      <c r="CD39" s="1115"/>
      <c r="CE39" s="1115"/>
      <c r="CF39" s="965"/>
      <c r="CG39" s="1117"/>
      <c r="CH39" s="1116"/>
      <c r="CI39" s="1112"/>
      <c r="CJ39" s="69"/>
      <c r="CK39" s="1108">
        <v>21.5</v>
      </c>
      <c r="CL39" s="1118">
        <v>422556.06904888927</v>
      </c>
      <c r="CM39" s="1118">
        <v>2436.2800923996829</v>
      </c>
      <c r="CN39" s="1116">
        <f t="shared" si="12"/>
        <v>424992.34914128896</v>
      </c>
      <c r="CO39" s="1112">
        <f t="shared" si="28"/>
        <v>451362.66124707746</v>
      </c>
      <c r="CP39" s="1115">
        <v>157152.08423400001</v>
      </c>
      <c r="CQ39" s="1115"/>
      <c r="CR39" s="1115"/>
      <c r="CS39" s="965">
        <f t="shared" si="29"/>
        <v>157152.08423400001</v>
      </c>
      <c r="CT39" s="1117">
        <f t="shared" si="30"/>
        <v>157152.08423400001</v>
      </c>
      <c r="CU39" s="1116">
        <f t="shared" si="31"/>
        <v>608514.74548107747</v>
      </c>
      <c r="CV39" s="1112">
        <f t="shared" si="32"/>
        <v>608645.99867506057</v>
      </c>
      <c r="CY39" s="1108">
        <v>21.5</v>
      </c>
      <c r="CZ39" s="1118">
        <v>387066.94485078217</v>
      </c>
      <c r="DA39" s="1118">
        <v>0</v>
      </c>
      <c r="DB39" s="1116">
        <f t="shared" si="33"/>
        <v>387066.94485078217</v>
      </c>
      <c r="DC39" s="1112">
        <f t="shared" si="34"/>
        <v>412237.27889280173</v>
      </c>
      <c r="DD39" s="1115">
        <v>277253.74756770907</v>
      </c>
      <c r="DE39" s="1115"/>
      <c r="DF39" s="1115"/>
      <c r="DG39" s="965">
        <f t="shared" si="35"/>
        <v>277253.74756770907</v>
      </c>
      <c r="DH39" s="1117">
        <v>277253.74756770907</v>
      </c>
      <c r="DI39" s="1116">
        <f t="shared" si="36"/>
        <v>689491.0264605108</v>
      </c>
      <c r="DJ39" s="1112">
        <f t="shared" si="37"/>
        <v>690832.59292126691</v>
      </c>
      <c r="DM39" s="1108">
        <v>21.5</v>
      </c>
      <c r="DN39" s="1118">
        <v>430338.97891907999</v>
      </c>
      <c r="DO39" s="1118">
        <v>3406.650761800453</v>
      </c>
      <c r="DP39" s="1116">
        <f t="shared" si="38"/>
        <v>433745.62968088046</v>
      </c>
      <c r="DQ39" s="1112">
        <f t="shared" si="39"/>
        <v>433775.27796887443</v>
      </c>
      <c r="DR39" s="1115">
        <v>97990.189211847275</v>
      </c>
      <c r="DS39" s="1115"/>
      <c r="DT39" s="1115"/>
      <c r="DU39" s="965">
        <v>97990.189211847275</v>
      </c>
      <c r="DV39" s="1117">
        <f t="shared" si="40"/>
        <v>97416.252419839526</v>
      </c>
      <c r="DW39" s="1116">
        <f t="shared" si="41"/>
        <v>531191.53038871393</v>
      </c>
      <c r="DX39" s="1112">
        <f t="shared" si="42"/>
        <v>544588.79277509986</v>
      </c>
      <c r="EA39" s="1108">
        <v>21.5</v>
      </c>
      <c r="EB39" s="1118">
        <v>498029.55529516598</v>
      </c>
      <c r="EC39" s="1118">
        <v>5302.9181061116642</v>
      </c>
      <c r="ED39" s="1116">
        <f t="shared" si="43"/>
        <v>503332.47340127762</v>
      </c>
      <c r="EE39" s="1112">
        <f t="shared" si="44"/>
        <v>503332.47340127773</v>
      </c>
      <c r="EF39" s="1115">
        <v>10400.171579859991</v>
      </c>
      <c r="EG39" s="1115"/>
      <c r="EH39" s="1115">
        <v>603.98210734325824</v>
      </c>
      <c r="EI39" s="965">
        <f t="shared" si="45"/>
        <v>11004.153687203248</v>
      </c>
      <c r="EJ39" s="1117">
        <f t="shared" si="46"/>
        <v>277242.35529011744</v>
      </c>
      <c r="EK39" s="1116">
        <f t="shared" si="49"/>
        <v>780574.82869139523</v>
      </c>
      <c r="EL39" s="1112">
        <f t="shared" si="48"/>
        <v>782261.50791323977</v>
      </c>
    </row>
    <row r="40" spans="2:142">
      <c r="B40" s="1131">
        <f t="shared" si="13"/>
        <v>22.25</v>
      </c>
      <c r="C40" s="1096">
        <v>22</v>
      </c>
      <c r="D40" s="1133">
        <v>92688.37516500651</v>
      </c>
      <c r="E40" s="1133">
        <v>47668.830802978344</v>
      </c>
      <c r="F40" s="1133">
        <v>129787.12646232141</v>
      </c>
      <c r="G40" s="1133">
        <v>161495.30214084627</v>
      </c>
      <c r="H40" s="1133">
        <v>178882.94124363779</v>
      </c>
      <c r="I40" s="1133">
        <v>352764.28339309781</v>
      </c>
      <c r="J40" s="1133">
        <v>796834.97790765623</v>
      </c>
      <c r="K40" s="1133">
        <v>278372.22696721082</v>
      </c>
      <c r="L40" s="1133">
        <v>562883.29921997595</v>
      </c>
      <c r="M40" s="1133">
        <v>621424.92496259185</v>
      </c>
      <c r="N40" s="1133">
        <v>621916.14987384982</v>
      </c>
      <c r="O40" s="1133">
        <v>994483.65702997439</v>
      </c>
      <c r="P40" s="1133">
        <v>1093742.5262217848</v>
      </c>
      <c r="Q40" s="1133"/>
      <c r="R40" s="1133">
        <v>748644.17237054475</v>
      </c>
      <c r="S40" s="1133">
        <v>561517.20318202605</v>
      </c>
      <c r="T40" s="1133">
        <v>544234.98154957651</v>
      </c>
      <c r="U40" s="1194">
        <v>856609.39202106383</v>
      </c>
      <c r="V40" s="194"/>
      <c r="X40" s="177"/>
      <c r="AC40" s="1108">
        <v>22</v>
      </c>
      <c r="AD40" s="1115">
        <v>526056.59201281099</v>
      </c>
      <c r="AE40" s="1115">
        <v>9891.2282633932791</v>
      </c>
      <c r="AF40" s="1116">
        <f t="shared" si="14"/>
        <v>535947.82027620426</v>
      </c>
      <c r="AG40" s="1112">
        <f t="shared" si="0"/>
        <v>567106.22788071167</v>
      </c>
      <c r="AH40" s="1115">
        <v>34570.895540329366</v>
      </c>
      <c r="AI40" s="1115">
        <v>18554.147899347041</v>
      </c>
      <c r="AJ40" s="965">
        <f t="shared" si="15"/>
        <v>53125.043439676403</v>
      </c>
      <c r="AK40" s="1117">
        <f t="shared" si="1"/>
        <v>53219.204634683469</v>
      </c>
      <c r="AL40" s="1116">
        <f t="shared" si="2"/>
        <v>620325.43251539511</v>
      </c>
      <c r="AM40" s="1112">
        <f t="shared" si="3"/>
        <v>621424.92496259185</v>
      </c>
      <c r="AO40" s="1108">
        <v>22</v>
      </c>
      <c r="AP40" s="1118">
        <v>390474.98842220008</v>
      </c>
      <c r="AQ40" s="1118">
        <v>17216.745095123792</v>
      </c>
      <c r="AR40" s="1116">
        <f t="shared" si="4"/>
        <v>407691.73351732385</v>
      </c>
      <c r="AS40" s="1112">
        <f t="shared" si="5"/>
        <v>433492.16674717108</v>
      </c>
      <c r="AT40" s="1115">
        <v>133018.12303844126</v>
      </c>
      <c r="AU40" s="1115">
        <v>53974.065223062891</v>
      </c>
      <c r="AV40" s="965">
        <f t="shared" si="16"/>
        <v>186992.18826150417</v>
      </c>
      <c r="AW40" s="1117">
        <f t="shared" si="6"/>
        <v>187323.62155103518</v>
      </c>
      <c r="AX40" s="1116">
        <f t="shared" si="7"/>
        <v>620815.78829820629</v>
      </c>
      <c r="AY40" s="1112">
        <f t="shared" si="8"/>
        <v>621916.14987384982</v>
      </c>
      <c r="BA40" s="1108">
        <v>22</v>
      </c>
      <c r="BB40" s="1118">
        <v>543363.44536421658</v>
      </c>
      <c r="BC40" s="1118">
        <v>32934.038534729349</v>
      </c>
      <c r="BD40" s="1116">
        <f t="shared" si="9"/>
        <v>576297.48389894597</v>
      </c>
      <c r="BE40" s="1112">
        <f t="shared" si="17"/>
        <v>589022.39967600338</v>
      </c>
      <c r="BF40" s="1115">
        <v>311298.62232948584</v>
      </c>
      <c r="BG40" s="1115"/>
      <c r="BH40" s="965">
        <f t="shared" si="18"/>
        <v>311298.62232948584</v>
      </c>
      <c r="BI40" s="1117">
        <f t="shared" si="19"/>
        <v>311298.62232948584</v>
      </c>
      <c r="BJ40" s="1116">
        <f t="shared" si="20"/>
        <v>900321.02200548921</v>
      </c>
      <c r="BK40" s="1112">
        <f t="shared" si="21"/>
        <v>994483.65702997439</v>
      </c>
      <c r="BL40" s="69"/>
      <c r="BM40" s="1108">
        <v>22</v>
      </c>
      <c r="BN40" s="1118">
        <v>646576.95146286208</v>
      </c>
      <c r="BO40" s="1118">
        <v>35944.56892044784</v>
      </c>
      <c r="BP40" s="1116">
        <f t="shared" si="10"/>
        <v>682521.52038330992</v>
      </c>
      <c r="BQ40" s="1112">
        <f t="shared" si="22"/>
        <v>712533.09278172313</v>
      </c>
      <c r="BR40" s="1115">
        <v>294964.6456762178</v>
      </c>
      <c r="BS40" s="1115"/>
      <c r="BT40" s="965">
        <f t="shared" si="23"/>
        <v>294964.6456762178</v>
      </c>
      <c r="BU40" s="1117">
        <f t="shared" si="24"/>
        <v>294964.6456762178</v>
      </c>
      <c r="BV40" s="1116">
        <f t="shared" si="25"/>
        <v>1007497.738457941</v>
      </c>
      <c r="BW40" s="1112">
        <f t="shared" si="26"/>
        <v>1093742.5262217848</v>
      </c>
      <c r="BY40" s="1108">
        <v>22</v>
      </c>
      <c r="BZ40" s="1118">
        <v>549595.97702730703</v>
      </c>
      <c r="CA40" s="1118">
        <v>4156.523332306434</v>
      </c>
      <c r="CB40" s="1116">
        <f t="shared" si="11"/>
        <v>553752.50035961345</v>
      </c>
      <c r="CC40" s="1112">
        <f t="shared" si="50"/>
        <v>597217.60564466286</v>
      </c>
      <c r="CD40" s="1115"/>
      <c r="CE40" s="1115"/>
      <c r="CF40" s="965"/>
      <c r="CG40" s="1117"/>
      <c r="CH40" s="1116"/>
      <c r="CI40" s="1112"/>
      <c r="CJ40" s="69"/>
      <c r="CK40" s="1108">
        <v>22</v>
      </c>
      <c r="CL40" s="1118">
        <v>509792.14677506126</v>
      </c>
      <c r="CM40" s="1118">
        <v>2145.6750327501622</v>
      </c>
      <c r="CN40" s="1116">
        <f t="shared" si="12"/>
        <v>511937.82180781144</v>
      </c>
      <c r="CO40" s="1112">
        <f t="shared" si="28"/>
        <v>543703.00573902018</v>
      </c>
      <c r="CP40" s="1115">
        <v>204779.723134</v>
      </c>
      <c r="CQ40" s="1115"/>
      <c r="CR40" s="1115"/>
      <c r="CS40" s="965">
        <f t="shared" si="29"/>
        <v>204779.723134</v>
      </c>
      <c r="CT40" s="1117">
        <f t="shared" si="30"/>
        <v>204779.723134</v>
      </c>
      <c r="CU40" s="1116">
        <f t="shared" si="31"/>
        <v>748482.72887302015</v>
      </c>
      <c r="CV40" s="1112">
        <f t="shared" si="32"/>
        <v>748644.17237054475</v>
      </c>
      <c r="CY40" s="1108">
        <v>22</v>
      </c>
      <c r="CZ40" s="1118">
        <v>341019.59609375929</v>
      </c>
      <c r="DA40" s="1118">
        <v>0</v>
      </c>
      <c r="DB40" s="1116">
        <f t="shared" si="33"/>
        <v>341019.59609375929</v>
      </c>
      <c r="DC40" s="1112">
        <f t="shared" si="34"/>
        <v>363195.54592038051</v>
      </c>
      <c r="DD40" s="1115">
        <v>197231.21559076093</v>
      </c>
      <c r="DE40" s="1115"/>
      <c r="DF40" s="1115"/>
      <c r="DG40" s="965">
        <f t="shared" si="35"/>
        <v>197231.21559076093</v>
      </c>
      <c r="DH40" s="1117">
        <v>197231.21559076093</v>
      </c>
      <c r="DI40" s="1116">
        <f t="shared" si="36"/>
        <v>560426.76151114143</v>
      </c>
      <c r="DJ40" s="1112">
        <f t="shared" si="37"/>
        <v>561517.20318202605</v>
      </c>
      <c r="DM40" s="1108">
        <v>22</v>
      </c>
      <c r="DN40" s="1118">
        <v>440272.29469805362</v>
      </c>
      <c r="DO40" s="1118">
        <v>2214.1142423579067</v>
      </c>
      <c r="DP40" s="1116">
        <f t="shared" si="38"/>
        <v>442486.40894041152</v>
      </c>
      <c r="DQ40" s="1112">
        <f t="shared" si="39"/>
        <v>442516.65469642141</v>
      </c>
      <c r="DR40" s="1115">
        <v>88850.171406402791</v>
      </c>
      <c r="DS40" s="1115"/>
      <c r="DT40" s="1115"/>
      <c r="DU40" s="965">
        <v>88850.171406402791</v>
      </c>
      <c r="DV40" s="1117">
        <f t="shared" si="40"/>
        <v>88329.76846855272</v>
      </c>
      <c r="DW40" s="1116">
        <f t="shared" si="41"/>
        <v>530846.42316497408</v>
      </c>
      <c r="DX40" s="1112">
        <f t="shared" si="42"/>
        <v>544234.98154957651</v>
      </c>
      <c r="EA40" s="1108">
        <v>22</v>
      </c>
      <c r="EB40" s="1118">
        <v>747667.3730476799</v>
      </c>
      <c r="EC40" s="1118">
        <v>7061.8035804407491</v>
      </c>
      <c r="ED40" s="1116">
        <f t="shared" si="43"/>
        <v>754729.17662812059</v>
      </c>
      <c r="EE40" s="1112">
        <f t="shared" si="44"/>
        <v>754729.17662812071</v>
      </c>
      <c r="EF40" s="1115">
        <v>3335.1227152829488</v>
      </c>
      <c r="EG40" s="1115"/>
      <c r="EH40" s="1115">
        <v>635.34218730418252</v>
      </c>
      <c r="EI40" s="965">
        <f t="shared" si="45"/>
        <v>3970.4649025871313</v>
      </c>
      <c r="EJ40" s="1117">
        <f t="shared" si="46"/>
        <v>100033.23040372504</v>
      </c>
      <c r="EK40" s="1116">
        <f t="shared" si="49"/>
        <v>854762.40703184577</v>
      </c>
      <c r="EL40" s="1112">
        <f t="shared" si="48"/>
        <v>856609.39202106383</v>
      </c>
    </row>
    <row r="41" spans="2:142">
      <c r="B41" s="1131">
        <f t="shared" si="13"/>
        <v>22.75</v>
      </c>
      <c r="C41" s="1132">
        <v>22.5</v>
      </c>
      <c r="D41" s="1133">
        <v>125250.27686081111</v>
      </c>
      <c r="E41" s="1133">
        <v>109328.21724699689</v>
      </c>
      <c r="F41" s="1133">
        <v>149129.25642828038</v>
      </c>
      <c r="G41" s="1133">
        <v>256707.56459133353</v>
      </c>
      <c r="H41" s="1133">
        <v>147219.06712197012</v>
      </c>
      <c r="I41" s="1133">
        <v>226667.18707593644</v>
      </c>
      <c r="J41" s="1133">
        <v>545126.70521908731</v>
      </c>
      <c r="K41" s="1133">
        <v>376599.08022370667</v>
      </c>
      <c r="L41" s="1133">
        <v>403886.1662249316</v>
      </c>
      <c r="M41" s="1133">
        <v>654878.58287923399</v>
      </c>
      <c r="N41" s="1133">
        <v>572820.36350346566</v>
      </c>
      <c r="O41" s="1133">
        <v>975449.70318056364</v>
      </c>
      <c r="P41" s="1133">
        <v>973927.34983463003</v>
      </c>
      <c r="Q41" s="1133"/>
      <c r="R41" s="1133">
        <v>505662.63122174691</v>
      </c>
      <c r="S41" s="1133">
        <v>406213.18602000765</v>
      </c>
      <c r="T41" s="1133">
        <v>307005.24147692532</v>
      </c>
      <c r="U41" s="1194">
        <v>641697.80478010338</v>
      </c>
      <c r="V41" s="194"/>
      <c r="X41" s="177"/>
      <c r="AC41" s="1108">
        <v>22.5</v>
      </c>
      <c r="AD41" s="1115">
        <v>553012.23274394381</v>
      </c>
      <c r="AE41" s="1115">
        <v>13793.066146972511</v>
      </c>
      <c r="AF41" s="1116">
        <f t="shared" si="14"/>
        <v>566805.29889091628</v>
      </c>
      <c r="AG41" s="1112">
        <f t="shared" si="0"/>
        <v>599757.66825802415</v>
      </c>
      <c r="AH41" s="1115">
        <v>28660.165885322753</v>
      </c>
      <c r="AI41" s="1115">
        <v>25206.590604662251</v>
      </c>
      <c r="AJ41" s="965">
        <f t="shared" si="15"/>
        <v>53866.756489985004</v>
      </c>
      <c r="AK41" s="1117">
        <f t="shared" si="1"/>
        <v>53962.232330263818</v>
      </c>
      <c r="AL41" s="1116">
        <f t="shared" si="2"/>
        <v>653719.90058828797</v>
      </c>
      <c r="AM41" s="1112">
        <f t="shared" si="3"/>
        <v>654878.58287923399</v>
      </c>
      <c r="AO41" s="1108">
        <v>22.5</v>
      </c>
      <c r="AP41" s="1118">
        <v>391265.88846625708</v>
      </c>
      <c r="AQ41" s="1118">
        <v>20738.459068956618</v>
      </c>
      <c r="AR41" s="1116">
        <f t="shared" si="4"/>
        <v>412004.34753521369</v>
      </c>
      <c r="AS41" s="1112">
        <f t="shared" si="5"/>
        <v>438077.70096644619</v>
      </c>
      <c r="AT41" s="1115">
        <v>107376.07522380199</v>
      </c>
      <c r="AU41" s="1115">
        <v>26116.483172449785</v>
      </c>
      <c r="AV41" s="965">
        <f t="shared" si="16"/>
        <v>133492.55839625178</v>
      </c>
      <c r="AW41" s="1117">
        <f t="shared" si="6"/>
        <v>133729.16655709807</v>
      </c>
      <c r="AX41" s="1116">
        <f t="shared" si="7"/>
        <v>571806.86752354424</v>
      </c>
      <c r="AY41" s="1112">
        <f t="shared" si="8"/>
        <v>572820.36350346566</v>
      </c>
      <c r="BA41" s="1108">
        <v>22.5</v>
      </c>
      <c r="BB41" s="1118">
        <v>564846.28808631038</v>
      </c>
      <c r="BC41" s="1118">
        <v>24541.386093054549</v>
      </c>
      <c r="BD41" s="1116">
        <f t="shared" si="9"/>
        <v>589387.67417936493</v>
      </c>
      <c r="BE41" s="1112">
        <f t="shared" si="17"/>
        <v>602401.62743008451</v>
      </c>
      <c r="BF41" s="1115">
        <v>280687.66968845634</v>
      </c>
      <c r="BG41" s="1115"/>
      <c r="BH41" s="965">
        <f t="shared" si="18"/>
        <v>280687.66968845634</v>
      </c>
      <c r="BI41" s="1117">
        <f t="shared" si="19"/>
        <v>280687.66968845634</v>
      </c>
      <c r="BJ41" s="1116">
        <f t="shared" si="20"/>
        <v>883089.29711854085</v>
      </c>
      <c r="BK41" s="1112">
        <f t="shared" si="21"/>
        <v>975449.70318056364</v>
      </c>
      <c r="BL41" s="69"/>
      <c r="BM41" s="1108">
        <v>22.5</v>
      </c>
      <c r="BN41" s="1118">
        <v>592705.88509952254</v>
      </c>
      <c r="BO41" s="1118">
        <v>27564.685894877031</v>
      </c>
      <c r="BP41" s="1116">
        <f t="shared" si="10"/>
        <v>620270.5709943996</v>
      </c>
      <c r="BQ41" s="1112">
        <f t="shared" si="22"/>
        <v>647544.86871551618</v>
      </c>
      <c r="BR41" s="1115">
        <v>249585.46941833812</v>
      </c>
      <c r="BS41" s="1115"/>
      <c r="BT41" s="965">
        <f t="shared" si="23"/>
        <v>249585.46941833812</v>
      </c>
      <c r="BU41" s="1117">
        <f t="shared" si="24"/>
        <v>249585.46941833812</v>
      </c>
      <c r="BV41" s="1116">
        <f t="shared" si="25"/>
        <v>897130.33813385433</v>
      </c>
      <c r="BW41" s="1112">
        <f t="shared" si="26"/>
        <v>973927.34983463003</v>
      </c>
      <c r="BY41" s="1108">
        <v>22.5</v>
      </c>
      <c r="BZ41" s="1118">
        <v>467497.20597167208</v>
      </c>
      <c r="CA41" s="1118">
        <v>4032.9322658227602</v>
      </c>
      <c r="CB41" s="1116">
        <f t="shared" si="11"/>
        <v>471530.13823749486</v>
      </c>
      <c r="CC41" s="1112">
        <f t="shared" si="50"/>
        <v>508541.4512162297</v>
      </c>
      <c r="CD41" s="1115"/>
      <c r="CE41" s="1115"/>
      <c r="CF41" s="965"/>
      <c r="CG41" s="1117"/>
      <c r="CH41" s="1116"/>
      <c r="CI41" s="1112"/>
      <c r="CJ41" s="69"/>
      <c r="CK41" s="1108">
        <v>22.5</v>
      </c>
      <c r="CL41" s="1118">
        <v>353671.88494342234</v>
      </c>
      <c r="CM41" s="1118">
        <v>2477.3966976648467</v>
      </c>
      <c r="CN41" s="1116">
        <f t="shared" si="12"/>
        <v>356149.2816410872</v>
      </c>
      <c r="CO41" s="1112">
        <f t="shared" si="28"/>
        <v>378247.95643394929</v>
      </c>
      <c r="CP41" s="1115">
        <v>127305.6297344</v>
      </c>
      <c r="CQ41" s="1115"/>
      <c r="CR41" s="1115"/>
      <c r="CS41" s="965">
        <f t="shared" si="29"/>
        <v>127305.6297344</v>
      </c>
      <c r="CT41" s="1117">
        <f t="shared" si="30"/>
        <v>127305.6297344</v>
      </c>
      <c r="CU41" s="1116">
        <f t="shared" si="31"/>
        <v>505553.58616834931</v>
      </c>
      <c r="CV41" s="1112">
        <f t="shared" si="32"/>
        <v>505662.63122174691</v>
      </c>
      <c r="CY41" s="1108">
        <v>22.5</v>
      </c>
      <c r="CZ41" s="1118">
        <v>218003.81040304858</v>
      </c>
      <c r="DA41" s="1118">
        <v>0</v>
      </c>
      <c r="DB41" s="1116">
        <f t="shared" si="33"/>
        <v>218003.81040304858</v>
      </c>
      <c r="DC41" s="1112">
        <f t="shared" si="34"/>
        <v>232180.24371329471</v>
      </c>
      <c r="DD41" s="1115">
        <v>173244.09419522341</v>
      </c>
      <c r="DE41" s="1115"/>
      <c r="DF41" s="1115"/>
      <c r="DG41" s="965">
        <f t="shared" si="35"/>
        <v>173244.09419522341</v>
      </c>
      <c r="DH41" s="1117">
        <v>173244.09419522341</v>
      </c>
      <c r="DI41" s="1116">
        <f t="shared" si="36"/>
        <v>405424.33790851815</v>
      </c>
      <c r="DJ41" s="1112">
        <f t="shared" si="37"/>
        <v>406213.18602000765</v>
      </c>
      <c r="DM41" s="1108">
        <v>22.5</v>
      </c>
      <c r="DN41" s="1118">
        <v>189112.73064209271</v>
      </c>
      <c r="DO41" s="1118">
        <v>1320.0692322890329</v>
      </c>
      <c r="DP41" s="1116">
        <f t="shared" si="38"/>
        <v>190432.79987438174</v>
      </c>
      <c r="DQ41" s="1112">
        <f t="shared" si="39"/>
        <v>190445.81673520483</v>
      </c>
      <c r="DR41" s="1115">
        <v>109649.10671497502</v>
      </c>
      <c r="DS41" s="1115"/>
      <c r="DT41" s="1115"/>
      <c r="DU41" s="965">
        <v>109649.10671497502</v>
      </c>
      <c r="DV41" s="1117">
        <f t="shared" si="40"/>
        <v>109006.88266111126</v>
      </c>
      <c r="DW41" s="1116">
        <f t="shared" si="41"/>
        <v>299452.69939631608</v>
      </c>
      <c r="DX41" s="1112">
        <f t="shared" si="42"/>
        <v>307005.24147692532</v>
      </c>
      <c r="EA41" s="1108">
        <v>22.5</v>
      </c>
      <c r="EB41" s="1118">
        <v>459832.75356926041</v>
      </c>
      <c r="EC41" s="1118">
        <v>4340.0667838125428</v>
      </c>
      <c r="ED41" s="1116">
        <f t="shared" si="43"/>
        <v>464172.82035307295</v>
      </c>
      <c r="EE41" s="1112">
        <f t="shared" si="44"/>
        <v>464172.82035307307</v>
      </c>
      <c r="EF41" s="1115">
        <v>6388.6373867257807</v>
      </c>
      <c r="EG41" s="1115"/>
      <c r="EH41" s="1115">
        <v>602.67115323612404</v>
      </c>
      <c r="EI41" s="965">
        <f t="shared" si="45"/>
        <v>6991.3085399619049</v>
      </c>
      <c r="EJ41" s="1117">
        <f t="shared" si="46"/>
        <v>176141.38272468772</v>
      </c>
      <c r="EK41" s="1116">
        <f t="shared" si="49"/>
        <v>640314.20307776076</v>
      </c>
      <c r="EL41" s="1112">
        <f t="shared" si="48"/>
        <v>641697.80478010338</v>
      </c>
    </row>
    <row r="42" spans="2:142">
      <c r="B42" s="1131">
        <f t="shared" si="13"/>
        <v>23.25</v>
      </c>
      <c r="C42" s="1096">
        <v>23</v>
      </c>
      <c r="D42" s="1133">
        <v>189277.84402059217</v>
      </c>
      <c r="E42" s="1133">
        <v>219459.22078424864</v>
      </c>
      <c r="F42" s="1133">
        <v>264070.62566932297</v>
      </c>
      <c r="G42" s="1133">
        <v>390158.27138189843</v>
      </c>
      <c r="H42" s="1133">
        <v>145884.60748311799</v>
      </c>
      <c r="I42" s="1133">
        <v>150253.14368194409</v>
      </c>
      <c r="J42" s="1133">
        <v>397685.10810299037</v>
      </c>
      <c r="K42" s="1133">
        <v>529957.87521510373</v>
      </c>
      <c r="L42" s="1133">
        <v>390679.79721514048</v>
      </c>
      <c r="M42" s="1133">
        <v>671737.23964680114</v>
      </c>
      <c r="N42" s="1133">
        <v>765146.66278285196</v>
      </c>
      <c r="O42" s="1133">
        <v>1005071.5678235234</v>
      </c>
      <c r="P42" s="1133">
        <v>1043066.0055925968</v>
      </c>
      <c r="Q42" s="1133"/>
      <c r="R42" s="1133">
        <v>539939.00590790994</v>
      </c>
      <c r="S42" s="1133">
        <v>535314.9567193269</v>
      </c>
      <c r="T42" s="1133">
        <v>229827.0206182946</v>
      </c>
      <c r="U42" s="1194">
        <v>438791.58100751572</v>
      </c>
      <c r="V42" s="194"/>
      <c r="X42" s="177"/>
      <c r="AC42" s="1108">
        <v>23</v>
      </c>
      <c r="AD42" s="1115">
        <v>542860.14757635607</v>
      </c>
      <c r="AE42" s="1115">
        <v>28268.475733897143</v>
      </c>
      <c r="AF42" s="1116">
        <f t="shared" si="14"/>
        <v>571128.62331025326</v>
      </c>
      <c r="AG42" s="1112">
        <f t="shared" si="0"/>
        <v>604332.33786315704</v>
      </c>
      <c r="AH42" s="1115">
        <v>36082.942661377565</v>
      </c>
      <c r="AI42" s="1115">
        <v>30016.291436526899</v>
      </c>
      <c r="AJ42" s="965">
        <f t="shared" si="15"/>
        <v>66099.234097904467</v>
      </c>
      <c r="AK42" s="1117">
        <f t="shared" si="1"/>
        <v>66216.391326750367</v>
      </c>
      <c r="AL42" s="1116">
        <f t="shared" si="2"/>
        <v>670548.72918990743</v>
      </c>
      <c r="AM42" s="1112">
        <f t="shared" si="3"/>
        <v>671737.23964680114</v>
      </c>
      <c r="AO42" s="1108">
        <v>23</v>
      </c>
      <c r="AP42" s="1118">
        <v>488333.37514143501</v>
      </c>
      <c r="AQ42" s="1118">
        <v>21185.114802289991</v>
      </c>
      <c r="AR42" s="1116">
        <f t="shared" si="4"/>
        <v>509518.489943725</v>
      </c>
      <c r="AS42" s="1112">
        <f t="shared" si="5"/>
        <v>541762.94500233373</v>
      </c>
      <c r="AT42" s="1115">
        <v>195520.61458662452</v>
      </c>
      <c r="AU42" s="1115">
        <v>26116.483172449785</v>
      </c>
      <c r="AV42" s="965">
        <f t="shared" si="16"/>
        <v>221637.0977590743</v>
      </c>
      <c r="AW42" s="1117">
        <f t="shared" si="6"/>
        <v>222029.9372304733</v>
      </c>
      <c r="AX42" s="1116">
        <f t="shared" si="7"/>
        <v>763792.88223280699</v>
      </c>
      <c r="AY42" s="1112">
        <f t="shared" si="8"/>
        <v>765146.66278285196</v>
      </c>
      <c r="BA42" s="1108">
        <v>23</v>
      </c>
      <c r="BB42" s="1118">
        <v>436810.05634090101</v>
      </c>
      <c r="BC42" s="1118">
        <v>22136.442895623979</v>
      </c>
      <c r="BD42" s="1116">
        <f t="shared" si="9"/>
        <v>458946.49923652498</v>
      </c>
      <c r="BE42" s="1112">
        <f t="shared" si="17"/>
        <v>469080.25083552417</v>
      </c>
      <c r="BF42" s="1115">
        <v>440826.16616279969</v>
      </c>
      <c r="BG42" s="1115"/>
      <c r="BH42" s="965">
        <f t="shared" si="18"/>
        <v>440826.16616279969</v>
      </c>
      <c r="BI42" s="1117">
        <f t="shared" si="19"/>
        <v>440826.16616279969</v>
      </c>
      <c r="BJ42" s="1116">
        <f t="shared" si="20"/>
        <v>909906.41699832387</v>
      </c>
      <c r="BK42" s="1112">
        <f t="shared" si="21"/>
        <v>1005071.5678235234</v>
      </c>
      <c r="BL42" s="69"/>
      <c r="BM42" s="1108">
        <v>23</v>
      </c>
      <c r="BN42" s="1118">
        <v>660401.74068770476</v>
      </c>
      <c r="BO42" s="1118">
        <v>33259.232538238204</v>
      </c>
      <c r="BP42" s="1116">
        <f t="shared" si="10"/>
        <v>693660.97322594293</v>
      </c>
      <c r="BQ42" s="1112">
        <f t="shared" si="22"/>
        <v>724162.36533770023</v>
      </c>
      <c r="BR42" s="1115">
        <v>236654.84392550145</v>
      </c>
      <c r="BS42" s="1115"/>
      <c r="BT42" s="965">
        <f t="shared" si="23"/>
        <v>236654.84392550145</v>
      </c>
      <c r="BU42" s="1117">
        <f t="shared" si="24"/>
        <v>236654.84392550145</v>
      </c>
      <c r="BV42" s="1116">
        <f t="shared" si="25"/>
        <v>960817.20926320169</v>
      </c>
      <c r="BW42" s="1112">
        <f t="shared" si="26"/>
        <v>1043066.0055925968</v>
      </c>
      <c r="BY42" s="1108">
        <v>23</v>
      </c>
      <c r="BZ42" s="1118">
        <v>613392.48669860605</v>
      </c>
      <c r="CA42" s="1118">
        <v>3975.9301185839809</v>
      </c>
      <c r="CB42" s="1116">
        <f t="shared" si="11"/>
        <v>617368.41681719001</v>
      </c>
      <c r="CC42" s="1112">
        <f t="shared" si="50"/>
        <v>665826.85848417506</v>
      </c>
      <c r="CD42" s="1115"/>
      <c r="CE42" s="1115"/>
      <c r="CF42" s="965"/>
      <c r="CG42" s="1117"/>
      <c r="CH42" s="1116"/>
      <c r="CI42" s="1112"/>
      <c r="CJ42" s="69"/>
      <c r="CK42" s="1108">
        <v>23</v>
      </c>
      <c r="CL42" s="1118">
        <v>374890.19227024866</v>
      </c>
      <c r="CM42" s="1118">
        <v>2568.8303767207594</v>
      </c>
      <c r="CN42" s="1116">
        <f t="shared" si="12"/>
        <v>377459.02264696942</v>
      </c>
      <c r="CO42" s="1112">
        <f t="shared" si="28"/>
        <v>400879.94364580215</v>
      </c>
      <c r="CP42" s="1115">
        <v>138942.62558259998</v>
      </c>
      <c r="CQ42" s="1115"/>
      <c r="CR42" s="1115"/>
      <c r="CS42" s="965">
        <f t="shared" si="29"/>
        <v>138942.62558259998</v>
      </c>
      <c r="CT42" s="1117">
        <f t="shared" si="30"/>
        <v>138942.62558259998</v>
      </c>
      <c r="CU42" s="1116">
        <f t="shared" si="31"/>
        <v>539822.56922840211</v>
      </c>
      <c r="CV42" s="1112">
        <f t="shared" si="32"/>
        <v>539939.00590790994</v>
      </c>
      <c r="CY42" s="1108">
        <v>23</v>
      </c>
      <c r="CZ42" s="1118">
        <v>171013.05686554738</v>
      </c>
      <c r="DA42" s="1118">
        <v>0</v>
      </c>
      <c r="DB42" s="1116">
        <f t="shared" si="33"/>
        <v>171013.05686554738</v>
      </c>
      <c r="DC42" s="1112">
        <f t="shared" si="34"/>
        <v>182133.75788152311</v>
      </c>
      <c r="DD42" s="1115">
        <v>352141.64077520714</v>
      </c>
      <c r="DE42" s="1115"/>
      <c r="DF42" s="1115"/>
      <c r="DG42" s="965">
        <f t="shared" si="35"/>
        <v>352141.64077520714</v>
      </c>
      <c r="DH42" s="1117">
        <v>352141.64077520714</v>
      </c>
      <c r="DI42" s="1116">
        <f t="shared" si="36"/>
        <v>534275.39865673031</v>
      </c>
      <c r="DJ42" s="1112">
        <f t="shared" si="37"/>
        <v>535314.9567193269</v>
      </c>
      <c r="DM42" s="1108">
        <v>23</v>
      </c>
      <c r="DN42" s="1118">
        <v>170415.6721923468</v>
      </c>
      <c r="DO42" s="1118">
        <v>974.52003472485922</v>
      </c>
      <c r="DP42" s="1116">
        <f t="shared" si="38"/>
        <v>171390.19222707165</v>
      </c>
      <c r="DQ42" s="1112">
        <f t="shared" si="39"/>
        <v>171401.90744776963</v>
      </c>
      <c r="DR42" s="1115">
        <v>53082.115325101702</v>
      </c>
      <c r="DS42" s="1115"/>
      <c r="DT42" s="1115"/>
      <c r="DU42" s="965">
        <v>53082.115325101702</v>
      </c>
      <c r="DV42" s="1117">
        <f t="shared" si="40"/>
        <v>52771.208904492494</v>
      </c>
      <c r="DW42" s="1116">
        <f t="shared" si="41"/>
        <v>224173.11635226212</v>
      </c>
      <c r="DX42" s="1112">
        <f t="shared" si="42"/>
        <v>229827.0206182946</v>
      </c>
      <c r="EA42" s="1108">
        <v>23</v>
      </c>
      <c r="EB42" s="1118">
        <v>378140.10733996332</v>
      </c>
      <c r="EC42" s="1118">
        <v>2139.8185857059129</v>
      </c>
      <c r="ED42" s="1116">
        <f t="shared" si="43"/>
        <v>380279.9259256692</v>
      </c>
      <c r="EE42" s="1112">
        <f t="shared" si="44"/>
        <v>380279.92592566926</v>
      </c>
      <c r="EF42" s="1115">
        <v>1822.1696954360484</v>
      </c>
      <c r="EG42" s="1115"/>
      <c r="EH42" s="1115">
        <v>462.69104284057926</v>
      </c>
      <c r="EI42" s="965">
        <f t="shared" si="45"/>
        <v>2284.8607382766277</v>
      </c>
      <c r="EJ42" s="1117">
        <f t="shared" si="46"/>
        <v>57565.551208756828</v>
      </c>
      <c r="EK42" s="1116">
        <f t="shared" si="49"/>
        <v>437845.47713442607</v>
      </c>
      <c r="EL42" s="1112">
        <f t="shared" si="48"/>
        <v>438791.58100751572</v>
      </c>
    </row>
    <row r="43" spans="2:142">
      <c r="B43" s="1131">
        <f t="shared" si="13"/>
        <v>23.75</v>
      </c>
      <c r="C43" s="1132">
        <v>23.5</v>
      </c>
      <c r="D43" s="1133">
        <v>197980.61812294423</v>
      </c>
      <c r="E43" s="1133">
        <v>308990.76378503273</v>
      </c>
      <c r="F43" s="1133">
        <v>320799.99238824961</v>
      </c>
      <c r="G43" s="1133">
        <v>463787.63289871707</v>
      </c>
      <c r="H43" s="1133">
        <v>139015.73868008869</v>
      </c>
      <c r="I43" s="1133">
        <v>100626.38780407528</v>
      </c>
      <c r="J43" s="1133">
        <v>269601.04061265144</v>
      </c>
      <c r="K43" s="1133">
        <v>453752.38412133738</v>
      </c>
      <c r="L43" s="1133">
        <v>369079.67352959455</v>
      </c>
      <c r="M43" s="1133">
        <v>680917.63838402217</v>
      </c>
      <c r="N43" s="1133">
        <v>674844.91718112293</v>
      </c>
      <c r="O43" s="1133">
        <v>715982.12640521256</v>
      </c>
      <c r="P43" s="1133">
        <v>833634.92605846224</v>
      </c>
      <c r="Q43" s="1133"/>
      <c r="R43" s="1133">
        <v>367588.04903878982</v>
      </c>
      <c r="S43" s="1133">
        <v>462058.67218075809</v>
      </c>
      <c r="T43" s="1133">
        <v>135441.37103776619</v>
      </c>
      <c r="U43" s="1194">
        <v>209389.72042894646</v>
      </c>
      <c r="V43" s="194"/>
      <c r="X43" s="177"/>
      <c r="AC43" s="1108">
        <v>23.5</v>
      </c>
      <c r="AD43" s="1115">
        <v>559188.54252546851</v>
      </c>
      <c r="AE43" s="1115">
        <v>29161.703553329273</v>
      </c>
      <c r="AF43" s="1116">
        <f t="shared" si="14"/>
        <v>588350.24607879773</v>
      </c>
      <c r="AG43" s="1112">
        <f t="shared" si="0"/>
        <v>622555.17440948461</v>
      </c>
      <c r="AH43" s="1115">
        <v>27801.048202909002</v>
      </c>
      <c r="AI43" s="1115">
        <v>29255.532729241233</v>
      </c>
      <c r="AJ43" s="965">
        <f t="shared" si="15"/>
        <v>57056.580932150231</v>
      </c>
      <c r="AK43" s="1117">
        <f t="shared" si="1"/>
        <v>57157.710559454703</v>
      </c>
      <c r="AL43" s="1116">
        <f t="shared" si="2"/>
        <v>679712.88496893935</v>
      </c>
      <c r="AM43" s="1112">
        <f t="shared" si="3"/>
        <v>680917.63838402217</v>
      </c>
      <c r="AO43" s="1108">
        <v>23.5</v>
      </c>
      <c r="AP43" s="1118">
        <v>485263.47660341387</v>
      </c>
      <c r="AQ43" s="1118">
        <v>21457.614840487411</v>
      </c>
      <c r="AR43" s="1116">
        <f t="shared" si="4"/>
        <v>506721.0914439013</v>
      </c>
      <c r="AS43" s="1112">
        <f t="shared" si="5"/>
        <v>538788.51545851689</v>
      </c>
      <c r="AT43" s="1115">
        <v>117793.1571484992</v>
      </c>
      <c r="AU43" s="1115">
        <v>16830.622488912082</v>
      </c>
      <c r="AV43" s="965">
        <f t="shared" si="16"/>
        <v>134623.77963741129</v>
      </c>
      <c r="AW43" s="1117">
        <f t="shared" si="6"/>
        <v>134862.39282520887</v>
      </c>
      <c r="AX43" s="1116">
        <f t="shared" si="7"/>
        <v>673650.90828372573</v>
      </c>
      <c r="AY43" s="1112">
        <f t="shared" si="8"/>
        <v>674844.91718112293</v>
      </c>
      <c r="BA43" s="1108">
        <v>23.5</v>
      </c>
      <c r="BB43" s="1118">
        <v>408153.04129488434</v>
      </c>
      <c r="BC43" s="1118">
        <v>15637.502136113069</v>
      </c>
      <c r="BD43" s="1116">
        <f t="shared" si="9"/>
        <v>423790.54343099741</v>
      </c>
      <c r="BE43" s="1112">
        <f t="shared" si="17"/>
        <v>433148.03521768458</v>
      </c>
      <c r="BF43" s="1115">
        <v>215041.35957633686</v>
      </c>
      <c r="BG43" s="1115"/>
      <c r="BH43" s="965">
        <f t="shared" si="18"/>
        <v>215041.35957633686</v>
      </c>
      <c r="BI43" s="1117">
        <f t="shared" si="19"/>
        <v>215041.35957633686</v>
      </c>
      <c r="BJ43" s="1116">
        <f t="shared" si="20"/>
        <v>648189.3947940215</v>
      </c>
      <c r="BK43" s="1112">
        <f t="shared" si="21"/>
        <v>715982.12640521256</v>
      </c>
      <c r="BL43" s="69"/>
      <c r="BM43" s="1108">
        <v>23.5</v>
      </c>
      <c r="BN43" s="1118">
        <v>480712.16953715082</v>
      </c>
      <c r="BO43" s="1118">
        <v>23483.585517643281</v>
      </c>
      <c r="BP43" s="1116">
        <f t="shared" si="10"/>
        <v>504195.75505479414</v>
      </c>
      <c r="BQ43" s="1112">
        <f t="shared" si="22"/>
        <v>526366.05584956089</v>
      </c>
      <c r="BR43" s="1115">
        <v>241534.32524355303</v>
      </c>
      <c r="BS43" s="1115"/>
      <c r="BT43" s="965">
        <f t="shared" si="23"/>
        <v>241534.32524355303</v>
      </c>
      <c r="BU43" s="1117">
        <f t="shared" si="24"/>
        <v>241534.32524355303</v>
      </c>
      <c r="BV43" s="1116">
        <f t="shared" si="25"/>
        <v>767900.38109311392</v>
      </c>
      <c r="BW43" s="1112">
        <f t="shared" si="26"/>
        <v>833634.92605846224</v>
      </c>
      <c r="BY43" s="1108">
        <v>23.5</v>
      </c>
      <c r="BZ43" s="1118">
        <v>371443.89649808884</v>
      </c>
      <c r="CA43" s="1118">
        <v>2961.2642617012011</v>
      </c>
      <c r="CB43" s="1116">
        <f t="shared" si="11"/>
        <v>374405.16075979004</v>
      </c>
      <c r="CC43" s="1112">
        <f t="shared" si="50"/>
        <v>403792.94631583162</v>
      </c>
      <c r="CD43" s="1115"/>
      <c r="CE43" s="1115"/>
      <c r="CF43" s="965"/>
      <c r="CG43" s="1117"/>
      <c r="CH43" s="1116"/>
      <c r="CI43" s="1112"/>
      <c r="CJ43" s="69"/>
      <c r="CK43" s="1108">
        <v>23.5</v>
      </c>
      <c r="CL43" s="1118">
        <v>256358.48052080892</v>
      </c>
      <c r="CM43" s="1118">
        <v>1399.0721652550442</v>
      </c>
      <c r="CN43" s="1116">
        <f t="shared" si="12"/>
        <v>257757.55268606398</v>
      </c>
      <c r="CO43" s="1112">
        <f t="shared" si="28"/>
        <v>273751.12792498199</v>
      </c>
      <c r="CP43" s="1115">
        <v>93757.651545600005</v>
      </c>
      <c r="CQ43" s="1115"/>
      <c r="CR43" s="1115"/>
      <c r="CS43" s="965">
        <f t="shared" si="29"/>
        <v>93757.651545600005</v>
      </c>
      <c r="CT43" s="1117">
        <f t="shared" si="30"/>
        <v>93757.651545600005</v>
      </c>
      <c r="CU43" s="1116">
        <f t="shared" si="31"/>
        <v>367508.77947058203</v>
      </c>
      <c r="CV43" s="1112">
        <f t="shared" si="32"/>
        <v>367588.04903878982</v>
      </c>
      <c r="CY43" s="1108">
        <v>23.5</v>
      </c>
      <c r="CZ43" s="1118">
        <v>78707.157529657226</v>
      </c>
      <c r="DA43" s="1118">
        <v>0</v>
      </c>
      <c r="DB43" s="1116">
        <f t="shared" si="33"/>
        <v>78707.157529657226</v>
      </c>
      <c r="DC43" s="1112">
        <f t="shared" si="34"/>
        <v>83825.356003781781</v>
      </c>
      <c r="DD43" s="1115">
        <v>377336.01859164092</v>
      </c>
      <c r="DE43" s="1115"/>
      <c r="DF43" s="1115"/>
      <c r="DG43" s="965">
        <f t="shared" si="35"/>
        <v>377336.01859164092</v>
      </c>
      <c r="DH43" s="1117">
        <v>377336.01859164092</v>
      </c>
      <c r="DI43" s="1116">
        <f t="shared" si="36"/>
        <v>461161.37459542271</v>
      </c>
      <c r="DJ43" s="1112">
        <f t="shared" si="37"/>
        <v>462058.67218075809</v>
      </c>
      <c r="DM43" s="1108">
        <v>23.5</v>
      </c>
      <c r="DN43" s="1118">
        <v>69840.793544509317</v>
      </c>
      <c r="DO43" s="1118">
        <v>718.06716030495716</v>
      </c>
      <c r="DP43" s="1116">
        <f t="shared" si="38"/>
        <v>70558.860704814273</v>
      </c>
      <c r="DQ43" s="1112">
        <f t="shared" si="39"/>
        <v>70563.683691559389</v>
      </c>
      <c r="DR43" s="1115">
        <v>61908.337937563345</v>
      </c>
      <c r="DS43" s="1115"/>
      <c r="DT43" s="1115"/>
      <c r="DU43" s="965">
        <v>61908.337937563345</v>
      </c>
      <c r="DV43" s="1117">
        <f t="shared" si="40"/>
        <v>61545.735587672985</v>
      </c>
      <c r="DW43" s="1116">
        <f t="shared" si="41"/>
        <v>132109.41927923239</v>
      </c>
      <c r="DX43" s="1112">
        <f t="shared" si="42"/>
        <v>135441.37103776619</v>
      </c>
      <c r="EA43" s="1108">
        <v>23.5</v>
      </c>
      <c r="EB43" s="1118">
        <v>137178.18560579978</v>
      </c>
      <c r="EC43" s="1118">
        <v>1029.8463554809425</v>
      </c>
      <c r="ED43" s="1116">
        <f t="shared" si="43"/>
        <v>138208.03196128074</v>
      </c>
      <c r="EE43" s="1112">
        <f t="shared" si="44"/>
        <v>138208.03196128077</v>
      </c>
      <c r="EF43" s="1115">
        <v>2606.2548371085295</v>
      </c>
      <c r="EG43" s="1115"/>
      <c r="EH43" s="1115">
        <v>201.13046851400728</v>
      </c>
      <c r="EI43" s="965">
        <f t="shared" si="45"/>
        <v>2807.3853056225366</v>
      </c>
      <c r="EJ43" s="1117">
        <f t="shared" si="46"/>
        <v>70730.211196775199</v>
      </c>
      <c r="EK43" s="1116">
        <f t="shared" si="49"/>
        <v>208938.24315805596</v>
      </c>
      <c r="EL43" s="1112">
        <f t="shared" si="48"/>
        <v>209389.72042894646</v>
      </c>
    </row>
    <row r="44" spans="2:142">
      <c r="B44" s="1131">
        <f t="shared" si="13"/>
        <v>24.25</v>
      </c>
      <c r="C44" s="1096">
        <v>24</v>
      </c>
      <c r="D44" s="1133">
        <v>217663.15602867579</v>
      </c>
      <c r="E44" s="1133">
        <v>422506.22527307435</v>
      </c>
      <c r="F44" s="1133">
        <v>336329.73302831803</v>
      </c>
      <c r="G44" s="1133">
        <v>565582.39882813767</v>
      </c>
      <c r="H44" s="1133">
        <v>150971.90460926056</v>
      </c>
      <c r="I44" s="1133">
        <v>85648.134803618188</v>
      </c>
      <c r="J44" s="1133">
        <v>86976.068923280778</v>
      </c>
      <c r="K44" s="1133">
        <v>334131.49799133721</v>
      </c>
      <c r="L44" s="1133">
        <v>378216.08527359599</v>
      </c>
      <c r="M44" s="1133">
        <v>526528.07092335238</v>
      </c>
      <c r="N44" s="1133">
        <v>616623.24819667521</v>
      </c>
      <c r="O44" s="1133">
        <v>773781.96045872418</v>
      </c>
      <c r="P44" s="1133">
        <v>587030.42898821563</v>
      </c>
      <c r="Q44" s="1133"/>
      <c r="R44" s="1133">
        <v>262929.7649817139</v>
      </c>
      <c r="S44" s="1133">
        <v>479607.92689832783</v>
      </c>
      <c r="T44" s="1133">
        <v>82382.99133601725</v>
      </c>
      <c r="U44" s="1194">
        <v>64540.980475894117</v>
      </c>
      <c r="V44" s="194"/>
      <c r="X44" s="177"/>
      <c r="AC44" s="1108">
        <v>24</v>
      </c>
      <c r="AD44" s="1115">
        <v>414022.34963742853</v>
      </c>
      <c r="AE44" s="1115">
        <v>31912.139316049026</v>
      </c>
      <c r="AF44" s="1116">
        <f t="shared" si="14"/>
        <v>445934.48895347759</v>
      </c>
      <c r="AG44" s="1112">
        <f t="shared" si="0"/>
        <v>471859.78997356474</v>
      </c>
      <c r="AH44" s="1115">
        <v>27801.048202909002</v>
      </c>
      <c r="AI44" s="1115">
        <v>25840.565330215497</v>
      </c>
      <c r="AJ44" s="965">
        <f t="shared" si="15"/>
        <v>53641.613533124502</v>
      </c>
      <c r="AK44" s="1117">
        <f t="shared" si="1"/>
        <v>53736.690319990972</v>
      </c>
      <c r="AL44" s="1116">
        <f t="shared" si="2"/>
        <v>525596.48029355565</v>
      </c>
      <c r="AM44" s="1112">
        <f t="shared" si="3"/>
        <v>526528.07092335238</v>
      </c>
      <c r="AO44" s="1108">
        <v>24</v>
      </c>
      <c r="AP44" s="1118">
        <v>418253.63911225076</v>
      </c>
      <c r="AQ44" s="1118">
        <v>17925.971074564248</v>
      </c>
      <c r="AR44" s="1116">
        <f t="shared" si="4"/>
        <v>436179.61018681503</v>
      </c>
      <c r="AS44" s="1112">
        <f t="shared" si="5"/>
        <v>463782.87506480527</v>
      </c>
      <c r="AT44" s="1115">
        <v>124203.66910215902</v>
      </c>
      <c r="AU44" s="1115">
        <v>27277.215757891998</v>
      </c>
      <c r="AV44" s="965">
        <f t="shared" si="16"/>
        <v>151480.88486005101</v>
      </c>
      <c r="AW44" s="1117">
        <f t="shared" si="6"/>
        <v>151749.3763325398</v>
      </c>
      <c r="AX44" s="1116">
        <f t="shared" si="7"/>
        <v>615532.2513973451</v>
      </c>
      <c r="AY44" s="1112">
        <f t="shared" si="8"/>
        <v>616623.24819667521</v>
      </c>
      <c r="BA44" s="1108">
        <v>24</v>
      </c>
      <c r="BB44" s="1118">
        <v>226062.69531965969</v>
      </c>
      <c r="BC44" s="1118">
        <v>14156.132017961649</v>
      </c>
      <c r="BD44" s="1116">
        <f t="shared" si="9"/>
        <v>240218.82733762133</v>
      </c>
      <c r="BE44" s="1112">
        <f t="shared" si="17"/>
        <v>245522.9704778172</v>
      </c>
      <c r="BF44" s="1115">
        <v>454993.48399078753</v>
      </c>
      <c r="BG44" s="1115"/>
      <c r="BH44" s="965">
        <f t="shared" si="18"/>
        <v>454993.48399078753</v>
      </c>
      <c r="BI44" s="1117">
        <f t="shared" si="19"/>
        <v>454993.48399078753</v>
      </c>
      <c r="BJ44" s="1116">
        <f t="shared" si="20"/>
        <v>700516.45446860476</v>
      </c>
      <c r="BK44" s="1112">
        <f t="shared" si="21"/>
        <v>773781.96045872418</v>
      </c>
      <c r="BL44" s="69"/>
      <c r="BM44" s="1108">
        <v>24</v>
      </c>
      <c r="BN44" s="1118">
        <v>355233.31345845928</v>
      </c>
      <c r="BO44" s="1118">
        <v>20643.894961212623</v>
      </c>
      <c r="BP44" s="1116">
        <f t="shared" si="10"/>
        <v>375877.20841967192</v>
      </c>
      <c r="BQ44" s="1112">
        <f t="shared" si="22"/>
        <v>392405.13569596515</v>
      </c>
      <c r="BR44" s="1115">
        <v>148336.23206876792</v>
      </c>
      <c r="BS44" s="1115"/>
      <c r="BT44" s="965">
        <f t="shared" si="23"/>
        <v>148336.23206876792</v>
      </c>
      <c r="BU44" s="1117">
        <f t="shared" si="24"/>
        <v>148336.23206876792</v>
      </c>
      <c r="BV44" s="1116">
        <f t="shared" si="25"/>
        <v>540741.36776473303</v>
      </c>
      <c r="BW44" s="1112">
        <f t="shared" si="26"/>
        <v>587030.42898821563</v>
      </c>
      <c r="BY44" s="1108">
        <v>24</v>
      </c>
      <c r="BZ44" s="1118">
        <v>302217.43784028734</v>
      </c>
      <c r="CA44" s="1118">
        <v>2476.5580236861742</v>
      </c>
      <c r="CB44" s="1116">
        <f t="shared" si="11"/>
        <v>304693.99586397351</v>
      </c>
      <c r="CC44" s="1112">
        <f t="shared" si="50"/>
        <v>328610.01719362801</v>
      </c>
      <c r="CD44" s="1115"/>
      <c r="CE44" s="1115"/>
      <c r="CF44" s="965"/>
      <c r="CG44" s="1117"/>
      <c r="CH44" s="1116"/>
      <c r="CI44" s="1112"/>
      <c r="CJ44" s="69"/>
      <c r="CK44" s="1108">
        <v>24</v>
      </c>
      <c r="CL44" s="1118">
        <v>177359.30857235377</v>
      </c>
      <c r="CM44" s="1118">
        <v>1190.7354911243606</v>
      </c>
      <c r="CN44" s="1116">
        <f t="shared" si="12"/>
        <v>178550.04406347813</v>
      </c>
      <c r="CO44" s="1112">
        <f t="shared" si="28"/>
        <v>189628.87971303682</v>
      </c>
      <c r="CP44" s="1115">
        <v>73244.185033199989</v>
      </c>
      <c r="CQ44" s="1115"/>
      <c r="CR44" s="1115"/>
      <c r="CS44" s="965">
        <f t="shared" si="29"/>
        <v>73244.185033199989</v>
      </c>
      <c r="CT44" s="1117">
        <f t="shared" si="30"/>
        <v>73244.185033199989</v>
      </c>
      <c r="CU44" s="1116">
        <f t="shared" si="31"/>
        <v>262873.06474623678</v>
      </c>
      <c r="CV44" s="1112">
        <f t="shared" si="32"/>
        <v>262929.7649817139</v>
      </c>
      <c r="CY44" s="1108">
        <v>24</v>
      </c>
      <c r="CZ44" s="1118">
        <v>80322.93692761389</v>
      </c>
      <c r="DA44" s="1118">
        <v>0</v>
      </c>
      <c r="DB44" s="1116">
        <f t="shared" si="33"/>
        <v>80322.93692761389</v>
      </c>
      <c r="DC44" s="1112">
        <f t="shared" si="34"/>
        <v>85546.206908685286</v>
      </c>
      <c r="DD44" s="1115">
        <v>393130.34252477979</v>
      </c>
      <c r="DE44" s="1115"/>
      <c r="DF44" s="1115"/>
      <c r="DG44" s="965">
        <f t="shared" si="35"/>
        <v>393130.34252477979</v>
      </c>
      <c r="DH44" s="1117">
        <v>393130.34252477979</v>
      </c>
      <c r="DI44" s="1116">
        <f t="shared" si="36"/>
        <v>478676.54943346506</v>
      </c>
      <c r="DJ44" s="1112">
        <f t="shared" si="37"/>
        <v>479607.92689832783</v>
      </c>
      <c r="DM44" s="1108">
        <v>24</v>
      </c>
      <c r="DN44" s="1118">
        <v>56561.975563141641</v>
      </c>
      <c r="DO44" s="1118">
        <v>367.30383538649875</v>
      </c>
      <c r="DP44" s="1116">
        <f t="shared" si="38"/>
        <v>56929.279398528139</v>
      </c>
      <c r="DQ44" s="1112">
        <f t="shared" si="39"/>
        <v>56933.17074764015</v>
      </c>
      <c r="DR44" s="1115">
        <v>23561.141396345356</v>
      </c>
      <c r="DS44" s="1115"/>
      <c r="DT44" s="1115"/>
      <c r="DU44" s="965">
        <v>23561.141396345356</v>
      </c>
      <c r="DV44" s="1117">
        <f t="shared" si="40"/>
        <v>23423.141806612708</v>
      </c>
      <c r="DW44" s="1116">
        <f t="shared" si="41"/>
        <v>80356.312554252858</v>
      </c>
      <c r="DX44" s="1112">
        <f t="shared" si="42"/>
        <v>82382.99133601725</v>
      </c>
      <c r="EA44" s="1108">
        <v>24</v>
      </c>
      <c r="EB44" s="1118">
        <v>43608.992830344578</v>
      </c>
      <c r="EC44" s="1118">
        <v>374.36769059572572</v>
      </c>
      <c r="ED44" s="1116">
        <f t="shared" si="43"/>
        <v>43983.360520940303</v>
      </c>
      <c r="EE44" s="1112">
        <f t="shared" si="44"/>
        <v>43983.36052094031</v>
      </c>
      <c r="EF44" s="1115">
        <v>717.82442547480696</v>
      </c>
      <c r="EG44" s="1115"/>
      <c r="EH44" s="1115">
        <v>92.614027434271421</v>
      </c>
      <c r="EI44" s="965">
        <f t="shared" si="45"/>
        <v>810.43845290907836</v>
      </c>
      <c r="EJ44" s="1117">
        <f t="shared" si="46"/>
        <v>20418.459418963022</v>
      </c>
      <c r="EK44" s="1116">
        <f t="shared" si="49"/>
        <v>64401.819939903333</v>
      </c>
      <c r="EL44" s="1112">
        <f t="shared" si="48"/>
        <v>64540.980475894117</v>
      </c>
    </row>
    <row r="45" spans="2:142">
      <c r="B45" s="1131">
        <f t="shared" si="13"/>
        <v>24.75</v>
      </c>
      <c r="C45" s="1132">
        <v>24.5</v>
      </c>
      <c r="D45" s="1133">
        <v>211534.68123015005</v>
      </c>
      <c r="E45" s="1133">
        <v>342344.18559314252</v>
      </c>
      <c r="F45" s="1133">
        <v>295612.84612826095</v>
      </c>
      <c r="G45" s="1133">
        <v>562545.39856116334</v>
      </c>
      <c r="H45" s="1133">
        <v>158272.8737152814</v>
      </c>
      <c r="I45" s="1133">
        <v>81959.064070095774</v>
      </c>
      <c r="J45" s="1133">
        <v>49296.869811322205</v>
      </c>
      <c r="K45" s="1133">
        <v>243695.59928151238</v>
      </c>
      <c r="L45" s="1133">
        <v>265456.97134948877</v>
      </c>
      <c r="M45" s="1133">
        <v>428370.97957570327</v>
      </c>
      <c r="N45" s="1133">
        <v>328765.68821979058</v>
      </c>
      <c r="O45" s="1133">
        <v>353993.8650154951</v>
      </c>
      <c r="P45" s="1133">
        <v>374413.24210110126</v>
      </c>
      <c r="Q45" s="1133"/>
      <c r="R45" s="1133">
        <v>127666.55650011091</v>
      </c>
      <c r="S45" s="1133">
        <v>330763.994955539</v>
      </c>
      <c r="T45" s="1133">
        <v>41721.118097623752</v>
      </c>
      <c r="U45" s="1194">
        <v>32878.187337358671</v>
      </c>
      <c r="V45" s="194"/>
      <c r="X45" s="177"/>
      <c r="AC45" s="1108">
        <v>24.5</v>
      </c>
      <c r="AD45" s="1115">
        <v>344322.41749775759</v>
      </c>
      <c r="AE45" s="1115">
        <v>18815.390698691619</v>
      </c>
      <c r="AF45" s="1116">
        <f t="shared" si="14"/>
        <v>363137.80819644919</v>
      </c>
      <c r="AG45" s="1112">
        <f t="shared" si="0"/>
        <v>384249.55716962583</v>
      </c>
      <c r="AH45" s="1115">
        <v>16769.977160716429</v>
      </c>
      <c r="AI45" s="1115">
        <v>26516.801383012866</v>
      </c>
      <c r="AJ45" s="965">
        <f t="shared" si="15"/>
        <v>43286.778543729291</v>
      </c>
      <c r="AK45" s="1117">
        <f t="shared" si="1"/>
        <v>43363.501959500456</v>
      </c>
      <c r="AL45" s="1116">
        <f t="shared" si="2"/>
        <v>427613.05912912625</v>
      </c>
      <c r="AM45" s="1112">
        <f t="shared" si="3"/>
        <v>428370.97957570327</v>
      </c>
      <c r="AO45" s="1108">
        <v>24.5</v>
      </c>
      <c r="AP45" s="1118">
        <v>211366.09612883904</v>
      </c>
      <c r="AQ45" s="1118">
        <v>12257.993897117605</v>
      </c>
      <c r="AR45" s="1116">
        <f t="shared" si="4"/>
        <v>223624.09002595666</v>
      </c>
      <c r="AS45" s="1112">
        <f t="shared" si="5"/>
        <v>237775.95509695858</v>
      </c>
      <c r="AT45" s="1115">
        <v>70515.63149025802</v>
      </c>
      <c r="AU45" s="1115">
        <v>19732.453952517615</v>
      </c>
      <c r="AV45" s="965">
        <f t="shared" si="16"/>
        <v>90248.085442775628</v>
      </c>
      <c r="AW45" s="1117">
        <f t="shared" si="6"/>
        <v>90408.045172164668</v>
      </c>
      <c r="AX45" s="1116">
        <f t="shared" si="7"/>
        <v>328184.00026912324</v>
      </c>
      <c r="AY45" s="1112">
        <f t="shared" si="8"/>
        <v>328765.68821979058</v>
      </c>
      <c r="BA45" s="1108">
        <v>24.5</v>
      </c>
      <c r="BB45" s="1118">
        <v>140418.34271499058</v>
      </c>
      <c r="BC45" s="1118">
        <v>9001.379238743828</v>
      </c>
      <c r="BD45" s="1116">
        <f t="shared" si="9"/>
        <v>149419.72195373441</v>
      </c>
      <c r="BE45" s="1112">
        <f t="shared" si="17"/>
        <v>152718.9787272136</v>
      </c>
      <c r="BF45" s="1115">
        <v>167756.99499189763</v>
      </c>
      <c r="BG45" s="1115"/>
      <c r="BH45" s="965">
        <f t="shared" si="18"/>
        <v>167756.99499189763</v>
      </c>
      <c r="BI45" s="1117">
        <f t="shared" si="19"/>
        <v>167756.99499189763</v>
      </c>
      <c r="BJ45" s="1116">
        <f t="shared" si="20"/>
        <v>320475.97371911124</v>
      </c>
      <c r="BK45" s="1112">
        <f t="shared" si="21"/>
        <v>353993.8650154951</v>
      </c>
      <c r="BL45" s="69"/>
      <c r="BM45" s="1108">
        <v>24.5</v>
      </c>
      <c r="BN45" s="1118">
        <v>210940.34839331848</v>
      </c>
      <c r="BO45" s="1118">
        <v>12155.343931849262</v>
      </c>
      <c r="BP45" s="1116">
        <f t="shared" si="10"/>
        <v>223095.69232516774</v>
      </c>
      <c r="BQ45" s="1112">
        <f t="shared" si="22"/>
        <v>232905.56984848841</v>
      </c>
      <c r="BR45" s="1115">
        <v>111984.09624928367</v>
      </c>
      <c r="BS45" s="1115"/>
      <c r="BT45" s="965">
        <f t="shared" si="23"/>
        <v>111984.09624928367</v>
      </c>
      <c r="BU45" s="1117">
        <f t="shared" si="24"/>
        <v>111984.09624928367</v>
      </c>
      <c r="BV45" s="1116">
        <f t="shared" si="25"/>
        <v>344889.66609777207</v>
      </c>
      <c r="BW45" s="1112">
        <f t="shared" si="26"/>
        <v>374413.24210110126</v>
      </c>
      <c r="BY45" s="1108">
        <v>24.5</v>
      </c>
      <c r="BZ45" s="1118">
        <v>106954.46220491682</v>
      </c>
      <c r="CA45" s="1118">
        <v>782.40739626905076</v>
      </c>
      <c r="CB45" s="1116">
        <f t="shared" si="11"/>
        <v>107736.86960118587</v>
      </c>
      <c r="CC45" s="1112">
        <f t="shared" si="50"/>
        <v>116193.34497105982</v>
      </c>
      <c r="CD45" s="1115"/>
      <c r="CE45" s="1115"/>
      <c r="CF45" s="965"/>
      <c r="CG45" s="1117"/>
      <c r="CH45" s="1116"/>
      <c r="CI45" s="1112"/>
      <c r="CJ45" s="69"/>
      <c r="CK45" s="1108">
        <v>24.5</v>
      </c>
      <c r="CL45" s="1118">
        <v>89865.21556859836</v>
      </c>
      <c r="CM45" s="1118">
        <v>665.82788224608908</v>
      </c>
      <c r="CN45" s="1116">
        <f t="shared" si="12"/>
        <v>90531.043450844445</v>
      </c>
      <c r="CO45" s="1112">
        <f t="shared" si="28"/>
        <v>96148.396035861908</v>
      </c>
      <c r="CP45" s="1115">
        <v>31490.629447300002</v>
      </c>
      <c r="CQ45" s="1115"/>
      <c r="CR45" s="1115"/>
      <c r="CS45" s="965">
        <f t="shared" si="29"/>
        <v>31490.629447300002</v>
      </c>
      <c r="CT45" s="1117">
        <f t="shared" si="30"/>
        <v>31490.629447300002</v>
      </c>
      <c r="CU45" s="1116">
        <f t="shared" si="31"/>
        <v>127639.02548316191</v>
      </c>
      <c r="CV45" s="1112">
        <f t="shared" si="32"/>
        <v>127666.55650011091</v>
      </c>
      <c r="CY45" s="1108">
        <v>24.5</v>
      </c>
      <c r="CZ45" s="1118">
        <v>21517.63242210379</v>
      </c>
      <c r="DA45" s="1118">
        <v>0</v>
      </c>
      <c r="DB45" s="1116">
        <f t="shared" si="33"/>
        <v>21517.63242210379</v>
      </c>
      <c r="DC45" s="1112">
        <f t="shared" si="34"/>
        <v>22916.889070243913</v>
      </c>
      <c r="DD45" s="1115">
        <v>307204.77677893132</v>
      </c>
      <c r="DE45" s="1115"/>
      <c r="DF45" s="1115"/>
      <c r="DG45" s="965">
        <f t="shared" si="35"/>
        <v>307204.77677893132</v>
      </c>
      <c r="DH45" s="1117">
        <v>307204.77677893132</v>
      </c>
      <c r="DI45" s="1116">
        <f t="shared" si="36"/>
        <v>330121.66584917525</v>
      </c>
      <c r="DJ45" s="1112">
        <f t="shared" si="37"/>
        <v>330763.994955539</v>
      </c>
      <c r="DM45" s="1108">
        <v>24.5</v>
      </c>
      <c r="DN45" s="1118">
        <v>17462.074717216205</v>
      </c>
      <c r="DO45" s="1118">
        <v>203.46862119911822</v>
      </c>
      <c r="DP45" s="1116">
        <f t="shared" si="38"/>
        <v>17665.543338415322</v>
      </c>
      <c r="DQ45" s="1112">
        <f t="shared" si="39"/>
        <v>17666.750850562137</v>
      </c>
      <c r="DR45" s="1115">
        <v>23163.670345023002</v>
      </c>
      <c r="DS45" s="1115"/>
      <c r="DT45" s="1115"/>
      <c r="DU45" s="965">
        <v>23163.670345023002</v>
      </c>
      <c r="DV45" s="1117">
        <f t="shared" si="40"/>
        <v>23027.998776717261</v>
      </c>
      <c r="DW45" s="1116">
        <f t="shared" si="41"/>
        <v>40694.749627279394</v>
      </c>
      <c r="DX45" s="1112">
        <f t="shared" si="42"/>
        <v>41721.118097623752</v>
      </c>
      <c r="EA45" s="1108">
        <v>24.5</v>
      </c>
      <c r="EB45" s="1118">
        <v>15299.378084019027</v>
      </c>
      <c r="EC45" s="1118">
        <v>220.68136188877335</v>
      </c>
      <c r="ED45" s="1116">
        <f t="shared" si="43"/>
        <v>15520.0594459078</v>
      </c>
      <c r="EE45" s="1112">
        <f t="shared" si="44"/>
        <v>15520.059445907804</v>
      </c>
      <c r="EF45" s="1115">
        <v>657.08543562693853</v>
      </c>
      <c r="EG45" s="1115"/>
      <c r="EH45" s="1115">
        <v>29.07024299020264</v>
      </c>
      <c r="EI45" s="965">
        <f t="shared" si="45"/>
        <v>686.15567861714112</v>
      </c>
      <c r="EJ45" s="1117">
        <f t="shared" si="46"/>
        <v>17287.237332637909</v>
      </c>
      <c r="EK45" s="1116">
        <f t="shared" si="49"/>
        <v>32807.296778545715</v>
      </c>
      <c r="EL45" s="1112">
        <f t="shared" si="48"/>
        <v>32878.187337358671</v>
      </c>
    </row>
    <row r="46" spans="2:142">
      <c r="B46" s="1131">
        <f t="shared" si="13"/>
        <v>25.25</v>
      </c>
      <c r="C46" s="1096">
        <v>25</v>
      </c>
      <c r="D46" s="1133">
        <v>181854.0762933089</v>
      </c>
      <c r="E46" s="1133">
        <v>282228.6159044808</v>
      </c>
      <c r="F46" s="1133">
        <v>252940.34335847062</v>
      </c>
      <c r="G46" s="1133">
        <v>351832.31251767534</v>
      </c>
      <c r="H46" s="1133">
        <v>122764.93054057912</v>
      </c>
      <c r="I46" s="1133">
        <v>76782.134576078024</v>
      </c>
      <c r="J46" s="1133">
        <v>39677.603473055649</v>
      </c>
      <c r="K46" s="1133">
        <v>120814.82453758843</v>
      </c>
      <c r="L46" s="1133">
        <v>237894.39693577006</v>
      </c>
      <c r="M46" s="1133">
        <v>239836.90496604799</v>
      </c>
      <c r="N46" s="1133">
        <v>238873.05150928977</v>
      </c>
      <c r="O46" s="1133">
        <v>230589.31527133673</v>
      </c>
      <c r="P46" s="1133">
        <v>165450.78219432119</v>
      </c>
      <c r="Q46" s="1133"/>
      <c r="R46" s="1133">
        <v>77370.740609756132</v>
      </c>
      <c r="S46" s="1133">
        <v>270179.47259068198</v>
      </c>
      <c r="T46" s="1133">
        <v>14856.348391933443</v>
      </c>
      <c r="U46" s="1194">
        <v>15119.375729128902</v>
      </c>
      <c r="V46" s="194"/>
      <c r="X46" s="177"/>
      <c r="AC46" s="1108">
        <v>25</v>
      </c>
      <c r="AD46" s="1115">
        <v>174229.51415528156</v>
      </c>
      <c r="AE46" s="1115">
        <v>12861.440804658278</v>
      </c>
      <c r="AF46" s="1116">
        <f t="shared" si="14"/>
        <v>187090.95495993985</v>
      </c>
      <c r="AG46" s="1112">
        <f t="shared" si="0"/>
        <v>197967.86501203055</v>
      </c>
      <c r="AH46" s="1115">
        <v>18556.941940137036</v>
      </c>
      <c r="AI46" s="1115">
        <v>22814.424068592289</v>
      </c>
      <c r="AJ46" s="965">
        <f t="shared" si="15"/>
        <v>41371.366008729325</v>
      </c>
      <c r="AK46" s="1117">
        <f t="shared" si="1"/>
        <v>41444.694461945182</v>
      </c>
      <c r="AL46" s="1116">
        <f t="shared" si="2"/>
        <v>239412.55947397574</v>
      </c>
      <c r="AM46" s="1112">
        <f t="shared" si="3"/>
        <v>239836.90496604799</v>
      </c>
      <c r="AO46" s="1108">
        <v>25</v>
      </c>
      <c r="AP46" s="1118">
        <v>155798.29661905204</v>
      </c>
      <c r="AQ46" s="1118">
        <v>6420.2851761387383</v>
      </c>
      <c r="AR46" s="1116">
        <f t="shared" si="4"/>
        <v>162218.58179519078</v>
      </c>
      <c r="AS46" s="1112">
        <f t="shared" si="5"/>
        <v>172484.45020546965</v>
      </c>
      <c r="AT46" s="1115">
        <v>47277.525658241175</v>
      </c>
      <c r="AU46" s="1115">
        <v>18571.721367075403</v>
      </c>
      <c r="AV46" s="965">
        <f t="shared" si="16"/>
        <v>65849.247025316581</v>
      </c>
      <c r="AW46" s="1117">
        <f t="shared" si="6"/>
        <v>65965.961165932007</v>
      </c>
      <c r="AX46" s="1116">
        <f t="shared" si="7"/>
        <v>238450.41137140166</v>
      </c>
      <c r="AY46" s="1112">
        <f t="shared" si="8"/>
        <v>238873.05150928977</v>
      </c>
      <c r="BA46" s="1108">
        <v>25</v>
      </c>
      <c r="BB46" s="1118">
        <v>54337.954464599665</v>
      </c>
      <c r="BC46" s="1118">
        <v>4450.9608975323426</v>
      </c>
      <c r="BD46" s="1116">
        <f t="shared" si="9"/>
        <v>58788.915362132007</v>
      </c>
      <c r="BE46" s="1112">
        <f t="shared" si="17"/>
        <v>60087.001884298508</v>
      </c>
      <c r="BF46" s="1115">
        <v>148668.97567358959</v>
      </c>
      <c r="BG46" s="1115"/>
      <c r="BH46" s="965">
        <f t="shared" si="18"/>
        <v>148668.97567358959</v>
      </c>
      <c r="BI46" s="1117">
        <f t="shared" si="19"/>
        <v>148668.97567358959</v>
      </c>
      <c r="BJ46" s="1116">
        <f t="shared" si="20"/>
        <v>208755.97755788811</v>
      </c>
      <c r="BK46" s="1112">
        <f t="shared" si="21"/>
        <v>230589.31527133673</v>
      </c>
      <c r="BL46" s="69"/>
      <c r="BM46" s="1108">
        <v>25</v>
      </c>
      <c r="BN46" s="1118">
        <v>82439.172038138277</v>
      </c>
      <c r="BO46" s="1118">
        <v>7692.3052709394633</v>
      </c>
      <c r="BP46" s="1116">
        <f t="shared" si="10"/>
        <v>90131.477309077745</v>
      </c>
      <c r="BQ46" s="1112">
        <f t="shared" si="22"/>
        <v>94094.703780117328</v>
      </c>
      <c r="BR46" s="1115">
        <v>58309.801750716331</v>
      </c>
      <c r="BS46" s="1115"/>
      <c r="BT46" s="965">
        <f t="shared" si="23"/>
        <v>58309.801750716331</v>
      </c>
      <c r="BU46" s="1117">
        <f t="shared" si="24"/>
        <v>58309.801750716331</v>
      </c>
      <c r="BV46" s="1116">
        <f t="shared" si="25"/>
        <v>152404.50553083367</v>
      </c>
      <c r="BW46" s="1112">
        <f t="shared" si="26"/>
        <v>165450.78219432119</v>
      </c>
      <c r="BY46" s="1108">
        <v>25</v>
      </c>
      <c r="BZ46" s="1118">
        <v>74003.996858944971</v>
      </c>
      <c r="CA46" s="1118">
        <v>359.78440877088178</v>
      </c>
      <c r="CB46" s="1116">
        <f t="shared" si="11"/>
        <v>74363.781267715851</v>
      </c>
      <c r="CC46" s="1112">
        <f t="shared" si="50"/>
        <v>80200.738356120171</v>
      </c>
      <c r="CD46" s="1115"/>
      <c r="CE46" s="1115"/>
      <c r="CF46" s="965"/>
      <c r="CG46" s="1117"/>
      <c r="CH46" s="1116"/>
      <c r="CI46" s="1112"/>
      <c r="CJ46" s="69"/>
      <c r="CK46" s="1108">
        <v>25</v>
      </c>
      <c r="CL46" s="1118">
        <v>41060.789594312286</v>
      </c>
      <c r="CM46" s="1118">
        <v>331.63238988757689</v>
      </c>
      <c r="CN46" s="1116">
        <f t="shared" si="12"/>
        <v>41392.421984199864</v>
      </c>
      <c r="CO46" s="1112">
        <f t="shared" si="28"/>
        <v>43960.776658685951</v>
      </c>
      <c r="CP46" s="1115">
        <v>33393.279118099999</v>
      </c>
      <c r="CQ46" s="1115"/>
      <c r="CR46" s="1115"/>
      <c r="CS46" s="965">
        <f t="shared" si="29"/>
        <v>33393.279118099999</v>
      </c>
      <c r="CT46" s="1117">
        <f t="shared" si="30"/>
        <v>33393.279118099999</v>
      </c>
      <c r="CU46" s="1116">
        <f t="shared" si="31"/>
        <v>77354.055776785943</v>
      </c>
      <c r="CV46" s="1112">
        <f t="shared" si="32"/>
        <v>77370.740609756132</v>
      </c>
      <c r="CY46" s="1108">
        <v>25</v>
      </c>
      <c r="CZ46" s="1118">
        <v>10023.893020712236</v>
      </c>
      <c r="DA46" s="1118">
        <v>0</v>
      </c>
      <c r="DB46" s="1116">
        <f t="shared" si="33"/>
        <v>10023.893020712236</v>
      </c>
      <c r="DC46" s="1112">
        <f t="shared" si="34"/>
        <v>10675.730484720074</v>
      </c>
      <c r="DD46" s="1115">
        <v>258979.06547297369</v>
      </c>
      <c r="DE46" s="1115"/>
      <c r="DF46" s="1115"/>
      <c r="DG46" s="965">
        <f t="shared" si="35"/>
        <v>258979.06547297369</v>
      </c>
      <c r="DH46" s="1117">
        <v>258979.06547297369</v>
      </c>
      <c r="DI46" s="1116">
        <f t="shared" si="36"/>
        <v>269654.79595769377</v>
      </c>
      <c r="DJ46" s="1112">
        <f t="shared" si="37"/>
        <v>270179.47259068198</v>
      </c>
      <c r="DM46" s="1108">
        <v>25</v>
      </c>
      <c r="DN46" s="1118">
        <v>4663.2166853291119</v>
      </c>
      <c r="DO46" s="1118">
        <v>0</v>
      </c>
      <c r="DP46" s="1116">
        <f t="shared" si="38"/>
        <v>4663.2166853291119</v>
      </c>
      <c r="DQ46" s="1112">
        <f t="shared" si="39"/>
        <v>4663.5354352641061</v>
      </c>
      <c r="DR46" s="1115">
        <v>9885.235126896232</v>
      </c>
      <c r="DS46" s="1115"/>
      <c r="DT46" s="1115"/>
      <c r="DU46" s="965">
        <v>9885.235126896232</v>
      </c>
      <c r="DV46" s="1117">
        <f t="shared" si="40"/>
        <v>9827.3364721165417</v>
      </c>
      <c r="DW46" s="1116">
        <f t="shared" si="41"/>
        <v>14490.871907380648</v>
      </c>
      <c r="DX46" s="1112">
        <f t="shared" si="42"/>
        <v>14856.348391933443</v>
      </c>
      <c r="EA46" s="1108">
        <v>25</v>
      </c>
      <c r="EB46" s="1118">
        <v>10130.503372182795</v>
      </c>
      <c r="EC46" s="1118">
        <v>147.12090792584894</v>
      </c>
      <c r="ED46" s="1116">
        <f t="shared" si="43"/>
        <v>10277.624280108645</v>
      </c>
      <c r="EE46" s="1112">
        <f t="shared" si="44"/>
        <v>10277.624280108646</v>
      </c>
      <c r="EF46" s="1115">
        <v>184.97783271850793</v>
      </c>
      <c r="EG46" s="1115"/>
      <c r="EH46" s="1115">
        <v>5.9044162909111524</v>
      </c>
      <c r="EI46" s="965">
        <f t="shared" si="45"/>
        <v>190.88224900941907</v>
      </c>
      <c r="EJ46" s="1117">
        <f t="shared" si="46"/>
        <v>4809.1516896921894</v>
      </c>
      <c r="EK46" s="1116">
        <f t="shared" si="49"/>
        <v>15086.775969800836</v>
      </c>
      <c r="EL46" s="1112">
        <f t="shared" si="48"/>
        <v>15119.375729128902</v>
      </c>
    </row>
    <row r="47" spans="2:142">
      <c r="B47" s="1131">
        <f t="shared" si="13"/>
        <v>25.75</v>
      </c>
      <c r="C47" s="1132">
        <v>25.5</v>
      </c>
      <c r="D47" s="1133">
        <v>123378.89666889625</v>
      </c>
      <c r="E47" s="1133">
        <v>170161.26484302912</v>
      </c>
      <c r="F47" s="1133">
        <v>153360.44630099702</v>
      </c>
      <c r="G47" s="1133">
        <v>224131.42570099633</v>
      </c>
      <c r="H47" s="1133">
        <v>91832.072877550934</v>
      </c>
      <c r="I47" s="1133">
        <v>79826.763777894637</v>
      </c>
      <c r="J47" s="1133">
        <v>29158.521724815131</v>
      </c>
      <c r="K47" s="1133">
        <v>47619.589350489347</v>
      </c>
      <c r="L47" s="1133">
        <v>61496.260786671213</v>
      </c>
      <c r="M47" s="1133">
        <v>127034.41740517125</v>
      </c>
      <c r="N47" s="1133">
        <v>59788.558524719643</v>
      </c>
      <c r="O47" s="1133">
        <v>73581.614633558755</v>
      </c>
      <c r="P47" s="1133">
        <v>84421.908941615533</v>
      </c>
      <c r="Q47" s="1133"/>
      <c r="R47" s="1133">
        <v>26853.849727474095</v>
      </c>
      <c r="S47" s="1133">
        <v>287026.88529704115</v>
      </c>
      <c r="T47" s="1133">
        <v>5169.0938957401595</v>
      </c>
      <c r="U47" s="1194">
        <v>7009.9320733936556</v>
      </c>
      <c r="V47" s="194"/>
      <c r="X47" s="177"/>
      <c r="AC47" s="1108">
        <v>25.5</v>
      </c>
      <c r="AD47" s="1115">
        <v>96233.15422267346</v>
      </c>
      <c r="AE47" s="1115">
        <v>5318.2908706706066</v>
      </c>
      <c r="AF47" s="1116">
        <f t="shared" si="14"/>
        <v>101551.44509334407</v>
      </c>
      <c r="AG47" s="1112">
        <f t="shared" si="0"/>
        <v>107455.34319561545</v>
      </c>
      <c r="AH47" s="1115">
        <v>10824.882798413269</v>
      </c>
      <c r="AI47" s="1115">
        <v>8495.184578765793</v>
      </c>
      <c r="AJ47" s="965">
        <f t="shared" si="15"/>
        <v>19320.067377179061</v>
      </c>
      <c r="AK47" s="1117">
        <f t="shared" si="1"/>
        <v>19354.311125777927</v>
      </c>
      <c r="AL47" s="1116">
        <f t="shared" si="2"/>
        <v>126809.65432139338</v>
      </c>
      <c r="AM47" s="1112">
        <f t="shared" si="3"/>
        <v>127034.41740517125</v>
      </c>
      <c r="AO47" s="1108">
        <v>25.5</v>
      </c>
      <c r="AP47" s="1118">
        <v>38917.937315291514</v>
      </c>
      <c r="AQ47" s="1118">
        <v>2477.0867693988116</v>
      </c>
      <c r="AR47" s="1116">
        <f t="shared" si="4"/>
        <v>41395.024084690325</v>
      </c>
      <c r="AS47" s="1112">
        <f t="shared" si="5"/>
        <v>44014.673852250766</v>
      </c>
      <c r="AT47" s="1115">
        <v>10417.081924697208</v>
      </c>
      <c r="AU47" s="1115">
        <v>5223.2966344899569</v>
      </c>
      <c r="AV47" s="965">
        <f t="shared" si="16"/>
        <v>15640.378559187164</v>
      </c>
      <c r="AW47" s="1117">
        <f t="shared" si="6"/>
        <v>15668.100263305263</v>
      </c>
      <c r="AX47" s="1116">
        <f t="shared" si="7"/>
        <v>59682.774115556029</v>
      </c>
      <c r="AY47" s="1112">
        <f t="shared" si="8"/>
        <v>59788.558524719643</v>
      </c>
      <c r="BA47" s="1108">
        <v>25.5</v>
      </c>
      <c r="BB47" s="1118">
        <v>10872.127109423222</v>
      </c>
      <c r="BC47" s="1118">
        <v>1865.1616480055482</v>
      </c>
      <c r="BD47" s="1116">
        <f t="shared" si="9"/>
        <v>12737.288757428771</v>
      </c>
      <c r="BE47" s="1112">
        <f t="shared" si="17"/>
        <v>13018.534001759497</v>
      </c>
      <c r="BF47" s="1115">
        <v>53596.009152772138</v>
      </c>
      <c r="BG47" s="1115"/>
      <c r="BH47" s="965">
        <f t="shared" si="18"/>
        <v>53596.009152772138</v>
      </c>
      <c r="BI47" s="1117">
        <f t="shared" si="19"/>
        <v>53596.009152772138</v>
      </c>
      <c r="BJ47" s="1116">
        <f t="shared" si="20"/>
        <v>66614.543154531639</v>
      </c>
      <c r="BK47" s="1112">
        <f t="shared" si="21"/>
        <v>73581.614633558755</v>
      </c>
      <c r="BL47" s="69"/>
      <c r="BM47" s="1108">
        <v>25.5</v>
      </c>
      <c r="BN47" s="1118">
        <v>34893.811033245176</v>
      </c>
      <c r="BO47" s="1118">
        <v>2671.475528467462</v>
      </c>
      <c r="BP47" s="1116">
        <f t="shared" si="10"/>
        <v>37565.286561712637</v>
      </c>
      <c r="BQ47" s="1112">
        <f t="shared" si="22"/>
        <v>39217.092817844787</v>
      </c>
      <c r="BR47" s="1115">
        <v>38547.902412607451</v>
      </c>
      <c r="BS47" s="1115"/>
      <c r="BT47" s="965">
        <f t="shared" si="23"/>
        <v>38547.902412607451</v>
      </c>
      <c r="BU47" s="1117">
        <f t="shared" si="24"/>
        <v>38547.902412607451</v>
      </c>
      <c r="BV47" s="1116">
        <f t="shared" si="25"/>
        <v>77764.995230452245</v>
      </c>
      <c r="BW47" s="1112">
        <f t="shared" si="26"/>
        <v>84421.908941615533</v>
      </c>
      <c r="BY47" s="1108">
        <v>25.5</v>
      </c>
      <c r="BZ47" s="1118">
        <v>18282.050534379468</v>
      </c>
      <c r="CA47" s="1118">
        <v>72.020326066614203</v>
      </c>
      <c r="CB47" s="1116">
        <f t="shared" si="11"/>
        <v>18354.070860446081</v>
      </c>
      <c r="CC47" s="1112">
        <f t="shared" si="50"/>
        <v>19794.717398096876</v>
      </c>
      <c r="CD47" s="1115"/>
      <c r="CE47" s="1115"/>
      <c r="CF47" s="965"/>
      <c r="CG47" s="1117"/>
      <c r="CH47" s="1116"/>
      <c r="CI47" s="1112"/>
      <c r="CJ47" s="69"/>
      <c r="CK47" s="1108">
        <v>25.5</v>
      </c>
      <c r="CL47" s="1118">
        <v>14102.404873819016</v>
      </c>
      <c r="CM47" s="1118">
        <v>173.08242048185502</v>
      </c>
      <c r="CN47" s="1116">
        <f t="shared" si="12"/>
        <v>14275.48729430087</v>
      </c>
      <c r="CO47" s="1112">
        <f t="shared" si="28"/>
        <v>15161.265723426854</v>
      </c>
      <c r="CP47" s="1115">
        <v>11686.7930294</v>
      </c>
      <c r="CQ47" s="1115"/>
      <c r="CR47" s="1115"/>
      <c r="CS47" s="965">
        <f t="shared" si="29"/>
        <v>11686.7930294</v>
      </c>
      <c r="CT47" s="1117">
        <f t="shared" si="30"/>
        <v>11686.7930294</v>
      </c>
      <c r="CU47" s="1116">
        <f t="shared" si="31"/>
        <v>26848.058752826852</v>
      </c>
      <c r="CV47" s="1112">
        <f t="shared" si="32"/>
        <v>26853.849727474095</v>
      </c>
      <c r="CY47" s="1108">
        <v>25.5</v>
      </c>
      <c r="CZ47" s="1118">
        <v>4932.6393370990281</v>
      </c>
      <c r="DA47" s="1118">
        <v>0</v>
      </c>
      <c r="DB47" s="1116">
        <f t="shared" si="33"/>
        <v>4932.6393370990281</v>
      </c>
      <c r="DC47" s="1112">
        <f t="shared" si="34"/>
        <v>5253.4008525817098</v>
      </c>
      <c r="DD47" s="1115">
        <v>281216.09087820986</v>
      </c>
      <c r="DE47" s="1115"/>
      <c r="DF47" s="1115"/>
      <c r="DG47" s="965">
        <f t="shared" si="35"/>
        <v>281216.09087820986</v>
      </c>
      <c r="DH47" s="1117">
        <v>281216.09087820986</v>
      </c>
      <c r="DI47" s="1116">
        <f t="shared" si="36"/>
        <v>286469.49173079157</v>
      </c>
      <c r="DJ47" s="1112">
        <f t="shared" si="37"/>
        <v>287026.88529704115</v>
      </c>
      <c r="DM47" s="1108">
        <v>25.5</v>
      </c>
      <c r="DN47" s="1118">
        <v>3083.924893051581</v>
      </c>
      <c r="DO47" s="1118">
        <v>0</v>
      </c>
      <c r="DP47" s="1116">
        <f t="shared" si="38"/>
        <v>3083.924893051581</v>
      </c>
      <c r="DQ47" s="1112">
        <f t="shared" si="39"/>
        <v>3084.135691932594</v>
      </c>
      <c r="DR47" s="1115">
        <v>1969.3294336683603</v>
      </c>
      <c r="DS47" s="1115"/>
      <c r="DT47" s="1115"/>
      <c r="DU47" s="965">
        <v>1969.3294336683603</v>
      </c>
      <c r="DV47" s="1117">
        <f t="shared" si="40"/>
        <v>1957.7949052971321</v>
      </c>
      <c r="DW47" s="1116">
        <f t="shared" si="41"/>
        <v>5041.9305972297261</v>
      </c>
      <c r="DX47" s="1112">
        <f t="shared" si="42"/>
        <v>5169.0938957401595</v>
      </c>
      <c r="EA47" s="1108">
        <v>25.5</v>
      </c>
      <c r="EB47" s="1118">
        <v>5382.1984341915331</v>
      </c>
      <c r="EC47" s="1118">
        <v>0</v>
      </c>
      <c r="ED47" s="1116">
        <f t="shared" si="43"/>
        <v>5382.1984341915331</v>
      </c>
      <c r="EE47" s="1112">
        <f t="shared" si="44"/>
        <v>5382.198434191534</v>
      </c>
      <c r="EF47" s="1115">
        <v>60.738989847868282</v>
      </c>
      <c r="EG47" s="1115"/>
      <c r="EH47" s="1115">
        <v>3.2682164613111082</v>
      </c>
      <c r="EI47" s="965">
        <f t="shared" si="45"/>
        <v>64.007206309179395</v>
      </c>
      <c r="EJ47" s="1117">
        <f t="shared" si="46"/>
        <v>1612.619119754175</v>
      </c>
      <c r="EK47" s="1116">
        <f t="shared" si="49"/>
        <v>6994.8175539457088</v>
      </c>
      <c r="EL47" s="1112">
        <f t="shared" si="48"/>
        <v>7009.9320733936556</v>
      </c>
    </row>
    <row r="48" spans="2:142">
      <c r="B48" s="1131">
        <f t="shared" si="13"/>
        <v>26.25</v>
      </c>
      <c r="C48" s="1096">
        <v>26</v>
      </c>
      <c r="D48" s="1133">
        <v>98167.16415003252</v>
      </c>
      <c r="E48" s="1133">
        <v>83359.645247444074</v>
      </c>
      <c r="F48" s="1133">
        <v>128862.36104718328</v>
      </c>
      <c r="G48" s="1133">
        <v>125610.32757301381</v>
      </c>
      <c r="H48" s="1133">
        <v>45403.612601112211</v>
      </c>
      <c r="I48" s="1133">
        <v>41061.5520400432</v>
      </c>
      <c r="J48" s="1133">
        <v>14387.481634400681</v>
      </c>
      <c r="K48" s="1133">
        <v>18687.692077348518</v>
      </c>
      <c r="L48" s="1133">
        <v>46925.339767858553</v>
      </c>
      <c r="M48" s="1133">
        <v>52470.24148233841</v>
      </c>
      <c r="N48" s="1133">
        <v>27705.649611796405</v>
      </c>
      <c r="O48" s="1133">
        <v>44865.274575304175</v>
      </c>
      <c r="P48" s="1133">
        <v>30199.539182604269</v>
      </c>
      <c r="Q48" s="1133"/>
      <c r="R48" s="1133">
        <v>12877.465894203291</v>
      </c>
      <c r="S48" s="1133">
        <v>201447.38504604541</v>
      </c>
      <c r="T48" s="1133">
        <v>870.29022208088634</v>
      </c>
      <c r="U48" s="1194">
        <v>991.18228268714461</v>
      </c>
      <c r="V48" s="194"/>
      <c r="X48" s="177"/>
      <c r="AC48" s="1108">
        <v>26</v>
      </c>
      <c r="AD48" s="1115">
        <v>41216.958354198054</v>
      </c>
      <c r="AE48" s="1115">
        <v>2069.9301331682364</v>
      </c>
      <c r="AF48" s="1116">
        <f t="shared" si="14"/>
        <v>43286.88848736629</v>
      </c>
      <c r="AG48" s="1112">
        <f t="shared" si="0"/>
        <v>45803.459064563773</v>
      </c>
      <c r="AH48" s="1115">
        <v>5429.62375285491</v>
      </c>
      <c r="AI48" s="1115">
        <v>1132.6912771687721</v>
      </c>
      <c r="AJ48" s="965">
        <f t="shared" si="15"/>
        <v>6562.3150300236821</v>
      </c>
      <c r="AK48" s="1117">
        <f t="shared" si="1"/>
        <v>6573.9463696938601</v>
      </c>
      <c r="AL48" s="1116">
        <f t="shared" si="2"/>
        <v>52377.405434257635</v>
      </c>
      <c r="AM48" s="1112">
        <f t="shared" si="3"/>
        <v>52470.24148233841</v>
      </c>
      <c r="AO48" s="1108">
        <v>26</v>
      </c>
      <c r="AP48" s="1118">
        <v>14639.381509607876</v>
      </c>
      <c r="AQ48" s="1118">
        <v>696.27725976540171</v>
      </c>
      <c r="AR48" s="1116">
        <f t="shared" si="4"/>
        <v>15335.658769373278</v>
      </c>
      <c r="AS48" s="1112">
        <f t="shared" si="5"/>
        <v>16306.163215714041</v>
      </c>
      <c r="AT48" s="1115">
        <v>3205.2559768299102</v>
      </c>
      <c r="AU48" s="1115">
        <v>8125.1280980954889</v>
      </c>
      <c r="AV48" s="965">
        <f t="shared" si="16"/>
        <v>11330.3840749254</v>
      </c>
      <c r="AW48" s="1117">
        <f t="shared" si="6"/>
        <v>11350.466552704367</v>
      </c>
      <c r="AX48" s="1116">
        <f t="shared" si="7"/>
        <v>27656.62976841841</v>
      </c>
      <c r="AY48" s="1112">
        <f t="shared" si="8"/>
        <v>27705.649611796405</v>
      </c>
      <c r="BA48" s="1108">
        <v>26</v>
      </c>
      <c r="BB48" s="1118">
        <v>5378.6616937426497</v>
      </c>
      <c r="BC48" s="1118">
        <v>650.83521477715794</v>
      </c>
      <c r="BD48" s="1116">
        <f t="shared" si="9"/>
        <v>6029.4969085198081</v>
      </c>
      <c r="BE48" s="1112">
        <f t="shared" si="17"/>
        <v>6162.6309972197278</v>
      </c>
      <c r="BF48" s="1115">
        <v>34454.577312496382</v>
      </c>
      <c r="BG48" s="1115"/>
      <c r="BH48" s="965">
        <f t="shared" si="18"/>
        <v>34454.577312496382</v>
      </c>
      <c r="BI48" s="1117">
        <f t="shared" si="19"/>
        <v>34454.577312496382</v>
      </c>
      <c r="BJ48" s="1116">
        <f t="shared" si="20"/>
        <v>40617.208309716108</v>
      </c>
      <c r="BK48" s="1112">
        <f t="shared" si="21"/>
        <v>44865.274575304175</v>
      </c>
      <c r="BL48" s="69"/>
      <c r="BM48" s="1108">
        <v>26</v>
      </c>
      <c r="BN48" s="1118">
        <v>11466.923671960531</v>
      </c>
      <c r="BO48" s="1118">
        <v>1157.7237106556304</v>
      </c>
      <c r="BP48" s="1116">
        <f t="shared" si="10"/>
        <v>12624.64738261616</v>
      </c>
      <c r="BQ48" s="1112">
        <f t="shared" si="22"/>
        <v>13179.773496024331</v>
      </c>
      <c r="BR48" s="1115">
        <v>14638.443954154729</v>
      </c>
      <c r="BS48" s="1115"/>
      <c r="BT48" s="965">
        <f t="shared" si="23"/>
        <v>14638.443954154729</v>
      </c>
      <c r="BU48" s="1117">
        <f t="shared" si="24"/>
        <v>14638.443954154729</v>
      </c>
      <c r="BV48" s="1116">
        <f t="shared" si="25"/>
        <v>27818.217450179058</v>
      </c>
      <c r="BW48" s="1112">
        <f t="shared" si="26"/>
        <v>30199.539182604269</v>
      </c>
      <c r="BY48" s="1108">
        <v>26</v>
      </c>
      <c r="BZ48" s="1118">
        <v>8579.7660688887663</v>
      </c>
      <c r="CA48" s="1118">
        <v>15.950969707779761</v>
      </c>
      <c r="CB48" s="1116">
        <f t="shared" si="11"/>
        <v>8595.7170385965455</v>
      </c>
      <c r="CC48" s="1112">
        <f t="shared" si="50"/>
        <v>9270.4115019903238</v>
      </c>
      <c r="CD48" s="1115"/>
      <c r="CE48" s="1115"/>
      <c r="CF48" s="965"/>
      <c r="CG48" s="1117"/>
      <c r="CH48" s="1116"/>
      <c r="CI48" s="1112"/>
      <c r="CJ48" s="69"/>
      <c r="CK48" s="1108">
        <v>26</v>
      </c>
      <c r="CL48" s="1118">
        <v>3781.9126208856137</v>
      </c>
      <c r="CM48" s="1118">
        <v>73.000955612286802</v>
      </c>
      <c r="CN48" s="1116">
        <f t="shared" si="12"/>
        <v>3854.9135764979005</v>
      </c>
      <c r="CO48" s="1112">
        <f t="shared" si="28"/>
        <v>4094.1067628187575</v>
      </c>
      <c r="CP48" s="1115">
        <v>8780.5821336999979</v>
      </c>
      <c r="CQ48" s="1115"/>
      <c r="CR48" s="1115"/>
      <c r="CS48" s="965">
        <f t="shared" si="29"/>
        <v>8780.5821336999979</v>
      </c>
      <c r="CT48" s="1117">
        <f t="shared" si="30"/>
        <v>8780.5821336999979</v>
      </c>
      <c r="CU48" s="1116">
        <f t="shared" si="31"/>
        <v>12874.688896518755</v>
      </c>
      <c r="CV48" s="1112">
        <f t="shared" si="32"/>
        <v>12877.465894203291</v>
      </c>
      <c r="CY48" s="1108">
        <v>26</v>
      </c>
      <c r="CZ48" s="1118">
        <v>84.057924626088663</v>
      </c>
      <c r="DA48" s="1118">
        <v>0</v>
      </c>
      <c r="DB48" s="1116">
        <f t="shared" si="33"/>
        <v>84.057924626088663</v>
      </c>
      <c r="DC48" s="1112">
        <f t="shared" si="34"/>
        <v>89.524074783997918</v>
      </c>
      <c r="DD48" s="1115">
        <v>200966.65902428611</v>
      </c>
      <c r="DE48" s="1115"/>
      <c r="DF48" s="1115"/>
      <c r="DG48" s="965">
        <f t="shared" si="35"/>
        <v>200966.65902428611</v>
      </c>
      <c r="DH48" s="1117">
        <v>200966.65902428611</v>
      </c>
      <c r="DI48" s="1116">
        <f t="shared" si="36"/>
        <v>201056.1830990701</v>
      </c>
      <c r="DJ48" s="1112">
        <f t="shared" si="37"/>
        <v>201447.38504604541</v>
      </c>
      <c r="DM48" s="1108">
        <v>26</v>
      </c>
      <c r="DN48" s="1118">
        <v>590.13013354155476</v>
      </c>
      <c r="DO48" s="1118">
        <v>0</v>
      </c>
      <c r="DP48" s="1116">
        <f t="shared" si="38"/>
        <v>590.13013354155476</v>
      </c>
      <c r="DQ48" s="1112">
        <f t="shared" si="39"/>
        <v>590.17047135006715</v>
      </c>
      <c r="DR48" s="1115">
        <v>260.23422081434211</v>
      </c>
      <c r="DS48" s="1115"/>
      <c r="DT48" s="1115"/>
      <c r="DU48" s="965">
        <v>260.23422081434211</v>
      </c>
      <c r="DV48" s="1117">
        <f t="shared" si="40"/>
        <v>258.71000706329073</v>
      </c>
      <c r="DW48" s="1116">
        <f t="shared" si="41"/>
        <v>848.88047841335788</v>
      </c>
      <c r="DX48" s="1112">
        <f t="shared" si="42"/>
        <v>870.29022208088634</v>
      </c>
      <c r="EA48" s="1108">
        <v>26</v>
      </c>
      <c r="EB48" s="1118">
        <v>0</v>
      </c>
      <c r="EC48" s="1118">
        <v>0</v>
      </c>
      <c r="ED48" s="1116">
        <f t="shared" si="43"/>
        <v>0</v>
      </c>
      <c r="EE48" s="1112">
        <f t="shared" si="44"/>
        <v>0</v>
      </c>
      <c r="EF48" s="1115">
        <v>35.891221273740349</v>
      </c>
      <c r="EG48" s="1115"/>
      <c r="EH48" s="1115">
        <v>3.365423632514037</v>
      </c>
      <c r="EI48" s="965">
        <f t="shared" si="45"/>
        <v>39.256644906254387</v>
      </c>
      <c r="EJ48" s="1117">
        <f t="shared" si="46"/>
        <v>989.04513731522343</v>
      </c>
      <c r="EK48" s="1116">
        <f t="shared" si="49"/>
        <v>989.04513731522343</v>
      </c>
      <c r="EL48" s="1112">
        <f t="shared" si="48"/>
        <v>991.18228268714461</v>
      </c>
    </row>
    <row r="49" spans="2:142">
      <c r="B49" s="1131">
        <f t="shared" si="13"/>
        <v>26.75</v>
      </c>
      <c r="C49" s="1132">
        <v>26.5</v>
      </c>
      <c r="D49" s="1133">
        <v>64303.61781340796</v>
      </c>
      <c r="E49" s="1133">
        <v>46031.547473081388</v>
      </c>
      <c r="F49" s="1133">
        <v>52515.473338772623</v>
      </c>
      <c r="G49" s="1133">
        <v>47194.956115011402</v>
      </c>
      <c r="H49" s="1133">
        <v>17322.560150634385</v>
      </c>
      <c r="I49" s="1133">
        <v>14846.744067335725</v>
      </c>
      <c r="J49" s="1133">
        <v>4789.7683157557449</v>
      </c>
      <c r="K49" s="1133">
        <v>5753.0366893160153</v>
      </c>
      <c r="L49" s="1133">
        <v>25297.546028399927</v>
      </c>
      <c r="M49" s="1133">
        <v>6146.4366844778806</v>
      </c>
      <c r="N49" s="1133">
        <v>3919.0348573060865</v>
      </c>
      <c r="O49" s="1133">
        <v>17042.293826497968</v>
      </c>
      <c r="P49" s="1133">
        <v>7541.2345890306569</v>
      </c>
      <c r="Q49" s="1133"/>
      <c r="R49" s="1133">
        <v>7741.7410882345666</v>
      </c>
      <c r="S49" s="1133">
        <v>158235.15693371269</v>
      </c>
      <c r="T49" s="1133">
        <v>44.59685554352108</v>
      </c>
      <c r="U49" s="1194">
        <v>67.792296150483693</v>
      </c>
      <c r="V49" s="194"/>
      <c r="X49" s="177"/>
      <c r="AC49" s="1108">
        <v>26.5</v>
      </c>
      <c r="AD49" s="1115">
        <v>3556.8801390448548</v>
      </c>
      <c r="AE49" s="1115">
        <v>614.86778031530605</v>
      </c>
      <c r="AF49" s="1116">
        <f t="shared" si="14"/>
        <v>4171.7479193601612</v>
      </c>
      <c r="AG49" s="1112">
        <f t="shared" si="0"/>
        <v>4414.2808995814275</v>
      </c>
      <c r="AH49" s="1115">
        <v>1718.2353648275032</v>
      </c>
      <c r="AI49" s="1115">
        <v>0</v>
      </c>
      <c r="AJ49" s="965">
        <f t="shared" si="15"/>
        <v>1718.2353648275032</v>
      </c>
      <c r="AK49" s="1117">
        <f t="shared" si="1"/>
        <v>1721.2808417773576</v>
      </c>
      <c r="AL49" s="1116">
        <f t="shared" si="2"/>
        <v>6135.5617413587852</v>
      </c>
      <c r="AM49" s="1112">
        <f t="shared" si="3"/>
        <v>6146.4366844778806</v>
      </c>
      <c r="AO49" s="1108">
        <v>26.5</v>
      </c>
      <c r="AP49" s="1118">
        <v>2296.8388138087153</v>
      </c>
      <c r="AQ49" s="1118">
        <v>80.673902450440238</v>
      </c>
      <c r="AR49" s="1116">
        <f t="shared" si="4"/>
        <v>2377.5127162591557</v>
      </c>
      <c r="AS49" s="1112">
        <f t="shared" si="5"/>
        <v>2527.9716366786215</v>
      </c>
      <c r="AT49" s="1115">
        <v>801.31399420747755</v>
      </c>
      <c r="AU49" s="1115">
        <v>580.36629272110633</v>
      </c>
      <c r="AV49" s="965">
        <f t="shared" si="16"/>
        <v>1381.6802869285839</v>
      </c>
      <c r="AW49" s="1117">
        <f t="shared" si="6"/>
        <v>1384.1292386566447</v>
      </c>
      <c r="AX49" s="1116">
        <f t="shared" si="7"/>
        <v>3912.1008753352662</v>
      </c>
      <c r="AY49" s="1112">
        <f t="shared" si="8"/>
        <v>3919.0348573060865</v>
      </c>
      <c r="BA49" s="1108">
        <v>26.5</v>
      </c>
      <c r="BB49" s="1118">
        <v>0</v>
      </c>
      <c r="BC49" s="1118">
        <v>113.00443061767314</v>
      </c>
      <c r="BD49" s="1116">
        <f t="shared" si="9"/>
        <v>113.00443061767314</v>
      </c>
      <c r="BE49" s="1112">
        <f t="shared" si="17"/>
        <v>115.49962086614622</v>
      </c>
      <c r="BF49" s="1115">
        <v>15313.145472220611</v>
      </c>
      <c r="BG49" s="1115"/>
      <c r="BH49" s="965">
        <f t="shared" si="18"/>
        <v>15313.145472220611</v>
      </c>
      <c r="BI49" s="1117">
        <f t="shared" si="19"/>
        <v>15313.145472220611</v>
      </c>
      <c r="BJ49" s="1116">
        <f t="shared" si="20"/>
        <v>15428.645093086758</v>
      </c>
      <c r="BK49" s="1112">
        <f t="shared" si="21"/>
        <v>17042.293826497968</v>
      </c>
      <c r="BL49" s="69"/>
      <c r="BM49" s="1108">
        <v>26.5</v>
      </c>
      <c r="BN49" s="1118">
        <v>191.93871028714287</v>
      </c>
      <c r="BO49" s="1118">
        <v>152.21477624207628</v>
      </c>
      <c r="BP49" s="1116">
        <f t="shared" si="10"/>
        <v>344.15348652921915</v>
      </c>
      <c r="BQ49" s="1112">
        <f t="shared" si="22"/>
        <v>359.28647057247298</v>
      </c>
      <c r="BR49" s="1115">
        <v>6587.2997793696277</v>
      </c>
      <c r="BS49" s="1115"/>
      <c r="BT49" s="965">
        <f t="shared" si="23"/>
        <v>6587.2997793696277</v>
      </c>
      <c r="BU49" s="1117">
        <f t="shared" si="24"/>
        <v>6587.2997793696277</v>
      </c>
      <c r="BV49" s="1116">
        <f t="shared" si="25"/>
        <v>6946.5862499421009</v>
      </c>
      <c r="BW49" s="1112">
        <f t="shared" si="26"/>
        <v>7541.2345890306569</v>
      </c>
      <c r="BY49" s="1108">
        <v>26.5</v>
      </c>
      <c r="BZ49" s="1118">
        <v>3208.8747541049306</v>
      </c>
      <c r="CA49" s="1118">
        <v>8.9641399047935657</v>
      </c>
      <c r="CB49" s="1116">
        <f t="shared" si="11"/>
        <v>3217.8388940097243</v>
      </c>
      <c r="CC49" s="1112">
        <f t="shared" si="50"/>
        <v>3470.413295439299</v>
      </c>
      <c r="CD49" s="1115"/>
      <c r="CE49" s="1115"/>
      <c r="CF49" s="965"/>
      <c r="CG49" s="1117"/>
      <c r="CH49" s="1116"/>
      <c r="CI49" s="1112"/>
      <c r="CJ49" s="69"/>
      <c r="CK49" s="1108">
        <v>26.5</v>
      </c>
      <c r="CL49" s="1118">
        <v>2353.8209077459874</v>
      </c>
      <c r="CM49" s="1118">
        <v>17.66147147774031</v>
      </c>
      <c r="CN49" s="1116">
        <f t="shared" si="12"/>
        <v>2371.4823792237275</v>
      </c>
      <c r="CO49" s="1112">
        <f t="shared" si="28"/>
        <v>2518.6302764032062</v>
      </c>
      <c r="CP49" s="1115">
        <v>5221.4413221000004</v>
      </c>
      <c r="CQ49" s="1115"/>
      <c r="CR49" s="1115"/>
      <c r="CS49" s="965">
        <f t="shared" si="29"/>
        <v>5221.4413221000004</v>
      </c>
      <c r="CT49" s="1117">
        <f t="shared" si="30"/>
        <v>5221.4413221000004</v>
      </c>
      <c r="CU49" s="1116">
        <f t="shared" si="31"/>
        <v>7740.0715985032066</v>
      </c>
      <c r="CV49" s="1112">
        <f t="shared" si="32"/>
        <v>7741.7410882345666</v>
      </c>
      <c r="CY49" s="1108">
        <v>26.5</v>
      </c>
      <c r="CZ49" s="1118">
        <v>412.05753997922864</v>
      </c>
      <c r="DA49" s="1118">
        <v>0</v>
      </c>
      <c r="DB49" s="1116">
        <f t="shared" si="33"/>
        <v>412.05753997922864</v>
      </c>
      <c r="DC49" s="1112">
        <f t="shared" si="34"/>
        <v>438.85297178704775</v>
      </c>
      <c r="DD49" s="1115">
        <v>157489.01825822558</v>
      </c>
      <c r="DE49" s="1115"/>
      <c r="DF49" s="1115"/>
      <c r="DG49" s="965">
        <f t="shared" si="35"/>
        <v>157489.01825822558</v>
      </c>
      <c r="DH49" s="1117">
        <v>157489.01825822558</v>
      </c>
      <c r="DI49" s="1116">
        <f t="shared" si="36"/>
        <v>157927.87123001262</v>
      </c>
      <c r="DJ49" s="1112">
        <f t="shared" si="37"/>
        <v>158235.15693371269</v>
      </c>
      <c r="DM49" s="1108">
        <v>26.5</v>
      </c>
      <c r="DN49" s="1118">
        <v>0</v>
      </c>
      <c r="DO49" s="1118">
        <v>0</v>
      </c>
      <c r="DP49" s="1116">
        <f t="shared" si="38"/>
        <v>0</v>
      </c>
      <c r="DQ49" s="1112">
        <f t="shared" si="39"/>
        <v>0</v>
      </c>
      <c r="DR49" s="1115">
        <v>43.756024657534248</v>
      </c>
      <c r="DS49" s="1115"/>
      <c r="DT49" s="1115"/>
      <c r="DU49" s="965">
        <v>43.756024657534248</v>
      </c>
      <c r="DV49" s="1117">
        <f t="shared" si="40"/>
        <v>43.499741935509242</v>
      </c>
      <c r="DW49" s="1116">
        <f t="shared" si="41"/>
        <v>43.499741935509242</v>
      </c>
      <c r="DX49" s="1112">
        <f t="shared" si="42"/>
        <v>44.59685554352108</v>
      </c>
      <c r="EA49" s="1108">
        <v>26.5</v>
      </c>
      <c r="EB49" s="1118">
        <v>0</v>
      </c>
      <c r="EC49" s="1118">
        <v>0</v>
      </c>
      <c r="ED49" s="1116">
        <f t="shared" si="43"/>
        <v>0</v>
      </c>
      <c r="EE49" s="1112">
        <f t="shared" si="44"/>
        <v>0</v>
      </c>
      <c r="EF49" s="1115">
        <v>0</v>
      </c>
      <c r="EG49" s="1115"/>
      <c r="EH49" s="1115">
        <v>2.6849734340935383</v>
      </c>
      <c r="EI49" s="965">
        <f t="shared" si="45"/>
        <v>2.6849734340935383</v>
      </c>
      <c r="EJ49" s="1117">
        <f t="shared" si="46"/>
        <v>67.646125264965917</v>
      </c>
      <c r="EK49" s="1116">
        <f t="shared" si="49"/>
        <v>67.646125264965917</v>
      </c>
      <c r="EL49" s="1112">
        <f t="shared" si="48"/>
        <v>67.792296150483693</v>
      </c>
    </row>
    <row r="50" spans="2:142">
      <c r="B50" s="1131">
        <f t="shared" si="13"/>
        <v>27.25</v>
      </c>
      <c r="C50" s="1096">
        <v>27</v>
      </c>
      <c r="D50" s="1133">
        <v>28380.922947114032</v>
      </c>
      <c r="E50" s="1133">
        <v>27652.061389420694</v>
      </c>
      <c r="F50" s="1133">
        <v>41232.615864332569</v>
      </c>
      <c r="G50" s="1133">
        <v>13724.401403437239</v>
      </c>
      <c r="H50" s="1133">
        <v>6980.294884894176</v>
      </c>
      <c r="I50" s="1133">
        <v>5469.2052693934102</v>
      </c>
      <c r="J50" s="1133">
        <v>2392.6576021639275</v>
      </c>
      <c r="K50" s="1133">
        <v>536.71383414787454</v>
      </c>
      <c r="L50" s="1133">
        <v>283.0642356131541</v>
      </c>
      <c r="M50" s="1133">
        <v>417.51269271149249</v>
      </c>
      <c r="N50" s="1133">
        <v>600.61888497389543</v>
      </c>
      <c r="O50" s="1133">
        <v>85.167234505843524</v>
      </c>
      <c r="P50" s="1133">
        <v>305.84922079802277</v>
      </c>
      <c r="Q50" s="1133"/>
      <c r="R50" s="1133">
        <v>11.256835433462227</v>
      </c>
      <c r="S50" s="1133">
        <v>82467.216616889855</v>
      </c>
      <c r="T50" s="1133">
        <v>0</v>
      </c>
      <c r="U50" s="1194">
        <v>137.5007154619708</v>
      </c>
      <c r="V50" s="194"/>
      <c r="X50" s="177"/>
      <c r="AC50" s="1108">
        <v>27</v>
      </c>
      <c r="AD50" s="1115"/>
      <c r="AE50" s="1115">
        <v>101.06766011814352</v>
      </c>
      <c r="AF50" s="1116">
        <f t="shared" si="14"/>
        <v>101.06766011814352</v>
      </c>
      <c r="AG50" s="1112">
        <f t="shared" si="0"/>
        <v>106.94343240502776</v>
      </c>
      <c r="AH50" s="1115">
        <v>309.28236566895055</v>
      </c>
      <c r="AI50" s="1115">
        <v>0</v>
      </c>
      <c r="AJ50" s="965">
        <f t="shared" si="15"/>
        <v>309.28236566895055</v>
      </c>
      <c r="AK50" s="1117">
        <f t="shared" si="1"/>
        <v>309.83055151992437</v>
      </c>
      <c r="AL50" s="1116">
        <f t="shared" si="2"/>
        <v>416.77398392495212</v>
      </c>
      <c r="AM50" s="1112">
        <f t="shared" si="3"/>
        <v>417.51269271149249</v>
      </c>
      <c r="AO50" s="1108">
        <v>27</v>
      </c>
      <c r="AP50" s="1118">
        <v>0</v>
      </c>
      <c r="AQ50" s="1118">
        <v>17.080330475547584</v>
      </c>
      <c r="AR50" s="1116">
        <f t="shared" si="4"/>
        <v>17.080330475547584</v>
      </c>
      <c r="AS50" s="1112">
        <f t="shared" si="5"/>
        <v>18.161245023841619</v>
      </c>
      <c r="AT50" s="1115">
        <v>0</v>
      </c>
      <c r="AU50" s="1115">
        <v>580.36629272110633</v>
      </c>
      <c r="AV50" s="965">
        <f t="shared" si="16"/>
        <v>580.36629272110633</v>
      </c>
      <c r="AW50" s="1117">
        <f t="shared" si="6"/>
        <v>581.39495980777872</v>
      </c>
      <c r="AX50" s="1116">
        <f t="shared" si="7"/>
        <v>599.55620483162033</v>
      </c>
      <c r="AY50" s="1112">
        <f t="shared" si="8"/>
        <v>600.61888497389543</v>
      </c>
      <c r="BA50" s="1108">
        <v>27</v>
      </c>
      <c r="BB50" s="1118">
        <v>0</v>
      </c>
      <c r="BC50" s="1118">
        <v>75.437484539650157</v>
      </c>
      <c r="BD50" s="1116">
        <f t="shared" si="9"/>
        <v>75.437484539650157</v>
      </c>
      <c r="BE50" s="1112">
        <f t="shared" si="17"/>
        <v>77.103179192185635</v>
      </c>
      <c r="BF50" s="1115">
        <v>0</v>
      </c>
      <c r="BG50" s="1115"/>
      <c r="BH50" s="965">
        <f t="shared" si="18"/>
        <v>0</v>
      </c>
      <c r="BI50" s="1117">
        <f t="shared" si="19"/>
        <v>0</v>
      </c>
      <c r="BJ50" s="1116">
        <f t="shared" si="20"/>
        <v>77.103179192185635</v>
      </c>
      <c r="BK50" s="1112">
        <f t="shared" si="21"/>
        <v>85.167234505843524</v>
      </c>
      <c r="BL50" s="69"/>
      <c r="BM50" s="1108">
        <v>27</v>
      </c>
      <c r="BN50" s="1118">
        <v>0</v>
      </c>
      <c r="BO50" s="1118">
        <v>36.167699806510505</v>
      </c>
      <c r="BP50" s="1116">
        <f t="shared" si="10"/>
        <v>36.167699806510505</v>
      </c>
      <c r="BQ50" s="1112">
        <f t="shared" si="22"/>
        <v>37.758051918217646</v>
      </c>
      <c r="BR50" s="1115">
        <v>243.97406590257881</v>
      </c>
      <c r="BS50" s="1115"/>
      <c r="BT50" s="965">
        <f t="shared" si="23"/>
        <v>243.97406590257881</v>
      </c>
      <c r="BU50" s="1117">
        <f t="shared" si="24"/>
        <v>243.97406590257881</v>
      </c>
      <c r="BV50" s="1116">
        <f t="shared" si="25"/>
        <v>281.73211782079647</v>
      </c>
      <c r="BW50" s="1112">
        <f t="shared" si="26"/>
        <v>305.84922079802277</v>
      </c>
      <c r="BY50" s="1108">
        <v>27</v>
      </c>
      <c r="BZ50" s="1118">
        <v>1676.0439090989651</v>
      </c>
      <c r="CA50" s="1118">
        <v>0</v>
      </c>
      <c r="CB50" s="1116">
        <f t="shared" si="11"/>
        <v>1676.0439090989651</v>
      </c>
      <c r="CC50" s="1112">
        <f t="shared" si="50"/>
        <v>1807.5998387318662</v>
      </c>
      <c r="CD50" s="1115"/>
      <c r="CE50" s="1115"/>
      <c r="CF50" s="965"/>
      <c r="CG50" s="1117"/>
      <c r="CH50" s="1116"/>
      <c r="CI50" s="1112"/>
      <c r="CJ50" s="69"/>
      <c r="CK50" s="1108">
        <v>27</v>
      </c>
      <c r="CL50" s="1118">
        <v>0</v>
      </c>
      <c r="CM50" s="1118">
        <v>10.596882886644185</v>
      </c>
      <c r="CN50" s="1116">
        <f t="shared" si="12"/>
        <v>10.596882886644185</v>
      </c>
      <c r="CO50" s="1112">
        <f t="shared" si="28"/>
        <v>11.254407921233442</v>
      </c>
      <c r="CP50" s="1115">
        <v>0</v>
      </c>
      <c r="CQ50" s="1115"/>
      <c r="CR50" s="1115"/>
      <c r="CS50" s="965">
        <f t="shared" si="29"/>
        <v>0</v>
      </c>
      <c r="CT50" s="1117">
        <f t="shared" si="30"/>
        <v>0</v>
      </c>
      <c r="CU50" s="1116">
        <f t="shared" si="31"/>
        <v>11.254407921233442</v>
      </c>
      <c r="CV50" s="1112">
        <f t="shared" si="32"/>
        <v>11.256835433462227</v>
      </c>
      <c r="CY50" s="1108">
        <v>27</v>
      </c>
      <c r="CZ50" s="1118">
        <v>0</v>
      </c>
      <c r="DA50" s="1118">
        <v>0</v>
      </c>
      <c r="DB50" s="1116">
        <f t="shared" si="33"/>
        <v>0</v>
      </c>
      <c r="DC50" s="1112">
        <f t="shared" si="34"/>
        <v>0</v>
      </c>
      <c r="DD50" s="1115">
        <v>82307.068915321084</v>
      </c>
      <c r="DE50" s="1115"/>
      <c r="DF50" s="1115"/>
      <c r="DG50" s="965">
        <f t="shared" si="35"/>
        <v>82307.068915321084</v>
      </c>
      <c r="DH50" s="1117">
        <v>82307.068915321084</v>
      </c>
      <c r="DI50" s="1116">
        <f t="shared" si="36"/>
        <v>82307.068915321084</v>
      </c>
      <c r="DJ50" s="1112">
        <f t="shared" si="37"/>
        <v>82467.216616889855</v>
      </c>
      <c r="DM50" s="1108">
        <v>27</v>
      </c>
      <c r="DN50" s="1118">
        <v>0</v>
      </c>
      <c r="DO50" s="1118">
        <v>0</v>
      </c>
      <c r="DP50" s="1116">
        <f t="shared" si="38"/>
        <v>0</v>
      </c>
      <c r="DQ50" s="1112">
        <f t="shared" si="39"/>
        <v>0</v>
      </c>
      <c r="DR50" s="1115">
        <v>0</v>
      </c>
      <c r="DS50" s="1115"/>
      <c r="DT50" s="1115"/>
      <c r="DU50" s="965">
        <v>0</v>
      </c>
      <c r="DV50" s="1117">
        <f t="shared" si="40"/>
        <v>0</v>
      </c>
      <c r="DW50" s="1116">
        <f t="shared" si="41"/>
        <v>0</v>
      </c>
      <c r="DX50" s="1112">
        <f t="shared" si="42"/>
        <v>0</v>
      </c>
      <c r="EA50" s="1108">
        <v>27</v>
      </c>
      <c r="EB50" s="1118">
        <v>0</v>
      </c>
      <c r="EC50" s="1118">
        <v>0</v>
      </c>
      <c r="ED50" s="1116">
        <f t="shared" si="43"/>
        <v>0</v>
      </c>
      <c r="EE50" s="1112">
        <f t="shared" si="44"/>
        <v>0</v>
      </c>
      <c r="EF50" s="1115">
        <v>2.7608631749031032</v>
      </c>
      <c r="EG50" s="1115"/>
      <c r="EH50" s="1115">
        <v>2.6849734340935383</v>
      </c>
      <c r="EI50" s="965">
        <f t="shared" si="45"/>
        <v>5.4458366089966415</v>
      </c>
      <c r="EJ50" s="1117">
        <f t="shared" si="46"/>
        <v>137.20424222710957</v>
      </c>
      <c r="EK50" s="1116">
        <f t="shared" si="49"/>
        <v>137.20424222710957</v>
      </c>
      <c r="EL50" s="1112">
        <f t="shared" si="48"/>
        <v>137.5007154619708</v>
      </c>
    </row>
    <row r="51" spans="2:142">
      <c r="B51" s="1131">
        <f t="shared" si="13"/>
        <v>27.75</v>
      </c>
      <c r="C51" s="1132">
        <v>27.5</v>
      </c>
      <c r="D51" s="1133">
        <v>13245.740350703314</v>
      </c>
      <c r="E51" s="1133">
        <v>5595.2984828824528</v>
      </c>
      <c r="F51" s="1133">
        <v>3063.4016868293015</v>
      </c>
      <c r="G51" s="1133">
        <v>5998.8672118715685</v>
      </c>
      <c r="H51" s="1133">
        <v>1314.3762034974691</v>
      </c>
      <c r="I51" s="1133">
        <v>1463.0612777212507</v>
      </c>
      <c r="J51" s="1133">
        <v>871.68598221136961</v>
      </c>
      <c r="K51" s="1133">
        <v>0</v>
      </c>
      <c r="L51" s="1133">
        <v>3.9345764978808613</v>
      </c>
      <c r="M51" s="1133">
        <v>77.966177707366455</v>
      </c>
      <c r="N51" s="1133">
        <v>804.15708086606082</v>
      </c>
      <c r="O51" s="1133">
        <v>11.032743789217839</v>
      </c>
      <c r="P51" s="1133">
        <v>0</v>
      </c>
      <c r="Q51" s="1133"/>
      <c r="R51" s="1133">
        <v>0</v>
      </c>
      <c r="S51" s="1133">
        <v>0</v>
      </c>
      <c r="T51" s="1133">
        <v>0</v>
      </c>
      <c r="U51" s="1194">
        <v>67.792296150483693</v>
      </c>
      <c r="V51" s="194"/>
      <c r="X51" s="177"/>
      <c r="AC51" s="1108">
        <v>27.5</v>
      </c>
      <c r="AD51" s="1115"/>
      <c r="AE51" s="1115">
        <v>8.483776358244258</v>
      </c>
      <c r="AF51" s="1116">
        <f t="shared" si="14"/>
        <v>8.483776358244258</v>
      </c>
      <c r="AG51" s="1112">
        <f t="shared" si="0"/>
        <v>8.9769978096523975</v>
      </c>
      <c r="AH51" s="1115">
        <v>68.729414593100131</v>
      </c>
      <c r="AI51" s="1115">
        <v>0</v>
      </c>
      <c r="AJ51" s="965">
        <f t="shared" si="15"/>
        <v>68.729414593100131</v>
      </c>
      <c r="AK51" s="1117">
        <f t="shared" si="1"/>
        <v>68.851233671094306</v>
      </c>
      <c r="AL51" s="1116">
        <f t="shared" si="2"/>
        <v>77.828231480746709</v>
      </c>
      <c r="AM51" s="1112">
        <f t="shared" si="3"/>
        <v>77.966177707366455</v>
      </c>
      <c r="AO51" s="1108">
        <v>27.5</v>
      </c>
      <c r="AP51" s="1118">
        <v>0</v>
      </c>
      <c r="AQ51" s="1118">
        <v>0</v>
      </c>
      <c r="AR51" s="1116">
        <f t="shared" si="4"/>
        <v>0</v>
      </c>
      <c r="AS51" s="1112">
        <f t="shared" si="5"/>
        <v>0</v>
      </c>
      <c r="AT51" s="1115">
        <v>801.31399420747755</v>
      </c>
      <c r="AU51" s="1115">
        <v>0</v>
      </c>
      <c r="AV51" s="965">
        <f t="shared" si="16"/>
        <v>801.31399420747755</v>
      </c>
      <c r="AW51" s="1117">
        <f t="shared" si="6"/>
        <v>802.73427884886587</v>
      </c>
      <c r="AX51" s="1116">
        <f t="shared" si="7"/>
        <v>802.73427884886587</v>
      </c>
      <c r="AY51" s="1112">
        <f t="shared" si="8"/>
        <v>804.15708086606082</v>
      </c>
      <c r="BA51" s="1108">
        <v>27.5</v>
      </c>
      <c r="BB51" s="1118">
        <v>0</v>
      </c>
      <c r="BC51" s="1118">
        <v>9.7723313884512404</v>
      </c>
      <c r="BD51" s="1116">
        <f t="shared" si="9"/>
        <v>9.7723313884512404</v>
      </c>
      <c r="BE51" s="1112">
        <f t="shared" si="17"/>
        <v>9.9881089986921037</v>
      </c>
      <c r="BF51" s="1115">
        <v>0</v>
      </c>
      <c r="BG51" s="1115"/>
      <c r="BH51" s="965">
        <f t="shared" si="18"/>
        <v>0</v>
      </c>
      <c r="BI51" s="1117">
        <f t="shared" si="19"/>
        <v>0</v>
      </c>
      <c r="BJ51" s="1116">
        <f t="shared" si="20"/>
        <v>9.9881089986921037</v>
      </c>
      <c r="BK51" s="1112">
        <f t="shared" si="21"/>
        <v>11.032743789217839</v>
      </c>
      <c r="BL51" s="69"/>
      <c r="BM51" s="1108">
        <v>27.5</v>
      </c>
      <c r="BN51" s="1118">
        <v>0</v>
      </c>
      <c r="BO51" s="1118">
        <v>0</v>
      </c>
      <c r="BP51" s="1116">
        <f t="shared" si="10"/>
        <v>0</v>
      </c>
      <c r="BQ51" s="1112">
        <f t="shared" si="22"/>
        <v>0</v>
      </c>
      <c r="BR51" s="1115">
        <v>0</v>
      </c>
      <c r="BS51" s="1115"/>
      <c r="BT51" s="965">
        <f t="shared" si="23"/>
        <v>0</v>
      </c>
      <c r="BU51" s="1117">
        <f t="shared" si="24"/>
        <v>0</v>
      </c>
      <c r="BV51" s="1116">
        <f t="shared" si="25"/>
        <v>0</v>
      </c>
      <c r="BW51" s="1112">
        <f t="shared" si="26"/>
        <v>0</v>
      </c>
      <c r="BY51" s="1108">
        <v>27.5</v>
      </c>
      <c r="BZ51" s="1118">
        <v>686.3962600688867</v>
      </c>
      <c r="CA51" s="1118">
        <v>0</v>
      </c>
      <c r="CB51" s="1116">
        <f t="shared" si="11"/>
        <v>686.3962600688867</v>
      </c>
      <c r="CC51" s="1112">
        <f t="shared" si="50"/>
        <v>740.27283072415889</v>
      </c>
      <c r="CD51" s="1115"/>
      <c r="CE51" s="1115"/>
      <c r="CF51" s="965"/>
      <c r="CG51" s="1117"/>
      <c r="CH51" s="1116"/>
      <c r="CI51" s="1112"/>
      <c r="CJ51" s="69"/>
      <c r="CK51" s="1108">
        <v>27.5</v>
      </c>
      <c r="CL51" s="1118">
        <v>0</v>
      </c>
      <c r="CM51" s="1118">
        <v>0</v>
      </c>
      <c r="CN51" s="1116">
        <f t="shared" si="12"/>
        <v>0</v>
      </c>
      <c r="CO51" s="1112">
        <f t="shared" si="28"/>
        <v>0</v>
      </c>
      <c r="CP51" s="1115">
        <v>0</v>
      </c>
      <c r="CQ51" s="1115"/>
      <c r="CR51" s="1115"/>
      <c r="CS51" s="965">
        <f t="shared" si="29"/>
        <v>0</v>
      </c>
      <c r="CT51" s="1117">
        <f t="shared" si="30"/>
        <v>0</v>
      </c>
      <c r="CU51" s="1116">
        <f t="shared" si="31"/>
        <v>0</v>
      </c>
      <c r="CV51" s="1112">
        <f t="shared" si="32"/>
        <v>0</v>
      </c>
      <c r="CY51" s="1108">
        <v>27.5</v>
      </c>
      <c r="CZ51" s="1118">
        <v>0</v>
      </c>
      <c r="DA51" s="1118">
        <v>0</v>
      </c>
      <c r="DB51" s="1116">
        <f t="shared" si="33"/>
        <v>0</v>
      </c>
      <c r="DC51" s="1112">
        <f t="shared" si="34"/>
        <v>0</v>
      </c>
      <c r="DD51" s="1115">
        <v>0</v>
      </c>
      <c r="DE51" s="1115"/>
      <c r="DF51" s="1115"/>
      <c r="DG51" s="965">
        <f t="shared" si="35"/>
        <v>0</v>
      </c>
      <c r="DH51" s="1117">
        <v>0</v>
      </c>
      <c r="DI51" s="1116">
        <f t="shared" si="36"/>
        <v>0</v>
      </c>
      <c r="DJ51" s="1112">
        <f t="shared" si="37"/>
        <v>0</v>
      </c>
      <c r="DM51" s="1108">
        <v>27.5</v>
      </c>
      <c r="DN51" s="1118">
        <v>0</v>
      </c>
      <c r="DO51" s="1118">
        <v>0</v>
      </c>
      <c r="DP51" s="1116">
        <f t="shared" si="38"/>
        <v>0</v>
      </c>
      <c r="DQ51" s="1112">
        <f t="shared" si="39"/>
        <v>0</v>
      </c>
      <c r="DR51" s="1115">
        <v>0</v>
      </c>
      <c r="DS51" s="1115"/>
      <c r="DT51" s="1115"/>
      <c r="DU51" s="965">
        <v>0</v>
      </c>
      <c r="DV51" s="1117">
        <f t="shared" si="40"/>
        <v>0</v>
      </c>
      <c r="DW51" s="1116">
        <f t="shared" si="41"/>
        <v>0</v>
      </c>
      <c r="DX51" s="1112">
        <f t="shared" si="42"/>
        <v>0</v>
      </c>
      <c r="EA51" s="1108">
        <v>27.5</v>
      </c>
      <c r="EB51" s="1118">
        <v>0</v>
      </c>
      <c r="EC51" s="1118">
        <v>0</v>
      </c>
      <c r="ED51" s="1116">
        <f t="shared" si="43"/>
        <v>0</v>
      </c>
      <c r="EE51" s="1112">
        <f t="shared" si="44"/>
        <v>0</v>
      </c>
      <c r="EF51" s="1115">
        <v>0</v>
      </c>
      <c r="EG51" s="1115"/>
      <c r="EH51" s="1115">
        <v>2.6849734340935383</v>
      </c>
      <c r="EI51" s="965">
        <f t="shared" si="45"/>
        <v>2.6849734340935383</v>
      </c>
      <c r="EJ51" s="1117">
        <f t="shared" si="46"/>
        <v>67.646125264965917</v>
      </c>
      <c r="EK51" s="1116">
        <f t="shared" si="49"/>
        <v>67.646125264965917</v>
      </c>
      <c r="EL51" s="1112">
        <f t="shared" si="48"/>
        <v>67.792296150483693</v>
      </c>
    </row>
    <row r="52" spans="2:142">
      <c r="B52" s="1131">
        <f t="shared" si="13"/>
        <v>28.25</v>
      </c>
      <c r="C52" s="1096">
        <v>28</v>
      </c>
      <c r="D52" s="1133">
        <v>3277.495669405333</v>
      </c>
      <c r="E52" s="1133">
        <v>13683.944892823683</v>
      </c>
      <c r="F52" s="1133">
        <v>3705.5781103665558</v>
      </c>
      <c r="G52" s="1133">
        <v>1886.7027424336527</v>
      </c>
      <c r="H52" s="1133">
        <v>374.00459513360278</v>
      </c>
      <c r="I52" s="1133">
        <v>206.16215079368263</v>
      </c>
      <c r="J52" s="1133">
        <v>274.82008263744649</v>
      </c>
      <c r="K52" s="1133">
        <v>0</v>
      </c>
      <c r="L52" s="1133">
        <v>2.3118004202266311</v>
      </c>
      <c r="M52" s="1133">
        <v>586.27278366654491</v>
      </c>
      <c r="N52" s="1133">
        <v>804.15708086606082</v>
      </c>
      <c r="O52" s="1133">
        <v>0</v>
      </c>
      <c r="P52" s="1133">
        <v>0</v>
      </c>
      <c r="Q52" s="1133"/>
      <c r="R52" s="1133">
        <v>0</v>
      </c>
      <c r="S52" s="1133">
        <v>0</v>
      </c>
      <c r="T52" s="1133">
        <v>0</v>
      </c>
      <c r="U52" s="1194">
        <v>69.708419311487091</v>
      </c>
      <c r="V52" s="194"/>
      <c r="X52" s="177"/>
      <c r="AC52" s="1108">
        <v>28</v>
      </c>
      <c r="AD52" s="1115"/>
      <c r="AE52" s="1115"/>
      <c r="AF52" s="1116">
        <f t="shared" si="14"/>
        <v>0</v>
      </c>
      <c r="AG52" s="1112">
        <f t="shared" si="0"/>
        <v>0</v>
      </c>
      <c r="AH52" s="1115">
        <v>584.20002404135107</v>
      </c>
      <c r="AI52" s="1115">
        <v>0</v>
      </c>
      <c r="AJ52" s="965">
        <f t="shared" si="15"/>
        <v>584.20002404135107</v>
      </c>
      <c r="AK52" s="1117">
        <f t="shared" si="1"/>
        <v>585.23548620430165</v>
      </c>
      <c r="AL52" s="1116">
        <f t="shared" si="2"/>
        <v>585.23548620430165</v>
      </c>
      <c r="AM52" s="1112">
        <f t="shared" si="3"/>
        <v>586.27278366654491</v>
      </c>
      <c r="AO52" s="1108">
        <v>28</v>
      </c>
      <c r="AP52" s="1118">
        <v>0</v>
      </c>
      <c r="AQ52" s="1118">
        <v>0</v>
      </c>
      <c r="AR52" s="1116">
        <f t="shared" si="4"/>
        <v>0</v>
      </c>
      <c r="AS52" s="1112">
        <f t="shared" si="5"/>
        <v>0</v>
      </c>
      <c r="AT52" s="1115">
        <v>801.31399420747755</v>
      </c>
      <c r="AU52" s="1115">
        <v>0</v>
      </c>
      <c r="AV52" s="965">
        <f t="shared" si="16"/>
        <v>801.31399420747755</v>
      </c>
      <c r="AW52" s="1117">
        <f t="shared" si="6"/>
        <v>802.73427884886587</v>
      </c>
      <c r="AX52" s="1116">
        <f t="shared" si="7"/>
        <v>802.73427884886587</v>
      </c>
      <c r="AY52" s="1112">
        <f t="shared" si="8"/>
        <v>804.15708086606082</v>
      </c>
      <c r="BA52" s="1108">
        <v>28</v>
      </c>
      <c r="BB52" s="1118">
        <v>0</v>
      </c>
      <c r="BC52" s="1118">
        <v>0</v>
      </c>
      <c r="BD52" s="1116">
        <f t="shared" si="9"/>
        <v>0</v>
      </c>
      <c r="BE52" s="1112">
        <f t="shared" si="17"/>
        <v>0</v>
      </c>
      <c r="BF52" s="1115">
        <v>0</v>
      </c>
      <c r="BG52" s="1115"/>
      <c r="BH52" s="965">
        <f t="shared" si="18"/>
        <v>0</v>
      </c>
      <c r="BI52" s="1117">
        <f t="shared" si="19"/>
        <v>0</v>
      </c>
      <c r="BJ52" s="1116">
        <f t="shared" si="20"/>
        <v>0</v>
      </c>
      <c r="BK52" s="1112">
        <f t="shared" si="21"/>
        <v>0</v>
      </c>
      <c r="BL52" s="69"/>
      <c r="BM52" s="1108">
        <v>28</v>
      </c>
      <c r="BN52" s="1118">
        <v>0</v>
      </c>
      <c r="BO52" s="1118">
        <v>0</v>
      </c>
      <c r="BP52" s="1116">
        <f t="shared" si="10"/>
        <v>0</v>
      </c>
      <c r="BQ52" s="1112">
        <f t="shared" si="22"/>
        <v>0</v>
      </c>
      <c r="BR52" s="1115">
        <v>0</v>
      </c>
      <c r="BS52" s="1115"/>
      <c r="BT52" s="965">
        <f t="shared" si="23"/>
        <v>0</v>
      </c>
      <c r="BU52" s="1117">
        <f t="shared" si="24"/>
        <v>0</v>
      </c>
      <c r="BV52" s="1116">
        <f t="shared" si="25"/>
        <v>0</v>
      </c>
      <c r="BW52" s="1112">
        <f t="shared" si="26"/>
        <v>0</v>
      </c>
      <c r="BY52" s="1108">
        <v>28</v>
      </c>
      <c r="BZ52" s="1118">
        <v>0</v>
      </c>
      <c r="CA52" s="1118">
        <v>0</v>
      </c>
      <c r="CB52" s="1116">
        <f t="shared" si="11"/>
        <v>0</v>
      </c>
      <c r="CC52" s="1112">
        <f t="shared" si="50"/>
        <v>0</v>
      </c>
      <c r="CD52" s="1115"/>
      <c r="CE52" s="1115"/>
      <c r="CF52" s="965"/>
      <c r="CG52" s="1117"/>
      <c r="CH52" s="1116"/>
      <c r="CI52" s="1112"/>
      <c r="CK52" s="1108">
        <v>28</v>
      </c>
      <c r="CL52" s="1118">
        <v>0</v>
      </c>
      <c r="CM52" s="1118">
        <v>0</v>
      </c>
      <c r="CN52" s="1116">
        <f t="shared" si="12"/>
        <v>0</v>
      </c>
      <c r="CO52" s="1112">
        <f t="shared" si="28"/>
        <v>0</v>
      </c>
      <c r="CP52" s="1115">
        <v>0</v>
      </c>
      <c r="CQ52" s="1115"/>
      <c r="CR52" s="1115"/>
      <c r="CS52" s="965">
        <f t="shared" si="29"/>
        <v>0</v>
      </c>
      <c r="CT52" s="1117">
        <f t="shared" si="30"/>
        <v>0</v>
      </c>
      <c r="CU52" s="1116">
        <f t="shared" si="31"/>
        <v>0</v>
      </c>
      <c r="CV52" s="1112">
        <f t="shared" si="32"/>
        <v>0</v>
      </c>
      <c r="CY52" s="1108">
        <v>28</v>
      </c>
      <c r="CZ52" s="1118">
        <v>0</v>
      </c>
      <c r="DA52" s="1118">
        <v>0</v>
      </c>
      <c r="DB52" s="1116">
        <f t="shared" si="33"/>
        <v>0</v>
      </c>
      <c r="DC52" s="1112">
        <f t="shared" si="34"/>
        <v>0</v>
      </c>
      <c r="DD52" s="1115">
        <v>0</v>
      </c>
      <c r="DE52" s="1115"/>
      <c r="DF52" s="1115"/>
      <c r="DG52" s="965">
        <f t="shared" si="35"/>
        <v>0</v>
      </c>
      <c r="DH52" s="1117">
        <v>0</v>
      </c>
      <c r="DI52" s="1116">
        <f t="shared" si="36"/>
        <v>0</v>
      </c>
      <c r="DJ52" s="1112">
        <f t="shared" si="37"/>
        <v>0</v>
      </c>
      <c r="DM52" s="1108">
        <v>28</v>
      </c>
      <c r="DN52" s="1118">
        <v>0</v>
      </c>
      <c r="DO52" s="1118">
        <v>0</v>
      </c>
      <c r="DP52" s="1116">
        <f t="shared" si="38"/>
        <v>0</v>
      </c>
      <c r="DQ52" s="1112">
        <f t="shared" si="39"/>
        <v>0</v>
      </c>
      <c r="DR52" s="1115">
        <v>0</v>
      </c>
      <c r="DS52" s="1115"/>
      <c r="DT52" s="1115"/>
      <c r="DU52" s="965">
        <v>0</v>
      </c>
      <c r="DV52" s="1117">
        <f t="shared" si="40"/>
        <v>0</v>
      </c>
      <c r="DW52" s="1116">
        <f t="shared" si="41"/>
        <v>0</v>
      </c>
      <c r="DX52" s="1112">
        <f t="shared" si="42"/>
        <v>0</v>
      </c>
      <c r="EA52" s="1108">
        <v>28</v>
      </c>
      <c r="EB52" s="1118">
        <v>0</v>
      </c>
      <c r="EC52" s="1118">
        <v>0</v>
      </c>
      <c r="ED52" s="1116">
        <f t="shared" si="43"/>
        <v>0</v>
      </c>
      <c r="EE52" s="1112">
        <f t="shared" si="44"/>
        <v>0</v>
      </c>
      <c r="EF52" s="1115">
        <v>2.7608631749031032</v>
      </c>
      <c r="EG52" s="1115"/>
      <c r="EH52" s="1115">
        <v>0</v>
      </c>
      <c r="EI52" s="965">
        <f t="shared" si="45"/>
        <v>2.7608631749031032</v>
      </c>
      <c r="EJ52" s="1117">
        <f t="shared" si="46"/>
        <v>69.558116962143643</v>
      </c>
      <c r="EK52" s="1116">
        <f t="shared" si="49"/>
        <v>69.558116962143643</v>
      </c>
      <c r="EL52" s="1112">
        <f t="shared" si="48"/>
        <v>69.708419311487091</v>
      </c>
    </row>
    <row r="53" spans="2:142">
      <c r="B53" s="1131">
        <f t="shared" si="13"/>
        <v>28.75</v>
      </c>
      <c r="C53" s="1132">
        <v>28.5</v>
      </c>
      <c r="D53" s="1133">
        <v>164.3227930720856</v>
      </c>
      <c r="E53" s="1133">
        <v>89.666055312429947</v>
      </c>
      <c r="F53" s="1133">
        <v>65.809268902295756</v>
      </c>
      <c r="G53" s="1133">
        <v>505.49204267674827</v>
      </c>
      <c r="H53" s="1133">
        <v>4.3985841149479974</v>
      </c>
      <c r="I53" s="1133">
        <v>103.08107539684131</v>
      </c>
      <c r="J53" s="1133">
        <v>95.585137953004136</v>
      </c>
      <c r="K53" s="1133">
        <v>0</v>
      </c>
      <c r="L53" s="1133">
        <v>0</v>
      </c>
      <c r="M53" s="1133">
        <v>241.40644033328317</v>
      </c>
      <c r="N53" s="1133">
        <v>0</v>
      </c>
      <c r="O53" s="1133">
        <v>0</v>
      </c>
      <c r="P53" s="1133">
        <v>918.67920834225959</v>
      </c>
      <c r="Q53" s="1133"/>
      <c r="R53" s="1133">
        <v>0</v>
      </c>
      <c r="S53" s="1133">
        <v>0</v>
      </c>
      <c r="T53" s="1133">
        <v>0</v>
      </c>
      <c r="U53" s="1194">
        <v>0</v>
      </c>
      <c r="V53" s="194"/>
      <c r="X53" s="177"/>
      <c r="AC53" s="1108">
        <v>28.5</v>
      </c>
      <c r="AD53" s="1115"/>
      <c r="AE53" s="1115"/>
      <c r="AF53" s="1116">
        <f t="shared" si="14"/>
        <v>0</v>
      </c>
      <c r="AG53" s="1112">
        <f t="shared" si="0"/>
        <v>0</v>
      </c>
      <c r="AH53" s="1115">
        <v>240.55295107585044</v>
      </c>
      <c r="AI53" s="1115">
        <v>0</v>
      </c>
      <c r="AJ53" s="965">
        <f t="shared" si="15"/>
        <v>240.55295107585044</v>
      </c>
      <c r="AK53" s="1117">
        <f t="shared" si="1"/>
        <v>240.97931784883008</v>
      </c>
      <c r="AL53" s="1116">
        <f t="shared" si="2"/>
        <v>240.97931784883008</v>
      </c>
      <c r="AM53" s="1112">
        <f t="shared" si="3"/>
        <v>241.40644033328317</v>
      </c>
      <c r="AO53" s="1108">
        <v>28.5</v>
      </c>
      <c r="AP53" s="1118">
        <v>0</v>
      </c>
      <c r="AQ53" s="1118">
        <v>0</v>
      </c>
      <c r="AR53" s="1116">
        <f t="shared" si="4"/>
        <v>0</v>
      </c>
      <c r="AS53" s="1112">
        <f t="shared" si="5"/>
        <v>0</v>
      </c>
      <c r="AT53" s="1115">
        <v>0</v>
      </c>
      <c r="AU53" s="1115">
        <v>0</v>
      </c>
      <c r="AV53" s="965">
        <f t="shared" si="16"/>
        <v>0</v>
      </c>
      <c r="AW53" s="1117">
        <f t="shared" si="6"/>
        <v>0</v>
      </c>
      <c r="AX53" s="1116">
        <f t="shared" si="7"/>
        <v>0</v>
      </c>
      <c r="AY53" s="1112">
        <f t="shared" si="8"/>
        <v>0</v>
      </c>
      <c r="BA53" s="1108">
        <v>28.5</v>
      </c>
      <c r="BB53" s="1118">
        <v>0</v>
      </c>
      <c r="BC53" s="1118">
        <v>0</v>
      </c>
      <c r="BD53" s="1116">
        <f t="shared" si="9"/>
        <v>0</v>
      </c>
      <c r="BE53" s="1112">
        <f t="shared" si="17"/>
        <v>0</v>
      </c>
      <c r="BF53" s="1115">
        <v>0</v>
      </c>
      <c r="BG53" s="1115"/>
      <c r="BH53" s="965">
        <f t="shared" si="18"/>
        <v>0</v>
      </c>
      <c r="BI53" s="1117">
        <f t="shared" si="19"/>
        <v>0</v>
      </c>
      <c r="BJ53" s="1116">
        <f t="shared" si="20"/>
        <v>0</v>
      </c>
      <c r="BK53" s="1112">
        <f t="shared" si="21"/>
        <v>0</v>
      </c>
      <c r="BL53" s="69"/>
      <c r="BM53" s="1108">
        <v>28.5</v>
      </c>
      <c r="BN53" s="1118">
        <v>810.59548256871994</v>
      </c>
      <c r="BO53" s="1118">
        <v>0</v>
      </c>
      <c r="BP53" s="1116">
        <f t="shared" si="10"/>
        <v>810.59548256871994</v>
      </c>
      <c r="BQ53" s="1112">
        <f t="shared" si="22"/>
        <v>846.23867371275219</v>
      </c>
      <c r="BR53" s="1115">
        <v>0</v>
      </c>
      <c r="BS53" s="1115"/>
      <c r="BT53" s="965">
        <f t="shared" si="23"/>
        <v>0</v>
      </c>
      <c r="BU53" s="1117">
        <f t="shared" si="24"/>
        <v>0</v>
      </c>
      <c r="BV53" s="1116">
        <f t="shared" si="25"/>
        <v>846.23867371275219</v>
      </c>
      <c r="BW53" s="1112">
        <f t="shared" si="26"/>
        <v>918.67920834225959</v>
      </c>
      <c r="BY53" s="1108">
        <v>28.5</v>
      </c>
      <c r="BZ53" s="1118">
        <v>0</v>
      </c>
      <c r="CA53" s="1118">
        <v>0</v>
      </c>
      <c r="CB53" s="1116">
        <f t="shared" si="11"/>
        <v>0</v>
      </c>
      <c r="CC53" s="1112">
        <f t="shared" si="50"/>
        <v>0</v>
      </c>
      <c r="CD53" s="1115"/>
      <c r="CE53" s="1115"/>
      <c r="CF53" s="965"/>
      <c r="CG53" s="1117"/>
      <c r="CH53" s="1116"/>
      <c r="CI53" s="1112"/>
      <c r="CK53" s="1108">
        <v>28.5</v>
      </c>
      <c r="CL53" s="1118">
        <v>0</v>
      </c>
      <c r="CM53" s="1118">
        <v>0</v>
      </c>
      <c r="CN53" s="1116">
        <f t="shared" si="12"/>
        <v>0</v>
      </c>
      <c r="CO53" s="1112">
        <f t="shared" si="28"/>
        <v>0</v>
      </c>
      <c r="CP53" s="1115">
        <v>0</v>
      </c>
      <c r="CQ53" s="1115"/>
      <c r="CR53" s="1115"/>
      <c r="CS53" s="965">
        <f t="shared" si="29"/>
        <v>0</v>
      </c>
      <c r="CT53" s="1117">
        <f t="shared" si="30"/>
        <v>0</v>
      </c>
      <c r="CU53" s="1116">
        <f t="shared" si="31"/>
        <v>0</v>
      </c>
      <c r="CV53" s="1112">
        <f t="shared" si="32"/>
        <v>0</v>
      </c>
      <c r="CY53" s="1108">
        <v>28.5</v>
      </c>
      <c r="CZ53" s="1118">
        <v>0</v>
      </c>
      <c r="DA53" s="1118">
        <v>0</v>
      </c>
      <c r="DB53" s="1116">
        <f t="shared" si="33"/>
        <v>0</v>
      </c>
      <c r="DC53" s="1112">
        <f t="shared" si="34"/>
        <v>0</v>
      </c>
      <c r="DD53" s="1115">
        <v>0</v>
      </c>
      <c r="DE53" s="1115"/>
      <c r="DF53" s="1115"/>
      <c r="DG53" s="965">
        <f t="shared" si="35"/>
        <v>0</v>
      </c>
      <c r="DH53" s="1117">
        <v>0</v>
      </c>
      <c r="DI53" s="1116">
        <f t="shared" si="36"/>
        <v>0</v>
      </c>
      <c r="DJ53" s="1112">
        <f t="shared" si="37"/>
        <v>0</v>
      </c>
      <c r="DM53" s="1108">
        <v>28.5</v>
      </c>
      <c r="DN53" s="1118">
        <v>0</v>
      </c>
      <c r="DO53" s="1118">
        <v>0</v>
      </c>
      <c r="DP53" s="1116">
        <f t="shared" si="38"/>
        <v>0</v>
      </c>
      <c r="DQ53" s="1112">
        <f t="shared" si="39"/>
        <v>0</v>
      </c>
      <c r="DR53" s="1115">
        <v>0</v>
      </c>
      <c r="DS53" s="1115"/>
      <c r="DT53" s="1115"/>
      <c r="DU53" s="965">
        <v>0</v>
      </c>
      <c r="DV53" s="1117">
        <f t="shared" si="40"/>
        <v>0</v>
      </c>
      <c r="DW53" s="1116">
        <f t="shared" si="41"/>
        <v>0</v>
      </c>
      <c r="DX53" s="1112">
        <f t="shared" si="42"/>
        <v>0</v>
      </c>
      <c r="EA53" s="1108">
        <v>28.5</v>
      </c>
      <c r="EB53" s="1118">
        <v>0</v>
      </c>
      <c r="EC53" s="1118">
        <v>0</v>
      </c>
      <c r="ED53" s="1116">
        <f t="shared" si="43"/>
        <v>0</v>
      </c>
      <c r="EE53" s="1112">
        <f t="shared" si="44"/>
        <v>0</v>
      </c>
      <c r="EF53" s="1115">
        <v>0</v>
      </c>
      <c r="EG53" s="1115"/>
      <c r="EH53" s="1115">
        <v>0</v>
      </c>
      <c r="EI53" s="965">
        <f t="shared" si="45"/>
        <v>0</v>
      </c>
      <c r="EJ53" s="1117">
        <f t="shared" si="46"/>
        <v>0</v>
      </c>
      <c r="EK53" s="1116">
        <f t="shared" si="49"/>
        <v>0</v>
      </c>
      <c r="EL53" s="1112">
        <f t="shared" si="48"/>
        <v>0</v>
      </c>
    </row>
    <row r="54" spans="2:142">
      <c r="B54" s="1131">
        <f t="shared" si="13"/>
        <v>29.25</v>
      </c>
      <c r="C54" s="1096">
        <v>29</v>
      </c>
      <c r="D54" s="1133">
        <v>128.09382789425925</v>
      </c>
      <c r="E54" s="1133">
        <v>0</v>
      </c>
      <c r="F54" s="1133">
        <v>0</v>
      </c>
      <c r="G54" s="1133">
        <v>0</v>
      </c>
      <c r="H54" s="1133">
        <v>0</v>
      </c>
      <c r="I54" s="1133">
        <v>103.08107539684131</v>
      </c>
      <c r="J54" s="1133">
        <v>38.234055181201647</v>
      </c>
      <c r="K54" s="1133">
        <v>0</v>
      </c>
      <c r="L54" s="1133">
        <v>0</v>
      </c>
      <c r="M54" s="1133">
        <v>0</v>
      </c>
      <c r="N54" s="1133">
        <v>0</v>
      </c>
      <c r="O54" s="1133">
        <v>0</v>
      </c>
      <c r="P54" s="1133">
        <v>0</v>
      </c>
      <c r="Q54" s="1133"/>
      <c r="R54" s="1133">
        <v>0</v>
      </c>
      <c r="S54" s="1133">
        <v>0</v>
      </c>
      <c r="T54" s="1133">
        <v>0</v>
      </c>
      <c r="U54" s="1194">
        <v>0</v>
      </c>
      <c r="V54" s="194"/>
      <c r="X54" s="177"/>
      <c r="AC54" s="1108">
        <v>29</v>
      </c>
      <c r="AD54" s="1115"/>
      <c r="AE54" s="1115"/>
      <c r="AF54" s="1116">
        <f t="shared" si="14"/>
        <v>0</v>
      </c>
      <c r="AG54" s="1112">
        <f t="shared" si="0"/>
        <v>0</v>
      </c>
      <c r="AH54" s="1115">
        <v>0</v>
      </c>
      <c r="AI54" s="1115">
        <v>0</v>
      </c>
      <c r="AJ54" s="965">
        <f t="shared" si="15"/>
        <v>0</v>
      </c>
      <c r="AK54" s="1117">
        <f t="shared" si="1"/>
        <v>0</v>
      </c>
      <c r="AL54" s="1116">
        <f t="shared" si="2"/>
        <v>0</v>
      </c>
      <c r="AM54" s="1112">
        <f t="shared" si="3"/>
        <v>0</v>
      </c>
      <c r="AO54" s="1108">
        <v>29</v>
      </c>
      <c r="AP54" s="1118">
        <v>0</v>
      </c>
      <c r="AQ54" s="1118">
        <v>0</v>
      </c>
      <c r="AR54" s="1116">
        <f t="shared" si="4"/>
        <v>0</v>
      </c>
      <c r="AS54" s="1112">
        <f t="shared" si="5"/>
        <v>0</v>
      </c>
      <c r="AT54" s="1115">
        <v>0</v>
      </c>
      <c r="AU54" s="1115">
        <v>0</v>
      </c>
      <c r="AV54" s="965">
        <f t="shared" si="16"/>
        <v>0</v>
      </c>
      <c r="AW54" s="1117">
        <f t="shared" si="6"/>
        <v>0</v>
      </c>
      <c r="AX54" s="1116">
        <f t="shared" si="7"/>
        <v>0</v>
      </c>
      <c r="AY54" s="1112">
        <f t="shared" si="8"/>
        <v>0</v>
      </c>
      <c r="BA54" s="1108">
        <v>29</v>
      </c>
      <c r="BB54" s="1118">
        <v>0</v>
      </c>
      <c r="BC54" s="1118">
        <v>0</v>
      </c>
      <c r="BD54" s="1116">
        <f t="shared" si="9"/>
        <v>0</v>
      </c>
      <c r="BE54" s="1112">
        <f t="shared" si="17"/>
        <v>0</v>
      </c>
      <c r="BF54" s="1115">
        <v>0</v>
      </c>
      <c r="BG54" s="1115"/>
      <c r="BH54" s="965">
        <f t="shared" si="18"/>
        <v>0</v>
      </c>
      <c r="BI54" s="1117">
        <f t="shared" si="19"/>
        <v>0</v>
      </c>
      <c r="BJ54" s="1116">
        <f t="shared" si="20"/>
        <v>0</v>
      </c>
      <c r="BK54" s="1112">
        <f t="shared" si="21"/>
        <v>0</v>
      </c>
      <c r="BM54" s="1108">
        <v>29</v>
      </c>
      <c r="BN54" s="1118">
        <v>0</v>
      </c>
      <c r="BO54" s="1118">
        <v>0</v>
      </c>
      <c r="BP54" s="1116">
        <f t="shared" si="10"/>
        <v>0</v>
      </c>
      <c r="BQ54" s="1112">
        <f t="shared" si="22"/>
        <v>0</v>
      </c>
      <c r="BR54" s="1115">
        <v>0</v>
      </c>
      <c r="BS54" s="1115"/>
      <c r="BT54" s="965">
        <f t="shared" si="23"/>
        <v>0</v>
      </c>
      <c r="BU54" s="1117">
        <f t="shared" si="24"/>
        <v>0</v>
      </c>
      <c r="BV54" s="1116">
        <f t="shared" si="25"/>
        <v>0</v>
      </c>
      <c r="BW54" s="1112">
        <f t="shared" si="26"/>
        <v>0</v>
      </c>
      <c r="BY54" s="1108">
        <v>29</v>
      </c>
      <c r="BZ54" s="1118">
        <v>0</v>
      </c>
      <c r="CA54" s="1118">
        <v>0</v>
      </c>
      <c r="CB54" s="1116">
        <f t="shared" si="11"/>
        <v>0</v>
      </c>
      <c r="CC54" s="1112">
        <f t="shared" si="50"/>
        <v>0</v>
      </c>
      <c r="CD54" s="1115"/>
      <c r="CE54" s="1115"/>
      <c r="CF54" s="965"/>
      <c r="CG54" s="1117"/>
      <c r="CH54" s="1116"/>
      <c r="CI54" s="1112"/>
      <c r="CK54" s="1108">
        <v>29</v>
      </c>
      <c r="CL54" s="1118">
        <v>0</v>
      </c>
      <c r="CM54" s="1118">
        <v>0</v>
      </c>
      <c r="CN54" s="1116">
        <f t="shared" si="12"/>
        <v>0</v>
      </c>
      <c r="CO54" s="1112">
        <f t="shared" si="28"/>
        <v>0</v>
      </c>
      <c r="CP54" s="1115">
        <v>0</v>
      </c>
      <c r="CQ54" s="1115"/>
      <c r="CR54" s="1115"/>
      <c r="CS54" s="965">
        <f t="shared" si="29"/>
        <v>0</v>
      </c>
      <c r="CT54" s="1117">
        <f t="shared" si="30"/>
        <v>0</v>
      </c>
      <c r="CU54" s="1116">
        <f t="shared" si="31"/>
        <v>0</v>
      </c>
      <c r="CV54" s="1112">
        <f t="shared" si="32"/>
        <v>0</v>
      </c>
      <c r="CY54" s="1108">
        <v>29</v>
      </c>
      <c r="CZ54" s="1118">
        <v>0</v>
      </c>
      <c r="DA54" s="1118">
        <v>0</v>
      </c>
      <c r="DB54" s="1116">
        <f t="shared" si="33"/>
        <v>0</v>
      </c>
      <c r="DC54" s="1112">
        <f t="shared" si="34"/>
        <v>0</v>
      </c>
      <c r="DD54" s="1115">
        <v>0</v>
      </c>
      <c r="DE54" s="1115"/>
      <c r="DF54" s="1115"/>
      <c r="DG54" s="965">
        <f t="shared" si="35"/>
        <v>0</v>
      </c>
      <c r="DH54" s="1117">
        <v>0</v>
      </c>
      <c r="DI54" s="1116">
        <f t="shared" si="36"/>
        <v>0</v>
      </c>
      <c r="DJ54" s="1112">
        <f t="shared" si="37"/>
        <v>0</v>
      </c>
      <c r="DM54" s="1108">
        <v>29</v>
      </c>
      <c r="DN54" s="1118">
        <v>0</v>
      </c>
      <c r="DO54" s="1118">
        <v>0</v>
      </c>
      <c r="DP54" s="1116">
        <f t="shared" si="38"/>
        <v>0</v>
      </c>
      <c r="DQ54" s="1112">
        <f t="shared" si="39"/>
        <v>0</v>
      </c>
      <c r="DR54" s="1115">
        <v>0</v>
      </c>
      <c r="DS54" s="1115"/>
      <c r="DT54" s="1115"/>
      <c r="DU54" s="965">
        <v>0</v>
      </c>
      <c r="DV54" s="1117">
        <f t="shared" si="40"/>
        <v>0</v>
      </c>
      <c r="DW54" s="1116">
        <f t="shared" si="41"/>
        <v>0</v>
      </c>
      <c r="DX54" s="1112">
        <f t="shared" si="42"/>
        <v>0</v>
      </c>
      <c r="EA54" s="1108">
        <v>29</v>
      </c>
      <c r="EB54" s="1118">
        <v>0</v>
      </c>
      <c r="EC54" s="1118">
        <v>0</v>
      </c>
      <c r="ED54" s="1116">
        <f t="shared" si="43"/>
        <v>0</v>
      </c>
      <c r="EE54" s="1112">
        <f t="shared" si="44"/>
        <v>0</v>
      </c>
      <c r="EF54" s="1115">
        <v>0</v>
      </c>
      <c r="EG54" s="1115"/>
      <c r="EH54" s="1115">
        <v>0</v>
      </c>
      <c r="EI54" s="965">
        <f t="shared" si="45"/>
        <v>0</v>
      </c>
      <c r="EJ54" s="1117">
        <f t="shared" si="46"/>
        <v>0</v>
      </c>
      <c r="EK54" s="1116">
        <f t="shared" si="49"/>
        <v>0</v>
      </c>
      <c r="EL54" s="1112">
        <f t="shared" si="48"/>
        <v>0</v>
      </c>
    </row>
    <row r="55" spans="2:142">
      <c r="B55" s="1131">
        <f t="shared" si="13"/>
        <v>29.75</v>
      </c>
      <c r="C55" s="1132">
        <v>29.5</v>
      </c>
      <c r="D55" s="1133">
        <v>56.268153202528438</v>
      </c>
      <c r="E55" s="1133">
        <v>0</v>
      </c>
      <c r="F55" s="1133">
        <v>0</v>
      </c>
      <c r="G55" s="1133">
        <v>90.806432041923756</v>
      </c>
      <c r="H55" s="1133">
        <v>0</v>
      </c>
      <c r="I55" s="1133">
        <v>0</v>
      </c>
      <c r="J55" s="1133">
        <v>6.3723425302002754</v>
      </c>
      <c r="K55" s="1133">
        <v>0</v>
      </c>
      <c r="L55" s="1133">
        <v>0</v>
      </c>
      <c r="M55" s="1133">
        <v>0</v>
      </c>
      <c r="N55" s="1133">
        <v>0</v>
      </c>
      <c r="O55" s="1133">
        <v>0</v>
      </c>
      <c r="P55" s="1133">
        <v>0</v>
      </c>
      <c r="Q55" s="1133"/>
      <c r="R55" s="1133">
        <v>0</v>
      </c>
      <c r="S55" s="1133">
        <v>0</v>
      </c>
      <c r="T55" s="1133">
        <v>0</v>
      </c>
      <c r="U55" s="1194">
        <v>0</v>
      </c>
      <c r="V55" s="194"/>
      <c r="X55" s="177"/>
      <c r="AC55" s="1108">
        <v>29.5</v>
      </c>
      <c r="AD55" s="1115"/>
      <c r="AE55" s="1115"/>
      <c r="AF55" s="1116">
        <f t="shared" si="14"/>
        <v>0</v>
      </c>
      <c r="AG55" s="1112">
        <f>AF55*$AF$60</f>
        <v>0</v>
      </c>
      <c r="AH55" s="1115">
        <v>0</v>
      </c>
      <c r="AI55" s="1115">
        <v>0</v>
      </c>
      <c r="AJ55" s="965">
        <f t="shared" si="15"/>
        <v>0</v>
      </c>
      <c r="AK55" s="1117">
        <f t="shared" si="1"/>
        <v>0</v>
      </c>
      <c r="AL55" s="1116">
        <f t="shared" si="2"/>
        <v>0</v>
      </c>
      <c r="AM55" s="1112">
        <f>+AL55*$AL$60</f>
        <v>0</v>
      </c>
      <c r="AO55" s="1108">
        <v>29.5</v>
      </c>
      <c r="AP55" s="1118">
        <v>0</v>
      </c>
      <c r="AQ55" s="1118">
        <v>0</v>
      </c>
      <c r="AR55" s="1116">
        <f t="shared" si="4"/>
        <v>0</v>
      </c>
      <c r="AS55" s="1112">
        <f>AR55*$AR$60</f>
        <v>0</v>
      </c>
      <c r="AT55" s="1115">
        <v>0</v>
      </c>
      <c r="AU55" s="1115">
        <v>0</v>
      </c>
      <c r="AV55" s="965">
        <f t="shared" si="16"/>
        <v>0</v>
      </c>
      <c r="AW55" s="1117">
        <f t="shared" si="6"/>
        <v>0</v>
      </c>
      <c r="AX55" s="1116">
        <f t="shared" si="7"/>
        <v>0</v>
      </c>
      <c r="AY55" s="1112">
        <f>+AX55*$AL$60</f>
        <v>0</v>
      </c>
      <c r="BA55" s="1108">
        <v>29.5</v>
      </c>
      <c r="BB55" s="1118">
        <v>0</v>
      </c>
      <c r="BC55" s="1118">
        <v>0</v>
      </c>
      <c r="BD55" s="1116">
        <f t="shared" si="9"/>
        <v>0</v>
      </c>
      <c r="BE55" s="1112">
        <f t="shared" si="17"/>
        <v>0</v>
      </c>
      <c r="BF55" s="1115">
        <v>0</v>
      </c>
      <c r="BG55" s="1115"/>
      <c r="BH55" s="965">
        <f t="shared" si="18"/>
        <v>0</v>
      </c>
      <c r="BI55" s="1117">
        <f t="shared" si="19"/>
        <v>0</v>
      </c>
      <c r="BJ55" s="1116">
        <f t="shared" si="20"/>
        <v>0</v>
      </c>
      <c r="BK55" s="1112">
        <f t="shared" si="21"/>
        <v>0</v>
      </c>
      <c r="BM55" s="1108">
        <v>29.5</v>
      </c>
      <c r="BN55" s="1118">
        <v>0</v>
      </c>
      <c r="BO55" s="1118">
        <v>0</v>
      </c>
      <c r="BP55" s="1116">
        <f t="shared" si="10"/>
        <v>0</v>
      </c>
      <c r="BQ55" s="1112">
        <f t="shared" si="22"/>
        <v>0</v>
      </c>
      <c r="BR55" s="1115">
        <v>0</v>
      </c>
      <c r="BS55" s="1115"/>
      <c r="BT55" s="965">
        <f t="shared" si="23"/>
        <v>0</v>
      </c>
      <c r="BU55" s="1117">
        <f t="shared" si="24"/>
        <v>0</v>
      </c>
      <c r="BV55" s="1116">
        <f t="shared" si="25"/>
        <v>0</v>
      </c>
      <c r="BW55" s="1112">
        <f t="shared" si="26"/>
        <v>0</v>
      </c>
      <c r="BY55" s="1108">
        <v>29.5</v>
      </c>
      <c r="BZ55" s="1118">
        <v>0</v>
      </c>
      <c r="CA55" s="1118">
        <v>0</v>
      </c>
      <c r="CB55" s="1116">
        <f t="shared" si="11"/>
        <v>0</v>
      </c>
      <c r="CC55" s="1112">
        <f t="shared" si="50"/>
        <v>0</v>
      </c>
      <c r="CD55" s="1115"/>
      <c r="CE55" s="1115"/>
      <c r="CF55" s="965"/>
      <c r="CG55" s="1117"/>
      <c r="CH55" s="1116"/>
      <c r="CI55" s="1112"/>
      <c r="CK55" s="1108">
        <v>29.5</v>
      </c>
      <c r="CL55" s="1118">
        <v>0</v>
      </c>
      <c r="CM55" s="1118">
        <v>0</v>
      </c>
      <c r="CN55" s="1116">
        <f t="shared" si="12"/>
        <v>0</v>
      </c>
      <c r="CO55" s="1112">
        <f t="shared" si="28"/>
        <v>0</v>
      </c>
      <c r="CP55" s="1115">
        <v>0</v>
      </c>
      <c r="CQ55" s="1115"/>
      <c r="CR55" s="1115"/>
      <c r="CS55" s="965">
        <f t="shared" si="29"/>
        <v>0</v>
      </c>
      <c r="CT55" s="1117">
        <f t="shared" si="30"/>
        <v>0</v>
      </c>
      <c r="CU55" s="1116">
        <f t="shared" si="31"/>
        <v>0</v>
      </c>
      <c r="CV55" s="1112">
        <f t="shared" si="32"/>
        <v>0</v>
      </c>
      <c r="CY55" s="1108">
        <v>29.5</v>
      </c>
      <c r="CZ55" s="1118">
        <v>0</v>
      </c>
      <c r="DA55" s="1118">
        <v>0</v>
      </c>
      <c r="DB55" s="1116">
        <f t="shared" si="33"/>
        <v>0</v>
      </c>
      <c r="DC55" s="1112">
        <f t="shared" si="34"/>
        <v>0</v>
      </c>
      <c r="DD55" s="1115">
        <v>0</v>
      </c>
      <c r="DE55" s="1115"/>
      <c r="DF55" s="1115"/>
      <c r="DG55" s="965">
        <f t="shared" si="35"/>
        <v>0</v>
      </c>
      <c r="DH55" s="1117">
        <v>0</v>
      </c>
      <c r="DI55" s="1116">
        <f t="shared" si="36"/>
        <v>0</v>
      </c>
      <c r="DJ55" s="1112">
        <f t="shared" si="37"/>
        <v>0</v>
      </c>
      <c r="DM55" s="1108">
        <v>29.5</v>
      </c>
      <c r="DN55" s="1118">
        <v>0</v>
      </c>
      <c r="DO55" s="1118">
        <v>0</v>
      </c>
      <c r="DP55" s="1116">
        <f t="shared" si="38"/>
        <v>0</v>
      </c>
      <c r="DQ55" s="1112">
        <f t="shared" si="39"/>
        <v>0</v>
      </c>
      <c r="DR55" s="1115">
        <v>0</v>
      </c>
      <c r="DS55" s="1115"/>
      <c r="DT55" s="1115"/>
      <c r="DU55" s="965">
        <v>0</v>
      </c>
      <c r="DV55" s="1117">
        <f t="shared" si="40"/>
        <v>0</v>
      </c>
      <c r="DW55" s="1116">
        <f t="shared" si="41"/>
        <v>0</v>
      </c>
      <c r="DX55" s="1112">
        <f t="shared" si="42"/>
        <v>0</v>
      </c>
      <c r="EA55" s="1108">
        <v>29.5</v>
      </c>
      <c r="EB55" s="1118">
        <v>0</v>
      </c>
      <c r="EC55" s="1118">
        <v>0</v>
      </c>
      <c r="ED55" s="1116">
        <f t="shared" si="43"/>
        <v>0</v>
      </c>
      <c r="EE55" s="1112">
        <f t="shared" si="44"/>
        <v>0</v>
      </c>
      <c r="EF55" s="1115">
        <v>0</v>
      </c>
      <c r="EG55" s="1115"/>
      <c r="EH55" s="1115">
        <v>0</v>
      </c>
      <c r="EI55" s="965">
        <f t="shared" si="45"/>
        <v>0</v>
      </c>
      <c r="EJ55" s="1117">
        <f t="shared" si="46"/>
        <v>0</v>
      </c>
      <c r="EK55" s="1116">
        <f t="shared" si="49"/>
        <v>0</v>
      </c>
      <c r="EL55" s="1112">
        <f t="shared" si="48"/>
        <v>0</v>
      </c>
    </row>
    <row r="56" spans="2:142">
      <c r="B56" s="1276" t="s">
        <v>274</v>
      </c>
      <c r="C56" s="1277"/>
      <c r="D56" s="1078">
        <f t="shared" ref="D56:L56" si="51">SUM(D9:D55)</f>
        <v>1639269.1019494659</v>
      </c>
      <c r="E56" s="1078">
        <f t="shared" si="51"/>
        <v>2250752.5324412473</v>
      </c>
      <c r="F56" s="1078">
        <f t="shared" si="51"/>
        <v>2666958.1087898742</v>
      </c>
      <c r="G56" s="1078">
        <f t="shared" si="51"/>
        <v>4239320.809003925</v>
      </c>
      <c r="H56" s="1078">
        <f t="shared" si="51"/>
        <v>2380622.8520534919</v>
      </c>
      <c r="I56" s="1078">
        <f t="shared" si="51"/>
        <v>4644483.799055811</v>
      </c>
      <c r="J56" s="1078">
        <f t="shared" si="51"/>
        <v>4277657.2259745738</v>
      </c>
      <c r="K56" s="1078">
        <f t="shared" si="51"/>
        <v>3225416.8289072299</v>
      </c>
      <c r="L56" s="1078">
        <f t="shared" si="51"/>
        <v>5331947.2973699365</v>
      </c>
      <c r="M56" s="1078">
        <v>5351073.77479361</v>
      </c>
      <c r="N56" s="1078">
        <v>7013124.5976128038</v>
      </c>
      <c r="O56" s="1078">
        <f t="shared" ref="O56:P56" si="52">SUM(O8:O55)</f>
        <v>9382768.0686090421</v>
      </c>
      <c r="P56" s="1078">
        <f t="shared" si="52"/>
        <v>9162915.5157071408</v>
      </c>
      <c r="Q56" s="1078"/>
      <c r="R56" s="1078">
        <v>9551534.5001786649</v>
      </c>
      <c r="S56" s="1078">
        <v>9286494.5400513075</v>
      </c>
      <c r="T56" s="1078">
        <f t="shared" ref="T56:U56" si="53">SUM(T8:T55)</f>
        <v>7017372.5055946941</v>
      </c>
      <c r="U56" s="1195">
        <f t="shared" si="53"/>
        <v>6006051.3169507561</v>
      </c>
      <c r="V56" s="194"/>
      <c r="X56" s="177"/>
      <c r="AC56" s="1119" t="s">
        <v>275</v>
      </c>
      <c r="AD56" s="1118">
        <f t="shared" ref="AD56:AG56" si="54">SUM(AD8:AD55)</f>
        <v>4416879.8628808735</v>
      </c>
      <c r="AE56" s="1118">
        <f t="shared" si="54"/>
        <v>173065.53109114908</v>
      </c>
      <c r="AF56" s="1120">
        <f t="shared" si="54"/>
        <v>4589945.3939720225</v>
      </c>
      <c r="AG56" s="1120">
        <f t="shared" si="54"/>
        <v>4856791.1279356517</v>
      </c>
      <c r="AH56" s="1118">
        <v>285880</v>
      </c>
      <c r="AI56" s="1118">
        <v>198077.15891305546</v>
      </c>
      <c r="AJ56" s="1121">
        <f>SUM(AJ8:AJ55)</f>
        <v>483957.15891305538</v>
      </c>
      <c r="AK56" s="1121">
        <f>SUM(AK8:AK55)</f>
        <v>484814.94615359145</v>
      </c>
      <c r="AL56" s="1121">
        <f t="shared" ref="AL56:AM56" si="55">SUM(AL8:AL55)</f>
        <v>5341606.0740892431</v>
      </c>
      <c r="AM56" s="1121">
        <f t="shared" si="55"/>
        <v>5351073.77479361</v>
      </c>
      <c r="AO56" s="1119" t="s">
        <v>275</v>
      </c>
      <c r="AP56" s="1118">
        <f t="shared" ref="AP56:AQ56" si="56">SUM(AP8:AP55)</f>
        <v>4964625.334337417</v>
      </c>
      <c r="AQ56" s="1118">
        <f t="shared" si="56"/>
        <v>262941.56061636278</v>
      </c>
      <c r="AR56" s="1118">
        <f t="shared" ref="AR56:AV56" si="57">SUM(AR8:AR55)</f>
        <v>5227566.894953778</v>
      </c>
      <c r="AS56" s="1118">
        <f t="shared" si="57"/>
        <v>5558389.1303329617</v>
      </c>
      <c r="AT56" s="1118">
        <f t="shared" si="57"/>
        <v>938338.68721695582</v>
      </c>
      <c r="AU56" s="1118">
        <f>SUM(AU8:AU55)</f>
        <v>501436.47691103589</v>
      </c>
      <c r="AV56" s="1118">
        <f t="shared" si="57"/>
        <v>1439775.164127992</v>
      </c>
      <c r="AW56" s="1118">
        <f t="shared" ref="AW56" si="58">SUM(AW8:AW55)</f>
        <v>1442327.0858059428</v>
      </c>
      <c r="AX56" s="1118">
        <f t="shared" ref="AX56" si="59">SUM(AX8:AX55)</f>
        <v>7000716.2161389031</v>
      </c>
      <c r="AY56" s="1118">
        <f t="shared" ref="AY56" si="60">SUM(AY8:AY55)</f>
        <v>7013124.5976128038</v>
      </c>
      <c r="AZ56" s="69"/>
      <c r="BA56" s="1119" t="s">
        <v>275</v>
      </c>
      <c r="BB56" s="1118">
        <f t="shared" ref="BB56:BF56" si="61">SUM(BB8:BB55)</f>
        <v>5234255.5603639008</v>
      </c>
      <c r="BC56" s="1118">
        <f t="shared" si="61"/>
        <v>264251.52602059947</v>
      </c>
      <c r="BD56" s="1116">
        <f>SUM(BD8:BD55)</f>
        <v>5498507.0863845022</v>
      </c>
      <c r="BE56" s="1118">
        <f t="shared" si="61"/>
        <v>5619916.6734964</v>
      </c>
      <c r="BF56" s="1118">
        <f t="shared" si="61"/>
        <v>2874444.4726676638</v>
      </c>
      <c r="BG56" s="1118"/>
      <c r="BH56" s="1118">
        <f t="shared" ref="BH56:BK56" si="62">SUM(BH8:BH55)</f>
        <v>2874444.4726676638</v>
      </c>
      <c r="BI56" s="1118">
        <f t="shared" si="62"/>
        <v>2874444.4726676638</v>
      </c>
      <c r="BJ56" s="1118">
        <f t="shared" si="62"/>
        <v>8494361.1461640634</v>
      </c>
      <c r="BK56" s="1118">
        <f t="shared" si="62"/>
        <v>9382768.0686090421</v>
      </c>
      <c r="BL56" s="69"/>
      <c r="BM56" s="1119" t="s">
        <v>275</v>
      </c>
      <c r="BN56" s="1118">
        <f t="shared" ref="BN56:BO56" si="63">SUM(BN8:BN55)</f>
        <v>5238975.2166950293</v>
      </c>
      <c r="BO56" s="1118">
        <f t="shared" si="63"/>
        <v>399094.21079537895</v>
      </c>
      <c r="BP56" s="1116">
        <f>SUM(BP8:BP55)</f>
        <v>5638069.4274904085</v>
      </c>
      <c r="BQ56" s="1118">
        <f>SUM(BQ8:BQ55)</f>
        <v>5885984.436405262</v>
      </c>
      <c r="BR56" s="1118">
        <f t="shared" ref="BR56" si="64">SUM(BR8:BR55)</f>
        <v>2554408.4699999997</v>
      </c>
      <c r="BS56" s="1118"/>
      <c r="BT56" s="1118">
        <f t="shared" ref="BT56:BW56" si="65">SUM(BT8:BT55)</f>
        <v>2554408.4699999997</v>
      </c>
      <c r="BU56" s="1118">
        <f t="shared" si="65"/>
        <v>2554408.4699999997</v>
      </c>
      <c r="BV56" s="1118">
        <f t="shared" si="65"/>
        <v>8440392.9064052645</v>
      </c>
      <c r="BW56" s="1118">
        <f t="shared" si="65"/>
        <v>9162915.5157071408</v>
      </c>
      <c r="BY56" s="1119" t="s">
        <v>275</v>
      </c>
      <c r="BZ56" s="1118">
        <f t="shared" ref="BZ56:CA56" si="66">SUM(BZ8:BZ55)</f>
        <v>4805403.4752518982</v>
      </c>
      <c r="CA56" s="1118">
        <f t="shared" si="66"/>
        <v>81797.04399999998</v>
      </c>
      <c r="CB56" s="1116">
        <f>SUM(CB8:CB55)</f>
        <v>4887200.5192518979</v>
      </c>
      <c r="CC56" s="1118">
        <f>SUM(CC8:CC55)</f>
        <v>5270806.3449239852</v>
      </c>
      <c r="CD56" s="1118">
        <f t="shared" ref="CD56" si="67">SUM(CD8:CD55)</f>
        <v>0</v>
      </c>
      <c r="CE56" s="1118"/>
      <c r="CF56" s="1118">
        <f t="shared" ref="CF56:CI56" si="68">SUM(CF8:CF55)</f>
        <v>0</v>
      </c>
      <c r="CG56" s="1118">
        <f t="shared" si="68"/>
        <v>0</v>
      </c>
      <c r="CH56" s="1118">
        <f t="shared" si="68"/>
        <v>0</v>
      </c>
      <c r="CI56" s="1118">
        <f t="shared" si="68"/>
        <v>0</v>
      </c>
      <c r="CK56" s="1119" t="s">
        <v>275</v>
      </c>
      <c r="CL56" s="1118">
        <f t="shared" ref="CL56" si="69">SUM(CL8:CL55)</f>
        <v>5217675.3185182987</v>
      </c>
      <c r="CM56" s="1118">
        <f t="shared" ref="CM56" si="70">SUM(CM8:CM55)</f>
        <v>56355.486042699333</v>
      </c>
      <c r="CN56" s="1116">
        <f>SUM(CN8:CN55)</f>
        <v>5274030.8045609957</v>
      </c>
      <c r="CO56" s="1118">
        <f>SUM(CO8:CO55)</f>
        <v>5601278.6683233166</v>
      </c>
      <c r="CP56" s="1118">
        <f>SUM(CP8:CP55)</f>
        <v>3948196.0640867003</v>
      </c>
      <c r="CQ56" s="1118"/>
      <c r="CR56" s="1118"/>
      <c r="CS56" s="1118">
        <f t="shared" ref="CS56:CV56" si="71">SUM(CS8:CS55)</f>
        <v>3948196.0640867003</v>
      </c>
      <c r="CT56" s="1118">
        <f t="shared" si="71"/>
        <v>3948196.0640867003</v>
      </c>
      <c r="CU56" s="1118">
        <f t="shared" si="71"/>
        <v>9549474.7324100155</v>
      </c>
      <c r="CV56" s="1118">
        <f t="shared" si="71"/>
        <v>9551534.5001786649</v>
      </c>
      <c r="CY56" s="1119" t="s">
        <v>275</v>
      </c>
      <c r="CZ56" s="1118">
        <f t="shared" ref="CZ56:DA56" si="72">SUM(CZ8:CZ55)</f>
        <v>4453154.7406942043</v>
      </c>
      <c r="DA56" s="1118">
        <f t="shared" si="72"/>
        <v>47916.924564638517</v>
      </c>
      <c r="DB56" s="1116">
        <f>SUM(DB8:DB55)</f>
        <v>4501071.6652588435</v>
      </c>
      <c r="DC56" s="1118">
        <f>SUM(DC8:DC55)</f>
        <v>4793769.0367828049</v>
      </c>
      <c r="DD56" s="1118">
        <f>SUM(DD8:DD55)</f>
        <v>4474691.5399891417</v>
      </c>
      <c r="DE56" s="1118"/>
      <c r="DF56" s="1118"/>
      <c r="DG56" s="1118">
        <f t="shared" ref="DG56:DJ56" si="73">SUM(DG8:DG55)</f>
        <v>4474691.5399891417</v>
      </c>
      <c r="DH56" s="1118">
        <f t="shared" si="73"/>
        <v>4474691.5399891417</v>
      </c>
      <c r="DI56" s="1118">
        <f t="shared" si="73"/>
        <v>9268460.5767719485</v>
      </c>
      <c r="DJ56" s="1118">
        <f t="shared" si="73"/>
        <v>9286494.5400513075</v>
      </c>
      <c r="DM56" s="1119" t="s">
        <v>275</v>
      </c>
      <c r="DN56" s="1118">
        <f>SUM(DN8:DN55)</f>
        <v>5001975.7678129338</v>
      </c>
      <c r="DO56" s="1118">
        <f t="shared" ref="DO56" si="74">SUM(DO8:DO55)</f>
        <v>22242.687518109309</v>
      </c>
      <c r="DP56" s="1116">
        <f>SUM(DP8:DP55)</f>
        <v>5024218.4553310433</v>
      </c>
      <c r="DQ56" s="1118">
        <f>SUM(DQ8:DQ55)</f>
        <v>5024561.8812136697</v>
      </c>
      <c r="DR56" s="1118">
        <f>SUM(DR8:DR55)</f>
        <v>1830902.1369237306</v>
      </c>
      <c r="DS56" s="1118"/>
      <c r="DT56" s="1118"/>
      <c r="DU56" s="1118">
        <f t="shared" ref="DU56:DX56" si="75">SUM(DU8:DU55)</f>
        <v>1830902.1369237306</v>
      </c>
      <c r="DV56" s="1118">
        <f t="shared" si="75"/>
        <v>1820178.3888893803</v>
      </c>
      <c r="DW56" s="1118">
        <f>SUM(DW8:DW55)</f>
        <v>6844740.2701030485</v>
      </c>
      <c r="DX56" s="1118">
        <f t="shared" si="75"/>
        <v>7017372.5055946941</v>
      </c>
      <c r="EA56" s="1119" t="s">
        <v>275</v>
      </c>
      <c r="EB56" s="1118">
        <f>SUM(EB8:EB55)</f>
        <v>4085432.7252170234</v>
      </c>
      <c r="EC56" s="1118">
        <f t="shared" ref="EC56" si="76">SUM(EC8:EC55)</f>
        <v>63645.189052014939</v>
      </c>
      <c r="ED56" s="1116">
        <f>SUM(ED8:ED55)</f>
        <v>4149077.9142690394</v>
      </c>
      <c r="EE56" s="1118">
        <f>SUM(EE8:EE55)</f>
        <v>4149077.9142690399</v>
      </c>
      <c r="EF56" s="1118">
        <f>SUM(EF8:EF55)</f>
        <v>66401.520219594531</v>
      </c>
      <c r="EG56" s="1118"/>
      <c r="EH56" s="1118">
        <f>SUM(EH8:EH55)</f>
        <v>6790.4600205928409</v>
      </c>
      <c r="EI56" s="1118">
        <f t="shared" ref="EI56:EJ56" si="77">SUM(EI8:EI55)</f>
        <v>73191.980240187375</v>
      </c>
      <c r="EJ56" s="1118">
        <f t="shared" si="77"/>
        <v>1844023.4085184394</v>
      </c>
      <c r="EK56" s="1118">
        <f>SUM(EK8:EK55)</f>
        <v>5993101.3227874786</v>
      </c>
      <c r="EL56" s="1118">
        <f t="shared" ref="EL56" si="78">SUM(EL8:EL55)</f>
        <v>6006051.3169507561</v>
      </c>
    </row>
    <row r="57" spans="2:142">
      <c r="B57" s="1276" t="s">
        <v>276</v>
      </c>
      <c r="C57" s="1277"/>
      <c r="D57" s="1078">
        <v>281213</v>
      </c>
      <c r="E57" s="1078">
        <v>272410.342</v>
      </c>
      <c r="F57" s="1078">
        <v>311296</v>
      </c>
      <c r="G57" s="1078">
        <v>397291.32276999997</v>
      </c>
      <c r="H57" s="1078">
        <v>213884.75399999999</v>
      </c>
      <c r="I57" s="1078">
        <v>359651</v>
      </c>
      <c r="J57" s="1078">
        <v>348686</v>
      </c>
      <c r="K57" s="1078">
        <v>344051</v>
      </c>
      <c r="L57" s="1078">
        <v>526041.35100000002</v>
      </c>
      <c r="M57" s="1078">
        <v>599669.28110000002</v>
      </c>
      <c r="N57" s="1078">
        <v>699425.74252999993</v>
      </c>
      <c r="O57" s="1078">
        <v>904441.522</v>
      </c>
      <c r="P57" s="1078">
        <v>945975.97617601603</v>
      </c>
      <c r="Q57" s="1078"/>
      <c r="R57" s="1078">
        <v>759770.42299871286</v>
      </c>
      <c r="S57" s="1078">
        <v>685391.44952977356</v>
      </c>
      <c r="T57" s="1078">
        <v>490747.28844216082</v>
      </c>
      <c r="U57" s="1195">
        <v>490748.28844216099</v>
      </c>
      <c r="V57" s="194"/>
      <c r="X57" s="177"/>
      <c r="AC57" s="1119" t="s">
        <v>277</v>
      </c>
      <c r="AD57" s="1118">
        <v>469434.81799999997</v>
      </c>
      <c r="AE57" s="1118">
        <v>21410.197999999997</v>
      </c>
      <c r="AF57" s="1116">
        <f>SUM(AD57:AE57)</f>
        <v>490845.01599999995</v>
      </c>
      <c r="AG57" s="1116">
        <v>519381.28110000002</v>
      </c>
      <c r="AH57" s="1118">
        <v>35735</v>
      </c>
      <c r="AI57" s="1118">
        <v>23135</v>
      </c>
      <c r="AJ57" s="1121">
        <f t="shared" ref="AJ57" si="79">SUM(AH57:AI57)</f>
        <v>58870</v>
      </c>
      <c r="AK57" s="1122">
        <v>79227</v>
      </c>
      <c r="AL57" s="1116">
        <f>SUM(AK57,AG57)</f>
        <v>598608.28110000002</v>
      </c>
      <c r="AM57" s="1116">
        <v>599669.28110000002</v>
      </c>
      <c r="AO57" s="1119" t="s">
        <v>277</v>
      </c>
      <c r="AP57" s="1118">
        <v>478094.89</v>
      </c>
      <c r="AQ57" s="1118">
        <v>22810</v>
      </c>
      <c r="AR57" s="1116">
        <f>SUM(AP57:AQ57)</f>
        <v>500904.89</v>
      </c>
      <c r="AS57" s="1116">
        <v>532604.24052999995</v>
      </c>
      <c r="AT57" s="1115">
        <v>121735.62199999999</v>
      </c>
      <c r="AU57" s="1115">
        <v>44490.880000000005</v>
      </c>
      <c r="AV57" s="965">
        <f t="shared" si="16"/>
        <v>166226.50199999998</v>
      </c>
      <c r="AW57" s="1122">
        <v>166226.50200000001</v>
      </c>
      <c r="AX57" s="1116">
        <f t="shared" si="7"/>
        <v>698830.74252999993</v>
      </c>
      <c r="AY57" s="1116">
        <v>699425.74252999993</v>
      </c>
      <c r="BA57" s="1119" t="s">
        <v>277</v>
      </c>
      <c r="BB57" s="1118">
        <v>487279.522</v>
      </c>
      <c r="BC57" s="1118">
        <v>25255</v>
      </c>
      <c r="BD57" s="1116">
        <f>SUM(BB57:BC57)</f>
        <v>512534.522</v>
      </c>
      <c r="BE57" s="1116">
        <v>523851.522</v>
      </c>
      <c r="BF57" s="1116">
        <v>294953</v>
      </c>
      <c r="BG57" s="1115"/>
      <c r="BH57" s="965">
        <f>SUM(BF57:BG57)</f>
        <v>294953</v>
      </c>
      <c r="BI57" s="965">
        <f>SUM(BG57:BH57)</f>
        <v>294953</v>
      </c>
      <c r="BJ57" s="1116">
        <f>BI57+BE57</f>
        <v>818804.522</v>
      </c>
      <c r="BK57" s="1116">
        <v>904441.522</v>
      </c>
      <c r="BL57" s="69"/>
      <c r="BM57" s="1119" t="s">
        <v>277</v>
      </c>
      <c r="BN57" s="1118">
        <v>493847.54399999999</v>
      </c>
      <c r="BO57" s="1118">
        <v>34469</v>
      </c>
      <c r="BP57" s="1116">
        <f>SUM(BN57:BO57)</f>
        <v>528316.54399999999</v>
      </c>
      <c r="BQ57" s="1116">
        <v>551547.47479999997</v>
      </c>
      <c r="BR57" s="1116">
        <v>319835.53700000001</v>
      </c>
      <c r="BS57" s="1115"/>
      <c r="BT57" s="965">
        <f>SUM(BR57:BS57)</f>
        <v>319835.53700000001</v>
      </c>
      <c r="BU57" s="965">
        <v>319835.53700000001</v>
      </c>
      <c r="BV57" s="1116">
        <f>BU57+BQ57</f>
        <v>871383.01179999998</v>
      </c>
      <c r="BW57" s="1116">
        <v>945975.97617601603</v>
      </c>
      <c r="BY57" s="1119" t="s">
        <v>277</v>
      </c>
      <c r="BZ57" s="1118">
        <v>430934.47099999996</v>
      </c>
      <c r="CA57" s="1118">
        <v>7006</v>
      </c>
      <c r="CB57" s="1116">
        <f>SUM(BZ57:CA57)</f>
        <v>437940.47099999996</v>
      </c>
      <c r="CC57" s="1116">
        <v>472315.266</v>
      </c>
      <c r="CD57" s="1116"/>
      <c r="CE57" s="1115"/>
      <c r="CF57" s="965"/>
      <c r="CG57" s="965"/>
      <c r="CH57" s="1116"/>
      <c r="CI57" s="1116"/>
      <c r="CK57" s="1119" t="s">
        <v>277</v>
      </c>
      <c r="CL57" s="1118">
        <v>421969.82299999997</v>
      </c>
      <c r="CM57" s="1118">
        <v>4022.5419999999999</v>
      </c>
      <c r="CN57" s="1116">
        <f>SUM(CL57:CM57)</f>
        <v>425992.36499999999</v>
      </c>
      <c r="CO57" s="1116">
        <v>452424.72700000001</v>
      </c>
      <c r="CP57" s="1116">
        <v>307181.85314929101</v>
      </c>
      <c r="CQ57" s="1116"/>
      <c r="CR57" s="1116"/>
      <c r="CS57" s="965">
        <v>307181.85314929037</v>
      </c>
      <c r="CT57" s="965">
        <v>307181.85314929037</v>
      </c>
      <c r="CU57" s="1116">
        <f>CT57+CO57</f>
        <v>759606.58014929038</v>
      </c>
      <c r="CV57" s="1116">
        <v>759770.42299871286</v>
      </c>
      <c r="CY57" s="1119" t="s">
        <v>277</v>
      </c>
      <c r="CZ57" s="1118">
        <v>350010.89899999998</v>
      </c>
      <c r="DA57" s="1118">
        <v>4022.5419999999999</v>
      </c>
      <c r="DB57" s="1116">
        <f>SUM(CZ57:DA57)</f>
        <v>354033.44099999999</v>
      </c>
      <c r="DC57" s="1116">
        <v>377055.66</v>
      </c>
      <c r="DD57" s="1116">
        <v>307004.78952977399</v>
      </c>
      <c r="DE57" s="1116"/>
      <c r="DF57" s="1116"/>
      <c r="DG57" s="965">
        <v>307004.78952977399</v>
      </c>
      <c r="DH57" s="965">
        <v>307004.78952977358</v>
      </c>
      <c r="DI57" s="1116">
        <f>DH57+DC57</f>
        <v>684060.44952977356</v>
      </c>
      <c r="DJ57" s="1116">
        <v>685391.44952977356</v>
      </c>
      <c r="DM57" s="1119" t="s">
        <v>277</v>
      </c>
      <c r="DN57" s="1118">
        <v>319741.27500000002</v>
      </c>
      <c r="DO57" s="1118">
        <v>2434.0309999999999</v>
      </c>
      <c r="DP57" s="1116">
        <f>SUM(DN57:DO57)</f>
        <v>322175.30600000004</v>
      </c>
      <c r="DQ57" s="1116">
        <v>322197.32800000004</v>
      </c>
      <c r="DR57" s="1116">
        <v>157399.13644216079</v>
      </c>
      <c r="DS57" s="1116"/>
      <c r="DT57" s="1116"/>
      <c r="DU57" s="965">
        <v>157399.13644216079</v>
      </c>
      <c r="DV57" s="965">
        <v>156477.23644216076</v>
      </c>
      <c r="DW57" s="1116">
        <f>DV57+DQ57</f>
        <v>478674.56444216077</v>
      </c>
      <c r="DX57" s="1116">
        <v>490747.28844216082</v>
      </c>
      <c r="EA57" s="1119" t="s">
        <v>277</v>
      </c>
      <c r="EB57" s="1118">
        <v>329653.74199999997</v>
      </c>
      <c r="EC57" s="1118">
        <v>4018</v>
      </c>
      <c r="ED57" s="1116">
        <f>SUM(EB57:EC57)</f>
        <v>333671.74199999997</v>
      </c>
      <c r="EE57" s="1116">
        <v>333671.74200000003</v>
      </c>
      <c r="EF57" s="1116">
        <v>5857.6220000000003</v>
      </c>
      <c r="EG57" s="1116"/>
      <c r="EH57" s="1116">
        <v>553</v>
      </c>
      <c r="EI57" s="965">
        <f>SUM(EF57:EH57)</f>
        <v>6410.6220000000003</v>
      </c>
      <c r="EJ57" s="965">
        <v>161511.37040383799</v>
      </c>
      <c r="EK57" s="1116">
        <f>EJ57+EE57</f>
        <v>495183.11240383802</v>
      </c>
      <c r="EL57" s="1116">
        <v>496253.11240383808</v>
      </c>
    </row>
    <row r="58" spans="2:142">
      <c r="B58" s="1276" t="s">
        <v>278</v>
      </c>
      <c r="C58" s="1277"/>
      <c r="D58" s="1098">
        <f t="shared" ref="D58:L58" si="80">D57/D56*1000</f>
        <v>171.54779509085691</v>
      </c>
      <c r="E58" s="1098">
        <f t="shared" si="80"/>
        <v>121.03078329296999</v>
      </c>
      <c r="F58" s="1098">
        <f t="shared" si="80"/>
        <v>116.7232432238127</v>
      </c>
      <c r="G58" s="1098">
        <f t="shared" si="80"/>
        <v>93.715795682692857</v>
      </c>
      <c r="H58" s="1098">
        <f t="shared" si="80"/>
        <v>89.844031285974594</v>
      </c>
      <c r="I58" s="1098">
        <f t="shared" si="80"/>
        <v>77.436162027977019</v>
      </c>
      <c r="J58" s="1098">
        <f t="shared" si="80"/>
        <v>81.513310108796588</v>
      </c>
      <c r="K58" s="1098">
        <f t="shared" si="80"/>
        <v>106.66869376897384</v>
      </c>
      <c r="L58" s="1098">
        <f t="shared" si="80"/>
        <v>98.658392827603123</v>
      </c>
      <c r="M58" s="1098">
        <v>112.06522397892546</v>
      </c>
      <c r="N58" s="1098">
        <v>99.730973376414468</v>
      </c>
      <c r="O58" s="1098">
        <f t="shared" ref="O58:P58" si="81">O57/O56*1000</f>
        <v>96.393890948439463</v>
      </c>
      <c r="P58" s="1098">
        <f t="shared" si="81"/>
        <v>103.23962657457844</v>
      </c>
      <c r="Q58" s="1098"/>
      <c r="R58" s="1098">
        <v>79.544331121297958</v>
      </c>
      <c r="S58" s="1098">
        <f t="shared" ref="S58" si="82">S57/S56*1000</f>
        <v>73.80518521534465</v>
      </c>
      <c r="T58" s="1068">
        <f>T57/T56*1000</f>
        <v>69.933196228489507</v>
      </c>
      <c r="U58" s="1181">
        <f>U57/U56*1000</f>
        <v>81.708973590873597</v>
      </c>
      <c r="V58" s="1118"/>
      <c r="X58" s="177"/>
      <c r="AC58" s="1119" t="s">
        <v>278</v>
      </c>
      <c r="AD58" s="1118">
        <f>AD57/AD56*1000</f>
        <v>106.28199828233838</v>
      </c>
      <c r="AE58" s="1118">
        <f t="shared" ref="AE58:AG58" si="83">AE57/AE56*1000</f>
        <v>123.71150895855632</v>
      </c>
      <c r="AF58" s="1120">
        <f t="shared" si="83"/>
        <v>106.93918421004027</v>
      </c>
      <c r="AG58" s="1120">
        <f t="shared" si="83"/>
        <v>106.9391842100403</v>
      </c>
      <c r="AH58" s="1118">
        <f>AH57/AH56*1000</f>
        <v>125</v>
      </c>
      <c r="AI58" s="1118">
        <f>AI57/AI56*1000</f>
        <v>116.79791918943538</v>
      </c>
      <c r="AJ58" s="1122">
        <f>AJ57/AJ56*1000</f>
        <v>121.64299859148525</v>
      </c>
      <c r="AK58" s="1122">
        <f>AK57/AK56*1000</f>
        <v>163.41699163478461</v>
      </c>
      <c r="AL58" s="1122">
        <f t="shared" ref="AL58:AM58" si="84">AL57/AL56*1000</f>
        <v>112.06522397892552</v>
      </c>
      <c r="AM58" s="1122">
        <f t="shared" si="84"/>
        <v>112.06522397892546</v>
      </c>
      <c r="AO58" s="1119" t="s">
        <v>278</v>
      </c>
      <c r="AP58" s="1118">
        <f t="shared" ref="AP58:AQ58" si="85">AP57/AP56*1000</f>
        <v>96.300296155944864</v>
      </c>
      <c r="AQ58" s="1118">
        <f t="shared" si="85"/>
        <v>86.749313978858851</v>
      </c>
      <c r="AR58" s="1120">
        <f t="shared" ref="AR58:AS58" si="86">AR57/AR56*1000</f>
        <v>95.819890986670771</v>
      </c>
      <c r="AS58" s="1120">
        <f t="shared" si="86"/>
        <v>95.819890986670742</v>
      </c>
      <c r="AT58" s="1115">
        <v>129.73526900085403</v>
      </c>
      <c r="AU58" s="1115">
        <v>88.726851851851833</v>
      </c>
      <c r="AV58" s="1122">
        <f>AV57/AV56*1000</f>
        <v>115.45309722068724</v>
      </c>
      <c r="AW58" s="1122">
        <f>AW57/AW56*1000</f>
        <v>115.24882506599815</v>
      </c>
      <c r="AX58" s="1122">
        <f t="shared" ref="AX58:AY58" si="87">AX57/AX56*1000</f>
        <v>99.822749695091233</v>
      </c>
      <c r="AY58" s="1122">
        <f t="shared" si="87"/>
        <v>99.730973376414468</v>
      </c>
      <c r="BA58" s="1119" t="s">
        <v>278</v>
      </c>
      <c r="BB58" s="1118">
        <f t="shared" ref="BB58:BF58" si="88">BB57/BB56*1000</f>
        <v>93.094331444168702</v>
      </c>
      <c r="BC58" s="1118">
        <f t="shared" si="88"/>
        <v>95.571822726318985</v>
      </c>
      <c r="BD58" s="1120">
        <f t="shared" si="88"/>
        <v>93.213396645272468</v>
      </c>
      <c r="BE58" s="1120">
        <f t="shared" si="88"/>
        <v>93.213396645272439</v>
      </c>
      <c r="BF58" s="1120">
        <f t="shared" si="88"/>
        <v>102.6121752584301</v>
      </c>
      <c r="BG58" s="1115"/>
      <c r="BH58" s="1122">
        <f>BH57/BH56*1000</f>
        <v>102.6121752584301</v>
      </c>
      <c r="BI58" s="1122">
        <f>BI57/BI56*1000</f>
        <v>102.6121752584301</v>
      </c>
      <c r="BJ58" s="1122">
        <f t="shared" ref="BJ58:BK58" si="89">BJ57/BJ56*1000</f>
        <v>96.393890948439463</v>
      </c>
      <c r="BK58" s="1122">
        <f t="shared" si="89"/>
        <v>96.393890948439463</v>
      </c>
      <c r="BM58" s="1119" t="s">
        <v>278</v>
      </c>
      <c r="BN58" s="1118">
        <f t="shared" ref="BN58:BR58" si="90">BN57/BN56*1000</f>
        <v>94.264149680696576</v>
      </c>
      <c r="BO58" s="1118">
        <f t="shared" si="90"/>
        <v>86.368078182103048</v>
      </c>
      <c r="BP58" s="1120">
        <f t="shared" si="90"/>
        <v>93.705221405044284</v>
      </c>
      <c r="BQ58" s="1120">
        <f t="shared" si="90"/>
        <v>93.705221405044298</v>
      </c>
      <c r="BR58" s="1120">
        <f t="shared" si="90"/>
        <v>125.20923758133328</v>
      </c>
      <c r="BS58" s="1115"/>
      <c r="BT58" s="1122">
        <f>BT57/BT56*1000</f>
        <v>125.20923758133328</v>
      </c>
      <c r="BU58" s="1122">
        <f>BU57/BU56*1000</f>
        <v>125.20923758133328</v>
      </c>
      <c r="BV58" s="1122">
        <f t="shared" ref="BV58:BW58" si="91">BV57/BV56*1000</f>
        <v>103.23962657457839</v>
      </c>
      <c r="BW58" s="1122">
        <f t="shared" si="91"/>
        <v>103.23962657457844</v>
      </c>
      <c r="BY58" s="1119" t="s">
        <v>278</v>
      </c>
      <c r="BZ58" s="1118">
        <f t="shared" ref="BZ58:CD58" si="92">BZ57/BZ56*1000</f>
        <v>89.677063168438835</v>
      </c>
      <c r="CA58" s="1118">
        <f t="shared" si="92"/>
        <v>85.651016924279091</v>
      </c>
      <c r="CB58" s="1120">
        <f t="shared" si="92"/>
        <v>89.609679258062684</v>
      </c>
      <c r="CC58" s="1120">
        <f t="shared" si="92"/>
        <v>89.609679258062684</v>
      </c>
      <c r="CD58" s="1120" t="e">
        <f t="shared" si="92"/>
        <v>#DIV/0!</v>
      </c>
      <c r="CE58" s="1115"/>
      <c r="CF58" s="1122" t="e">
        <f>CF57/CF56*1000</f>
        <v>#DIV/0!</v>
      </c>
      <c r="CG58" s="1122" t="e">
        <f>CG57/CG56*1000</f>
        <v>#DIV/0!</v>
      </c>
      <c r="CH58" s="1122" t="e">
        <f t="shared" ref="CH58:CI58" si="93">CH57/CH56*1000</f>
        <v>#DIV/0!</v>
      </c>
      <c r="CI58" s="1122" t="e">
        <f t="shared" si="93"/>
        <v>#DIV/0!</v>
      </c>
      <c r="CK58" s="1119" t="s">
        <v>278</v>
      </c>
      <c r="CL58" s="1118">
        <f t="shared" ref="CL58" si="94">CL57/CL56*1000</f>
        <v>80.873146993713263</v>
      </c>
      <c r="CM58" s="1118">
        <f t="shared" ref="CM58:CP58" si="95">CM57/CM56*1000</f>
        <v>71.378002080439998</v>
      </c>
      <c r="CN58" s="1120">
        <f t="shared" si="95"/>
        <v>80.771686929018443</v>
      </c>
      <c r="CO58" s="1120">
        <f t="shared" si="95"/>
        <v>80.771686929018401</v>
      </c>
      <c r="CP58" s="1120">
        <f t="shared" si="95"/>
        <v>77.803089857531816</v>
      </c>
      <c r="CQ58" s="1120"/>
      <c r="CR58" s="1120"/>
      <c r="CS58" s="1122">
        <f>CS57/CS56*1000</f>
        <v>77.80308985753166</v>
      </c>
      <c r="CT58" s="1122">
        <f>CT57/CT56*1000</f>
        <v>77.80308985753166</v>
      </c>
      <c r="CU58" s="1122">
        <f t="shared" ref="CU58:CV58" si="96">CU57/CU56*1000</f>
        <v>79.544331121297958</v>
      </c>
      <c r="CV58" s="1122">
        <f t="shared" si="96"/>
        <v>79.544331121297958</v>
      </c>
      <c r="CY58" s="1119" t="s">
        <v>278</v>
      </c>
      <c r="CZ58" s="1118">
        <f t="shared" ref="CZ58:DD58" si="97">CZ57/CZ56*1000</f>
        <v>78.598413794494959</v>
      </c>
      <c r="DA58" s="1118">
        <f t="shared" si="97"/>
        <v>83.94825078086366</v>
      </c>
      <c r="DB58" s="1120">
        <f t="shared" si="97"/>
        <v>78.65536639475846</v>
      </c>
      <c r="DC58" s="1120">
        <f t="shared" si="97"/>
        <v>78.655366394758474</v>
      </c>
      <c r="DD58" s="1120">
        <f t="shared" si="97"/>
        <v>68.609151443435351</v>
      </c>
      <c r="DE58" s="1120"/>
      <c r="DF58" s="1120"/>
      <c r="DG58" s="1122">
        <f>DG57/DG56*1000</f>
        <v>68.609151443435351</v>
      </c>
      <c r="DH58" s="1122">
        <f>DH57/DH56*1000</f>
        <v>68.609151443435266</v>
      </c>
      <c r="DI58" s="1122">
        <f t="shared" ref="DI58:DJ58" si="98">DI57/DI56*1000</f>
        <v>73.805185215344622</v>
      </c>
      <c r="DJ58" s="1122">
        <f t="shared" si="98"/>
        <v>73.80518521534465</v>
      </c>
      <c r="DM58" s="1119" t="s">
        <v>278</v>
      </c>
      <c r="DN58" s="1118">
        <f t="shared" ref="DN58:DR58" si="99">DN57/DN56*1000</f>
        <v>63.922995600557222</v>
      </c>
      <c r="DO58" s="1118">
        <f>DO57/DO56*1000</f>
        <v>109.43061615275974</v>
      </c>
      <c r="DP58" s="1120">
        <f t="shared" si="99"/>
        <v>64.124462115724626</v>
      </c>
      <c r="DQ58" s="1120">
        <f t="shared" si="99"/>
        <v>64.124462115724626</v>
      </c>
      <c r="DR58" s="1120">
        <f t="shared" si="99"/>
        <v>85.968077303477145</v>
      </c>
      <c r="DS58" s="1120"/>
      <c r="DT58" s="1120"/>
      <c r="DU58" s="1122">
        <f>DU57/DU56*1000</f>
        <v>85.968077303477145</v>
      </c>
      <c r="DV58" s="1122">
        <f>DV57/DV56*1000</f>
        <v>85.968077303477159</v>
      </c>
      <c r="DW58" s="1122">
        <f>DW57/DW56*1000</f>
        <v>69.933196228489507</v>
      </c>
      <c r="DX58" s="1122">
        <f t="shared" ref="DX58" si="100">DX57/DX56*1000</f>
        <v>69.933196228489507</v>
      </c>
      <c r="EA58" s="1119" t="s">
        <v>278</v>
      </c>
      <c r="EB58" s="1118">
        <f t="shared" ref="EB58" si="101">EB57/EB56*1000</f>
        <v>80.690042933576478</v>
      </c>
      <c r="EC58" s="1118">
        <f>EC57/EC56*1000</f>
        <v>63.131244636829216</v>
      </c>
      <c r="ED58" s="1120">
        <f>ED57/ED56*1000</f>
        <v>80.420698018823373</v>
      </c>
      <c r="EE58" s="1120">
        <f t="shared" ref="EE58" si="102">EE57/EE56*1000</f>
        <v>80.420698018823387</v>
      </c>
      <c r="EF58" s="1120">
        <f>EF57/EF56*1000</f>
        <v>88.215179119821798</v>
      </c>
      <c r="EG58" s="1120"/>
      <c r="EH58" s="1120">
        <f>EH57/EH56*1000</f>
        <v>81.437781582244014</v>
      </c>
      <c r="EI58" s="1122">
        <f>EI57/EI56*1000</f>
        <v>87.586399206072215</v>
      </c>
      <c r="EJ58" s="1122">
        <f>EJ57/EJ56*1000</f>
        <v>87.586399206072201</v>
      </c>
      <c r="EK58" s="1122">
        <f>EK57/EK56*1000</f>
        <v>82.625519865818177</v>
      </c>
      <c r="EL58" s="1122">
        <f>EL57/EL56*1000</f>
        <v>82.625519865818177</v>
      </c>
    </row>
    <row r="59" spans="2:142" ht="12.6" thickBot="1">
      <c r="B59" s="1278" t="s">
        <v>280</v>
      </c>
      <c r="C59" s="1279"/>
      <c r="D59" s="1135">
        <f t="shared" ref="D59:M59" si="103">+SUMPRODUCT($B8:$B55,D8:D55)/D56</f>
        <v>24.26205586560399</v>
      </c>
      <c r="E59" s="1135">
        <f t="shared" si="103"/>
        <v>24.187039776783422</v>
      </c>
      <c r="F59" s="1135">
        <f t="shared" si="103"/>
        <v>23.479723272782866</v>
      </c>
      <c r="G59" s="1135">
        <f t="shared" si="103"/>
        <v>23.200861668903332</v>
      </c>
      <c r="H59" s="1135">
        <f t="shared" si="103"/>
        <v>20.646413892983134</v>
      </c>
      <c r="I59" s="1135">
        <f t="shared" si="103"/>
        <v>20.161988892422269</v>
      </c>
      <c r="J59" s="1135">
        <f t="shared" si="103"/>
        <v>21.589045517871046</v>
      </c>
      <c r="K59" s="1135">
        <f t="shared" si="103"/>
        <v>22.646867872666462</v>
      </c>
      <c r="L59" s="1135">
        <f t="shared" si="103"/>
        <v>22.159132920287622</v>
      </c>
      <c r="M59" s="1135">
        <f t="shared" si="103"/>
        <v>22.730030553308708</v>
      </c>
      <c r="N59" s="1135">
        <v>22.034891985390271</v>
      </c>
      <c r="O59" s="1135">
        <f t="shared" ref="O59:P59" si="104">+SUMPRODUCT($B8:$B55,O8:O55)/O56</f>
        <v>21.954956125085843</v>
      </c>
      <c r="P59" s="1135">
        <f t="shared" si="104"/>
        <v>21.923543771944018</v>
      </c>
      <c r="Q59" s="1135"/>
      <c r="R59" s="1135">
        <v>20.178331647967127</v>
      </c>
      <c r="S59" s="1135">
        <f t="shared" ref="S59:T59" si="105">+SUMPRODUCT($B8:$B55,S8:S55)/S56</f>
        <v>21.72628196907586</v>
      </c>
      <c r="T59" s="1136">
        <f t="shared" si="105"/>
        <v>19.804282700355841</v>
      </c>
      <c r="U59" s="1198">
        <f t="shared" ref="U59" si="106">+SUMPRODUCT($B8:$B55,U8:U55)/U56</f>
        <v>21.179064871652358</v>
      </c>
      <c r="V59" s="1123"/>
      <c r="X59" s="177"/>
      <c r="AC59" s="1119" t="s">
        <v>280</v>
      </c>
      <c r="AD59" s="1124">
        <f t="shared" ref="AD59:AM59" si="107">+SUMPRODUCT($B8:$B55,AD8:AD55)/AD56</f>
        <v>22.647696980715029</v>
      </c>
      <c r="AE59" s="1124">
        <f t="shared" si="107"/>
        <v>23.532361588931973</v>
      </c>
      <c r="AF59" s="1124">
        <f t="shared" si="107"/>
        <v>22.681053575863125</v>
      </c>
      <c r="AG59" s="1124">
        <f t="shared" si="107"/>
        <v>22.681053575863139</v>
      </c>
      <c r="AH59" s="1124">
        <f t="shared" si="107"/>
        <v>22.838351965380447</v>
      </c>
      <c r="AI59" s="1124">
        <f>+SUMPRODUCT($B8:$B55,AI8:AI55)/AI56</f>
        <v>23.772468552069089</v>
      </c>
      <c r="AJ59" s="1124">
        <f t="shared" si="107"/>
        <v>23.220673326222411</v>
      </c>
      <c r="AK59" s="1124">
        <f t="shared" si="107"/>
        <v>23.220673326222411</v>
      </c>
      <c r="AL59" s="1124">
        <f t="shared" si="107"/>
        <v>22.730030553308712</v>
      </c>
      <c r="AM59" s="1124">
        <f t="shared" si="107"/>
        <v>22.730030553308708</v>
      </c>
      <c r="AO59" s="1119" t="s">
        <v>280</v>
      </c>
      <c r="AP59" s="1124">
        <f t="shared" ref="AP59:AQ59" si="108">+SUMPRODUCT($B8:$B55,AP8:AP55)/AP56</f>
        <v>21.890933864726389</v>
      </c>
      <c r="AQ59" s="1124">
        <f t="shared" si="108"/>
        <v>20.927455483770974</v>
      </c>
      <c r="AR59" s="1124">
        <f t="shared" ref="AR59:AY59" si="109">+SUMPRODUCT($B8:$B55,AR8:AR55)/AR56</f>
        <v>21.842471833689917</v>
      </c>
      <c r="AS59" s="1124">
        <f t="shared" si="109"/>
        <v>21.842471833689906</v>
      </c>
      <c r="AT59" s="1124">
        <f t="shared" si="109"/>
        <v>23.220111016225456</v>
      </c>
      <c r="AU59" s="1124">
        <f t="shared" si="109"/>
        <v>21.946180555555554</v>
      </c>
      <c r="AV59" s="1124">
        <f t="shared" si="109"/>
        <v>22.776433963069127</v>
      </c>
      <c r="AW59" s="1124">
        <f t="shared" si="109"/>
        <v>22.776433963069124</v>
      </c>
      <c r="AX59" s="1124">
        <f t="shared" si="109"/>
        <v>22.034891985390278</v>
      </c>
      <c r="AY59" s="1124">
        <f t="shared" si="109"/>
        <v>22.034891985390271</v>
      </c>
      <c r="BA59" s="1119" t="s">
        <v>280</v>
      </c>
      <c r="BB59" s="1124">
        <f t="shared" ref="BB59:BK59" si="110">+SUMPRODUCT($B8:$B55,BB8:BB55)/BB56</f>
        <v>21.605505077285901</v>
      </c>
      <c r="BC59" s="1124">
        <f t="shared" si="110"/>
        <v>21.844860171798782</v>
      </c>
      <c r="BD59" s="1124">
        <f t="shared" si="110"/>
        <v>21.61700819040226</v>
      </c>
      <c r="BE59" s="1124">
        <f t="shared" si="110"/>
        <v>21.617008190402256</v>
      </c>
      <c r="BF59" s="1124">
        <f t="shared" si="110"/>
        <v>22.615688746975518</v>
      </c>
      <c r="BG59" s="1124"/>
      <c r="BH59" s="1124">
        <f t="shared" si="110"/>
        <v>22.615688746975518</v>
      </c>
      <c r="BI59" s="1124">
        <f t="shared" si="110"/>
        <v>22.615688746975518</v>
      </c>
      <c r="BJ59" s="1124">
        <f t="shared" si="110"/>
        <v>21.95495612508585</v>
      </c>
      <c r="BK59" s="1124">
        <f t="shared" si="110"/>
        <v>21.954956125085843</v>
      </c>
      <c r="BM59" s="1119" t="s">
        <v>280</v>
      </c>
      <c r="BN59" s="1124">
        <f t="shared" ref="BN59:BR59" si="111">+SUMPRODUCT($B8:$B55,BN8:BN55)/BN56</f>
        <v>21.964753754725802</v>
      </c>
      <c r="BO59" s="1124">
        <f t="shared" si="111"/>
        <v>21.234133247617891</v>
      </c>
      <c r="BP59" s="1124">
        <f t="shared" si="111"/>
        <v>21.913036332933611</v>
      </c>
      <c r="BQ59" s="1124">
        <f t="shared" si="111"/>
        <v>21.913036332933618</v>
      </c>
      <c r="BR59" s="1124">
        <f t="shared" si="111"/>
        <v>21.947755491881569</v>
      </c>
      <c r="BS59" s="1124"/>
      <c r="BT59" s="1124">
        <f t="shared" ref="BT59:BW59" si="112">+SUMPRODUCT($B8:$B55,BT8:BT55)/BT56</f>
        <v>21.947755491881569</v>
      </c>
      <c r="BU59" s="1124">
        <f t="shared" si="112"/>
        <v>21.947755491881569</v>
      </c>
      <c r="BV59" s="1124">
        <f t="shared" si="112"/>
        <v>21.923543771944026</v>
      </c>
      <c r="BW59" s="1124">
        <f t="shared" si="112"/>
        <v>21.923543771944018</v>
      </c>
      <c r="BY59" s="1119" t="s">
        <v>280</v>
      </c>
      <c r="BZ59" s="1124">
        <f t="shared" ref="BZ59:CD59" si="113">+SUMPRODUCT($B8:$B55,BZ8:BZ55)/BZ56</f>
        <v>21.652624954259696</v>
      </c>
      <c r="CA59" s="1124">
        <f t="shared" si="113"/>
        <v>20.314274966058008</v>
      </c>
      <c r="CB59" s="1124">
        <f t="shared" si="113"/>
        <v>21.630224999021291</v>
      </c>
      <c r="CC59" s="1124">
        <f t="shared" si="113"/>
        <v>21.630224999021291</v>
      </c>
      <c r="CD59" s="1124" t="e">
        <f t="shared" si="113"/>
        <v>#DIV/0!</v>
      </c>
      <c r="CE59" s="1124"/>
      <c r="CF59" s="1124" t="e">
        <f t="shared" ref="CF59:CI59" si="114">+SUMPRODUCT($B8:$B55,CF8:CF55)/CF56</f>
        <v>#DIV/0!</v>
      </c>
      <c r="CG59" s="1124" t="e">
        <f t="shared" si="114"/>
        <v>#DIV/0!</v>
      </c>
      <c r="CH59" s="1124" t="e">
        <f t="shared" si="114"/>
        <v>#DIV/0!</v>
      </c>
      <c r="CI59" s="1124" t="e">
        <f t="shared" si="114"/>
        <v>#DIV/0!</v>
      </c>
      <c r="CK59" s="1119" t="s">
        <v>280</v>
      </c>
      <c r="CL59" s="1124">
        <f t="shared" ref="CL59" si="115">+SUMPRODUCT($B8:$B55,CL8:CL55)/CL56</f>
        <v>20.761536760183748</v>
      </c>
      <c r="CM59" s="1124">
        <f t="shared" ref="CM59:CP59" si="116">+SUMPRODUCT($B8:$B55,CM8:CM55)/CM56</f>
        <v>19.786390858830693</v>
      </c>
      <c r="CN59" s="1124">
        <f t="shared" si="116"/>
        <v>20.751116870109207</v>
      </c>
      <c r="CO59" s="1124">
        <f t="shared" si="116"/>
        <v>20.751116870109197</v>
      </c>
      <c r="CP59" s="1124">
        <f t="shared" si="116"/>
        <v>19.365725183080887</v>
      </c>
      <c r="CQ59" s="1124"/>
      <c r="CR59" s="1124"/>
      <c r="CS59" s="1124">
        <f t="shared" ref="CS59:CV59" si="117">+SUMPRODUCT($B8:$B55,CS8:CS55)/CS56</f>
        <v>19.365725183080887</v>
      </c>
      <c r="CT59" s="1124">
        <f t="shared" si="117"/>
        <v>19.365725183080887</v>
      </c>
      <c r="CU59" s="1124">
        <f t="shared" si="117"/>
        <v>20.178331647967127</v>
      </c>
      <c r="CV59" s="1124">
        <f t="shared" si="117"/>
        <v>20.178331647967127</v>
      </c>
      <c r="CY59" s="1119" t="s">
        <v>280</v>
      </c>
      <c r="CZ59" s="1124">
        <f t="shared" ref="CZ59:DD59" si="118">+SUMPRODUCT($B8:$B55,CZ8:CZ55)/CZ56</f>
        <v>20.712664577449335</v>
      </c>
      <c r="DA59" s="1124">
        <f t="shared" si="118"/>
        <v>14.574832904607605</v>
      </c>
      <c r="DB59" s="1124">
        <f t="shared" si="118"/>
        <v>20.647323245622058</v>
      </c>
      <c r="DC59" s="1124">
        <f t="shared" si="118"/>
        <v>20.647323245622054</v>
      </c>
      <c r="DD59" s="1124">
        <f t="shared" si="118"/>
        <v>22.88217816308973</v>
      </c>
      <c r="DE59" s="1124"/>
      <c r="DF59" s="1124"/>
      <c r="DG59" s="1124">
        <f t="shared" ref="DG59:DJ59" si="119">+SUMPRODUCT($B8:$B55,DG8:DG55)/DG56</f>
        <v>22.88217816308973</v>
      </c>
      <c r="DH59" s="1124">
        <f t="shared" si="119"/>
        <v>22.88217816308973</v>
      </c>
      <c r="DI59" s="1124">
        <f t="shared" si="119"/>
        <v>21.726281969075853</v>
      </c>
      <c r="DJ59" s="1124">
        <f t="shared" si="119"/>
        <v>21.72628196907586</v>
      </c>
      <c r="DM59" s="1119" t="s">
        <v>280</v>
      </c>
      <c r="DN59" s="1124">
        <f>+SUMPRODUCT($B8:$B55,DN8:DN55)/DN56</f>
        <v>19.833589526314075</v>
      </c>
      <c r="DO59" s="1124">
        <f t="shared" ref="DO59:DR59" si="120">+SUMPRODUCT($B8:$B55,DO8:DO55)/DO56</f>
        <v>20.99641688722641</v>
      </c>
      <c r="DP59" s="1124">
        <f t="shared" si="120"/>
        <v>19.838737472378959</v>
      </c>
      <c r="DQ59" s="1124">
        <f t="shared" si="120"/>
        <v>19.838737472378959</v>
      </c>
      <c r="DR59" s="1124">
        <f t="shared" si="120"/>
        <v>19.709171069984876</v>
      </c>
      <c r="DS59" s="1124"/>
      <c r="DT59" s="1124"/>
      <c r="DU59" s="1124">
        <f t="shared" ref="DU59:DX59" si="121">+SUMPRODUCT($B8:$B55,DU8:DU55)/DU56</f>
        <v>19.709171069984876</v>
      </c>
      <c r="DV59" s="1124">
        <f t="shared" si="121"/>
        <v>19.709171069984869</v>
      </c>
      <c r="DW59" s="1124">
        <f>+SUMPRODUCT($B8:$B55,DW8:DW55)/DW56</f>
        <v>19.804282700355845</v>
      </c>
      <c r="DX59" s="1124">
        <f t="shared" si="121"/>
        <v>19.804282700355841</v>
      </c>
      <c r="EA59" s="1119" t="s">
        <v>280</v>
      </c>
      <c r="EB59" s="1124">
        <f>+SUMPRODUCT($B8:$B55,EB8:EB55)/EB56</f>
        <v>21.469812013160627</v>
      </c>
      <c r="EC59" s="1124">
        <f t="shared" ref="EC59:EF59" si="122">+SUMPRODUCT($B8:$B55,EC8:EC55)/EC56</f>
        <v>19.640284973716863</v>
      </c>
      <c r="ED59" s="1124">
        <f t="shared" si="122"/>
        <v>21.4417478030621</v>
      </c>
      <c r="EE59" s="1124">
        <f t="shared" si="122"/>
        <v>21.441747803062107</v>
      </c>
      <c r="EF59" s="1124">
        <f t="shared" si="122"/>
        <v>20.5861398694441</v>
      </c>
      <c r="EG59" s="1124"/>
      <c r="EH59" s="1124">
        <f>+SUMPRODUCT($B8:$B55,EH8:EH55)/EH56</f>
        <v>20.606455577252788</v>
      </c>
      <c r="EI59" s="1124">
        <f t="shared" ref="EI59:EJ59" si="123">+SUMPRODUCT($B8:$B55,EI8:EI55)/EI56</f>
        <v>20.588024679790973</v>
      </c>
      <c r="EJ59" s="1124">
        <f t="shared" si="123"/>
        <v>20.588024679790973</v>
      </c>
      <c r="EK59" s="1124">
        <f>+SUMPRODUCT($B8:$B55,EK8:EK55)/EK56</f>
        <v>21.179064871652358</v>
      </c>
      <c r="EL59" s="1124">
        <f>+SUMPRODUCT($B8:$B55,EL8:EL55)/EL56</f>
        <v>21.179064871652358</v>
      </c>
    </row>
    <row r="60" spans="2:142" ht="12.6" thickTop="1">
      <c r="X60" s="177"/>
      <c r="AC60" s="346"/>
      <c r="AD60" s="448"/>
      <c r="AF60" s="1125">
        <f>+AG57/AF57</f>
        <v>1.0581370171231403</v>
      </c>
      <c r="AH60" s="448"/>
      <c r="AJ60" s="1125">
        <f>AK57/AJ57</f>
        <v>1.345795821301172</v>
      </c>
      <c r="AL60" s="1125">
        <f>+AM57/AL57</f>
        <v>1.0017724445743557</v>
      </c>
      <c r="AO60" s="346"/>
      <c r="AP60" s="346"/>
      <c r="AQ60" s="346"/>
      <c r="AR60" s="1125">
        <f>+AS57/AR57</f>
        <v>1.0632841706336704</v>
      </c>
      <c r="AT60" s="448"/>
      <c r="AV60" s="1125">
        <f>AW57/AV57</f>
        <v>1.0000000000000002</v>
      </c>
      <c r="AX60" s="1125">
        <f>+AY57/AX57</f>
        <v>1.0008514221882197</v>
      </c>
      <c r="BA60" s="346"/>
      <c r="BB60" s="346"/>
      <c r="BC60" s="346"/>
      <c r="BD60" s="1125">
        <f>+BE57/BD57</f>
        <v>1.0220804638794654</v>
      </c>
      <c r="BE60" s="1101"/>
      <c r="BF60" s="448"/>
      <c r="BH60" s="1125">
        <f>BI57/BH57</f>
        <v>1</v>
      </c>
      <c r="BJ60" s="1125">
        <f>+BK57/BJ57</f>
        <v>1.1045878444721144</v>
      </c>
      <c r="BM60" s="346"/>
      <c r="BN60" s="346"/>
      <c r="BO60" s="346"/>
      <c r="BP60" s="1125">
        <f>+BQ57/BP57</f>
        <v>1.0439716133515591</v>
      </c>
      <c r="BQ60" s="1101"/>
      <c r="BR60" s="448"/>
      <c r="BT60" s="1125">
        <f>BU57/BT57</f>
        <v>1</v>
      </c>
      <c r="BV60" s="1125">
        <f>+BW57/BV57</f>
        <v>1.0856029591648002</v>
      </c>
      <c r="CC60" s="1125">
        <f>CC57/CB57</f>
        <v>1.0784919350374449</v>
      </c>
      <c r="CO60" s="1125">
        <f>CO57/CN57</f>
        <v>1.0620489101958437</v>
      </c>
      <c r="CS60" s="1125">
        <f>CT57/CS57</f>
        <v>1</v>
      </c>
      <c r="CU60" s="1125">
        <f>CV57/CU57</f>
        <v>1.0002156943524505</v>
      </c>
      <c r="DC60" s="1125">
        <f>DC57/DB57</f>
        <v>1.0650283739721638</v>
      </c>
      <c r="DG60" s="1125">
        <f>DH57/DG57</f>
        <v>0.99999999999999867</v>
      </c>
      <c r="DI60" s="1125">
        <f>DJ57/DI57</f>
        <v>1.0019457344755349</v>
      </c>
      <c r="DQ60" s="1126">
        <f>DQ57/DP57</f>
        <v>1.000068354090428</v>
      </c>
      <c r="DU60" s="1125">
        <f>DV57/DU57</f>
        <v>0.99414291576918024</v>
      </c>
      <c r="DW60" s="1125">
        <f>DX57/DW57</f>
        <v>1.0252211521079451</v>
      </c>
      <c r="EE60" s="1126">
        <f>EE57/ED57</f>
        <v>1.0000000000000002</v>
      </c>
      <c r="EI60" s="1125">
        <f>EJ57/EI57</f>
        <v>25.194336899576669</v>
      </c>
      <c r="EK60" s="1125">
        <f>EL57/EK57</f>
        <v>1.0021608168235097</v>
      </c>
    </row>
    <row r="61" spans="2:142">
      <c r="X61" s="177"/>
      <c r="AC61" s="346"/>
      <c r="AD61" s="448"/>
      <c r="AF61" s="1127"/>
      <c r="BE61" s="69"/>
      <c r="BL61" s="69"/>
      <c r="DD61" s="69"/>
    </row>
    <row r="62" spans="2:142">
      <c r="AX62" s="69"/>
      <c r="BD62" s="69"/>
      <c r="BE62" s="69"/>
      <c r="DG62" s="69"/>
    </row>
    <row r="63" spans="2:142">
      <c r="BB63" s="1128"/>
    </row>
    <row r="64" spans="2:142">
      <c r="AV64" s="1129"/>
    </row>
  </sheetData>
  <mergeCells count="5">
    <mergeCell ref="A1:B1"/>
    <mergeCell ref="B56:C56"/>
    <mergeCell ref="B57:C57"/>
    <mergeCell ref="B58:C58"/>
    <mergeCell ref="B59:C5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2"/>
  <sheetViews>
    <sheetView zoomScale="70" zoomScaleNormal="70" workbookViewId="0">
      <selection activeCell="R41" sqref="R41"/>
    </sheetView>
  </sheetViews>
  <sheetFormatPr defaultColWidth="11.44140625" defaultRowHeight="13.2"/>
  <cols>
    <col min="2" max="2" width="16.88671875" customWidth="1"/>
    <col min="3" max="3" width="16" customWidth="1"/>
    <col min="9" max="9" width="12.33203125" bestFit="1" customWidth="1"/>
  </cols>
  <sheetData>
    <row r="1" spans="1:14" s="404" customFormat="1" ht="15" customHeight="1">
      <c r="A1" s="451"/>
    </row>
    <row r="2" spans="1:14" ht="14.4">
      <c r="A2" s="453" t="s">
        <v>375</v>
      </c>
      <c r="B2" s="454"/>
    </row>
    <row r="3" spans="1:14">
      <c r="A3" s="405"/>
      <c r="B3" s="406" t="s">
        <v>376</v>
      </c>
    </row>
    <row r="4" spans="1:14">
      <c r="A4" s="407" t="s">
        <v>268</v>
      </c>
      <c r="B4" s="769" t="s">
        <v>269</v>
      </c>
      <c r="C4" s="770">
        <v>2013</v>
      </c>
      <c r="D4" s="770">
        <v>2014</v>
      </c>
      <c r="E4" s="770">
        <v>2015</v>
      </c>
      <c r="F4" s="771">
        <v>2016</v>
      </c>
      <c r="G4" s="771">
        <v>2017</v>
      </c>
      <c r="H4" s="771">
        <v>2018</v>
      </c>
      <c r="I4" s="771">
        <v>2019</v>
      </c>
      <c r="J4" s="771">
        <v>2020</v>
      </c>
      <c r="K4" s="771">
        <v>2021</v>
      </c>
      <c r="L4" s="771">
        <v>2022</v>
      </c>
      <c r="M4" s="1139">
        <v>2023</v>
      </c>
      <c r="N4" s="1199">
        <v>2024</v>
      </c>
    </row>
    <row r="5" spans="1:14">
      <c r="A5" s="408">
        <f>B5+0.25</f>
        <v>6.25</v>
      </c>
      <c r="B5" s="769">
        <v>6</v>
      </c>
      <c r="C5" s="1140">
        <v>0</v>
      </c>
      <c r="D5" s="1140">
        <v>0</v>
      </c>
      <c r="E5" s="1140">
        <v>0</v>
      </c>
      <c r="F5" s="1140">
        <v>0</v>
      </c>
      <c r="G5" s="1140">
        <v>0</v>
      </c>
      <c r="H5" s="1140">
        <v>0</v>
      </c>
      <c r="I5" s="1140">
        <v>0</v>
      </c>
      <c r="J5" s="1140">
        <v>0</v>
      </c>
      <c r="K5" s="1140"/>
      <c r="L5" s="1140">
        <v>0</v>
      </c>
      <c r="M5" s="1140"/>
      <c r="N5" s="1200"/>
    </row>
    <row r="6" spans="1:14">
      <c r="A6" s="408">
        <f t="shared" ref="A6:A49" si="0">B6+0.25</f>
        <v>6.75</v>
      </c>
      <c r="B6" s="772">
        <v>6.5</v>
      </c>
      <c r="C6" s="1140">
        <v>0</v>
      </c>
      <c r="D6" s="1140">
        <v>0</v>
      </c>
      <c r="E6" s="1140">
        <v>0</v>
      </c>
      <c r="F6" s="1140">
        <v>0</v>
      </c>
      <c r="G6" s="1140">
        <v>0</v>
      </c>
      <c r="H6" s="1140">
        <v>0</v>
      </c>
      <c r="I6" s="1140">
        <v>0</v>
      </c>
      <c r="J6" s="1140">
        <v>0</v>
      </c>
      <c r="K6" s="1140"/>
      <c r="L6" s="1140">
        <v>0</v>
      </c>
      <c r="M6" s="1140"/>
      <c r="N6" s="1200"/>
    </row>
    <row r="7" spans="1:14">
      <c r="A7" s="408">
        <f t="shared" si="0"/>
        <v>7.25</v>
      </c>
      <c r="B7" s="769">
        <v>7</v>
      </c>
      <c r="C7" s="1140">
        <v>0</v>
      </c>
      <c r="D7" s="1140">
        <v>1412.826263241197</v>
      </c>
      <c r="E7" s="1140">
        <v>0</v>
      </c>
      <c r="F7" s="1140">
        <v>0</v>
      </c>
      <c r="G7" s="1140">
        <v>0</v>
      </c>
      <c r="H7" s="1140">
        <v>0</v>
      </c>
      <c r="I7" s="1140">
        <v>0</v>
      </c>
      <c r="J7" s="1140">
        <v>0</v>
      </c>
      <c r="K7" s="1140"/>
      <c r="L7" s="1140">
        <v>0</v>
      </c>
      <c r="M7" s="1140"/>
      <c r="N7" s="1200"/>
    </row>
    <row r="8" spans="1:14">
      <c r="A8" s="408">
        <f t="shared" si="0"/>
        <v>7.75</v>
      </c>
      <c r="B8" s="772">
        <v>7.5</v>
      </c>
      <c r="C8" s="1140">
        <v>0</v>
      </c>
      <c r="D8" s="1140">
        <v>7064.131316205986</v>
      </c>
      <c r="E8" s="1140">
        <v>0</v>
      </c>
      <c r="F8" s="1140">
        <v>0</v>
      </c>
      <c r="G8" s="1140">
        <v>0</v>
      </c>
      <c r="H8" s="1140">
        <v>0</v>
      </c>
      <c r="I8" s="1140">
        <v>0</v>
      </c>
      <c r="J8" s="1140">
        <v>0</v>
      </c>
      <c r="K8" s="1140"/>
      <c r="L8" s="1140">
        <v>0</v>
      </c>
      <c r="M8" s="1140"/>
      <c r="N8" s="1200"/>
    </row>
    <row r="9" spans="1:14">
      <c r="A9" s="408">
        <f t="shared" si="0"/>
        <v>8.25</v>
      </c>
      <c r="B9" s="769">
        <v>8</v>
      </c>
      <c r="C9" s="1140">
        <v>0</v>
      </c>
      <c r="D9" s="1140">
        <v>9889.7838426883791</v>
      </c>
      <c r="E9" s="1140">
        <v>0</v>
      </c>
      <c r="F9" s="1140">
        <v>0</v>
      </c>
      <c r="G9" s="1140">
        <v>0</v>
      </c>
      <c r="H9" s="1140">
        <v>0</v>
      </c>
      <c r="I9" s="1140">
        <v>0</v>
      </c>
      <c r="J9" s="1140">
        <v>0</v>
      </c>
      <c r="K9" s="1140"/>
      <c r="L9" s="1140">
        <v>0</v>
      </c>
      <c r="M9" s="1140"/>
      <c r="N9" s="1200"/>
    </row>
    <row r="10" spans="1:14">
      <c r="A10" s="408">
        <f t="shared" si="0"/>
        <v>8.75</v>
      </c>
      <c r="B10" s="772">
        <v>8.5</v>
      </c>
      <c r="C10" s="1140">
        <v>0</v>
      </c>
      <c r="D10" s="1140">
        <v>5651.305052964788</v>
      </c>
      <c r="E10" s="1140">
        <v>0</v>
      </c>
      <c r="F10" s="1140">
        <v>0</v>
      </c>
      <c r="G10" s="1140">
        <v>0</v>
      </c>
      <c r="H10" s="1140">
        <v>0</v>
      </c>
      <c r="I10" s="1140">
        <v>0</v>
      </c>
      <c r="J10" s="1140">
        <v>0</v>
      </c>
      <c r="K10" s="1140"/>
      <c r="L10" s="1140">
        <v>0</v>
      </c>
      <c r="M10" s="1140"/>
      <c r="N10" s="1200"/>
    </row>
    <row r="11" spans="1:14">
      <c r="A11" s="408">
        <f t="shared" si="0"/>
        <v>9.25</v>
      </c>
      <c r="B11" s="769">
        <v>9</v>
      </c>
      <c r="C11" s="1140">
        <v>0</v>
      </c>
      <c r="D11" s="1140">
        <v>33907.830317788736</v>
      </c>
      <c r="E11" s="1140">
        <v>0</v>
      </c>
      <c r="F11" s="1140">
        <v>0</v>
      </c>
      <c r="G11" s="1140">
        <v>45378.227188047349</v>
      </c>
      <c r="H11" s="1140">
        <v>0</v>
      </c>
      <c r="I11" s="1140">
        <v>0</v>
      </c>
      <c r="J11" s="1140">
        <v>0</v>
      </c>
      <c r="K11" s="1140"/>
      <c r="L11" s="1140">
        <v>13309.575875486384</v>
      </c>
      <c r="M11" s="1140"/>
      <c r="N11" s="1200"/>
    </row>
    <row r="12" spans="1:14">
      <c r="A12" s="408">
        <f t="shared" si="0"/>
        <v>9.75</v>
      </c>
      <c r="B12" s="772">
        <v>9.5</v>
      </c>
      <c r="C12" s="1140">
        <v>0</v>
      </c>
      <c r="D12" s="1140">
        <v>25430.872738341546</v>
      </c>
      <c r="E12" s="1140">
        <v>0</v>
      </c>
      <c r="F12" s="1140">
        <v>6043.9279548615705</v>
      </c>
      <c r="G12" s="1140">
        <v>66004.122246213024</v>
      </c>
      <c r="H12" s="1140">
        <v>24922.564671900021</v>
      </c>
      <c r="I12" s="1140">
        <v>0</v>
      </c>
      <c r="J12" s="1140">
        <v>0</v>
      </c>
      <c r="K12" s="1140"/>
      <c r="L12" s="1140">
        <v>26619.151750972767</v>
      </c>
      <c r="M12" s="1140"/>
      <c r="N12" s="1200"/>
    </row>
    <row r="13" spans="1:14">
      <c r="A13" s="408">
        <f t="shared" si="0"/>
        <v>10.25</v>
      </c>
      <c r="B13" s="769">
        <v>10</v>
      </c>
      <c r="C13" s="1140">
        <v>0</v>
      </c>
      <c r="D13" s="1140">
        <v>19779.567685376758</v>
      </c>
      <c r="E13" s="1140">
        <v>0</v>
      </c>
      <c r="F13" s="1140">
        <v>54395.351593754138</v>
      </c>
      <c r="G13" s="1140">
        <v>132008.24449242605</v>
      </c>
      <c r="H13" s="1140">
        <v>49845.129343800043</v>
      </c>
      <c r="I13" s="1140">
        <v>0</v>
      </c>
      <c r="J13" s="1140">
        <v>0</v>
      </c>
      <c r="K13" s="1140"/>
      <c r="L13" s="1140">
        <v>39928.727626459215</v>
      </c>
      <c r="M13" s="1140"/>
      <c r="N13" s="1200"/>
    </row>
    <row r="14" spans="1:14">
      <c r="A14" s="408">
        <f t="shared" si="0"/>
        <v>10.75</v>
      </c>
      <c r="B14" s="772">
        <v>10.5</v>
      </c>
      <c r="C14" s="1140">
        <v>0</v>
      </c>
      <c r="D14" s="1140">
        <v>32495.004054547535</v>
      </c>
      <c r="E14" s="1140">
        <v>0</v>
      </c>
      <c r="F14" s="1140">
        <v>132966.41500695457</v>
      </c>
      <c r="G14" s="1140">
        <v>264017.5373682545</v>
      </c>
      <c r="H14" s="1140">
        <v>144550.87509702012</v>
      </c>
      <c r="I14" s="1140">
        <v>0</v>
      </c>
      <c r="J14" s="1140">
        <v>0</v>
      </c>
      <c r="K14" s="1140"/>
      <c r="L14" s="1140">
        <v>106476.60700389107</v>
      </c>
      <c r="M14" s="1140"/>
      <c r="N14" s="1200"/>
    </row>
    <row r="15" spans="1:14">
      <c r="A15" s="408">
        <f t="shared" si="0"/>
        <v>11.25</v>
      </c>
      <c r="B15" s="769">
        <v>11</v>
      </c>
      <c r="C15" s="1140">
        <v>0</v>
      </c>
      <c r="D15" s="1140">
        <v>43797.614160477118</v>
      </c>
      <c r="E15" s="1140">
        <v>13702.863548233598</v>
      </c>
      <c r="F15" s="1140">
        <v>265932.83001390914</v>
      </c>
      <c r="G15" s="1140">
        <v>272267.26636147936</v>
      </c>
      <c r="H15" s="1140">
        <v>441129.39469263039</v>
      </c>
      <c r="I15" s="1140">
        <v>0</v>
      </c>
      <c r="J15" s="1140">
        <v>0</v>
      </c>
      <c r="K15" s="1140"/>
      <c r="L15" s="1140">
        <v>26619.151750972767</v>
      </c>
      <c r="M15" s="1140"/>
      <c r="N15" s="1200"/>
    </row>
    <row r="16" spans="1:14">
      <c r="A16" s="408">
        <f t="shared" si="0"/>
        <v>11.75</v>
      </c>
      <c r="B16" s="772">
        <v>11.5</v>
      </c>
      <c r="C16" s="1140">
        <v>0</v>
      </c>
      <c r="D16" s="1140">
        <v>117264.57984901936</v>
      </c>
      <c r="E16" s="1140">
        <v>301462.99806113919</v>
      </c>
      <c r="F16" s="1140">
        <v>332416.03751738643</v>
      </c>
      <c r="G16" s="1140">
        <v>317645.49354952667</v>
      </c>
      <c r="H16" s="1140">
        <v>807491.09536956064</v>
      </c>
      <c r="I16" s="1140">
        <v>0</v>
      </c>
      <c r="J16" s="1140">
        <v>0</v>
      </c>
      <c r="K16" s="1140"/>
      <c r="L16" s="1140">
        <v>26619.151750972767</v>
      </c>
      <c r="M16" s="1140"/>
      <c r="N16" s="1200"/>
    </row>
    <row r="17" spans="1:14">
      <c r="A17" s="408">
        <f t="shared" si="0"/>
        <v>12.25</v>
      </c>
      <c r="B17" s="769">
        <v>12</v>
      </c>
      <c r="C17" s="1140">
        <v>3882.7315648804565</v>
      </c>
      <c r="D17" s="1140">
        <v>145521.10511384331</v>
      </c>
      <c r="E17" s="1140">
        <v>664588.88208932953</v>
      </c>
      <c r="F17" s="1140">
        <v>568129.22775698768</v>
      </c>
      <c r="G17" s="1140">
        <v>404276.55923730775</v>
      </c>
      <c r="H17" s="1140">
        <v>687862.78494444059</v>
      </c>
      <c r="I17" s="1140">
        <v>4196.0135939240517</v>
      </c>
      <c r="J17" s="1140">
        <v>0</v>
      </c>
      <c r="K17" s="1140"/>
      <c r="L17" s="1140">
        <v>13309.575875486384</v>
      </c>
      <c r="M17" s="1140"/>
      <c r="N17" s="1200"/>
    </row>
    <row r="18" spans="1:14">
      <c r="A18" s="408">
        <f t="shared" si="0"/>
        <v>12.75</v>
      </c>
      <c r="B18" s="772">
        <v>12.5</v>
      </c>
      <c r="C18" s="1140">
        <v>1294.2438549601522</v>
      </c>
      <c r="D18" s="1140">
        <v>183667.41422135563</v>
      </c>
      <c r="E18" s="1140">
        <v>1226406.287566907</v>
      </c>
      <c r="F18" s="1140">
        <v>423074.95684030995</v>
      </c>
      <c r="G18" s="1140">
        <v>655917.9305406214</v>
      </c>
      <c r="H18" s="1140">
        <v>515897.08870833053</v>
      </c>
      <c r="I18" s="1140">
        <v>54549.297451139246</v>
      </c>
      <c r="J18" s="1140">
        <v>0</v>
      </c>
      <c r="K18" s="1140"/>
      <c r="L18" s="1140">
        <v>26619.151750972767</v>
      </c>
      <c r="M18" s="1140"/>
      <c r="N18" s="1200"/>
    </row>
    <row r="19" spans="1:14">
      <c r="A19" s="408">
        <f t="shared" si="0"/>
        <v>13.25</v>
      </c>
      <c r="B19" s="769">
        <v>13</v>
      </c>
      <c r="C19" s="1140">
        <v>15530.926259521826</v>
      </c>
      <c r="D19" s="1140">
        <v>185080.24048459684</v>
      </c>
      <c r="E19" s="1140">
        <v>1404543.5136939439</v>
      </c>
      <c r="F19" s="1140">
        <v>568129.22775698768</v>
      </c>
      <c r="G19" s="1140">
        <v>804426.68140289956</v>
      </c>
      <c r="H19" s="1140">
        <v>563249.96158494055</v>
      </c>
      <c r="I19" s="1140">
        <v>100706.56771443039</v>
      </c>
      <c r="J19" s="1140">
        <v>0</v>
      </c>
      <c r="K19" s="1140"/>
      <c r="L19" s="1140">
        <v>13309.575875486384</v>
      </c>
      <c r="M19" s="1140"/>
      <c r="N19" s="1200"/>
    </row>
    <row r="20" spans="1:14">
      <c r="A20" s="408">
        <f t="shared" si="0"/>
        <v>13.75</v>
      </c>
      <c r="B20" s="772">
        <v>13.5</v>
      </c>
      <c r="C20" s="1140">
        <v>20707.901679362436</v>
      </c>
      <c r="D20" s="1140">
        <v>107374.79600633099</v>
      </c>
      <c r="E20" s="1140">
        <v>1267514.8782116079</v>
      </c>
      <c r="F20" s="1140">
        <v>779666.70617714268</v>
      </c>
      <c r="G20" s="1140">
        <v>631165.5984107398</v>
      </c>
      <c r="H20" s="1140">
        <v>421191.34295511036</v>
      </c>
      <c r="I20" s="1140">
        <v>37765.243075443046</v>
      </c>
      <c r="J20" s="1140">
        <v>0</v>
      </c>
      <c r="K20" s="1140"/>
      <c r="L20" s="1140">
        <v>39928.727626459149</v>
      </c>
      <c r="M20" s="1140"/>
      <c r="N20" s="1200"/>
    </row>
    <row r="21" spans="1:14">
      <c r="A21" s="408">
        <f t="shared" si="0"/>
        <v>14.25</v>
      </c>
      <c r="B21" s="769">
        <v>14</v>
      </c>
      <c r="C21" s="1140">
        <v>40121.559503764722</v>
      </c>
      <c r="D21" s="1140">
        <v>124328.71116522535</v>
      </c>
      <c r="E21" s="1140">
        <v>952349.01660223503</v>
      </c>
      <c r="F21" s="1140">
        <v>1438454.853257054</v>
      </c>
      <c r="G21" s="1140">
        <v>536284.8037297338</v>
      </c>
      <c r="H21" s="1140">
        <v>291594.00666123029</v>
      </c>
      <c r="I21" s="1140">
        <v>20980.067969620257</v>
      </c>
      <c r="J21" s="1140">
        <v>0</v>
      </c>
      <c r="K21" s="1140"/>
      <c r="L21" s="1140">
        <v>159714.9105058366</v>
      </c>
      <c r="M21" s="1140"/>
      <c r="N21" s="1200"/>
    </row>
    <row r="22" spans="1:14">
      <c r="A22" s="408">
        <f t="shared" si="0"/>
        <v>14.75</v>
      </c>
      <c r="B22" s="772">
        <v>14.5</v>
      </c>
      <c r="C22" s="1140">
        <v>142366.82404561676</v>
      </c>
      <c r="D22" s="1140">
        <v>213336.7657494208</v>
      </c>
      <c r="E22" s="1140">
        <v>726251.76805638068</v>
      </c>
      <c r="F22" s="1140">
        <v>1613728.7639480394</v>
      </c>
      <c r="G22" s="1140">
        <v>676543.82559878717</v>
      </c>
      <c r="H22" s="1140">
        <v>179442.4656376802</v>
      </c>
      <c r="I22" s="1140">
        <v>12588.040781772153</v>
      </c>
      <c r="J22" s="1140">
        <v>0</v>
      </c>
      <c r="K22" s="1140"/>
      <c r="L22" s="1140">
        <v>332739.39688715956</v>
      </c>
      <c r="M22" s="1140"/>
      <c r="N22" s="1200"/>
    </row>
    <row r="23" spans="1:14">
      <c r="A23" s="408">
        <f t="shared" si="0"/>
        <v>15.25</v>
      </c>
      <c r="B23" s="769">
        <v>15</v>
      </c>
      <c r="C23" s="1140">
        <v>279556.67267139285</v>
      </c>
      <c r="D23" s="1140">
        <v>635771.81845853874</v>
      </c>
      <c r="E23" s="1140">
        <v>376828.74757642398</v>
      </c>
      <c r="F23" s="1140">
        <v>1940100.8735105642</v>
      </c>
      <c r="G23" s="1140">
        <v>882806.96971405344</v>
      </c>
      <c r="H23" s="1140">
        <v>142058.61862983013</v>
      </c>
      <c r="I23" s="1140">
        <v>172039.91954126584</v>
      </c>
      <c r="J23" s="1140">
        <v>0</v>
      </c>
      <c r="K23" s="1140"/>
      <c r="L23" s="1140">
        <v>332739.39688715956</v>
      </c>
      <c r="M23" s="1140"/>
      <c r="N23" s="1200"/>
    </row>
    <row r="24" spans="1:14">
      <c r="A24" s="408">
        <f t="shared" si="0"/>
        <v>15.75</v>
      </c>
      <c r="B24" s="772">
        <v>15.5</v>
      </c>
      <c r="C24" s="1140">
        <v>375330.71793844411</v>
      </c>
      <c r="D24" s="1140">
        <v>863236.84684037149</v>
      </c>
      <c r="E24" s="1140">
        <v>554965.97370346077</v>
      </c>
      <c r="F24" s="1140">
        <v>1782958.7466841633</v>
      </c>
      <c r="G24" s="1140">
        <v>680669.21428710071</v>
      </c>
      <c r="H24" s="1140">
        <v>154519.90096578014</v>
      </c>
      <c r="I24" s="1140">
        <v>239177.25777417724</v>
      </c>
      <c r="J24" s="1140">
        <v>0</v>
      </c>
      <c r="K24" s="1140"/>
      <c r="L24" s="1140">
        <v>173024.48638132299</v>
      </c>
      <c r="M24" s="1140"/>
      <c r="N24" s="1200"/>
    </row>
    <row r="25" spans="1:14">
      <c r="A25" s="408">
        <f t="shared" si="0"/>
        <v>16.25</v>
      </c>
      <c r="B25" s="769">
        <v>16</v>
      </c>
      <c r="C25" s="1140">
        <v>544876.66293822404</v>
      </c>
      <c r="D25" s="1140">
        <v>627294.86087909155</v>
      </c>
      <c r="E25" s="1140">
        <v>1342880.6277268927</v>
      </c>
      <c r="F25" s="1140">
        <v>1329664.1500695457</v>
      </c>
      <c r="G25" s="1140">
        <v>495031.96523000009</v>
      </c>
      <c r="H25" s="1140">
        <v>216826.31264553021</v>
      </c>
      <c r="I25" s="1140">
        <v>243373.2713681013</v>
      </c>
      <c r="J25" s="1140">
        <v>52575.774244999993</v>
      </c>
      <c r="K25" s="1140"/>
      <c r="L25" s="1140">
        <v>119786.18287937745</v>
      </c>
      <c r="M25" s="1140"/>
      <c r="N25" s="1200"/>
    </row>
    <row r="26" spans="1:14">
      <c r="A26" s="408">
        <f t="shared" si="0"/>
        <v>16.75</v>
      </c>
      <c r="B26" s="772">
        <v>16.5</v>
      </c>
      <c r="C26" s="1140">
        <v>718305.33950288454</v>
      </c>
      <c r="D26" s="1140">
        <v>354619.39207354048</v>
      </c>
      <c r="E26" s="1140">
        <v>1103080.5156328047</v>
      </c>
      <c r="F26" s="1140">
        <v>1305488.4382500995</v>
      </c>
      <c r="G26" s="1140">
        <v>507408.13129494095</v>
      </c>
      <c r="H26" s="1140">
        <v>159504.41390016014</v>
      </c>
      <c r="I26" s="1140">
        <v>138471.81078987345</v>
      </c>
      <c r="J26" s="1140">
        <v>197159.42878261901</v>
      </c>
      <c r="K26" s="1140"/>
      <c r="L26" s="1140">
        <v>0</v>
      </c>
      <c r="M26" s="1140"/>
      <c r="N26" s="1200"/>
    </row>
    <row r="27" spans="1:14">
      <c r="A27" s="408">
        <f t="shared" si="0"/>
        <v>17.25</v>
      </c>
      <c r="B27" s="769">
        <v>17</v>
      </c>
      <c r="C27" s="1140">
        <v>1691576.7184329191</v>
      </c>
      <c r="D27" s="1140">
        <v>699349.00030439254</v>
      </c>
      <c r="E27" s="1140">
        <v>527560.24660699361</v>
      </c>
      <c r="F27" s="1140">
        <v>1033511.6802813286</v>
      </c>
      <c r="G27" s="1140">
        <v>528034.0263531066</v>
      </c>
      <c r="H27" s="1140">
        <v>196888.26090801018</v>
      </c>
      <c r="I27" s="1140">
        <v>62941.324638987353</v>
      </c>
      <c r="J27" s="1140">
        <v>131439.98634023807</v>
      </c>
      <c r="K27" s="1140"/>
      <c r="L27" s="1140">
        <v>0</v>
      </c>
      <c r="M27" s="1140"/>
      <c r="N27" s="1200"/>
    </row>
    <row r="28" spans="1:14">
      <c r="A28" s="408">
        <f t="shared" si="0"/>
        <v>17.75</v>
      </c>
      <c r="B28" s="772">
        <v>17.5</v>
      </c>
      <c r="C28" s="1140">
        <v>2211862.7481268998</v>
      </c>
      <c r="D28" s="1140">
        <v>897144.67715816025</v>
      </c>
      <c r="E28" s="1140">
        <v>315165.86160937278</v>
      </c>
      <c r="F28" s="1140">
        <v>906589.19322923571</v>
      </c>
      <c r="G28" s="1140">
        <v>581663.03091778117</v>
      </c>
      <c r="H28" s="1140">
        <v>216826.31264553021</v>
      </c>
      <c r="I28" s="1140">
        <v>50353.283857215196</v>
      </c>
      <c r="J28" s="1140">
        <v>276023.64087785711</v>
      </c>
      <c r="K28" s="1140"/>
      <c r="L28" s="1140">
        <v>0</v>
      </c>
      <c r="M28" s="1140"/>
      <c r="N28" s="1200"/>
    </row>
    <row r="29" spans="1:14">
      <c r="A29" s="408">
        <f t="shared" si="0"/>
        <v>18.25</v>
      </c>
      <c r="B29" s="769">
        <v>18</v>
      </c>
      <c r="C29" s="1140">
        <v>1283889.9041204711</v>
      </c>
      <c r="D29" s="1140">
        <v>659789.86493363907</v>
      </c>
      <c r="E29" s="1140">
        <v>609777.42789639509</v>
      </c>
      <c r="F29" s="1140">
        <v>954940.61686812819</v>
      </c>
      <c r="G29" s="1140">
        <v>932310.58559041435</v>
      </c>
      <c r="H29" s="1140">
        <v>600633.80859279062</v>
      </c>
      <c r="I29" s="1140">
        <v>193019.9875108861</v>
      </c>
      <c r="J29" s="1140">
        <v>201541.01866690474</v>
      </c>
      <c r="K29" s="1140"/>
      <c r="L29" s="1140">
        <v>0</v>
      </c>
      <c r="M29" s="1140"/>
      <c r="N29" s="1200"/>
    </row>
    <row r="30" spans="1:14">
      <c r="A30" s="408">
        <f t="shared" si="0"/>
        <v>18.75</v>
      </c>
      <c r="B30" s="772">
        <v>18.5</v>
      </c>
      <c r="C30" s="1140">
        <v>396038.61961780663</v>
      </c>
      <c r="D30" s="1140">
        <v>538286.80629489617</v>
      </c>
      <c r="E30" s="1140">
        <v>918091.85773165105</v>
      </c>
      <c r="F30" s="1140">
        <v>942852.76095840498</v>
      </c>
      <c r="G30" s="1140">
        <v>862181.07465588779</v>
      </c>
      <c r="H30" s="1140">
        <v>712785.34961634059</v>
      </c>
      <c r="I30" s="1140">
        <v>260158.44647392409</v>
      </c>
      <c r="J30" s="1140">
        <v>61338.95401357142</v>
      </c>
      <c r="K30" s="1140"/>
      <c r="L30" s="1140">
        <v>0</v>
      </c>
      <c r="M30" s="1140"/>
      <c r="N30" s="1200"/>
    </row>
    <row r="31" spans="1:14">
      <c r="A31" s="408">
        <f t="shared" si="0"/>
        <v>19.25</v>
      </c>
      <c r="B31" s="769">
        <v>19</v>
      </c>
      <c r="C31" s="1140">
        <v>71183.412022808378</v>
      </c>
      <c r="D31" s="1140">
        <v>387114.396128088</v>
      </c>
      <c r="E31" s="1140">
        <v>1061971.924988104</v>
      </c>
      <c r="F31" s="1140">
        <v>477470.30843406409</v>
      </c>
      <c r="G31" s="1140">
        <v>779675.39765642025</v>
      </c>
      <c r="H31" s="1140">
        <v>745184.68368981068</v>
      </c>
      <c r="I31" s="1140">
        <v>306315.71673721523</v>
      </c>
      <c r="J31" s="1140">
        <v>92007.880292619026</v>
      </c>
      <c r="K31" s="1140"/>
      <c r="L31" s="1140">
        <v>0</v>
      </c>
      <c r="M31" s="1140"/>
      <c r="N31" s="1200"/>
    </row>
    <row r="32" spans="1:14">
      <c r="A32" s="408">
        <f t="shared" si="0"/>
        <v>19.75</v>
      </c>
      <c r="B32" s="772">
        <v>19.5</v>
      </c>
      <c r="C32" s="1140">
        <v>25884.877099203048</v>
      </c>
      <c r="D32" s="1140">
        <v>271262.64254230988</v>
      </c>
      <c r="E32" s="1140">
        <v>1075674.7885363374</v>
      </c>
      <c r="F32" s="1140">
        <v>320328.18160766322</v>
      </c>
      <c r="G32" s="1140">
        <v>391900.39317236695</v>
      </c>
      <c r="H32" s="1140">
        <v>498451.29343800043</v>
      </c>
      <c r="I32" s="1140">
        <v>251766.41928607598</v>
      </c>
      <c r="J32" s="1140">
        <v>39432.10604761904</v>
      </c>
      <c r="K32" s="1140"/>
      <c r="L32" s="1140">
        <v>0</v>
      </c>
      <c r="M32" s="1140"/>
      <c r="N32" s="1200"/>
    </row>
    <row r="33" spans="1:14">
      <c r="A33" s="408">
        <f t="shared" si="0"/>
        <v>20.25</v>
      </c>
      <c r="B33" s="769">
        <v>20</v>
      </c>
      <c r="C33" s="1140">
        <v>19413.657824402282</v>
      </c>
      <c r="D33" s="1140">
        <v>233116.33343479753</v>
      </c>
      <c r="E33" s="1140">
        <v>808468.94934578228</v>
      </c>
      <c r="F33" s="1140">
        <v>36263.56772916943</v>
      </c>
      <c r="G33" s="1140">
        <v>119633.1268108876</v>
      </c>
      <c r="H33" s="1140">
        <v>231779.85144867023</v>
      </c>
      <c r="I33" s="1140">
        <v>46157.270263291146</v>
      </c>
      <c r="J33" s="1140">
        <v>0</v>
      </c>
      <c r="K33" s="1140"/>
      <c r="L33" s="1140">
        <v>0</v>
      </c>
      <c r="M33" s="1140"/>
      <c r="N33" s="1200"/>
    </row>
    <row r="34" spans="1:14">
      <c r="A34" s="408">
        <f t="shared" si="0"/>
        <v>20.75</v>
      </c>
      <c r="B34" s="772">
        <v>20.5</v>
      </c>
      <c r="C34" s="1140">
        <v>5176.975419840609</v>
      </c>
      <c r="D34" s="1140">
        <v>144108.2788506021</v>
      </c>
      <c r="E34" s="1140">
        <v>417937.33822112478</v>
      </c>
      <c r="F34" s="1140">
        <v>82.830370418818546</v>
      </c>
      <c r="G34" s="1140">
        <v>16501.554753254441</v>
      </c>
      <c r="H34" s="1140">
        <v>77259.950482890068</v>
      </c>
      <c r="I34" s="1140">
        <v>0</v>
      </c>
      <c r="J34" s="1140">
        <v>0</v>
      </c>
      <c r="K34" s="1140"/>
      <c r="L34" s="1140">
        <v>0</v>
      </c>
      <c r="M34" s="1140"/>
      <c r="N34" s="1200"/>
    </row>
    <row r="35" spans="1:14">
      <c r="A35" s="408">
        <f t="shared" si="0"/>
        <v>21.25</v>
      </c>
      <c r="B35" s="769">
        <v>21</v>
      </c>
      <c r="C35" s="1140">
        <v>1294.2438549601522</v>
      </c>
      <c r="D35" s="1140">
        <v>70641.313162059858</v>
      </c>
      <c r="E35" s="1140">
        <v>143880.06725645278</v>
      </c>
      <c r="F35" s="1140">
        <v>20.707592604704637</v>
      </c>
      <c r="G35" s="1140">
        <v>0</v>
      </c>
      <c r="H35" s="1140">
        <v>14953.538803140014</v>
      </c>
      <c r="I35" s="1140">
        <v>0</v>
      </c>
      <c r="J35" s="1140">
        <v>0</v>
      </c>
      <c r="K35" s="1140"/>
      <c r="L35" s="1140">
        <v>0</v>
      </c>
      <c r="M35" s="1140"/>
      <c r="N35" s="1200"/>
    </row>
    <row r="36" spans="1:14">
      <c r="A36" s="408">
        <f t="shared" si="0"/>
        <v>21.75</v>
      </c>
      <c r="B36" s="772">
        <v>21.5</v>
      </c>
      <c r="C36" s="1140">
        <v>1294.2438549601522</v>
      </c>
      <c r="D36" s="1140">
        <v>28256.525264823944</v>
      </c>
      <c r="E36" s="1140">
        <v>41108.590644700802</v>
      </c>
      <c r="F36" s="1140">
        <v>20.707592604704637</v>
      </c>
      <c r="G36" s="1140">
        <v>0</v>
      </c>
      <c r="H36" s="1140">
        <v>0</v>
      </c>
      <c r="I36" s="1140">
        <v>0</v>
      </c>
      <c r="J36" s="1140">
        <v>0</v>
      </c>
      <c r="K36" s="1140"/>
      <c r="L36" s="1140">
        <v>0</v>
      </c>
      <c r="M36" s="1140"/>
      <c r="N36" s="1200"/>
    </row>
    <row r="37" spans="1:14">
      <c r="A37" s="408">
        <f t="shared" si="0"/>
        <v>22.25</v>
      </c>
      <c r="B37" s="769">
        <v>22</v>
      </c>
      <c r="C37" s="1140">
        <v>0</v>
      </c>
      <c r="D37" s="1140">
        <v>8476.9575794471839</v>
      </c>
      <c r="E37" s="1140">
        <v>6851.4317741167988</v>
      </c>
      <c r="F37" s="1140">
        <v>0</v>
      </c>
      <c r="G37" s="1140">
        <v>0</v>
      </c>
      <c r="H37" s="1140">
        <v>0</v>
      </c>
      <c r="I37" s="1140">
        <v>4196.0135939240517</v>
      </c>
      <c r="J37" s="1140">
        <v>0</v>
      </c>
      <c r="K37" s="1140"/>
      <c r="L37" s="1140">
        <v>0</v>
      </c>
      <c r="M37" s="1140"/>
      <c r="N37" s="1200"/>
    </row>
    <row r="38" spans="1:14">
      <c r="A38" s="408">
        <f t="shared" si="0"/>
        <v>22.75</v>
      </c>
      <c r="B38" s="772">
        <v>22.5</v>
      </c>
      <c r="C38" s="1140">
        <v>0</v>
      </c>
      <c r="D38" s="1140">
        <v>0</v>
      </c>
      <c r="E38" s="1140">
        <v>0</v>
      </c>
      <c r="F38" s="1140">
        <v>0</v>
      </c>
      <c r="G38" s="1140">
        <v>0</v>
      </c>
      <c r="H38" s="1140">
        <v>0</v>
      </c>
      <c r="I38" s="1140">
        <v>0</v>
      </c>
      <c r="J38" s="1140">
        <v>0</v>
      </c>
      <c r="K38" s="1140"/>
      <c r="L38" s="1140">
        <v>0</v>
      </c>
      <c r="M38" s="1140"/>
      <c r="N38" s="1200"/>
    </row>
    <row r="39" spans="1:14">
      <c r="A39" s="408">
        <f t="shared" si="0"/>
        <v>23.25</v>
      </c>
      <c r="B39" s="769">
        <v>23</v>
      </c>
      <c r="C39" s="1140">
        <v>0</v>
      </c>
      <c r="D39" s="1140">
        <v>0</v>
      </c>
      <c r="E39" s="1140">
        <v>0</v>
      </c>
      <c r="F39" s="1140">
        <v>0</v>
      </c>
      <c r="G39" s="1140">
        <v>0</v>
      </c>
      <c r="H39" s="1140">
        <v>0</v>
      </c>
      <c r="I39" s="1140">
        <v>0</v>
      </c>
      <c r="J39" s="1140">
        <v>0</v>
      </c>
      <c r="K39" s="1140"/>
      <c r="L39" s="1140">
        <v>0</v>
      </c>
      <c r="M39" s="1140"/>
      <c r="N39" s="1200"/>
    </row>
    <row r="40" spans="1:14">
      <c r="A40" s="408">
        <f t="shared" si="0"/>
        <v>23.75</v>
      </c>
      <c r="B40" s="772">
        <v>23.5</v>
      </c>
      <c r="C40" s="1140">
        <v>0</v>
      </c>
      <c r="D40" s="1140">
        <v>0</v>
      </c>
      <c r="E40" s="1140">
        <v>0</v>
      </c>
      <c r="F40" s="1140">
        <v>0</v>
      </c>
      <c r="G40" s="1140">
        <v>0</v>
      </c>
      <c r="H40" s="1140">
        <v>0</v>
      </c>
      <c r="I40" s="1140">
        <v>0</v>
      </c>
      <c r="J40" s="1140">
        <v>0</v>
      </c>
      <c r="K40" s="1140"/>
      <c r="L40" s="1140">
        <v>0</v>
      </c>
      <c r="M40" s="1140"/>
      <c r="N40" s="1200"/>
    </row>
    <row r="41" spans="1:14">
      <c r="A41" s="408">
        <f t="shared" si="0"/>
        <v>24.25</v>
      </c>
      <c r="B41" s="769">
        <v>24</v>
      </c>
      <c r="C41" s="1140">
        <v>0</v>
      </c>
      <c r="D41" s="1140">
        <v>0</v>
      </c>
      <c r="E41" s="1140">
        <v>0</v>
      </c>
      <c r="F41" s="1140">
        <v>0</v>
      </c>
      <c r="G41" s="1140">
        <v>0</v>
      </c>
      <c r="H41" s="1140">
        <v>0</v>
      </c>
      <c r="I41" s="1140">
        <v>0</v>
      </c>
      <c r="J41" s="1140">
        <v>0</v>
      </c>
      <c r="K41" s="1140"/>
      <c r="L41" s="1140">
        <v>0</v>
      </c>
      <c r="M41" s="1140"/>
      <c r="N41" s="1200"/>
    </row>
    <row r="42" spans="1:14">
      <c r="A42" s="408">
        <f t="shared" si="0"/>
        <v>24.75</v>
      </c>
      <c r="B42" s="772">
        <v>24.5</v>
      </c>
      <c r="C42" s="1140">
        <v>0</v>
      </c>
      <c r="D42" s="1140">
        <v>0</v>
      </c>
      <c r="E42" s="1140">
        <v>0</v>
      </c>
      <c r="F42" s="1140">
        <v>0</v>
      </c>
      <c r="G42" s="1140">
        <v>0</v>
      </c>
      <c r="H42" s="1140">
        <v>0</v>
      </c>
      <c r="I42" s="1140">
        <v>0</v>
      </c>
      <c r="J42" s="1140">
        <v>0</v>
      </c>
      <c r="K42" s="1140"/>
      <c r="L42" s="1140">
        <v>0</v>
      </c>
      <c r="M42" s="1140"/>
      <c r="N42" s="1200"/>
    </row>
    <row r="43" spans="1:14">
      <c r="A43" s="408">
        <f t="shared" si="0"/>
        <v>25.25</v>
      </c>
      <c r="B43" s="769">
        <v>25</v>
      </c>
      <c r="C43" s="1140">
        <v>0</v>
      </c>
      <c r="D43" s="1140">
        <v>0</v>
      </c>
      <c r="E43" s="1140">
        <v>0</v>
      </c>
      <c r="F43" s="1140">
        <v>0</v>
      </c>
      <c r="G43" s="1140">
        <v>0</v>
      </c>
      <c r="H43" s="1140">
        <v>0</v>
      </c>
      <c r="I43" s="1140">
        <v>0</v>
      </c>
      <c r="J43" s="1140">
        <v>0</v>
      </c>
      <c r="K43" s="1140"/>
      <c r="L43" s="1140">
        <v>0</v>
      </c>
      <c r="M43" s="1140"/>
      <c r="N43" s="1200"/>
    </row>
    <row r="44" spans="1:14">
      <c r="A44" s="408">
        <f t="shared" si="0"/>
        <v>25.75</v>
      </c>
      <c r="B44" s="772">
        <v>25.5</v>
      </c>
      <c r="C44" s="1140">
        <v>0</v>
      </c>
      <c r="D44" s="1140">
        <v>0</v>
      </c>
      <c r="E44" s="1140">
        <v>0</v>
      </c>
      <c r="F44" s="1140">
        <v>0</v>
      </c>
      <c r="G44" s="1140">
        <v>0</v>
      </c>
      <c r="H44" s="1140">
        <v>0</v>
      </c>
      <c r="I44" s="1140">
        <v>0</v>
      </c>
      <c r="J44" s="1140">
        <v>0</v>
      </c>
      <c r="K44" s="1140"/>
      <c r="L44" s="1140">
        <v>0</v>
      </c>
      <c r="M44" s="1140"/>
      <c r="N44" s="1200"/>
    </row>
    <row r="45" spans="1:14">
      <c r="A45" s="408">
        <f t="shared" si="0"/>
        <v>26.25</v>
      </c>
      <c r="B45" s="769">
        <v>26</v>
      </c>
      <c r="C45" s="1140">
        <v>0</v>
      </c>
      <c r="D45" s="1140">
        <v>0</v>
      </c>
      <c r="E45" s="1140">
        <v>0</v>
      </c>
      <c r="F45" s="1140">
        <v>0</v>
      </c>
      <c r="G45" s="1140">
        <v>0</v>
      </c>
      <c r="H45" s="1140">
        <v>0</v>
      </c>
      <c r="I45" s="1140">
        <v>0</v>
      </c>
      <c r="J45" s="1140">
        <v>0</v>
      </c>
      <c r="K45" s="1140"/>
      <c r="L45" s="1140">
        <v>0</v>
      </c>
      <c r="M45" s="1140"/>
      <c r="N45" s="1200"/>
    </row>
    <row r="46" spans="1:14">
      <c r="A46" s="408">
        <f t="shared" si="0"/>
        <v>26.75</v>
      </c>
      <c r="B46" s="772">
        <v>26.5</v>
      </c>
      <c r="C46" s="1140">
        <v>0</v>
      </c>
      <c r="D46" s="1140">
        <v>0</v>
      </c>
      <c r="E46" s="1140">
        <v>0</v>
      </c>
      <c r="F46" s="1140">
        <v>0</v>
      </c>
      <c r="G46" s="1140">
        <v>0</v>
      </c>
      <c r="H46" s="1140">
        <v>0</v>
      </c>
      <c r="I46" s="1140">
        <v>0</v>
      </c>
      <c r="J46" s="1140">
        <v>0</v>
      </c>
      <c r="K46" s="1140"/>
      <c r="L46" s="1140">
        <v>0</v>
      </c>
      <c r="M46" s="1140"/>
      <c r="N46" s="1200"/>
    </row>
    <row r="47" spans="1:14">
      <c r="A47" s="408">
        <f t="shared" si="0"/>
        <v>27.25</v>
      </c>
      <c r="B47" s="769">
        <v>27</v>
      </c>
      <c r="C47" s="1140">
        <v>0</v>
      </c>
      <c r="D47" s="1140">
        <v>0</v>
      </c>
      <c r="E47" s="1140">
        <v>0</v>
      </c>
      <c r="F47" s="1140">
        <v>0</v>
      </c>
      <c r="G47" s="1140">
        <v>0</v>
      </c>
      <c r="H47" s="1140">
        <v>0</v>
      </c>
      <c r="I47" s="1140">
        <v>0</v>
      </c>
      <c r="J47" s="1140">
        <v>0</v>
      </c>
      <c r="K47" s="1140"/>
      <c r="L47" s="1140">
        <v>0</v>
      </c>
      <c r="M47" s="1140"/>
      <c r="N47" s="1200"/>
    </row>
    <row r="48" spans="1:14">
      <c r="A48" s="408">
        <f t="shared" si="0"/>
        <v>27.75</v>
      </c>
      <c r="B48" s="772">
        <v>27.5</v>
      </c>
      <c r="C48" s="1140">
        <v>0</v>
      </c>
      <c r="D48" s="1140">
        <v>0</v>
      </c>
      <c r="E48" s="1140">
        <v>0</v>
      </c>
      <c r="F48" s="1140">
        <v>0</v>
      </c>
      <c r="G48" s="1140">
        <v>0</v>
      </c>
      <c r="H48" s="1140">
        <v>0</v>
      </c>
      <c r="I48" s="1140">
        <v>0</v>
      </c>
      <c r="J48" s="1140">
        <v>0</v>
      </c>
      <c r="K48" s="1140"/>
      <c r="L48" s="1140">
        <v>0</v>
      </c>
      <c r="M48" s="1140"/>
      <c r="N48" s="1200"/>
    </row>
    <row r="49" spans="1:14">
      <c r="A49" s="408">
        <f t="shared" si="0"/>
        <v>28.25</v>
      </c>
      <c r="B49" s="769">
        <v>28</v>
      </c>
      <c r="C49" s="1140">
        <v>0</v>
      </c>
      <c r="D49" s="1140">
        <v>0</v>
      </c>
      <c r="E49" s="1140">
        <v>0</v>
      </c>
      <c r="F49" s="1140">
        <v>0</v>
      </c>
      <c r="G49" s="1140">
        <v>0</v>
      </c>
      <c r="H49" s="1140">
        <v>0</v>
      </c>
      <c r="I49" s="1140">
        <v>0</v>
      </c>
      <c r="J49" s="1140">
        <v>0</v>
      </c>
      <c r="K49" s="1140"/>
      <c r="L49" s="1140">
        <v>0</v>
      </c>
      <c r="M49" s="1140"/>
      <c r="N49" s="1200"/>
    </row>
    <row r="50" spans="1:14">
      <c r="A50" s="409"/>
      <c r="B50" s="769" t="s">
        <v>274</v>
      </c>
      <c r="C50" s="1141">
        <f>SUM(C5:C49)/1000</f>
        <v>7849.5889803333248</v>
      </c>
      <c r="D50" s="1141">
        <f>SUM(D5:D49)/1000</f>
        <v>7674.4722619261829</v>
      </c>
      <c r="E50" s="1141">
        <f t="shared" ref="E50:L50" si="1">SUM(E5:E49)/1000</f>
        <v>15861.064557080394</v>
      </c>
      <c r="F50" s="1141">
        <f t="shared" si="1"/>
        <v>17213.231061001388</v>
      </c>
      <c r="G50" s="1141">
        <f t="shared" si="1"/>
        <v>11583.751760562252</v>
      </c>
      <c r="H50" s="1141">
        <f t="shared" si="1"/>
        <v>8094.8490054331269</v>
      </c>
      <c r="I50" s="1141">
        <f t="shared" si="1"/>
        <v>2198.7559524212656</v>
      </c>
      <c r="J50" s="1141">
        <f t="shared" si="1"/>
        <v>1051.5187892664285</v>
      </c>
      <c r="K50" s="1141"/>
      <c r="L50" s="1141">
        <f t="shared" si="1"/>
        <v>1450.7437704280155</v>
      </c>
      <c r="M50" s="1141"/>
      <c r="N50" s="1201"/>
    </row>
    <row r="51" spans="1:14">
      <c r="A51" s="409"/>
      <c r="B51" s="769" t="s">
        <v>276</v>
      </c>
      <c r="C51" s="1137">
        <v>314.61295000000007</v>
      </c>
      <c r="D51" s="1137">
        <v>292.87620000000004</v>
      </c>
      <c r="E51" s="1137">
        <v>578.82677000000001</v>
      </c>
      <c r="F51" s="1137">
        <v>527.76152000000002</v>
      </c>
      <c r="G51" s="1137">
        <v>354.35359000000005</v>
      </c>
      <c r="H51" s="1137">
        <v>253.66933999999998</v>
      </c>
      <c r="I51" s="1137">
        <v>88.537680000000009</v>
      </c>
      <c r="J51" s="1137">
        <v>46.261129999999994</v>
      </c>
      <c r="K51" s="1137">
        <v>43.814829999999994</v>
      </c>
      <c r="L51" s="1137">
        <v>34.20561</v>
      </c>
      <c r="M51" s="1137">
        <v>8.6210000000000004</v>
      </c>
      <c r="N51" s="1202">
        <v>3.5446</v>
      </c>
    </row>
    <row r="52" spans="1:14">
      <c r="A52" s="409"/>
      <c r="B52" s="769" t="s">
        <v>278</v>
      </c>
      <c r="C52" s="1137">
        <f>+C51/C50*1000</f>
        <v>40.08018136850783</v>
      </c>
      <c r="D52" s="1137">
        <f t="shared" ref="D52:F52" si="2">+D51/D50*1000</f>
        <v>38.162389543446253</v>
      </c>
      <c r="E52" s="1137">
        <f t="shared" si="2"/>
        <v>36.493563714902812</v>
      </c>
      <c r="F52" s="1137">
        <f t="shared" si="2"/>
        <v>30.660223994535585</v>
      </c>
      <c r="G52" s="1137">
        <v>31</v>
      </c>
      <c r="H52" s="1137">
        <v>31.337130541871922</v>
      </c>
      <c r="I52" s="1137">
        <v>40.267175572519086</v>
      </c>
      <c r="J52" s="1137">
        <v>43.994582381426746</v>
      </c>
      <c r="K52" s="1137"/>
      <c r="L52" s="1137">
        <v>24</v>
      </c>
      <c r="M52" s="1137"/>
      <c r="N52" s="1202"/>
    </row>
    <row r="53" spans="1:14">
      <c r="A53" s="409"/>
      <c r="B53" s="769" t="s">
        <v>279</v>
      </c>
      <c r="C53" s="1138">
        <f>+SUMPRODUCT($A5:$A49,C5:C49)/C50/1000</f>
        <v>17.328483099752678</v>
      </c>
      <c r="D53" s="1138">
        <f t="shared" ref="D53:F53" si="3">+SUMPRODUCT($A5:$A49,D5:D49)/D50/1000</f>
        <v>16.746870397643598</v>
      </c>
      <c r="E53" s="1138">
        <f t="shared" si="3"/>
        <v>16.168790496760259</v>
      </c>
      <c r="F53" s="1138">
        <f t="shared" si="3"/>
        <v>15.701232067147421</v>
      </c>
      <c r="G53" s="1138">
        <f>+SUMPRODUCT($A5:$A49,G5:G49)/G50/1000</f>
        <v>15.64066997515466</v>
      </c>
      <c r="H53" s="1138">
        <f t="shared" ref="H53:L53" si="4">+SUMPRODUCT($A5:$A49,H5:H49)/H50/1000</f>
        <v>15.440578817733991</v>
      </c>
      <c r="I53" s="1138">
        <f t="shared" si="4"/>
        <v>17.294848962432262</v>
      </c>
      <c r="J53" s="1138">
        <f t="shared" si="4"/>
        <v>17.785417733797161</v>
      </c>
      <c r="K53" s="1138"/>
      <c r="L53" s="1138">
        <f t="shared" si="4"/>
        <v>14.272935779816516</v>
      </c>
      <c r="M53" s="1138"/>
      <c r="N53" s="1203"/>
    </row>
    <row r="55" spans="1:14">
      <c r="A55" s="452" t="s">
        <v>377</v>
      </c>
    </row>
    <row r="74" spans="8:15">
      <c r="H74" s="317"/>
      <c r="I74" s="317"/>
      <c r="J74" s="317"/>
      <c r="K74" s="317"/>
      <c r="L74" s="317"/>
      <c r="M74" s="317"/>
      <c r="N74" s="317"/>
      <c r="O74" s="317"/>
    </row>
    <row r="75" spans="8:15">
      <c r="H75" s="317"/>
      <c r="I75" s="317"/>
      <c r="J75" s="317"/>
      <c r="K75" s="317"/>
      <c r="L75" s="317"/>
      <c r="M75" s="317"/>
      <c r="N75" s="317"/>
      <c r="O75" s="317"/>
    </row>
    <row r="76" spans="8:15">
      <c r="H76" s="317"/>
      <c r="I76" s="317"/>
      <c r="J76" s="317"/>
      <c r="K76" s="317"/>
      <c r="L76" s="317"/>
      <c r="M76" s="317"/>
      <c r="N76" s="317"/>
      <c r="O76" s="317"/>
    </row>
    <row r="77" spans="8:15">
      <c r="H77" s="317"/>
      <c r="I77" s="317"/>
      <c r="J77" s="317"/>
      <c r="K77" s="317"/>
      <c r="L77" s="317"/>
      <c r="M77" s="317"/>
      <c r="N77" s="317"/>
      <c r="O77" s="317"/>
    </row>
    <row r="78" spans="8:15">
      <c r="H78" s="317"/>
      <c r="I78" s="317"/>
      <c r="J78" s="317"/>
      <c r="K78" s="317"/>
      <c r="L78" s="317"/>
      <c r="M78" s="317"/>
      <c r="N78" s="317"/>
      <c r="O78" s="317"/>
    </row>
    <row r="79" spans="8:15">
      <c r="H79" s="317"/>
      <c r="I79" s="317"/>
      <c r="J79" s="317"/>
      <c r="K79" s="317"/>
      <c r="L79" s="317"/>
      <c r="M79" s="317"/>
      <c r="N79" s="317"/>
      <c r="O79" s="317"/>
    </row>
    <row r="80" spans="8:15">
      <c r="H80" s="317"/>
      <c r="I80" s="317"/>
      <c r="J80" s="317"/>
      <c r="K80" s="317"/>
      <c r="L80" s="317"/>
      <c r="M80" s="317"/>
      <c r="N80" s="317"/>
      <c r="O80" s="317"/>
    </row>
    <row r="81" spans="8:15">
      <c r="H81" s="317"/>
      <c r="I81" s="317"/>
      <c r="J81" s="317"/>
      <c r="K81" s="317"/>
      <c r="L81" s="317"/>
      <c r="M81" s="317"/>
      <c r="N81" s="317"/>
      <c r="O81" s="317"/>
    </row>
    <row r="82" spans="8:15">
      <c r="H82" s="317"/>
      <c r="I82" s="317"/>
      <c r="J82" s="317"/>
      <c r="K82" s="317"/>
      <c r="L82" s="317"/>
      <c r="M82" s="317"/>
      <c r="N82" s="317"/>
      <c r="O82" s="317"/>
    </row>
    <row r="83" spans="8:15">
      <c r="H83" s="317"/>
      <c r="I83" s="317"/>
      <c r="J83" s="317"/>
      <c r="K83" s="317"/>
      <c r="L83" s="317"/>
      <c r="M83" s="317"/>
      <c r="N83" s="317"/>
      <c r="O83" s="317"/>
    </row>
    <row r="84" spans="8:15">
      <c r="H84" s="317"/>
      <c r="I84" s="317"/>
      <c r="J84" s="317"/>
      <c r="K84" s="317"/>
      <c r="L84" s="317"/>
      <c r="M84" s="317"/>
      <c r="N84" s="317"/>
      <c r="O84" s="317"/>
    </row>
    <row r="85" spans="8:15">
      <c r="H85" s="317"/>
      <c r="I85" s="317"/>
      <c r="J85" s="317"/>
      <c r="K85" s="317"/>
      <c r="L85" s="317"/>
      <c r="M85" s="317"/>
      <c r="N85" s="317"/>
      <c r="O85" s="317"/>
    </row>
    <row r="86" spans="8:15">
      <c r="H86" s="317"/>
      <c r="I86" s="317"/>
      <c r="J86" s="317"/>
      <c r="K86" s="317"/>
      <c r="L86" s="317"/>
      <c r="M86" s="317"/>
      <c r="N86" s="317"/>
      <c r="O86" s="317"/>
    </row>
    <row r="87" spans="8:15">
      <c r="H87" s="317"/>
      <c r="I87" s="317"/>
      <c r="J87" s="317"/>
      <c r="K87" s="317"/>
      <c r="L87" s="317"/>
      <c r="M87" s="317"/>
      <c r="N87" s="317"/>
      <c r="O87" s="317"/>
    </row>
    <row r="88" spans="8:15">
      <c r="H88" s="317"/>
      <c r="I88" s="317"/>
      <c r="J88" s="317"/>
      <c r="K88" s="317"/>
      <c r="L88" s="317"/>
      <c r="M88" s="317"/>
      <c r="N88" s="317"/>
      <c r="O88" s="317"/>
    </row>
    <row r="89" spans="8:15">
      <c r="H89" s="317"/>
      <c r="I89" s="317"/>
      <c r="J89" s="317"/>
      <c r="K89" s="317"/>
      <c r="L89" s="317"/>
      <c r="M89" s="317"/>
      <c r="N89" s="317"/>
      <c r="O89" s="317"/>
    </row>
    <row r="90" spans="8:15">
      <c r="H90" s="317"/>
      <c r="I90" s="317"/>
      <c r="J90" s="317"/>
      <c r="K90" s="317"/>
      <c r="L90" s="317"/>
      <c r="M90" s="317"/>
      <c r="N90" s="317"/>
      <c r="O90" s="317"/>
    </row>
    <row r="91" spans="8:15">
      <c r="H91" s="317"/>
      <c r="I91" s="317"/>
      <c r="J91" s="317"/>
      <c r="K91" s="317"/>
      <c r="L91" s="317"/>
      <c r="M91" s="317"/>
      <c r="N91" s="317"/>
      <c r="O91" s="317"/>
    </row>
    <row r="92" spans="8:15">
      <c r="H92" s="317"/>
      <c r="I92" s="317"/>
      <c r="J92" s="317"/>
      <c r="K92" s="317"/>
      <c r="L92" s="317"/>
      <c r="M92" s="317"/>
      <c r="N92" s="317"/>
      <c r="O92" s="317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S65"/>
  <sheetViews>
    <sheetView zoomScale="70" zoomScaleNormal="70" workbookViewId="0">
      <selection activeCell="X28" sqref="X28"/>
    </sheetView>
  </sheetViews>
  <sheetFormatPr defaultColWidth="11.44140625" defaultRowHeight="13.2"/>
  <cols>
    <col min="1" max="1" width="11.44140625" style="212"/>
    <col min="2" max="2" width="16.44140625" style="212" bestFit="1" customWidth="1"/>
    <col min="3" max="20" width="11.44140625" style="212"/>
    <col min="21" max="21" width="32.33203125" style="212" bestFit="1" customWidth="1"/>
    <col min="24" max="24" width="15.44140625" bestFit="1" customWidth="1"/>
    <col min="33" max="42" width="11.44140625" style="422"/>
    <col min="43" max="43" width="28.109375" style="422" customWidth="1"/>
  </cols>
  <sheetData>
    <row r="1" spans="1:43">
      <c r="A1" s="1142"/>
      <c r="B1" s="1142"/>
      <c r="C1" s="1142"/>
      <c r="D1" s="1142"/>
      <c r="E1" s="1142"/>
      <c r="F1" s="1142"/>
      <c r="G1" s="1142"/>
      <c r="H1" s="1142"/>
      <c r="I1" s="1142"/>
      <c r="J1" s="1142"/>
      <c r="K1" s="1142"/>
      <c r="L1" s="1142"/>
      <c r="M1" s="1142"/>
      <c r="N1" s="1142"/>
      <c r="O1" s="1142"/>
      <c r="P1" s="1142"/>
      <c r="Q1" s="1142"/>
      <c r="R1" s="1142"/>
      <c r="S1" s="1142"/>
      <c r="T1" s="1142"/>
      <c r="U1" s="1142"/>
    </row>
    <row r="2" spans="1:43" ht="13.8">
      <c r="A2" s="1280" t="s">
        <v>540</v>
      </c>
      <c r="B2" s="1281"/>
      <c r="C2" s="1281"/>
      <c r="D2" s="1281"/>
      <c r="E2" s="1281"/>
      <c r="F2" s="1281"/>
      <c r="G2" s="1281"/>
      <c r="H2" s="1281"/>
      <c r="I2" s="1281"/>
      <c r="J2" s="1281"/>
      <c r="K2" s="1281"/>
      <c r="L2" s="1281"/>
      <c r="M2" s="1281"/>
      <c r="N2" s="1281"/>
      <c r="O2" s="1281"/>
      <c r="P2" s="1281"/>
      <c r="Q2" s="1281"/>
      <c r="R2" s="1281"/>
      <c r="S2" s="1281"/>
      <c r="T2" s="1281"/>
      <c r="U2" s="1281"/>
      <c r="W2" s="1282" t="s">
        <v>539</v>
      </c>
      <c r="X2" s="1282"/>
      <c r="Y2" s="1282"/>
      <c r="Z2" s="1282"/>
      <c r="AA2" s="1282"/>
      <c r="AB2" s="1282"/>
      <c r="AC2" s="1282"/>
      <c r="AD2" s="1282"/>
      <c r="AE2" s="1282"/>
      <c r="AF2" s="1282"/>
      <c r="AG2" s="1282"/>
      <c r="AH2" s="1282"/>
      <c r="AI2" s="1282"/>
      <c r="AJ2" s="1282"/>
      <c r="AK2" s="1282"/>
      <c r="AL2" s="1282"/>
      <c r="AM2" s="1282"/>
      <c r="AN2" s="1282"/>
      <c r="AO2" s="1282"/>
      <c r="AP2" s="1282"/>
      <c r="AQ2" s="1282"/>
    </row>
    <row r="3" spans="1:43">
      <c r="A3" s="1142"/>
      <c r="B3" s="1142"/>
      <c r="C3" s="1142"/>
      <c r="D3" s="1142"/>
      <c r="E3" s="1142"/>
      <c r="F3" s="1142"/>
      <c r="G3" s="1142"/>
      <c r="H3" s="1142"/>
      <c r="I3" s="1142"/>
      <c r="J3" s="1142"/>
      <c r="K3" s="1142"/>
      <c r="L3" s="1142"/>
      <c r="M3" s="1142"/>
      <c r="N3" s="1142"/>
      <c r="O3" s="1142"/>
      <c r="P3" s="1142"/>
      <c r="Q3" s="1142"/>
      <c r="R3" s="1142"/>
      <c r="S3" s="1142"/>
      <c r="T3" s="1142"/>
      <c r="U3" s="1142"/>
      <c r="W3" s="400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3">
      <c r="A4" s="1142" t="s">
        <v>268</v>
      </c>
      <c r="B4" s="1143" t="s">
        <v>269</v>
      </c>
      <c r="C4" s="1144">
        <v>2007</v>
      </c>
      <c r="D4" s="1144">
        <v>2008</v>
      </c>
      <c r="E4" s="1144">
        <v>2009</v>
      </c>
      <c r="F4" s="1144">
        <v>2010</v>
      </c>
      <c r="G4" s="1144">
        <v>2011</v>
      </c>
      <c r="H4" s="1144">
        <v>2012</v>
      </c>
      <c r="I4" s="1144">
        <v>2013</v>
      </c>
      <c r="J4" s="1144">
        <v>2014</v>
      </c>
      <c r="K4" s="1144">
        <v>2015</v>
      </c>
      <c r="L4" s="1144">
        <v>2016</v>
      </c>
      <c r="M4" s="1144">
        <v>2017</v>
      </c>
      <c r="N4" s="1144">
        <v>2018</v>
      </c>
      <c r="O4" s="1144">
        <v>2019</v>
      </c>
      <c r="P4" s="1144">
        <v>2020</v>
      </c>
      <c r="Q4" s="1144">
        <v>2021</v>
      </c>
      <c r="R4" s="1144">
        <v>2022</v>
      </c>
      <c r="S4" s="1144">
        <v>2023</v>
      </c>
      <c r="T4" s="308">
        <v>2024</v>
      </c>
      <c r="U4" s="1227" t="s">
        <v>530</v>
      </c>
      <c r="W4" s="1155" t="s">
        <v>270</v>
      </c>
      <c r="X4" s="1156" t="s">
        <v>271</v>
      </c>
      <c r="Y4" s="1150">
        <v>2007</v>
      </c>
      <c r="Z4" s="1150">
        <v>2008</v>
      </c>
      <c r="AA4" s="1150">
        <v>2009</v>
      </c>
      <c r="AB4" s="1150">
        <v>2010</v>
      </c>
      <c r="AC4" s="1150">
        <v>2011</v>
      </c>
      <c r="AD4" s="1150">
        <v>2012</v>
      </c>
      <c r="AE4" s="1150">
        <v>2013</v>
      </c>
      <c r="AF4" s="1150">
        <v>2014</v>
      </c>
      <c r="AG4" s="1150">
        <v>2015</v>
      </c>
      <c r="AH4" s="1150">
        <v>2016</v>
      </c>
      <c r="AI4" s="1150">
        <v>2017</v>
      </c>
      <c r="AJ4" s="1150">
        <v>2018</v>
      </c>
      <c r="AK4" s="1150">
        <v>2019</v>
      </c>
      <c r="AL4" s="1150">
        <v>2020</v>
      </c>
      <c r="AM4" s="1150">
        <v>2021</v>
      </c>
      <c r="AN4" s="1150">
        <v>2022</v>
      </c>
      <c r="AO4" s="1150">
        <v>2023</v>
      </c>
      <c r="AP4" s="537">
        <v>2024</v>
      </c>
      <c r="AQ4" s="1150" t="s">
        <v>538</v>
      </c>
    </row>
    <row r="5" spans="1:43">
      <c r="A5" s="1145">
        <f t="shared" ref="A5:A48" si="0">+B5+0.25</f>
        <v>6.25</v>
      </c>
      <c r="B5" s="1143">
        <v>6</v>
      </c>
      <c r="C5" s="1151">
        <v>0</v>
      </c>
      <c r="D5" s="1151">
        <v>0</v>
      </c>
      <c r="E5" s="1151">
        <v>0</v>
      </c>
      <c r="F5" s="1151">
        <v>425.9195480328994</v>
      </c>
      <c r="G5" s="1151">
        <v>0</v>
      </c>
      <c r="H5" s="1151">
        <v>0</v>
      </c>
      <c r="I5" s="1151">
        <v>0</v>
      </c>
      <c r="J5" s="1151">
        <v>0</v>
      </c>
      <c r="K5" s="1151">
        <v>0</v>
      </c>
      <c r="L5" s="1151">
        <v>0</v>
      </c>
      <c r="M5" s="1151">
        <v>0</v>
      </c>
      <c r="N5" s="1151">
        <v>0</v>
      </c>
      <c r="O5" s="1151">
        <v>0</v>
      </c>
      <c r="P5" s="1151">
        <v>0</v>
      </c>
      <c r="Q5" s="1151">
        <v>0</v>
      </c>
      <c r="R5" s="1151">
        <v>0</v>
      </c>
      <c r="S5" s="1151">
        <v>0</v>
      </c>
      <c r="T5" s="1204">
        <v>0</v>
      </c>
      <c r="U5" s="1152">
        <f>AVERAGE(P5:T5)</f>
        <v>0</v>
      </c>
      <c r="W5" s="1157">
        <f>X5+0.25</f>
        <v>6.25</v>
      </c>
      <c r="X5" s="1162">
        <v>6</v>
      </c>
      <c r="Y5" s="1163">
        <v>0</v>
      </c>
      <c r="Z5" s="1163">
        <v>0</v>
      </c>
      <c r="AA5" s="1163">
        <v>0</v>
      </c>
      <c r="AB5" s="1163">
        <v>0</v>
      </c>
      <c r="AC5" s="1163">
        <v>0</v>
      </c>
      <c r="AD5" s="1163">
        <v>0</v>
      </c>
      <c r="AE5" s="1163">
        <v>0</v>
      </c>
      <c r="AF5" s="1163">
        <v>0</v>
      </c>
      <c r="AG5" s="1163">
        <v>0</v>
      </c>
      <c r="AH5" s="1163">
        <v>0</v>
      </c>
      <c r="AI5" s="1163">
        <v>0</v>
      </c>
      <c r="AJ5" s="1163">
        <v>0</v>
      </c>
      <c r="AK5" s="1163">
        <v>0</v>
      </c>
      <c r="AL5" s="1163"/>
      <c r="AM5" s="1163">
        <v>0</v>
      </c>
      <c r="AN5" s="1163">
        <v>0</v>
      </c>
      <c r="AO5" s="1163">
        <v>0</v>
      </c>
      <c r="AP5" s="1204">
        <v>0</v>
      </c>
      <c r="AQ5" s="1152">
        <f>AVERAGE(AL5:AP5)</f>
        <v>0</v>
      </c>
    </row>
    <row r="6" spans="1:43">
      <c r="A6" s="1145">
        <f t="shared" si="0"/>
        <v>6.75</v>
      </c>
      <c r="B6" s="1147">
        <v>6.5</v>
      </c>
      <c r="C6" s="1151">
        <v>0</v>
      </c>
      <c r="D6" s="1151">
        <v>0</v>
      </c>
      <c r="E6" s="1151">
        <v>0</v>
      </c>
      <c r="F6" s="1151">
        <v>0</v>
      </c>
      <c r="G6" s="1151">
        <v>0</v>
      </c>
      <c r="H6" s="1151">
        <v>0</v>
      </c>
      <c r="I6" s="1151">
        <v>500.14597638050697</v>
      </c>
      <c r="J6" s="1151">
        <v>0</v>
      </c>
      <c r="K6" s="1151">
        <v>0</v>
      </c>
      <c r="L6" s="1151">
        <v>0</v>
      </c>
      <c r="M6" s="1151">
        <v>0</v>
      </c>
      <c r="N6" s="1151">
        <v>0</v>
      </c>
      <c r="O6" s="1151">
        <v>0</v>
      </c>
      <c r="P6" s="1151">
        <v>0</v>
      </c>
      <c r="Q6" s="1151">
        <v>0</v>
      </c>
      <c r="R6" s="1151">
        <v>0</v>
      </c>
      <c r="S6" s="1151">
        <v>71.998309479404654</v>
      </c>
      <c r="T6" s="1204">
        <v>0</v>
      </c>
      <c r="U6" s="1152">
        <f t="shared" ref="U6:U49" si="1">AVERAGE(P6:T6)</f>
        <v>14.39966189588093</v>
      </c>
      <c r="W6" s="1157">
        <f t="shared" ref="W6:W52" si="2">X6+0.25</f>
        <v>6.75</v>
      </c>
      <c r="X6" s="1150">
        <v>6.5</v>
      </c>
      <c r="Y6" s="1163">
        <v>0</v>
      </c>
      <c r="Z6" s="1163">
        <v>0</v>
      </c>
      <c r="AA6" s="1163">
        <v>0</v>
      </c>
      <c r="AB6" s="1163">
        <v>0</v>
      </c>
      <c r="AC6" s="1163">
        <v>0</v>
      </c>
      <c r="AD6" s="1163">
        <v>0</v>
      </c>
      <c r="AE6" s="1163">
        <v>0</v>
      </c>
      <c r="AF6" s="1163">
        <v>0</v>
      </c>
      <c r="AG6" s="1163">
        <v>0</v>
      </c>
      <c r="AH6" s="1163">
        <v>0</v>
      </c>
      <c r="AI6" s="1163">
        <v>0</v>
      </c>
      <c r="AJ6" s="1163">
        <v>0</v>
      </c>
      <c r="AK6" s="1163">
        <v>0</v>
      </c>
      <c r="AL6" s="1163"/>
      <c r="AM6" s="1163">
        <v>0</v>
      </c>
      <c r="AN6" s="1163">
        <v>0</v>
      </c>
      <c r="AO6" s="1163">
        <v>0</v>
      </c>
      <c r="AP6" s="1204">
        <v>0</v>
      </c>
      <c r="AQ6" s="1152">
        <f t="shared" ref="AQ6:AQ52" si="3">AVERAGE(AL6:AP6)</f>
        <v>0</v>
      </c>
    </row>
    <row r="7" spans="1:43">
      <c r="A7" s="1145">
        <f t="shared" si="0"/>
        <v>7.25</v>
      </c>
      <c r="B7" s="1143">
        <v>7</v>
      </c>
      <c r="C7" s="1151">
        <v>0</v>
      </c>
      <c r="D7" s="1151">
        <v>0</v>
      </c>
      <c r="E7" s="1151">
        <v>0</v>
      </c>
      <c r="F7" s="1151">
        <v>0</v>
      </c>
      <c r="G7" s="1151">
        <v>0</v>
      </c>
      <c r="H7" s="1151">
        <v>0</v>
      </c>
      <c r="I7" s="1151">
        <v>1437.9196820939571</v>
      </c>
      <c r="J7" s="1151">
        <v>0</v>
      </c>
      <c r="K7" s="1151">
        <v>0</v>
      </c>
      <c r="L7" s="1151">
        <v>0</v>
      </c>
      <c r="M7" s="1151">
        <v>0</v>
      </c>
      <c r="N7" s="1151">
        <v>26.032047126094231</v>
      </c>
      <c r="O7" s="1151">
        <v>0</v>
      </c>
      <c r="P7" s="1151">
        <v>0</v>
      </c>
      <c r="Q7" s="1151">
        <v>0</v>
      </c>
      <c r="R7" s="1151">
        <v>0</v>
      </c>
      <c r="S7" s="1151">
        <v>14.39966189588093</v>
      </c>
      <c r="T7" s="1204">
        <v>312.23674623041268</v>
      </c>
      <c r="U7" s="1152">
        <f>AVERAGE(P7:T7)</f>
        <v>65.327281625258721</v>
      </c>
      <c r="W7" s="1157">
        <f t="shared" si="2"/>
        <v>7.25</v>
      </c>
      <c r="X7" s="1162">
        <v>7</v>
      </c>
      <c r="Y7" s="1163">
        <v>0</v>
      </c>
      <c r="Z7" s="1163">
        <v>0</v>
      </c>
      <c r="AA7" s="1163">
        <v>0</v>
      </c>
      <c r="AB7" s="1163">
        <v>0</v>
      </c>
      <c r="AC7" s="1163">
        <v>0</v>
      </c>
      <c r="AD7" s="1163">
        <v>0</v>
      </c>
      <c r="AE7" s="1163">
        <v>0</v>
      </c>
      <c r="AF7" s="1163">
        <v>0</v>
      </c>
      <c r="AG7" s="1163">
        <v>0</v>
      </c>
      <c r="AH7" s="1163">
        <v>0</v>
      </c>
      <c r="AI7" s="1163">
        <v>0</v>
      </c>
      <c r="AJ7" s="1163">
        <v>0</v>
      </c>
      <c r="AK7" s="1163">
        <v>0</v>
      </c>
      <c r="AL7" s="1163"/>
      <c r="AM7" s="1163">
        <v>0</v>
      </c>
      <c r="AN7" s="1163">
        <v>0</v>
      </c>
      <c r="AO7" s="1163">
        <v>0</v>
      </c>
      <c r="AP7" s="1204">
        <v>0</v>
      </c>
      <c r="AQ7" s="1152">
        <f t="shared" si="3"/>
        <v>0</v>
      </c>
    </row>
    <row r="8" spans="1:43">
      <c r="A8" s="1145">
        <f t="shared" si="0"/>
        <v>7.75</v>
      </c>
      <c r="B8" s="1147">
        <v>7.5</v>
      </c>
      <c r="C8" s="1151">
        <v>182.80492613472282</v>
      </c>
      <c r="D8" s="1151">
        <v>0</v>
      </c>
      <c r="E8" s="1151">
        <v>338.17682088702497</v>
      </c>
      <c r="F8" s="1151">
        <v>5737.1732188828655</v>
      </c>
      <c r="G8" s="1151">
        <v>0</v>
      </c>
      <c r="H8" s="1151">
        <v>0</v>
      </c>
      <c r="I8" s="1151">
        <v>1187.8466939037041</v>
      </c>
      <c r="J8" s="1151">
        <v>0</v>
      </c>
      <c r="K8" s="1151">
        <v>0</v>
      </c>
      <c r="L8" s="1151">
        <v>0</v>
      </c>
      <c r="M8" s="1151">
        <v>0</v>
      </c>
      <c r="N8" s="1151">
        <v>373.66289255114498</v>
      </c>
      <c r="O8" s="1151">
        <v>127.64703411746112</v>
      </c>
      <c r="P8" s="1151">
        <v>21.895839996652743</v>
      </c>
      <c r="Q8" s="1151">
        <v>16.560018421083758</v>
      </c>
      <c r="R8" s="1151">
        <v>0</v>
      </c>
      <c r="S8" s="1151">
        <v>28.799323791761861</v>
      </c>
      <c r="T8" s="1204">
        <v>917.20497338740859</v>
      </c>
      <c r="U8" s="1152">
        <f t="shared" si="1"/>
        <v>196.89203111938139</v>
      </c>
      <c r="W8" s="1157">
        <f t="shared" si="2"/>
        <v>7.75</v>
      </c>
      <c r="X8" s="1150">
        <v>7.5</v>
      </c>
      <c r="Y8" s="1163">
        <v>0</v>
      </c>
      <c r="Z8" s="1163">
        <v>0</v>
      </c>
      <c r="AA8" s="1163">
        <v>0</v>
      </c>
      <c r="AB8" s="1163">
        <v>0</v>
      </c>
      <c r="AC8" s="1163">
        <v>0</v>
      </c>
      <c r="AD8" s="1163">
        <v>0</v>
      </c>
      <c r="AE8" s="1163">
        <v>0</v>
      </c>
      <c r="AF8" s="1163">
        <v>0</v>
      </c>
      <c r="AG8" s="1163">
        <v>0</v>
      </c>
      <c r="AH8" s="1163">
        <v>0</v>
      </c>
      <c r="AI8" s="1163">
        <v>0</v>
      </c>
      <c r="AJ8" s="1163">
        <v>0</v>
      </c>
      <c r="AK8" s="1163">
        <v>0</v>
      </c>
      <c r="AL8" s="1163"/>
      <c r="AM8" s="1163">
        <v>0</v>
      </c>
      <c r="AN8" s="1163">
        <v>643.09840289503165</v>
      </c>
      <c r="AO8" s="1163">
        <v>0</v>
      </c>
      <c r="AP8" s="1204">
        <v>0</v>
      </c>
      <c r="AQ8" s="1152">
        <f t="shared" si="3"/>
        <v>160.77460072375791</v>
      </c>
    </row>
    <row r="9" spans="1:43">
      <c r="A9" s="1145">
        <f t="shared" si="0"/>
        <v>8.25</v>
      </c>
      <c r="B9" s="1143">
        <v>8</v>
      </c>
      <c r="C9" s="1151">
        <v>1159.9955334894546</v>
      </c>
      <c r="D9" s="1151">
        <v>13.223638470718049</v>
      </c>
      <c r="E9" s="1151">
        <v>0</v>
      </c>
      <c r="F9" s="1151">
        <v>1434.2933047207164</v>
      </c>
      <c r="G9" s="1151">
        <v>573.15960825015554</v>
      </c>
      <c r="H9" s="1151">
        <v>0</v>
      </c>
      <c r="I9" s="1151">
        <v>379.89420954609551</v>
      </c>
      <c r="J9" s="1151">
        <v>0</v>
      </c>
      <c r="K9" s="1151">
        <v>0</v>
      </c>
      <c r="L9" s="1151">
        <v>0</v>
      </c>
      <c r="M9" s="1151">
        <v>2063.818346991894</v>
      </c>
      <c r="N9" s="1151">
        <v>193.33945805709607</v>
      </c>
      <c r="O9" s="1151">
        <v>127.64703411746112</v>
      </c>
      <c r="P9" s="1151">
        <v>304.96946208211045</v>
      </c>
      <c r="Q9" s="1151">
        <v>33.120036842167515</v>
      </c>
      <c r="R9" s="1151">
        <v>220.86195800711704</v>
      </c>
      <c r="S9" s="1151">
        <v>259.30435036717085</v>
      </c>
      <c r="T9" s="1204">
        <v>3150.8619428394409</v>
      </c>
      <c r="U9" s="1152">
        <f t="shared" si="1"/>
        <v>793.8235500276013</v>
      </c>
      <c r="W9" s="1157">
        <f t="shared" si="2"/>
        <v>8.25</v>
      </c>
      <c r="X9" s="1162">
        <v>8</v>
      </c>
      <c r="Y9" s="1163">
        <v>0</v>
      </c>
      <c r="Z9" s="1163">
        <v>0</v>
      </c>
      <c r="AA9" s="1163">
        <v>0</v>
      </c>
      <c r="AB9" s="1163">
        <v>0</v>
      </c>
      <c r="AC9" s="1163">
        <v>0</v>
      </c>
      <c r="AD9" s="1163">
        <v>0</v>
      </c>
      <c r="AE9" s="1163">
        <v>0</v>
      </c>
      <c r="AF9" s="1163">
        <v>0</v>
      </c>
      <c r="AG9" s="1163">
        <v>0</v>
      </c>
      <c r="AH9" s="1163">
        <v>0</v>
      </c>
      <c r="AI9" s="1163">
        <v>0</v>
      </c>
      <c r="AJ9" s="1163">
        <v>0</v>
      </c>
      <c r="AK9" s="1163">
        <v>0</v>
      </c>
      <c r="AL9" s="1163"/>
      <c r="AM9" s="1163">
        <v>0</v>
      </c>
      <c r="AN9" s="1163">
        <v>621.3046284032572</v>
      </c>
      <c r="AO9" s="1163">
        <v>0</v>
      </c>
      <c r="AP9" s="1204">
        <v>0</v>
      </c>
      <c r="AQ9" s="1152">
        <f t="shared" si="3"/>
        <v>155.3261571008143</v>
      </c>
    </row>
    <row r="10" spans="1:43">
      <c r="A10" s="1145">
        <f t="shared" si="0"/>
        <v>8.75</v>
      </c>
      <c r="B10" s="1147">
        <v>8.5</v>
      </c>
      <c r="C10" s="1151">
        <v>730.31748139403726</v>
      </c>
      <c r="D10" s="1151">
        <v>26.447276941436098</v>
      </c>
      <c r="E10" s="1151">
        <v>301.26024875767655</v>
      </c>
      <c r="F10" s="1151">
        <v>178.8985149866933</v>
      </c>
      <c r="G10" s="1151">
        <v>877.43922715507506</v>
      </c>
      <c r="H10" s="1151">
        <v>468.07864194534875</v>
      </c>
      <c r="I10" s="1151">
        <v>497.33708692323961</v>
      </c>
      <c r="J10" s="1151">
        <v>17.779633879782825</v>
      </c>
      <c r="K10" s="1151">
        <v>0</v>
      </c>
      <c r="L10" s="1151">
        <v>0</v>
      </c>
      <c r="M10" s="1151">
        <v>4065.6893693892093</v>
      </c>
      <c r="N10" s="1151">
        <v>984.37125569168154</v>
      </c>
      <c r="O10" s="1151">
        <v>127.64703411746112</v>
      </c>
      <c r="P10" s="1151">
        <v>412.08028228399252</v>
      </c>
      <c r="Q10" s="1151">
        <v>80.467216954011761</v>
      </c>
      <c r="R10" s="1151">
        <v>750.78391338797246</v>
      </c>
      <c r="S10" s="1151">
        <v>0</v>
      </c>
      <c r="T10" s="1204">
        <v>7880.1967378996433</v>
      </c>
      <c r="U10" s="1152">
        <f t="shared" si="1"/>
        <v>1824.7056301051241</v>
      </c>
      <c r="W10" s="1157">
        <f t="shared" si="2"/>
        <v>8.75</v>
      </c>
      <c r="X10" s="1150">
        <v>8.5</v>
      </c>
      <c r="Y10" s="1163">
        <v>0</v>
      </c>
      <c r="Z10" s="1163">
        <v>0</v>
      </c>
      <c r="AA10" s="1163">
        <v>0</v>
      </c>
      <c r="AB10" s="1163">
        <v>0</v>
      </c>
      <c r="AC10" s="1163">
        <v>0</v>
      </c>
      <c r="AD10" s="1163">
        <v>0</v>
      </c>
      <c r="AE10" s="1163">
        <v>0</v>
      </c>
      <c r="AF10" s="1163">
        <v>0</v>
      </c>
      <c r="AG10" s="1163">
        <v>0</v>
      </c>
      <c r="AH10" s="1163">
        <v>0</v>
      </c>
      <c r="AI10" s="1163">
        <v>0</v>
      </c>
      <c r="AJ10" s="1163">
        <v>0</v>
      </c>
      <c r="AK10" s="1163">
        <v>0</v>
      </c>
      <c r="AL10" s="1163"/>
      <c r="AM10" s="1163">
        <v>0</v>
      </c>
      <c r="AN10" s="1163">
        <v>1069.6922384208337</v>
      </c>
      <c r="AO10" s="1163">
        <v>168.73717002031009</v>
      </c>
      <c r="AP10" s="1204">
        <v>0</v>
      </c>
      <c r="AQ10" s="1152">
        <f t="shared" si="3"/>
        <v>309.60735211028594</v>
      </c>
    </row>
    <row r="11" spans="1:43">
      <c r="A11" s="1145">
        <f t="shared" si="0"/>
        <v>9.25</v>
      </c>
      <c r="B11" s="1143">
        <v>9</v>
      </c>
      <c r="C11" s="1151">
        <v>721.62791203407119</v>
      </c>
      <c r="D11" s="1151">
        <v>1807.5202457292216</v>
      </c>
      <c r="E11" s="1151">
        <v>0</v>
      </c>
      <c r="F11" s="1151">
        <v>268.34777248003991</v>
      </c>
      <c r="G11" s="1151">
        <v>7659.9091511156812</v>
      </c>
      <c r="H11" s="1151">
        <v>0</v>
      </c>
      <c r="I11" s="1151">
        <v>890.30013439642528</v>
      </c>
      <c r="J11" s="1151">
        <v>728.89035839674136</v>
      </c>
      <c r="K11" s="1151">
        <v>1525.7183318706273</v>
      </c>
      <c r="L11" s="1151">
        <v>56.319684574029409</v>
      </c>
      <c r="M11" s="1151">
        <v>11308.751666363411</v>
      </c>
      <c r="N11" s="1151">
        <v>6218.1958346414649</v>
      </c>
      <c r="O11" s="1151">
        <v>127.64703411746112</v>
      </c>
      <c r="P11" s="1151">
        <v>1072.8380632389242</v>
      </c>
      <c r="Q11" s="1151">
        <v>997.9628823059536</v>
      </c>
      <c r="R11" s="1151">
        <v>5398.6889716001833</v>
      </c>
      <c r="S11" s="1151">
        <v>1711.5166568344246</v>
      </c>
      <c r="T11" s="1204">
        <v>8551.9806668053425</v>
      </c>
      <c r="U11" s="1152">
        <f t="shared" si="1"/>
        <v>3546.597448156966</v>
      </c>
      <c r="W11" s="1157">
        <f t="shared" si="2"/>
        <v>9.25</v>
      </c>
      <c r="X11" s="1162">
        <v>9</v>
      </c>
      <c r="Y11" s="1163">
        <v>0</v>
      </c>
      <c r="Z11" s="1163">
        <v>0</v>
      </c>
      <c r="AA11" s="1163">
        <v>0</v>
      </c>
      <c r="AB11" s="1163">
        <v>1407.6764692272695</v>
      </c>
      <c r="AC11" s="1163">
        <v>0</v>
      </c>
      <c r="AD11" s="1163">
        <v>0</v>
      </c>
      <c r="AE11" s="1163">
        <v>0</v>
      </c>
      <c r="AF11" s="1163">
        <v>0</v>
      </c>
      <c r="AG11" s="1163">
        <v>0</v>
      </c>
      <c r="AH11" s="1163">
        <v>0</v>
      </c>
      <c r="AI11" s="1163">
        <v>0</v>
      </c>
      <c r="AJ11" s="1163">
        <v>0</v>
      </c>
      <c r="AK11" s="1163">
        <v>0</v>
      </c>
      <c r="AL11" s="1163"/>
      <c r="AM11" s="1163">
        <v>0</v>
      </c>
      <c r="AN11" s="1163">
        <v>831.8691704007648</v>
      </c>
      <c r="AO11" s="1163">
        <v>506.21151006093027</v>
      </c>
      <c r="AP11" s="1204">
        <v>0</v>
      </c>
      <c r="AQ11" s="1152">
        <f t="shared" si="3"/>
        <v>334.52017011542375</v>
      </c>
    </row>
    <row r="12" spans="1:43">
      <c r="A12" s="1145">
        <f t="shared" si="0"/>
        <v>9.75</v>
      </c>
      <c r="B12" s="1147">
        <v>9.5</v>
      </c>
      <c r="C12" s="1151">
        <v>905.1416558409893</v>
      </c>
      <c r="D12" s="1151">
        <v>531.45664781910375</v>
      </c>
      <c r="E12" s="1151">
        <v>0</v>
      </c>
      <c r="F12" s="1151">
        <v>1112.1673508950762</v>
      </c>
      <c r="G12" s="1151">
        <v>21550.607291856344</v>
      </c>
      <c r="H12" s="1151">
        <v>297.35876584510305</v>
      </c>
      <c r="I12" s="1151">
        <v>2216.9144727377934</v>
      </c>
      <c r="J12" s="1151">
        <v>11174.882123963758</v>
      </c>
      <c r="K12" s="1151">
        <v>0</v>
      </c>
      <c r="L12" s="1151">
        <v>0</v>
      </c>
      <c r="M12" s="1151">
        <v>5428.2918437929857</v>
      </c>
      <c r="N12" s="1151">
        <v>10864.220191784865</v>
      </c>
      <c r="O12" s="1151">
        <v>127.64703411746112</v>
      </c>
      <c r="P12" s="1151">
        <v>1648.1101291130926</v>
      </c>
      <c r="Q12" s="1151">
        <v>1193.4089907541377</v>
      </c>
      <c r="R12" s="1151">
        <v>6641.4982609979015</v>
      </c>
      <c r="S12" s="1151">
        <v>4844.5143424085863</v>
      </c>
      <c r="T12" s="1204">
        <v>5916.3794485721883</v>
      </c>
      <c r="U12" s="1152">
        <f t="shared" si="1"/>
        <v>4048.7822343691814</v>
      </c>
      <c r="W12" s="1157">
        <f t="shared" si="2"/>
        <v>9.75</v>
      </c>
      <c r="X12" s="1150">
        <v>9.5</v>
      </c>
      <c r="Y12" s="1163">
        <v>0</v>
      </c>
      <c r="Z12" s="1163">
        <v>0</v>
      </c>
      <c r="AA12" s="1163">
        <v>0</v>
      </c>
      <c r="AB12" s="1163">
        <v>0</v>
      </c>
      <c r="AC12" s="1163">
        <v>0</v>
      </c>
      <c r="AD12" s="1163">
        <v>0</v>
      </c>
      <c r="AE12" s="1163">
        <v>0</v>
      </c>
      <c r="AF12" s="1163">
        <v>0</v>
      </c>
      <c r="AG12" s="1163">
        <v>0</v>
      </c>
      <c r="AH12" s="1163">
        <v>34.486634333326165</v>
      </c>
      <c r="AI12" s="1163">
        <v>0</v>
      </c>
      <c r="AJ12" s="1163">
        <v>0</v>
      </c>
      <c r="AK12" s="1163">
        <v>0</v>
      </c>
      <c r="AL12" s="1163"/>
      <c r="AM12" s="1163">
        <v>0</v>
      </c>
      <c r="AN12" s="1163">
        <v>1176.8241839885829</v>
      </c>
      <c r="AO12" s="1163">
        <v>506.21151006093027</v>
      </c>
      <c r="AP12" s="1204">
        <v>0</v>
      </c>
      <c r="AQ12" s="1152">
        <f t="shared" si="3"/>
        <v>420.75892351237832</v>
      </c>
    </row>
    <row r="13" spans="1:43">
      <c r="A13" s="1145">
        <f t="shared" si="0"/>
        <v>10.25</v>
      </c>
      <c r="B13" s="1143">
        <v>10</v>
      </c>
      <c r="C13" s="1151">
        <v>3157.6215745411478</v>
      </c>
      <c r="D13" s="1151">
        <v>844.94027645381095</v>
      </c>
      <c r="E13" s="1151">
        <v>846.04181537862632</v>
      </c>
      <c r="F13" s="1151">
        <v>774.40310617778823</v>
      </c>
      <c r="G13" s="1151">
        <v>42273.232461226828</v>
      </c>
      <c r="H13" s="1151">
        <v>296.63080167678334</v>
      </c>
      <c r="I13" s="1151">
        <v>2551.3046222248468</v>
      </c>
      <c r="J13" s="1151">
        <v>13121.345737796481</v>
      </c>
      <c r="K13" s="1151">
        <v>533.43580171505187</v>
      </c>
      <c r="L13" s="1151">
        <v>1880.0366334802204</v>
      </c>
      <c r="M13" s="1151">
        <v>8479.3061446422453</v>
      </c>
      <c r="N13" s="1151">
        <v>6772.6875241418293</v>
      </c>
      <c r="O13" s="1151">
        <v>3361.2128389259979</v>
      </c>
      <c r="P13" s="1151">
        <v>4362.2005205532059</v>
      </c>
      <c r="Q13" s="1151">
        <v>3839.6828156429183</v>
      </c>
      <c r="R13" s="1151">
        <v>10035.266048403333</v>
      </c>
      <c r="S13" s="1151">
        <v>28273.188610276451</v>
      </c>
      <c r="T13" s="1204">
        <v>13549.779355714025</v>
      </c>
      <c r="U13" s="1152">
        <f t="shared" si="1"/>
        <v>12012.023470117987</v>
      </c>
      <c r="W13" s="1157">
        <f t="shared" si="2"/>
        <v>10.25</v>
      </c>
      <c r="X13" s="1162">
        <v>10</v>
      </c>
      <c r="Y13" s="1163">
        <v>0</v>
      </c>
      <c r="Z13" s="1163">
        <v>0</v>
      </c>
      <c r="AA13" s="1163">
        <v>0</v>
      </c>
      <c r="AB13" s="1163">
        <v>1407.6764692272695</v>
      </c>
      <c r="AC13" s="1163">
        <v>3642.5230866349434</v>
      </c>
      <c r="AD13" s="1163">
        <v>0</v>
      </c>
      <c r="AE13" s="1163">
        <v>0</v>
      </c>
      <c r="AF13" s="1163">
        <v>0</v>
      </c>
      <c r="AG13" s="1163">
        <v>0</v>
      </c>
      <c r="AH13" s="1163">
        <v>172.43317166663081</v>
      </c>
      <c r="AI13" s="1163">
        <v>0</v>
      </c>
      <c r="AJ13" s="1163">
        <v>0</v>
      </c>
      <c r="AK13" s="1163">
        <v>0</v>
      </c>
      <c r="AL13" s="1163"/>
      <c r="AM13" s="1163">
        <v>0</v>
      </c>
      <c r="AN13" s="1163">
        <v>1260.872150877575</v>
      </c>
      <c r="AO13" s="1163">
        <v>877.92955501402002</v>
      </c>
      <c r="AP13" s="1204">
        <v>0</v>
      </c>
      <c r="AQ13" s="1152">
        <f t="shared" si="3"/>
        <v>534.7004264728987</v>
      </c>
    </row>
    <row r="14" spans="1:43">
      <c r="A14" s="1145">
        <f t="shared" si="0"/>
        <v>10.75</v>
      </c>
      <c r="B14" s="1147">
        <v>10.5</v>
      </c>
      <c r="C14" s="1151">
        <v>6054.1818551913857</v>
      </c>
      <c r="D14" s="1151">
        <v>3502.6254698425405</v>
      </c>
      <c r="E14" s="1151">
        <v>2236.8886546608796</v>
      </c>
      <c r="F14" s="1151">
        <v>1413.6410749875868</v>
      </c>
      <c r="G14" s="1151">
        <v>49749.869239989312</v>
      </c>
      <c r="H14" s="1151">
        <v>2047.922970076349</v>
      </c>
      <c r="I14" s="1151">
        <v>4528.2533181785175</v>
      </c>
      <c r="J14" s="1151">
        <v>16283.236140799418</v>
      </c>
      <c r="K14" s="1151">
        <v>627.13738179015161</v>
      </c>
      <c r="L14" s="1151">
        <v>728.34903768049855</v>
      </c>
      <c r="M14" s="1151">
        <v>1441.3799989073432</v>
      </c>
      <c r="N14" s="1151">
        <v>3905.1092933752011</v>
      </c>
      <c r="O14" s="1151">
        <v>6303.7665640655905</v>
      </c>
      <c r="P14" s="1151">
        <v>5681.0845675632909</v>
      </c>
      <c r="Q14" s="1151">
        <v>5965.5598525508267</v>
      </c>
      <c r="R14" s="1151">
        <v>6140.5803302952427</v>
      </c>
      <c r="S14" s="1151">
        <v>25575.430856595689</v>
      </c>
      <c r="T14" s="1204">
        <v>13164.153649838663</v>
      </c>
      <c r="U14" s="1152">
        <f t="shared" si="1"/>
        <v>11305.361851368743</v>
      </c>
      <c r="W14" s="1157">
        <f t="shared" si="2"/>
        <v>10.75</v>
      </c>
      <c r="X14" s="1150">
        <v>10.5</v>
      </c>
      <c r="Y14" s="1163">
        <v>0</v>
      </c>
      <c r="Z14" s="1163">
        <v>0</v>
      </c>
      <c r="AA14" s="1163">
        <v>65.809268902295756</v>
      </c>
      <c r="AB14" s="1163">
        <v>890.67799729476042</v>
      </c>
      <c r="AC14" s="1163">
        <v>886.82091721640688</v>
      </c>
      <c r="AD14" s="1163">
        <v>0</v>
      </c>
      <c r="AE14" s="1163">
        <v>0</v>
      </c>
      <c r="AF14" s="1163">
        <v>0</v>
      </c>
      <c r="AG14" s="1163">
        <v>0</v>
      </c>
      <c r="AH14" s="1163">
        <v>68.973268666652331</v>
      </c>
      <c r="AI14" s="1163">
        <v>0</v>
      </c>
      <c r="AJ14" s="1163">
        <v>0</v>
      </c>
      <c r="AK14" s="1163">
        <v>0</v>
      </c>
      <c r="AL14" s="1163"/>
      <c r="AM14" s="1163">
        <v>0</v>
      </c>
      <c r="AN14" s="1163">
        <v>1477.5559771014939</v>
      </c>
      <c r="AO14" s="1163">
        <v>118.61228992262467</v>
      </c>
      <c r="AP14" s="1204">
        <v>119.77665679885595</v>
      </c>
      <c r="AQ14" s="1152">
        <f t="shared" si="3"/>
        <v>428.98623095574368</v>
      </c>
    </row>
    <row r="15" spans="1:43">
      <c r="A15" s="1145">
        <f t="shared" si="0"/>
        <v>11.25</v>
      </c>
      <c r="B15" s="1143">
        <v>11</v>
      </c>
      <c r="C15" s="1151">
        <v>12986.276985236975</v>
      </c>
      <c r="D15" s="1151">
        <v>5531.1827044875999</v>
      </c>
      <c r="E15" s="1151">
        <v>2111.4989702020393</v>
      </c>
      <c r="F15" s="1151">
        <v>2524.4624195124411</v>
      </c>
      <c r="G15" s="1151">
        <v>51887.74917064661</v>
      </c>
      <c r="H15" s="1151">
        <v>5496.1524995246418</v>
      </c>
      <c r="I15" s="1151">
        <v>16095.332610245707</v>
      </c>
      <c r="J15" s="1151">
        <v>16615.092384929005</v>
      </c>
      <c r="K15" s="1151">
        <v>1114.75747120146</v>
      </c>
      <c r="L15" s="1151">
        <v>824.79703670924744</v>
      </c>
      <c r="M15" s="1151">
        <v>2438.9991255253653</v>
      </c>
      <c r="N15" s="1151">
        <v>5690.9390905285554</v>
      </c>
      <c r="O15" s="1151">
        <v>29898.183817111785</v>
      </c>
      <c r="P15" s="1151">
        <v>17275.087785288517</v>
      </c>
      <c r="Q15" s="1151">
        <v>26884.164391553208</v>
      </c>
      <c r="R15" s="1151">
        <v>16786.157949107099</v>
      </c>
      <c r="S15" s="1151">
        <v>40267.605354466119</v>
      </c>
      <c r="T15" s="1204">
        <v>24772.909935374424</v>
      </c>
      <c r="U15" s="1152">
        <f t="shared" si="1"/>
        <v>25197.18508315787</v>
      </c>
      <c r="W15" s="1157">
        <f t="shared" si="2"/>
        <v>11.25</v>
      </c>
      <c r="X15" s="1162">
        <v>11</v>
      </c>
      <c r="Y15" s="1163">
        <v>0</v>
      </c>
      <c r="Z15" s="1163">
        <v>0</v>
      </c>
      <c r="AA15" s="1163">
        <v>0</v>
      </c>
      <c r="AB15" s="1163">
        <v>0</v>
      </c>
      <c r="AC15" s="1163">
        <v>1627.665484486944</v>
      </c>
      <c r="AD15" s="1163">
        <v>3011.6566529757388</v>
      </c>
      <c r="AE15" s="1163">
        <v>192.20394635159087</v>
      </c>
      <c r="AF15" s="1163">
        <v>0</v>
      </c>
      <c r="AG15" s="1163">
        <v>0</v>
      </c>
      <c r="AH15" s="1163">
        <v>4842.7703223478711</v>
      </c>
      <c r="AI15" s="1163">
        <v>0</v>
      </c>
      <c r="AJ15" s="1163">
        <v>0</v>
      </c>
      <c r="AK15" s="1163">
        <v>1094.2357660108642</v>
      </c>
      <c r="AL15" s="1163"/>
      <c r="AM15" s="1163">
        <v>825.78381911772044</v>
      </c>
      <c r="AN15" s="1163">
        <v>1140.2683466237784</v>
      </c>
      <c r="AO15" s="1163">
        <v>1616.0907529313372</v>
      </c>
      <c r="AP15" s="1204">
        <v>65.796074527804819</v>
      </c>
      <c r="AQ15" s="1152">
        <f t="shared" si="3"/>
        <v>911.98474830016016</v>
      </c>
    </row>
    <row r="16" spans="1:43">
      <c r="A16" s="1145">
        <f t="shared" si="0"/>
        <v>11.75</v>
      </c>
      <c r="B16" s="1147">
        <v>11.5</v>
      </c>
      <c r="C16" s="1151">
        <v>15255.711996496078</v>
      </c>
      <c r="D16" s="1151">
        <v>9907.4203338325915</v>
      </c>
      <c r="E16" s="1151">
        <v>7084.5067009497716</v>
      </c>
      <c r="F16" s="1151">
        <v>12485.872704228543</v>
      </c>
      <c r="G16" s="1151">
        <v>90813.237257809655</v>
      </c>
      <c r="H16" s="1151">
        <v>14161.202317380488</v>
      </c>
      <c r="I16" s="1151">
        <v>61396.25776990749</v>
      </c>
      <c r="J16" s="1151">
        <v>39348.765324051223</v>
      </c>
      <c r="K16" s="1151">
        <v>5531.4105592665774</v>
      </c>
      <c r="L16" s="1151">
        <v>1547.6621733207871</v>
      </c>
      <c r="M16" s="1151">
        <v>18083.854287902057</v>
      </c>
      <c r="N16" s="1151">
        <v>5408.3592279074146</v>
      </c>
      <c r="O16" s="1151">
        <v>27209.882556812994</v>
      </c>
      <c r="P16" s="1151">
        <v>27212.277335523169</v>
      </c>
      <c r="Q16" s="1151">
        <v>32982.741080703716</v>
      </c>
      <c r="R16" s="1151">
        <v>25799.238127237284</v>
      </c>
      <c r="S16" s="1151">
        <v>59293.099404356617</v>
      </c>
      <c r="T16" s="1204">
        <v>35948.580581311384</v>
      </c>
      <c r="U16" s="1152">
        <f t="shared" si="1"/>
        <v>36247.187305826439</v>
      </c>
      <c r="W16" s="1157">
        <f t="shared" si="2"/>
        <v>11.75</v>
      </c>
      <c r="X16" s="1150">
        <v>11.5</v>
      </c>
      <c r="Y16" s="1163">
        <v>0</v>
      </c>
      <c r="Z16" s="1163">
        <v>0</v>
      </c>
      <c r="AA16" s="1163">
        <v>1102.5657261289405</v>
      </c>
      <c r="AB16" s="1163">
        <v>0</v>
      </c>
      <c r="AC16" s="1163">
        <v>13030.782351466238</v>
      </c>
      <c r="AD16" s="1163">
        <v>14726.970410163922</v>
      </c>
      <c r="AE16" s="1163">
        <v>152.61305022495313</v>
      </c>
      <c r="AF16" s="1163">
        <v>0</v>
      </c>
      <c r="AG16" s="1163">
        <v>0</v>
      </c>
      <c r="AH16" s="1163">
        <v>6850.3158715218924</v>
      </c>
      <c r="AI16" s="1163">
        <v>0</v>
      </c>
      <c r="AJ16" s="1163">
        <v>0</v>
      </c>
      <c r="AK16" s="1163">
        <v>0</v>
      </c>
      <c r="AL16" s="1163"/>
      <c r="AM16" s="1163">
        <v>1230.5175878709811</v>
      </c>
      <c r="AN16" s="1163">
        <v>1164.7495299469183</v>
      </c>
      <c r="AO16" s="1163">
        <v>7215.5162046674859</v>
      </c>
      <c r="AP16" s="1204">
        <v>32.898037263902417</v>
      </c>
      <c r="AQ16" s="1152">
        <f t="shared" si="3"/>
        <v>2410.9203399373218</v>
      </c>
    </row>
    <row r="17" spans="1:45">
      <c r="A17" s="1145">
        <f t="shared" si="0"/>
        <v>12.25</v>
      </c>
      <c r="B17" s="1143">
        <v>12</v>
      </c>
      <c r="C17" s="1151">
        <v>34077.95839679637</v>
      </c>
      <c r="D17" s="1151">
        <v>25129.098224694215</v>
      </c>
      <c r="E17" s="1151">
        <v>11376.962598415457</v>
      </c>
      <c r="F17" s="1151">
        <v>12216.26974083974</v>
      </c>
      <c r="G17" s="1151">
        <v>131707.68760034657</v>
      </c>
      <c r="H17" s="1151">
        <v>62230.673419254264</v>
      </c>
      <c r="I17" s="1151">
        <v>78630.495616538436</v>
      </c>
      <c r="J17" s="1151">
        <v>34813.292424504085</v>
      </c>
      <c r="K17" s="1151">
        <v>15519.362182508039</v>
      </c>
      <c r="L17" s="1151">
        <v>7873.7458902198705</v>
      </c>
      <c r="M17" s="1151">
        <v>40231.564472555547</v>
      </c>
      <c r="N17" s="1151">
        <v>13719.144821137199</v>
      </c>
      <c r="O17" s="1151">
        <v>65166.070552598016</v>
      </c>
      <c r="P17" s="1151">
        <v>56422.879989037203</v>
      </c>
      <c r="Q17" s="1151">
        <v>99771.631101391031</v>
      </c>
      <c r="R17" s="1151">
        <v>46246.129406669672</v>
      </c>
      <c r="S17" s="1151">
        <v>106505.99412698284</v>
      </c>
      <c r="T17" s="1204">
        <v>56979.3835183392</v>
      </c>
      <c r="U17" s="1152">
        <f t="shared" si="1"/>
        <v>73185.203628483985</v>
      </c>
      <c r="W17" s="1157">
        <f t="shared" si="2"/>
        <v>12.25</v>
      </c>
      <c r="X17" s="1162">
        <v>12</v>
      </c>
      <c r="Y17" s="1163">
        <v>0</v>
      </c>
      <c r="Z17" s="1163">
        <v>0</v>
      </c>
      <c r="AA17" s="1163">
        <v>1168.3749950312363</v>
      </c>
      <c r="AB17" s="1163">
        <v>317.66919718488504</v>
      </c>
      <c r="AC17" s="1163">
        <v>34548.172885597742</v>
      </c>
      <c r="AD17" s="1163">
        <v>67762.27469195411</v>
      </c>
      <c r="AE17" s="1163">
        <v>6913.9354075779165</v>
      </c>
      <c r="AF17" s="1163">
        <v>2.5399923116435041</v>
      </c>
      <c r="AG17" s="1163">
        <v>0</v>
      </c>
      <c r="AH17" s="1163">
        <v>2490.3584298405876</v>
      </c>
      <c r="AI17" s="1163">
        <v>6.0679511648632438</v>
      </c>
      <c r="AJ17" s="1163">
        <v>0</v>
      </c>
      <c r="AK17" s="1163">
        <v>0</v>
      </c>
      <c r="AL17" s="1163"/>
      <c r="AM17" s="1163">
        <v>1718.1317012979912</v>
      </c>
      <c r="AN17" s="1163">
        <v>1819.2306584342898</v>
      </c>
      <c r="AO17" s="1163">
        <v>10879.233037474498</v>
      </c>
      <c r="AP17" s="1204">
        <v>46.057252169463389</v>
      </c>
      <c r="AQ17" s="1152">
        <f t="shared" si="3"/>
        <v>3615.6631623440608</v>
      </c>
    </row>
    <row r="18" spans="1:45">
      <c r="A18" s="1145">
        <f t="shared" si="0"/>
        <v>12.75</v>
      </c>
      <c r="B18" s="1147">
        <v>12.5</v>
      </c>
      <c r="C18" s="1151">
        <v>90791.060971748171</v>
      </c>
      <c r="D18" s="1151">
        <v>51701.660108645141</v>
      </c>
      <c r="E18" s="1151">
        <v>22804.872471823994</v>
      </c>
      <c r="F18" s="1151">
        <v>22242.014241773431</v>
      </c>
      <c r="G18" s="1151">
        <v>236322.89821551068</v>
      </c>
      <c r="H18" s="1151">
        <v>90028.73729949574</v>
      </c>
      <c r="I18" s="1151">
        <v>157318.84127991175</v>
      </c>
      <c r="J18" s="1151">
        <v>134501.39827551137</v>
      </c>
      <c r="K18" s="1151">
        <v>29313.10367389466</v>
      </c>
      <c r="L18" s="1151">
        <v>20314.148323450045</v>
      </c>
      <c r="M18" s="1151">
        <v>58472.449722241116</v>
      </c>
      <c r="N18" s="1151">
        <v>14112.180765922722</v>
      </c>
      <c r="O18" s="1151">
        <v>41036.927961044297</v>
      </c>
      <c r="P18" s="1151">
        <v>78572.718190479587</v>
      </c>
      <c r="Q18" s="1151">
        <v>97817.798546169157</v>
      </c>
      <c r="R18" s="1151">
        <v>63464.118594140571</v>
      </c>
      <c r="S18" s="1151">
        <v>94410.234753369834</v>
      </c>
      <c r="T18" s="1204">
        <v>78765.237512958585</v>
      </c>
      <c r="U18" s="1152">
        <f t="shared" si="1"/>
        <v>82606.02151942355</v>
      </c>
      <c r="W18" s="1157">
        <f t="shared" si="2"/>
        <v>12.75</v>
      </c>
      <c r="X18" s="1150">
        <v>12.5</v>
      </c>
      <c r="Y18" s="1163">
        <v>0</v>
      </c>
      <c r="Z18" s="1163">
        <v>179.33211062485989</v>
      </c>
      <c r="AA18" s="1163">
        <v>65.809268902295756</v>
      </c>
      <c r="AB18" s="1163">
        <v>0</v>
      </c>
      <c r="AC18" s="1163">
        <v>67145.945476709545</v>
      </c>
      <c r="AD18" s="1163">
        <v>122744.50095890631</v>
      </c>
      <c r="AE18" s="1163">
        <v>12302.24957248905</v>
      </c>
      <c r="AF18" s="1163">
        <v>10.159969246574018</v>
      </c>
      <c r="AG18" s="1163">
        <v>498.10317119024228</v>
      </c>
      <c r="AH18" s="1163">
        <v>38887.429873957379</v>
      </c>
      <c r="AI18" s="1163">
        <v>18.20385349458973</v>
      </c>
      <c r="AJ18" s="1163">
        <v>3336.7877703988265</v>
      </c>
      <c r="AK18" s="1163">
        <v>0</v>
      </c>
      <c r="AL18" s="1163"/>
      <c r="AM18" s="1163">
        <v>3685.3544995115658</v>
      </c>
      <c r="AN18" s="1163">
        <v>6537.4237752644385</v>
      </c>
      <c r="AO18" s="1163">
        <v>3951.7476537334792</v>
      </c>
      <c r="AP18" s="1204">
        <v>32.89803726390241</v>
      </c>
      <c r="AQ18" s="1152">
        <f t="shared" si="3"/>
        <v>3551.8559914433463</v>
      </c>
      <c r="AS18" s="320"/>
    </row>
    <row r="19" spans="1:45">
      <c r="A19" s="1145">
        <f t="shared" si="0"/>
        <v>13.25</v>
      </c>
      <c r="B19" s="1143">
        <v>13</v>
      </c>
      <c r="C19" s="1151">
        <v>169813.84053961112</v>
      </c>
      <c r="D19" s="1151">
        <v>116262.84861779181</v>
      </c>
      <c r="E19" s="1151">
        <v>75376.095147846747</v>
      </c>
      <c r="F19" s="1151">
        <v>42852.709125149973</v>
      </c>
      <c r="G19" s="1151">
        <v>396348.47627545614</v>
      </c>
      <c r="H19" s="1151">
        <v>237356.31983224567</v>
      </c>
      <c r="I19" s="1151">
        <v>179819.28735020096</v>
      </c>
      <c r="J19" s="1151">
        <v>185808.76457967958</v>
      </c>
      <c r="K19" s="1151">
        <v>30218.129877420026</v>
      </c>
      <c r="L19" s="1151">
        <v>31341.53421932632</v>
      </c>
      <c r="M19" s="1151">
        <v>115594.62419775774</v>
      </c>
      <c r="N19" s="1151">
        <v>23755.568819013472</v>
      </c>
      <c r="O19" s="1151">
        <v>52419.535644993877</v>
      </c>
      <c r="P19" s="1151">
        <v>125324.26517923645</v>
      </c>
      <c r="Q19" s="1151">
        <v>299900.95525948011</v>
      </c>
      <c r="R19" s="1151">
        <v>104635.83664468049</v>
      </c>
      <c r="S19" s="1151">
        <v>152114.46669009919</v>
      </c>
      <c r="T19" s="1204">
        <v>140147.00350325802</v>
      </c>
      <c r="U19" s="1152">
        <f t="shared" si="1"/>
        <v>164424.50545535085</v>
      </c>
      <c r="W19" s="1157">
        <f t="shared" si="2"/>
        <v>13.25</v>
      </c>
      <c r="X19" s="1162">
        <v>13</v>
      </c>
      <c r="Y19" s="1163">
        <v>0</v>
      </c>
      <c r="Z19" s="1163">
        <v>89.666055312429947</v>
      </c>
      <c r="AA19" s="1163">
        <v>65.809268902295756</v>
      </c>
      <c r="AB19" s="1163">
        <v>1453.6577431325522</v>
      </c>
      <c r="AC19" s="1163">
        <v>86408.609434710597</v>
      </c>
      <c r="AD19" s="1163">
        <v>74750.015394036134</v>
      </c>
      <c r="AE19" s="1163">
        <v>19995.125023617122</v>
      </c>
      <c r="AF19" s="1163">
        <v>2.5399923116435041</v>
      </c>
      <c r="AG19" s="1163">
        <v>3.9836655784291991E-2</v>
      </c>
      <c r="AH19" s="1163">
        <v>9134.5698716995921</v>
      </c>
      <c r="AI19" s="1163">
        <v>27.305780241884605</v>
      </c>
      <c r="AJ19" s="1163">
        <v>26627.039102059131</v>
      </c>
      <c r="AK19" s="1163">
        <v>1380.2004533788884</v>
      </c>
      <c r="AL19" s="1163"/>
      <c r="AM19" s="1163">
        <v>7482.2329698480735</v>
      </c>
      <c r="AN19" s="1163">
        <v>16620.722717692992</v>
      </c>
      <c r="AO19" s="1163">
        <v>16781.615370812837</v>
      </c>
      <c r="AP19" s="1204">
        <v>495.94240013219502</v>
      </c>
      <c r="AQ19" s="1152">
        <f t="shared" si="3"/>
        <v>10345.128364621525</v>
      </c>
      <c r="AS19" s="320"/>
    </row>
    <row r="20" spans="1:45">
      <c r="A20" s="1145">
        <f t="shared" si="0"/>
        <v>13.75</v>
      </c>
      <c r="B20" s="1147">
        <v>13.5</v>
      </c>
      <c r="C20" s="1151">
        <v>387167.3936624885</v>
      </c>
      <c r="D20" s="1151">
        <v>227693.42301835114</v>
      </c>
      <c r="E20" s="1151">
        <v>61596.29166303813</v>
      </c>
      <c r="F20" s="1151">
        <v>54989.171153345</v>
      </c>
      <c r="G20" s="1151">
        <v>464007.08280254243</v>
      </c>
      <c r="H20" s="1151">
        <v>261861.16071554247</v>
      </c>
      <c r="I20" s="1151">
        <v>342988.93174829026</v>
      </c>
      <c r="J20" s="1151">
        <v>336287.54183861153</v>
      </c>
      <c r="K20" s="1151">
        <v>28220.077036394272</v>
      </c>
      <c r="L20" s="1151">
        <v>54037.126702530928</v>
      </c>
      <c r="M20" s="1151">
        <v>97858.962282597</v>
      </c>
      <c r="N20" s="1151">
        <v>25187.697120822522</v>
      </c>
      <c r="O20" s="1151">
        <v>66665.392245504452</v>
      </c>
      <c r="P20" s="1151">
        <v>130184.79705152147</v>
      </c>
      <c r="Q20" s="1151">
        <v>354050.91985518043</v>
      </c>
      <c r="R20" s="1151">
        <v>121877.32638902136</v>
      </c>
      <c r="S20" s="1151">
        <v>220250.0384847899</v>
      </c>
      <c r="T20" s="1204">
        <v>160069.06709855492</v>
      </c>
      <c r="U20" s="1152">
        <f t="shared" si="1"/>
        <v>197286.42977581362</v>
      </c>
      <c r="W20" s="1157">
        <f t="shared" si="2"/>
        <v>13.75</v>
      </c>
      <c r="X20" s="1150">
        <v>13.5</v>
      </c>
      <c r="Y20" s="1163">
        <v>0</v>
      </c>
      <c r="Z20" s="1163">
        <v>89.666055312429947</v>
      </c>
      <c r="AA20" s="1163">
        <v>3948.1293450773405</v>
      </c>
      <c r="AB20" s="1163">
        <v>9.1109095488881522</v>
      </c>
      <c r="AC20" s="1163">
        <v>37288.049150428771</v>
      </c>
      <c r="AD20" s="1163">
        <v>85628.083591584465</v>
      </c>
      <c r="AE20" s="1163">
        <v>20789.269610957665</v>
      </c>
      <c r="AF20" s="1163">
        <v>2193.9920393077405</v>
      </c>
      <c r="AG20" s="1163">
        <v>2490.3565093280745</v>
      </c>
      <c r="AH20" s="1163">
        <v>16401.171484232611</v>
      </c>
      <c r="AI20" s="1163">
        <v>1247.4116585244437</v>
      </c>
      <c r="AJ20" s="1163">
        <v>41313.150034086029</v>
      </c>
      <c r="AK20" s="1163">
        <v>3148.0041197470096</v>
      </c>
      <c r="AL20" s="1163"/>
      <c r="AM20" s="1163">
        <v>15769.523088427304</v>
      </c>
      <c r="AN20" s="1163">
        <v>8247.2295445289292</v>
      </c>
      <c r="AO20" s="1163">
        <v>13404.076221071915</v>
      </c>
      <c r="AP20" s="1204">
        <v>2489.5433499258215</v>
      </c>
      <c r="AQ20" s="1152">
        <f t="shared" si="3"/>
        <v>9977.5930509884929</v>
      </c>
      <c r="AS20" s="320"/>
    </row>
    <row r="21" spans="1:45">
      <c r="A21" s="1145">
        <f t="shared" si="0"/>
        <v>14.25</v>
      </c>
      <c r="B21" s="1143">
        <v>14</v>
      </c>
      <c r="C21" s="1151">
        <v>280096.31418331509</v>
      </c>
      <c r="D21" s="1151">
        <v>397418.62578201271</v>
      </c>
      <c r="E21" s="1151">
        <v>107592.14211474295</v>
      </c>
      <c r="F21" s="1151">
        <v>98202.93955719845</v>
      </c>
      <c r="G21" s="1151">
        <v>553521.65705041855</v>
      </c>
      <c r="H21" s="1151">
        <v>343999.40948870208</v>
      </c>
      <c r="I21" s="1151">
        <v>479706.39070032956</v>
      </c>
      <c r="J21" s="1151">
        <v>324523.0592862491</v>
      </c>
      <c r="K21" s="1151">
        <v>41716.184648357172</v>
      </c>
      <c r="L21" s="1151">
        <v>76063.556603546429</v>
      </c>
      <c r="M21" s="1151">
        <v>202594.34228069169</v>
      </c>
      <c r="N21" s="1151">
        <v>61238.544679621045</v>
      </c>
      <c r="O21" s="1151">
        <v>112273.59703515837</v>
      </c>
      <c r="P21" s="1151">
        <v>220601.35592802489</v>
      </c>
      <c r="Q21" s="1151">
        <v>664359.73178324557</v>
      </c>
      <c r="R21" s="1151">
        <v>203799.45447270598</v>
      </c>
      <c r="S21" s="1151">
        <v>416486.91477643885</v>
      </c>
      <c r="T21" s="1204">
        <v>300500.76360637997</v>
      </c>
      <c r="U21" s="1152">
        <f t="shared" si="1"/>
        <v>361149.64411335904</v>
      </c>
      <c r="W21" s="1157">
        <f t="shared" si="2"/>
        <v>14.25</v>
      </c>
      <c r="X21" s="1162">
        <v>14</v>
      </c>
      <c r="Y21" s="1163">
        <v>0</v>
      </c>
      <c r="Z21" s="1163">
        <v>311.32095433312207</v>
      </c>
      <c r="AA21" s="1163">
        <v>2550.5704661584982</v>
      </c>
      <c r="AB21" s="1163">
        <v>2468.2659997852388</v>
      </c>
      <c r="AC21" s="1163">
        <v>79401.580425147709</v>
      </c>
      <c r="AD21" s="1163">
        <v>78528.087653406998</v>
      </c>
      <c r="AE21" s="1163">
        <v>73946.046638226035</v>
      </c>
      <c r="AF21" s="1163">
        <v>1009.1426129160453</v>
      </c>
      <c r="AG21" s="1163">
        <v>2554.026345544577</v>
      </c>
      <c r="AH21" s="1163">
        <v>282.95966958788415</v>
      </c>
      <c r="AI21" s="1163">
        <v>8657.0023947428308</v>
      </c>
      <c r="AJ21" s="1163">
        <v>29041.526302414124</v>
      </c>
      <c r="AK21" s="1163">
        <v>3445.8047869767042</v>
      </c>
      <c r="AL21" s="1163"/>
      <c r="AM21" s="1163">
        <v>32200.694907465942</v>
      </c>
      <c r="AN21" s="1163">
        <v>22652.990135392309</v>
      </c>
      <c r="AO21" s="1163">
        <v>41383.033678918233</v>
      </c>
      <c r="AP21" s="1204">
        <v>4959.6976345520916</v>
      </c>
      <c r="AQ21" s="1152">
        <f t="shared" si="3"/>
        <v>25299.104089082146</v>
      </c>
      <c r="AS21" s="320"/>
    </row>
    <row r="22" spans="1:45">
      <c r="A22" s="1145">
        <f t="shared" si="0"/>
        <v>14.75</v>
      </c>
      <c r="B22" s="1147">
        <v>14.5</v>
      </c>
      <c r="C22" s="1151">
        <v>200509.14276718535</v>
      </c>
      <c r="D22" s="1151">
        <v>502846.89090528793</v>
      </c>
      <c r="E22" s="1151">
        <v>123403.52496971509</v>
      </c>
      <c r="F22" s="1151">
        <v>168201.35796671687</v>
      </c>
      <c r="G22" s="1151">
        <v>469214.20952501614</v>
      </c>
      <c r="H22" s="1151">
        <v>379337.7373155274</v>
      </c>
      <c r="I22" s="1151">
        <v>576977.40809699299</v>
      </c>
      <c r="J22" s="1151">
        <v>618331.44583863043</v>
      </c>
      <c r="K22" s="1151">
        <v>94807.005523781554</v>
      </c>
      <c r="L22" s="1151">
        <v>83208.026660818083</v>
      </c>
      <c r="M22" s="1151">
        <v>259004.38857994156</v>
      </c>
      <c r="N22" s="1151">
        <v>160666.98875515015</v>
      </c>
      <c r="O22" s="1151">
        <v>129324.26560688953</v>
      </c>
      <c r="P22" s="1151">
        <v>203055.3707132382</v>
      </c>
      <c r="Q22" s="1151">
        <v>514006.77155424969</v>
      </c>
      <c r="R22" s="1151">
        <v>188829.62918293587</v>
      </c>
      <c r="S22" s="1151">
        <v>600008.98146652686</v>
      </c>
      <c r="T22" s="1204">
        <v>308603.07491797546</v>
      </c>
      <c r="U22" s="1152">
        <f t="shared" si="1"/>
        <v>362900.76556698524</v>
      </c>
      <c r="W22" s="1157">
        <f t="shared" si="2"/>
        <v>14.75</v>
      </c>
      <c r="X22" s="1150">
        <v>14.5</v>
      </c>
      <c r="Y22" s="1163">
        <v>0</v>
      </c>
      <c r="Z22" s="1163">
        <v>89.666055312429947</v>
      </c>
      <c r="AA22" s="1163">
        <v>607.17535987632175</v>
      </c>
      <c r="AB22" s="1163">
        <v>2992.3453477358748</v>
      </c>
      <c r="AC22" s="1163">
        <v>99334.222102486514</v>
      </c>
      <c r="AD22" s="1163">
        <v>92972.664893920781</v>
      </c>
      <c r="AE22" s="1163">
        <v>17188.207129008773</v>
      </c>
      <c r="AF22" s="1163">
        <v>2350.5853351467681</v>
      </c>
      <c r="AG22" s="1163">
        <v>396.5020906935448</v>
      </c>
      <c r="AH22" s="1163">
        <v>18174.562744622501</v>
      </c>
      <c r="AI22" s="1163">
        <v>8566.0968847635286</v>
      </c>
      <c r="AJ22" s="1163">
        <v>54497.856187163896</v>
      </c>
      <c r="AK22" s="1163">
        <v>4757.7675219066368</v>
      </c>
      <c r="AL22" s="1163"/>
      <c r="AM22" s="1163">
        <v>64520.038077672347</v>
      </c>
      <c r="AN22" s="1163">
        <v>17434.559640386116</v>
      </c>
      <c r="AO22" s="1163">
        <v>42069.405886791792</v>
      </c>
      <c r="AP22" s="1204">
        <v>19911.828093538439</v>
      </c>
      <c r="AQ22" s="1152">
        <f t="shared" si="3"/>
        <v>35983.957924597169</v>
      </c>
      <c r="AS22" s="320"/>
    </row>
    <row r="23" spans="1:45">
      <c r="A23" s="1145">
        <f t="shared" si="0"/>
        <v>15.25</v>
      </c>
      <c r="B23" s="1143">
        <v>15</v>
      </c>
      <c r="C23" s="1151">
        <v>155217.29181499674</v>
      </c>
      <c r="D23" s="1151">
        <v>522116.92511451407</v>
      </c>
      <c r="E23" s="1151">
        <v>170467.58311562377</v>
      </c>
      <c r="F23" s="1151">
        <v>245162.37707519316</v>
      </c>
      <c r="G23" s="1151">
        <v>492932.69721063576</v>
      </c>
      <c r="H23" s="1151">
        <v>465405.37515574339</v>
      </c>
      <c r="I23" s="1151">
        <v>584134.48102119879</v>
      </c>
      <c r="J23" s="1151">
        <v>696773.7444046617</v>
      </c>
      <c r="K23" s="1151">
        <v>218038.822095793</v>
      </c>
      <c r="L23" s="1151">
        <v>115871.02471395195</v>
      </c>
      <c r="M23" s="1151">
        <v>376322.54135257029</v>
      </c>
      <c r="N23" s="1151">
        <v>412879.84524072811</v>
      </c>
      <c r="O23" s="1151">
        <v>227438.94425329182</v>
      </c>
      <c r="P23" s="1151">
        <v>277012.86189120193</v>
      </c>
      <c r="Q23" s="1151">
        <v>721114.36757266521</v>
      </c>
      <c r="R23" s="1151">
        <v>329485.16024847486</v>
      </c>
      <c r="S23" s="1151">
        <v>876568.54606469406</v>
      </c>
      <c r="T23" s="1204">
        <v>345513.73948750785</v>
      </c>
      <c r="U23" s="1152">
        <f t="shared" si="1"/>
        <v>509938.93505290878</v>
      </c>
      <c r="W23" s="1157">
        <f t="shared" si="2"/>
        <v>15.25</v>
      </c>
      <c r="X23" s="1162">
        <v>15</v>
      </c>
      <c r="Y23" s="1163">
        <v>0</v>
      </c>
      <c r="Z23" s="1163">
        <v>400.98700964555195</v>
      </c>
      <c r="AA23" s="1163">
        <v>4256.8719143306453</v>
      </c>
      <c r="AB23" s="1163">
        <v>3007.8634784769433</v>
      </c>
      <c r="AC23" s="1163">
        <v>91997.192104395479</v>
      </c>
      <c r="AD23" s="1163">
        <v>83752.807805831646</v>
      </c>
      <c r="AE23" s="1163">
        <v>32386.309471646629</v>
      </c>
      <c r="AF23" s="1163">
        <v>6419.6513677209223</v>
      </c>
      <c r="AG23" s="1163">
        <v>7795.3673682731605</v>
      </c>
      <c r="AH23" s="1163">
        <v>5878.3946933008046</v>
      </c>
      <c r="AI23" s="1163">
        <v>26633.898677700839</v>
      </c>
      <c r="AJ23" s="1163">
        <v>22144.670196994979</v>
      </c>
      <c r="AK23" s="1163">
        <v>17948.567145026183</v>
      </c>
      <c r="AL23" s="1163"/>
      <c r="AM23" s="1163">
        <v>103211.2652008609</v>
      </c>
      <c r="AN23" s="1163">
        <v>17323.079009059824</v>
      </c>
      <c r="AO23" s="1163">
        <v>94253.404227160965</v>
      </c>
      <c r="AP23" s="1204">
        <v>23704.830640624394</v>
      </c>
      <c r="AQ23" s="1152">
        <f t="shared" si="3"/>
        <v>59623.144769426523</v>
      </c>
      <c r="AS23" s="320"/>
    </row>
    <row r="24" spans="1:45">
      <c r="A24" s="1145">
        <f t="shared" si="0"/>
        <v>15.75</v>
      </c>
      <c r="B24" s="1147">
        <v>15.5</v>
      </c>
      <c r="C24" s="1151">
        <v>104176.92295629767</v>
      </c>
      <c r="D24" s="1151">
        <v>657919.0433804366</v>
      </c>
      <c r="E24" s="1151">
        <v>175952.16236258182</v>
      </c>
      <c r="F24" s="1151">
        <v>229357.73477414122</v>
      </c>
      <c r="G24" s="1151">
        <v>532337.83839620522</v>
      </c>
      <c r="H24" s="1151">
        <v>334284.35617138678</v>
      </c>
      <c r="I24" s="1151">
        <v>651379.90472304681</v>
      </c>
      <c r="J24" s="1151">
        <v>838639.62601239071</v>
      </c>
      <c r="K24" s="1151">
        <v>330816.97370586859</v>
      </c>
      <c r="L24" s="1151">
        <v>200332.14278717426</v>
      </c>
      <c r="M24" s="1151">
        <v>421970.66340329504</v>
      </c>
      <c r="N24" s="1151">
        <v>636533.29385260702</v>
      </c>
      <c r="O24" s="1151">
        <v>324048.05054729269</v>
      </c>
      <c r="P24" s="1151">
        <v>267515.08436540008</v>
      </c>
      <c r="Q24" s="1151">
        <v>521121.4376463627</v>
      </c>
      <c r="R24" s="1151">
        <v>331167.16154978727</v>
      </c>
      <c r="S24" s="1151">
        <v>935379.93514994474</v>
      </c>
      <c r="T24" s="1204">
        <v>312046.64660070813</v>
      </c>
      <c r="U24" s="1152">
        <f t="shared" si="1"/>
        <v>473446.05306244065</v>
      </c>
      <c r="W24" s="1157">
        <f t="shared" si="2"/>
        <v>15.75</v>
      </c>
      <c r="X24" s="1150">
        <v>15.5</v>
      </c>
      <c r="Y24" s="1163">
        <v>6.5138428139128965</v>
      </c>
      <c r="Z24" s="1163">
        <v>800.85412344991096</v>
      </c>
      <c r="AA24" s="1163">
        <v>4577.9492493686757</v>
      </c>
      <c r="AB24" s="1163">
        <v>11831.149514312237</v>
      </c>
      <c r="AC24" s="1163">
        <v>46374.711479923739</v>
      </c>
      <c r="AD24" s="1163">
        <v>68421.231480604285</v>
      </c>
      <c r="AE24" s="1163">
        <v>26715.524711717851</v>
      </c>
      <c r="AF24" s="1163">
        <v>27973.56825654722</v>
      </c>
      <c r="AG24" s="1163">
        <v>12894.795452643755</v>
      </c>
      <c r="AH24" s="1163">
        <v>17288.167347582912</v>
      </c>
      <c r="AI24" s="1163">
        <v>38148.061883063136</v>
      </c>
      <c r="AJ24" s="1163">
        <v>27763.255032675628</v>
      </c>
      <c r="AK24" s="1163">
        <v>26682.966816765242</v>
      </c>
      <c r="AL24" s="1163"/>
      <c r="AM24" s="1163">
        <v>189840.42346960297</v>
      </c>
      <c r="AN24" s="1163">
        <v>13615.952296228486</v>
      </c>
      <c r="AO24" s="1163">
        <v>97238.045804354348</v>
      </c>
      <c r="AP24" s="1204">
        <v>66322.820513108993</v>
      </c>
      <c r="AQ24" s="1152">
        <f t="shared" si="3"/>
        <v>91754.310520823696</v>
      </c>
      <c r="AS24" s="320"/>
    </row>
    <row r="25" spans="1:45">
      <c r="A25" s="1145">
        <f t="shared" si="0"/>
        <v>16.25</v>
      </c>
      <c r="B25" s="1143">
        <v>16</v>
      </c>
      <c r="C25" s="1151">
        <v>55159.923604832977</v>
      </c>
      <c r="D25" s="1151">
        <v>658754.74701115605</v>
      </c>
      <c r="E25" s="1151">
        <v>334004.65572721965</v>
      </c>
      <c r="F25" s="1151">
        <v>382395.01681603008</v>
      </c>
      <c r="G25" s="1151">
        <v>649408.4368144155</v>
      </c>
      <c r="H25" s="1151">
        <v>312619.84917035891</v>
      </c>
      <c r="I25" s="1151">
        <v>535672.94130652747</v>
      </c>
      <c r="J25" s="1151">
        <v>581550.32884083432</v>
      </c>
      <c r="K25" s="1151">
        <v>384155.13932403468</v>
      </c>
      <c r="L25" s="1151">
        <v>425936.38176773168</v>
      </c>
      <c r="M25" s="1151">
        <v>547796.393688004</v>
      </c>
      <c r="N25" s="1151">
        <v>581864.19645912433</v>
      </c>
      <c r="O25" s="1151">
        <v>430411.76230761863</v>
      </c>
      <c r="P25" s="1151">
        <v>372560.91897647385</v>
      </c>
      <c r="Q25" s="1151">
        <v>632755.6212498605</v>
      </c>
      <c r="R25" s="1151">
        <v>490571.8277306474</v>
      </c>
      <c r="S25" s="1151">
        <v>941109.57195824047</v>
      </c>
      <c r="T25" s="1204">
        <v>353762.93050443515</v>
      </c>
      <c r="U25" s="1152">
        <f t="shared" si="1"/>
        <v>558152.17408393149</v>
      </c>
      <c r="W25" s="1157">
        <f t="shared" si="2"/>
        <v>16.25</v>
      </c>
      <c r="X25" s="1162">
        <v>16</v>
      </c>
      <c r="Y25" s="1163">
        <v>124.16674247383307</v>
      </c>
      <c r="Z25" s="1163">
        <v>0</v>
      </c>
      <c r="AA25" s="1163">
        <v>5703.0991708978117</v>
      </c>
      <c r="AB25" s="1163">
        <v>18469.603270179614</v>
      </c>
      <c r="AC25" s="1163">
        <v>44288.040013279009</v>
      </c>
      <c r="AD25" s="1163">
        <v>44832.752116799311</v>
      </c>
      <c r="AE25" s="1163">
        <v>42882.831861363476</v>
      </c>
      <c r="AF25" s="1163">
        <v>22178.712395900337</v>
      </c>
      <c r="AG25" s="1163">
        <v>16045.249806663664</v>
      </c>
      <c r="AH25" s="1163">
        <v>19307.661529826873</v>
      </c>
      <c r="AI25" s="1163">
        <v>55473.017541021618</v>
      </c>
      <c r="AJ25" s="1163">
        <v>54779.213784161366</v>
      </c>
      <c r="AK25" s="1163">
        <v>43521.387121295898</v>
      </c>
      <c r="AL25" s="1163"/>
      <c r="AM25" s="1163">
        <v>301861.47451605357</v>
      </c>
      <c r="AN25" s="1163">
        <v>25118.004967958695</v>
      </c>
      <c r="AO25" s="1163">
        <v>177129.25238243991</v>
      </c>
      <c r="AP25" s="1204">
        <v>30721.902251219741</v>
      </c>
      <c r="AQ25" s="1152">
        <f t="shared" si="3"/>
        <v>133707.65852941797</v>
      </c>
      <c r="AS25" s="320"/>
    </row>
    <row r="26" spans="1:45">
      <c r="A26" s="1145">
        <f t="shared" si="0"/>
        <v>16.75</v>
      </c>
      <c r="B26" s="1147">
        <v>16.5</v>
      </c>
      <c r="C26" s="1151">
        <v>89441.327666534708</v>
      </c>
      <c r="D26" s="1151">
        <v>782031.38648252061</v>
      </c>
      <c r="E26" s="1151">
        <v>301367.16494483763</v>
      </c>
      <c r="F26" s="1151">
        <v>459388.78610971262</v>
      </c>
      <c r="G26" s="1151">
        <v>550138.76389691513</v>
      </c>
      <c r="H26" s="1151">
        <v>246628.67686723414</v>
      </c>
      <c r="I26" s="1151">
        <v>356422.71412608359</v>
      </c>
      <c r="J26" s="1151">
        <v>433577.92532915546</v>
      </c>
      <c r="K26" s="1151">
        <v>435665.8457415388</v>
      </c>
      <c r="L26" s="1151">
        <v>578739.24930563674</v>
      </c>
      <c r="M26" s="1151">
        <v>718809.35922564217</v>
      </c>
      <c r="N26" s="1151">
        <v>383573.09714500007</v>
      </c>
      <c r="O26" s="1151">
        <v>519492.91270091856</v>
      </c>
      <c r="P26" s="1151">
        <v>347585.6939215142</v>
      </c>
      <c r="Q26" s="1151">
        <v>404559.35717458796</v>
      </c>
      <c r="R26" s="1151">
        <v>490748.180965557</v>
      </c>
      <c r="S26" s="1151">
        <v>877827.25939050224</v>
      </c>
      <c r="T26" s="1204">
        <v>311276.47830189619</v>
      </c>
      <c r="U26" s="1152">
        <f t="shared" si="1"/>
        <v>486399.39395081147</v>
      </c>
      <c r="W26" s="1157">
        <f t="shared" si="2"/>
        <v>16.75</v>
      </c>
      <c r="X26" s="1150">
        <v>16.5</v>
      </c>
      <c r="Y26" s="1163">
        <v>23.806251944432617</v>
      </c>
      <c r="Z26" s="1163">
        <v>1601.7082468998219</v>
      </c>
      <c r="AA26" s="1163">
        <v>5354.3698201671286</v>
      </c>
      <c r="AB26" s="1163">
        <v>38766.661059993152</v>
      </c>
      <c r="AC26" s="1163">
        <v>38991.552436319929</v>
      </c>
      <c r="AD26" s="1163">
        <v>32485.902913208552</v>
      </c>
      <c r="AE26" s="1163">
        <v>26188.239551149676</v>
      </c>
      <c r="AF26" s="1163">
        <v>38313.676281643842</v>
      </c>
      <c r="AG26" s="1163">
        <v>8061.8001984244893</v>
      </c>
      <c r="AH26" s="1163">
        <v>22020.379756174309</v>
      </c>
      <c r="AI26" s="1163">
        <v>46616.305574879116</v>
      </c>
      <c r="AJ26" s="1163">
        <v>43028.170793415542</v>
      </c>
      <c r="AK26" s="1163">
        <v>66456.666983845324</v>
      </c>
      <c r="AL26" s="1163"/>
      <c r="AM26" s="1163">
        <v>432822.30618223065</v>
      </c>
      <c r="AN26" s="1163">
        <v>25076.425894948945</v>
      </c>
      <c r="AO26" s="1163">
        <v>215211.36982275758</v>
      </c>
      <c r="AP26" s="1204">
        <v>88811.306897386894</v>
      </c>
      <c r="AQ26" s="1152">
        <f t="shared" si="3"/>
        <v>190480.35219933101</v>
      </c>
      <c r="AS26" s="320"/>
    </row>
    <row r="27" spans="1:45">
      <c r="A27" s="1145">
        <f t="shared" si="0"/>
        <v>17.25</v>
      </c>
      <c r="B27" s="1143">
        <v>17</v>
      </c>
      <c r="C27" s="1151">
        <v>73243.804120319372</v>
      </c>
      <c r="D27" s="1151">
        <v>707509.559710206</v>
      </c>
      <c r="E27" s="1151">
        <v>540741.84872992977</v>
      </c>
      <c r="F27" s="1151">
        <v>761594.33424275299</v>
      </c>
      <c r="G27" s="1151">
        <v>565685.38664141856</v>
      </c>
      <c r="H27" s="1151">
        <v>268883.91667890246</v>
      </c>
      <c r="I27" s="1151">
        <v>250812.68572948914</v>
      </c>
      <c r="J27" s="1151">
        <v>293342.69447745354</v>
      </c>
      <c r="K27" s="1151">
        <v>359152.74239336152</v>
      </c>
      <c r="L27" s="1151">
        <v>577306.78361552104</v>
      </c>
      <c r="M27" s="1151">
        <v>1151806.4091639863</v>
      </c>
      <c r="N27" s="1151">
        <v>443905.48536929354</v>
      </c>
      <c r="O27" s="1151">
        <v>786286.09301970317</v>
      </c>
      <c r="P27" s="1151">
        <v>436248.22595132847</v>
      </c>
      <c r="Q27" s="1151">
        <v>398596.0885766772</v>
      </c>
      <c r="R27" s="1151">
        <v>594637.68594796467</v>
      </c>
      <c r="S27" s="1151">
        <v>847735.13661192264</v>
      </c>
      <c r="T27" s="1204">
        <v>303098.06020964752</v>
      </c>
      <c r="U27" s="1152">
        <f t="shared" si="1"/>
        <v>516063.03945950809</v>
      </c>
      <c r="W27" s="1157">
        <f t="shared" si="2"/>
        <v>17.25</v>
      </c>
      <c r="X27" s="1162">
        <v>17</v>
      </c>
      <c r="Y27" s="1163">
        <v>59.383128319656308</v>
      </c>
      <c r="Z27" s="1163">
        <v>2402.5623703497336</v>
      </c>
      <c r="AA27" s="1163">
        <v>9092.6824704226583</v>
      </c>
      <c r="AB27" s="1163">
        <v>42886.923124571455</v>
      </c>
      <c r="AC27" s="1163">
        <v>26401.510086265196</v>
      </c>
      <c r="AD27" s="1163">
        <v>59094.54072437634</v>
      </c>
      <c r="AE27" s="1163">
        <v>52825.930957790217</v>
      </c>
      <c r="AF27" s="1163">
        <v>33550.654402939661</v>
      </c>
      <c r="AG27" s="1163">
        <v>28403.677379102868</v>
      </c>
      <c r="AH27" s="1163">
        <v>27170.609515932603</v>
      </c>
      <c r="AI27" s="1163">
        <v>65757.957761504062</v>
      </c>
      <c r="AJ27" s="1163">
        <v>117551.51532405202</v>
      </c>
      <c r="AK27" s="1163">
        <v>123459.20240480681</v>
      </c>
      <c r="AL27" s="1163"/>
      <c r="AM27" s="1163">
        <v>586185.99790707941</v>
      </c>
      <c r="AN27" s="1163">
        <v>44074.891601149364</v>
      </c>
      <c r="AO27" s="1163">
        <v>436003.08908936032</v>
      </c>
      <c r="AP27" s="1204">
        <v>81801.343849268495</v>
      </c>
      <c r="AQ27" s="1152">
        <f t="shared" si="3"/>
        <v>287016.33061171439</v>
      </c>
      <c r="AS27" s="320"/>
    </row>
    <row r="28" spans="1:45">
      <c r="A28" s="1145">
        <f t="shared" si="0"/>
        <v>17.75</v>
      </c>
      <c r="B28" s="1147">
        <v>17.5</v>
      </c>
      <c r="C28" s="1151">
        <v>122281.70539037821</v>
      </c>
      <c r="D28" s="1151">
        <v>653114.87209115527</v>
      </c>
      <c r="E28" s="1151">
        <v>517752.39977161522</v>
      </c>
      <c r="F28" s="1151">
        <v>829466.42638418893</v>
      </c>
      <c r="G28" s="1151">
        <v>425498.40097844071</v>
      </c>
      <c r="H28" s="1151">
        <v>313303.77444572054</v>
      </c>
      <c r="I28" s="1151">
        <v>237432.82613347983</v>
      </c>
      <c r="J28" s="1151">
        <v>526555.39868198289</v>
      </c>
      <c r="K28" s="1151">
        <v>243842.04139549361</v>
      </c>
      <c r="L28" s="1151">
        <v>458905.39060649765</v>
      </c>
      <c r="M28" s="1151">
        <v>1246782.3330610695</v>
      </c>
      <c r="N28" s="1151">
        <v>508676.71920327388</v>
      </c>
      <c r="O28" s="1151">
        <v>723173.48897366319</v>
      </c>
      <c r="P28" s="1151">
        <v>366246.22403883736</v>
      </c>
      <c r="Q28" s="1151">
        <v>236137.21693178147</v>
      </c>
      <c r="R28" s="1151">
        <v>592751.17410957592</v>
      </c>
      <c r="S28" s="1151">
        <v>713403.18027206731</v>
      </c>
      <c r="T28" s="1204">
        <v>277689.53576188965</v>
      </c>
      <c r="U28" s="1152">
        <f t="shared" si="1"/>
        <v>437245.46622283029</v>
      </c>
      <c r="W28" s="1157">
        <f t="shared" si="2"/>
        <v>17.75</v>
      </c>
      <c r="X28" s="1150">
        <v>17.5</v>
      </c>
      <c r="Y28" s="1163">
        <v>193.97158682690844</v>
      </c>
      <c r="Z28" s="1163">
        <v>9610.2494813989342</v>
      </c>
      <c r="AA28" s="1163">
        <v>24147.739054987753</v>
      </c>
      <c r="AB28" s="1163">
        <v>27555.706092090786</v>
      </c>
      <c r="AC28" s="1163">
        <v>8761.958240429396</v>
      </c>
      <c r="AD28" s="1163">
        <v>47067.098387113932</v>
      </c>
      <c r="AE28" s="1163">
        <v>10015.377460365971</v>
      </c>
      <c r="AF28" s="1163">
        <v>19068.033192497252</v>
      </c>
      <c r="AG28" s="1163">
        <v>27356.667563545547</v>
      </c>
      <c r="AH28" s="1163">
        <v>22473.474475581985</v>
      </c>
      <c r="AI28" s="1163">
        <v>102928.35436596577</v>
      </c>
      <c r="AJ28" s="1163">
        <v>72872.051636463642</v>
      </c>
      <c r="AK28" s="1163">
        <v>149983.39366688734</v>
      </c>
      <c r="AL28" s="1163"/>
      <c r="AM28" s="1163">
        <v>553246.80506912828</v>
      </c>
      <c r="AN28" s="1163">
        <v>85337.442551977409</v>
      </c>
      <c r="AO28" s="1163">
        <v>436664.21953315608</v>
      </c>
      <c r="AP28" s="1204">
        <v>96468.1388352879</v>
      </c>
      <c r="AQ28" s="1152">
        <f t="shared" si="3"/>
        <v>292929.15149738744</v>
      </c>
      <c r="AS28" s="320"/>
    </row>
    <row r="29" spans="1:45">
      <c r="A29" s="1145">
        <f t="shared" si="0"/>
        <v>18.25</v>
      </c>
      <c r="B29" s="1143">
        <v>18</v>
      </c>
      <c r="C29" s="1151">
        <v>104066.7848070699</v>
      </c>
      <c r="D29" s="1151">
        <v>442155.45518813969</v>
      </c>
      <c r="E29" s="1151">
        <v>787436.53187285026</v>
      </c>
      <c r="F29" s="1151">
        <v>1157243.0814812053</v>
      </c>
      <c r="G29" s="1151">
        <v>366270.26884948276</v>
      </c>
      <c r="H29" s="1151">
        <v>448682.39393948868</v>
      </c>
      <c r="I29" s="1151">
        <v>185119.10132403916</v>
      </c>
      <c r="J29" s="1151">
        <v>804418.89143709512</v>
      </c>
      <c r="K29" s="1151">
        <v>313379.28489621048</v>
      </c>
      <c r="L29" s="1151">
        <v>307616.59622391942</v>
      </c>
      <c r="M29" s="1151">
        <v>1258101.4832634807</v>
      </c>
      <c r="N29" s="1151">
        <v>704388.23999400577</v>
      </c>
      <c r="O29" s="1151">
        <v>905726.21555286075</v>
      </c>
      <c r="P29" s="1151">
        <v>496247.93464017153</v>
      </c>
      <c r="Q29" s="1151">
        <v>249700.51831373383</v>
      </c>
      <c r="R29" s="1151">
        <v>865308.61908980238</v>
      </c>
      <c r="S29" s="1151">
        <v>751019.93564931082</v>
      </c>
      <c r="T29" s="1204">
        <v>273891.23623118963</v>
      </c>
      <c r="U29" s="1152">
        <f t="shared" si="1"/>
        <v>527233.64878484164</v>
      </c>
      <c r="W29" s="1157">
        <f t="shared" si="2"/>
        <v>18.25</v>
      </c>
      <c r="X29" s="1162">
        <v>18</v>
      </c>
      <c r="Y29" s="1163">
        <v>685.85172494651317</v>
      </c>
      <c r="Z29" s="1163">
        <v>4805.1247406994671</v>
      </c>
      <c r="AA29" s="1163">
        <v>28718.03190899589</v>
      </c>
      <c r="AB29" s="1163">
        <v>18425.609322660883</v>
      </c>
      <c r="AC29" s="1163">
        <v>19802.926320989034</v>
      </c>
      <c r="AD29" s="1163">
        <v>85318.025974659366</v>
      </c>
      <c r="AE29" s="1163">
        <v>36026.683105567427</v>
      </c>
      <c r="AF29" s="1163">
        <v>44776.571385584524</v>
      </c>
      <c r="AG29" s="1163">
        <v>51506.90434918832</v>
      </c>
      <c r="AH29" s="1163">
        <v>28925.017799149653</v>
      </c>
      <c r="AI29" s="1163">
        <v>131673.46053283438</v>
      </c>
      <c r="AJ29" s="1163">
        <v>178856.88552473666</v>
      </c>
      <c r="AK29" s="1163">
        <v>273755.4264148064</v>
      </c>
      <c r="AL29" s="1163"/>
      <c r="AM29" s="1163">
        <v>601160.62623854447</v>
      </c>
      <c r="AN29" s="1163">
        <v>140261.27306638032</v>
      </c>
      <c r="AO29" s="1163">
        <v>616215.66172987421</v>
      </c>
      <c r="AP29" s="1204">
        <v>118646.47448506975</v>
      </c>
      <c r="AQ29" s="1152">
        <f t="shared" si="3"/>
        <v>369071.00887996721</v>
      </c>
      <c r="AS29" s="320"/>
    </row>
    <row r="30" spans="1:45">
      <c r="A30" s="1145">
        <f t="shared" si="0"/>
        <v>18.75</v>
      </c>
      <c r="B30" s="1147">
        <v>18.5</v>
      </c>
      <c r="C30" s="1151">
        <v>119005.74657291472</v>
      </c>
      <c r="D30" s="1151">
        <v>236675.5792256064</v>
      </c>
      <c r="E30" s="1151">
        <v>793377.2957015374</v>
      </c>
      <c r="F30" s="1151">
        <v>1026789.8185964214</v>
      </c>
      <c r="G30" s="1151">
        <v>301197.41735009011</v>
      </c>
      <c r="H30" s="1151">
        <v>407180.40524222236</v>
      </c>
      <c r="I30" s="1151">
        <v>218366.59018201515</v>
      </c>
      <c r="J30" s="1151">
        <v>1100646.1456601091</v>
      </c>
      <c r="K30" s="1151">
        <v>475291.06088159553</v>
      </c>
      <c r="L30" s="1151">
        <v>312674.31331530551</v>
      </c>
      <c r="M30" s="1151">
        <v>779993.88795190235</v>
      </c>
      <c r="N30" s="1151">
        <v>636288.18856087863</v>
      </c>
      <c r="O30" s="1151">
        <v>698214.4010006719</v>
      </c>
      <c r="P30" s="1151">
        <v>459760.3920970246</v>
      </c>
      <c r="Q30" s="1151">
        <v>201388.02791264126</v>
      </c>
      <c r="R30" s="1151">
        <v>816889.10331014474</v>
      </c>
      <c r="S30" s="1151">
        <v>531538.6189959629</v>
      </c>
      <c r="T30" s="1204">
        <v>187775.54217771805</v>
      </c>
      <c r="U30" s="1152">
        <f t="shared" si="1"/>
        <v>439470.3368986983</v>
      </c>
      <c r="W30" s="1157">
        <f t="shared" si="2"/>
        <v>18.75</v>
      </c>
      <c r="X30" s="1150">
        <v>18.5</v>
      </c>
      <c r="Y30" s="1163">
        <v>1292.5068818587401</v>
      </c>
      <c r="Z30" s="1163">
        <v>5553.8926999480227</v>
      </c>
      <c r="AA30" s="1163">
        <v>34489.27975982624</v>
      </c>
      <c r="AB30" s="1163">
        <v>33571.670653683374</v>
      </c>
      <c r="AC30" s="1163">
        <v>10845.444155507714</v>
      </c>
      <c r="AD30" s="1163">
        <v>198393.94460150463</v>
      </c>
      <c r="AE30" s="1163">
        <v>46831.961236087584</v>
      </c>
      <c r="AF30" s="1163">
        <v>40714.293369552477</v>
      </c>
      <c r="AG30" s="1163">
        <v>64706.215189401119</v>
      </c>
      <c r="AH30" s="1163">
        <v>38022.803449537219</v>
      </c>
      <c r="AI30" s="1163">
        <v>124780.66636375555</v>
      </c>
      <c r="AJ30" s="1163">
        <v>145232.83392533197</v>
      </c>
      <c r="AK30" s="1163">
        <v>242968.3334765762</v>
      </c>
      <c r="AL30" s="1163"/>
      <c r="AM30" s="1163">
        <v>447841.94561850297</v>
      </c>
      <c r="AN30" s="1163">
        <v>320641.42248422728</v>
      </c>
      <c r="AO30" s="1163">
        <v>523454.41191383533</v>
      </c>
      <c r="AP30" s="1204">
        <v>183055.25270759195</v>
      </c>
      <c r="AQ30" s="1152">
        <f t="shared" si="3"/>
        <v>368748.25818103942</v>
      </c>
      <c r="AS30" s="320"/>
    </row>
    <row r="31" spans="1:45">
      <c r="A31" s="1145">
        <f t="shared" si="0"/>
        <v>19.25</v>
      </c>
      <c r="B31" s="1143">
        <v>19</v>
      </c>
      <c r="C31" s="1151">
        <v>143466.91054924269</v>
      </c>
      <c r="D31" s="1151">
        <v>167372.68900105194</v>
      </c>
      <c r="E31" s="1151">
        <v>961469.3538967747</v>
      </c>
      <c r="F31" s="1151">
        <v>1091256.6506360159</v>
      </c>
      <c r="G31" s="1151">
        <v>165954.10165360864</v>
      </c>
      <c r="H31" s="1151">
        <v>476980.87312103302</v>
      </c>
      <c r="I31" s="1151">
        <v>222519.83798754142</v>
      </c>
      <c r="J31" s="1151">
        <v>807497.89579226309</v>
      </c>
      <c r="K31" s="1151">
        <v>617765.4319618867</v>
      </c>
      <c r="L31" s="1151">
        <v>432596.69971580041</v>
      </c>
      <c r="M31" s="1151">
        <v>595754.66869254876</v>
      </c>
      <c r="N31" s="1151">
        <v>759017.2461678345</v>
      </c>
      <c r="O31" s="1151">
        <v>696576.79334551981</v>
      </c>
      <c r="P31" s="1151">
        <v>646582.58350710641</v>
      </c>
      <c r="Q31" s="1151">
        <v>291662.53211429203</v>
      </c>
      <c r="R31" s="1151">
        <v>1173075.652937067</v>
      </c>
      <c r="S31" s="1151">
        <v>529238.78749829903</v>
      </c>
      <c r="T31" s="1204">
        <v>187614.02352867421</v>
      </c>
      <c r="U31" s="1152">
        <f t="shared" si="1"/>
        <v>565634.71591708774</v>
      </c>
      <c r="W31" s="1157">
        <f t="shared" si="2"/>
        <v>19.25</v>
      </c>
      <c r="X31" s="1162">
        <v>19</v>
      </c>
      <c r="Y31" s="1163">
        <v>3621.7506022017528</v>
      </c>
      <c r="Z31" s="1163">
        <v>4192.1693365782539</v>
      </c>
      <c r="AA31" s="1163">
        <v>45561.177015963483</v>
      </c>
      <c r="AB31" s="1163">
        <v>75677.946428259238</v>
      </c>
      <c r="AC31" s="1163">
        <v>26131.222183323654</v>
      </c>
      <c r="AD31" s="1163">
        <v>308088.91002909181</v>
      </c>
      <c r="AE31" s="1163">
        <v>41405.311238088696</v>
      </c>
      <c r="AF31" s="1163">
        <v>59635.015913772004</v>
      </c>
      <c r="AG31" s="1163">
        <v>171397.29412848328</v>
      </c>
      <c r="AH31" s="1163">
        <v>55881.395864970968</v>
      </c>
      <c r="AI31" s="1163">
        <v>225549.75313704129</v>
      </c>
      <c r="AJ31" s="1163">
        <v>240157.58991181027</v>
      </c>
      <c r="AK31" s="1163">
        <v>345350.87791406974</v>
      </c>
      <c r="AL31" s="1163"/>
      <c r="AM31" s="1163">
        <v>497760.86447239155</v>
      </c>
      <c r="AN31" s="1163">
        <v>755421.46604888549</v>
      </c>
      <c r="AO31" s="1163">
        <v>486012.90422954562</v>
      </c>
      <c r="AP31" s="1204">
        <v>245774.7276755108</v>
      </c>
      <c r="AQ31" s="1152">
        <f t="shared" si="3"/>
        <v>496242.49060658336</v>
      </c>
      <c r="AS31" s="320"/>
    </row>
    <row r="32" spans="1:45">
      <c r="A32" s="1145">
        <f t="shared" si="0"/>
        <v>19.75</v>
      </c>
      <c r="B32" s="1147">
        <v>19.5</v>
      </c>
      <c r="C32" s="1151">
        <v>117045.07916651144</v>
      </c>
      <c r="D32" s="1151">
        <v>106790.98839112539</v>
      </c>
      <c r="E32" s="1151">
        <v>954631.09751754126</v>
      </c>
      <c r="F32" s="1151">
        <v>743672.97824234772</v>
      </c>
      <c r="G32" s="1151">
        <v>105378.23067360328</v>
      </c>
      <c r="H32" s="1151">
        <v>374445.17662640999</v>
      </c>
      <c r="I32" s="1151">
        <v>203832.93144232011</v>
      </c>
      <c r="J32" s="1151">
        <v>452786.5757998263</v>
      </c>
      <c r="K32" s="1151">
        <v>567020.39413513336</v>
      </c>
      <c r="L32" s="1151">
        <v>410878.97011557478</v>
      </c>
      <c r="M32" s="1151">
        <v>385042.84154230356</v>
      </c>
      <c r="N32" s="1151">
        <v>572801.88095450611</v>
      </c>
      <c r="O32" s="1151">
        <v>467729.09797991632</v>
      </c>
      <c r="P32" s="1151">
        <v>503497.5676486725</v>
      </c>
      <c r="Q32" s="1151">
        <v>238495.82920038831</v>
      </c>
      <c r="R32" s="1151">
        <v>996105.09842269367</v>
      </c>
      <c r="S32" s="1151">
        <v>316355.59220728872</v>
      </c>
      <c r="T32" s="1204">
        <v>117966.16728542936</v>
      </c>
      <c r="U32" s="1152">
        <f t="shared" si="1"/>
        <v>434484.0509528945</v>
      </c>
      <c r="W32" s="1157">
        <f t="shared" si="2"/>
        <v>19.75</v>
      </c>
      <c r="X32" s="1150">
        <v>19.5</v>
      </c>
      <c r="Y32" s="1163">
        <v>4283.7085906212715</v>
      </c>
      <c r="Z32" s="1163">
        <v>13753.905230824328</v>
      </c>
      <c r="AA32" s="1163">
        <v>54163.599720220387</v>
      </c>
      <c r="AB32" s="1163">
        <v>112358.03757345479</v>
      </c>
      <c r="AC32" s="1163">
        <v>31926.82183931036</v>
      </c>
      <c r="AD32" s="1163">
        <v>286969.67951569089</v>
      </c>
      <c r="AE32" s="1163">
        <v>94648.327424769755</v>
      </c>
      <c r="AF32" s="1163">
        <v>62908.961487396096</v>
      </c>
      <c r="AG32" s="1163">
        <v>187967.64021067487</v>
      </c>
      <c r="AH32" s="1163">
        <v>67699.862967729248</v>
      </c>
      <c r="AI32" s="1163">
        <v>262409.95087540196</v>
      </c>
      <c r="AJ32" s="1163">
        <v>329139.21054256137</v>
      </c>
      <c r="AK32" s="1163">
        <v>390157.78911095543</v>
      </c>
      <c r="AL32" s="1163"/>
      <c r="AM32" s="1163">
        <v>452492.71243915759</v>
      </c>
      <c r="AN32" s="1163">
        <v>768339.13505338575</v>
      </c>
      <c r="AO32" s="1163">
        <v>456816.51646979124</v>
      </c>
      <c r="AP32" s="1204">
        <v>338000.64594872447</v>
      </c>
      <c r="AQ32" s="1152">
        <f t="shared" si="3"/>
        <v>503912.25247776473</v>
      </c>
      <c r="AS32" s="320"/>
    </row>
    <row r="33" spans="1:45">
      <c r="A33" s="1145">
        <f t="shared" si="0"/>
        <v>20.25</v>
      </c>
      <c r="B33" s="1143">
        <v>20</v>
      </c>
      <c r="C33" s="1151">
        <v>160123.80038074855</v>
      </c>
      <c r="D33" s="1151">
        <v>91236.12754597381</v>
      </c>
      <c r="E33" s="1151">
        <v>985440.49363550998</v>
      </c>
      <c r="F33" s="1151">
        <v>569264.95090576587</v>
      </c>
      <c r="G33" s="1151">
        <v>99532.140215564868</v>
      </c>
      <c r="H33" s="1151">
        <v>246369.31507186522</v>
      </c>
      <c r="I33" s="1151">
        <v>149516.44351012085</v>
      </c>
      <c r="J33" s="1151">
        <v>180749.31612685582</v>
      </c>
      <c r="K33" s="1151">
        <v>390274.36569001351</v>
      </c>
      <c r="L33" s="1151">
        <v>467306.83558988152</v>
      </c>
      <c r="M33" s="1151">
        <v>363897.23022765096</v>
      </c>
      <c r="N33" s="1151">
        <v>465906.04520432663</v>
      </c>
      <c r="O33" s="1151">
        <v>486850.72142383433</v>
      </c>
      <c r="P33" s="1151">
        <v>508200.60475770687</v>
      </c>
      <c r="Q33" s="1151">
        <v>341963.39016835153</v>
      </c>
      <c r="R33" s="1151">
        <v>1275023.027550491</v>
      </c>
      <c r="S33" s="1151">
        <v>379978.58066483901</v>
      </c>
      <c r="T33" s="1204">
        <v>138023.12800294155</v>
      </c>
      <c r="U33" s="1152">
        <f t="shared" si="1"/>
        <v>528637.74622886605</v>
      </c>
      <c r="W33" s="1157">
        <f t="shared" si="2"/>
        <v>20.25</v>
      </c>
      <c r="X33" s="1162">
        <v>20</v>
      </c>
      <c r="Y33" s="1163">
        <v>10773.091645193892</v>
      </c>
      <c r="Z33" s="1163">
        <v>22993.827196294984</v>
      </c>
      <c r="AA33" s="1163">
        <v>70313.93393927053</v>
      </c>
      <c r="AB33" s="1163">
        <v>156494.26465833196</v>
      </c>
      <c r="AC33" s="1163">
        <v>48536.608140948068</v>
      </c>
      <c r="AD33" s="1163">
        <v>270253.98031986196</v>
      </c>
      <c r="AE33" s="1163">
        <v>159034.36681372367</v>
      </c>
      <c r="AF33" s="1163">
        <v>87816.057950531773</v>
      </c>
      <c r="AG33" s="1163">
        <v>351957.03765819193</v>
      </c>
      <c r="AH33" s="1163">
        <v>100641.16143528177</v>
      </c>
      <c r="AI33" s="1163">
        <v>436809.25076967065</v>
      </c>
      <c r="AJ33" s="1163">
        <v>468979.360041762</v>
      </c>
      <c r="AK33" s="1163">
        <v>441633.54492907802</v>
      </c>
      <c r="AL33" s="1163"/>
      <c r="AM33" s="1163">
        <v>637721.16179362184</v>
      </c>
      <c r="AN33" s="1163">
        <v>822002.13677349128</v>
      </c>
      <c r="AO33" s="1163">
        <v>421940.7701401643</v>
      </c>
      <c r="AP33" s="1204">
        <v>432012.73419245757</v>
      </c>
      <c r="AQ33" s="1152">
        <f t="shared" si="3"/>
        <v>578419.20072493376</v>
      </c>
      <c r="AS33" s="320"/>
    </row>
    <row r="34" spans="1:45">
      <c r="A34" s="1145">
        <f t="shared" si="0"/>
        <v>20.75</v>
      </c>
      <c r="B34" s="1147">
        <v>20.5</v>
      </c>
      <c r="C34" s="1151">
        <v>254931.54070695044</v>
      </c>
      <c r="D34" s="1151">
        <v>76354.910241287696</v>
      </c>
      <c r="E34" s="1151">
        <v>746756.03624139773</v>
      </c>
      <c r="F34" s="1151">
        <v>301178.06282624189</v>
      </c>
      <c r="G34" s="1151">
        <v>137374.87988261407</v>
      </c>
      <c r="H34" s="1151">
        <v>243613.4494472681</v>
      </c>
      <c r="I34" s="1151">
        <v>248387.98680035959</v>
      </c>
      <c r="J34" s="1151">
        <v>116809.54842192147</v>
      </c>
      <c r="K34" s="1151">
        <v>314046.58067638101</v>
      </c>
      <c r="L34" s="1151">
        <v>323687.4996103709</v>
      </c>
      <c r="M34" s="1151">
        <v>186168.96284413998</v>
      </c>
      <c r="N34" s="1151">
        <v>261333.67829639767</v>
      </c>
      <c r="O34" s="1151">
        <v>268676.82450993045</v>
      </c>
      <c r="P34" s="1151">
        <v>298097.16204947245</v>
      </c>
      <c r="Q34" s="1151">
        <v>233340.43878242202</v>
      </c>
      <c r="R34" s="1151">
        <v>643446.91039985593</v>
      </c>
      <c r="S34" s="1151">
        <v>188101.98587620605</v>
      </c>
      <c r="T34" s="1204">
        <v>86963.541737856605</v>
      </c>
      <c r="U34" s="1152">
        <f t="shared" si="1"/>
        <v>289990.00776916259</v>
      </c>
      <c r="W34" s="1157">
        <f t="shared" si="2"/>
        <v>20.75</v>
      </c>
      <c r="X34" s="1150">
        <v>20.5</v>
      </c>
      <c r="Y34" s="1163">
        <v>13227.254840799898</v>
      </c>
      <c r="Z34" s="1163">
        <v>31659.712632698665</v>
      </c>
      <c r="AA34" s="1163">
        <v>69365.562874832744</v>
      </c>
      <c r="AB34" s="1163">
        <v>157842.31105520853</v>
      </c>
      <c r="AC34" s="1163">
        <v>57151.019458466508</v>
      </c>
      <c r="AD34" s="1163">
        <v>371565.50032981887</v>
      </c>
      <c r="AE34" s="1163">
        <v>306452.25822813786</v>
      </c>
      <c r="AF34" s="1163">
        <v>85194.462705057173</v>
      </c>
      <c r="AG34" s="1163">
        <v>403985.85695863643</v>
      </c>
      <c r="AH34" s="1163">
        <v>132392.22170650124</v>
      </c>
      <c r="AI34" s="1163">
        <v>467962.22179449431</v>
      </c>
      <c r="AJ34" s="1163">
        <v>635001.59670479898</v>
      </c>
      <c r="AK34" s="1163">
        <v>436876.50571431132</v>
      </c>
      <c r="AL34" s="1163"/>
      <c r="AM34" s="1163">
        <v>586286.86138398247</v>
      </c>
      <c r="AN34" s="1163">
        <v>832147.88430461613</v>
      </c>
      <c r="AO34" s="1163">
        <v>397227.81492049363</v>
      </c>
      <c r="AP34" s="1204">
        <v>572459.74777449726</v>
      </c>
      <c r="AQ34" s="1152">
        <f t="shared" si="3"/>
        <v>597030.5770958974</v>
      </c>
      <c r="AS34" s="320"/>
    </row>
    <row r="35" spans="1:45">
      <c r="A35" s="1145">
        <f t="shared" si="0"/>
        <v>21.25</v>
      </c>
      <c r="B35" s="1143">
        <v>21</v>
      </c>
      <c r="C35" s="1151">
        <v>331687.74173810857</v>
      </c>
      <c r="D35" s="1151">
        <v>64673.541955794222</v>
      </c>
      <c r="E35" s="1151">
        <v>585727.57564934564</v>
      </c>
      <c r="F35" s="1151">
        <v>197859.87296841812</v>
      </c>
      <c r="G35" s="1151">
        <v>162039.18779245723</v>
      </c>
      <c r="H35" s="1151">
        <v>368551.75594229042</v>
      </c>
      <c r="I35" s="1151">
        <v>357513.22124462517</v>
      </c>
      <c r="J35" s="1151">
        <v>88987.110721089746</v>
      </c>
      <c r="K35" s="1151">
        <v>353415.09420908371</v>
      </c>
      <c r="L35" s="1151">
        <v>348628.10449068394</v>
      </c>
      <c r="M35" s="1151">
        <v>190493.77519432726</v>
      </c>
      <c r="N35" s="1151">
        <v>195518.5927466873</v>
      </c>
      <c r="O35" s="1151">
        <v>248205.67372732633</v>
      </c>
      <c r="P35" s="1151">
        <v>290025.67992012505</v>
      </c>
      <c r="Q35" s="1151">
        <v>250869.21025055202</v>
      </c>
      <c r="R35" s="1151">
        <v>481203.12122778641</v>
      </c>
      <c r="S35" s="1151">
        <v>177406.90476615424</v>
      </c>
      <c r="T35" s="1204">
        <v>127392.86232194063</v>
      </c>
      <c r="U35" s="1152">
        <f t="shared" si="1"/>
        <v>265379.55569731171</v>
      </c>
      <c r="W35" s="1157">
        <f t="shared" si="2"/>
        <v>21.25</v>
      </c>
      <c r="X35" s="1162">
        <v>21</v>
      </c>
      <c r="Y35" s="1163">
        <v>19675.076437348733</v>
      </c>
      <c r="Z35" s="1163">
        <v>38126.980684981791</v>
      </c>
      <c r="AA35" s="1163">
        <v>92785.275456436153</v>
      </c>
      <c r="AB35" s="1163">
        <v>198007.19353256913</v>
      </c>
      <c r="AC35" s="1163">
        <v>129721.19244254213</v>
      </c>
      <c r="AD35" s="1163">
        <v>466779.38437051413</v>
      </c>
      <c r="AE35" s="1163">
        <v>375158.7049677936</v>
      </c>
      <c r="AF35" s="1163">
        <v>116488.75833603325</v>
      </c>
      <c r="AG35" s="1163">
        <v>673772.34180547646</v>
      </c>
      <c r="AH35" s="1163">
        <v>272843.09450549126</v>
      </c>
      <c r="AI35" s="1163">
        <v>627375.4286190737</v>
      </c>
      <c r="AJ35" s="1163">
        <v>764506.18162745575</v>
      </c>
      <c r="AK35" s="1163">
        <v>620525.20537079044</v>
      </c>
      <c r="AL35" s="1163"/>
      <c r="AM35" s="1163">
        <v>747738.54638531886</v>
      </c>
      <c r="AN35" s="1163">
        <v>888772.38553701947</v>
      </c>
      <c r="AO35" s="1163">
        <v>613584.77823367959</v>
      </c>
      <c r="AP35" s="1204">
        <v>650484.49586742907</v>
      </c>
      <c r="AQ35" s="1152">
        <f t="shared" si="3"/>
        <v>725145.0515058618</v>
      </c>
      <c r="AS35" s="320"/>
    </row>
    <row r="36" spans="1:45">
      <c r="A36" s="1145">
        <f t="shared" si="0"/>
        <v>21.75</v>
      </c>
      <c r="B36" s="1147">
        <v>21.5</v>
      </c>
      <c r="C36" s="1151">
        <v>407910.31598370022</v>
      </c>
      <c r="D36" s="1151">
        <v>83584.466343928434</v>
      </c>
      <c r="E36" s="1151">
        <v>300396.40867160307</v>
      </c>
      <c r="F36" s="1151">
        <v>105523.97027110062</v>
      </c>
      <c r="G36" s="1151">
        <v>161431.82559113402</v>
      </c>
      <c r="H36" s="1151">
        <v>302624.46851856279</v>
      </c>
      <c r="I36" s="1151">
        <v>324557.71777500497</v>
      </c>
      <c r="J36" s="1151">
        <v>122562.1727813482</v>
      </c>
      <c r="K36" s="1151">
        <v>207804.8258363824</v>
      </c>
      <c r="L36" s="1151">
        <v>282309.69898556516</v>
      </c>
      <c r="M36" s="1151">
        <v>147923.40603086323</v>
      </c>
      <c r="N36" s="1151">
        <v>156503.86668564077</v>
      </c>
      <c r="O36" s="1151">
        <v>174041.61907547832</v>
      </c>
      <c r="P36" s="1151">
        <v>153657.03193537361</v>
      </c>
      <c r="Q36" s="1151">
        <v>133829.32780169146</v>
      </c>
      <c r="R36" s="1151">
        <v>163060.93693773952</v>
      </c>
      <c r="S36" s="1151">
        <v>53802.173401636464</v>
      </c>
      <c r="T36" s="1204">
        <v>86445.028793801292</v>
      </c>
      <c r="U36" s="1152">
        <f t="shared" si="1"/>
        <v>118158.89977404845</v>
      </c>
      <c r="W36" s="1157">
        <f t="shared" si="2"/>
        <v>21.75</v>
      </c>
      <c r="X36" s="1150">
        <v>21.5</v>
      </c>
      <c r="Y36" s="1163">
        <v>37950.469578899523</v>
      </c>
      <c r="Z36" s="1163">
        <v>34991.419682634456</v>
      </c>
      <c r="AA36" s="1163">
        <v>77378.683654566747</v>
      </c>
      <c r="AB36" s="1163">
        <v>162226.92896574046</v>
      </c>
      <c r="AC36" s="1163">
        <v>170134.89854603316</v>
      </c>
      <c r="AD36" s="1163">
        <v>563555.80010096577</v>
      </c>
      <c r="AE36" s="1163">
        <v>638392.24764022487</v>
      </c>
      <c r="AF36" s="1163">
        <v>164888.9316317144</v>
      </c>
      <c r="AG36" s="1163">
        <v>578052.57440386119</v>
      </c>
      <c r="AH36" s="1163">
        <v>432520.90339991183</v>
      </c>
      <c r="AI36" s="1163">
        <v>469871.92388589075</v>
      </c>
      <c r="AJ36" s="1163">
        <v>943001.59596821317</v>
      </c>
      <c r="AK36" s="1163">
        <v>775117.16385640507</v>
      </c>
      <c r="AL36" s="1163"/>
      <c r="AM36" s="1163">
        <v>608645.99867506057</v>
      </c>
      <c r="AN36" s="1163">
        <v>690832.59292126691</v>
      </c>
      <c r="AO36" s="1163">
        <v>544588.79277509986</v>
      </c>
      <c r="AP36" s="1204">
        <v>782261.50791323977</v>
      </c>
      <c r="AQ36" s="1152">
        <f t="shared" si="3"/>
        <v>656582.22307116678</v>
      </c>
      <c r="AS36" s="320"/>
    </row>
    <row r="37" spans="1:45">
      <c r="A37" s="1145">
        <f t="shared" si="0"/>
        <v>22.25</v>
      </c>
      <c r="B37" s="1143">
        <v>22</v>
      </c>
      <c r="C37" s="1151">
        <v>323529.80565861246</v>
      </c>
      <c r="D37" s="1151">
        <v>129688.76348489158</v>
      </c>
      <c r="E37" s="1151">
        <v>166611.83923676866</v>
      </c>
      <c r="F37" s="1151">
        <v>74721.392329908995</v>
      </c>
      <c r="G37" s="1151">
        <v>141758.8380275055</v>
      </c>
      <c r="H37" s="1151">
        <v>246831.18568669312</v>
      </c>
      <c r="I37" s="1151">
        <v>234286.55150269793</v>
      </c>
      <c r="J37" s="1151">
        <v>164218.33339114871</v>
      </c>
      <c r="K37" s="1151">
        <v>142511.45196554455</v>
      </c>
      <c r="L37" s="1151">
        <v>312503.19806142838</v>
      </c>
      <c r="M37" s="1151">
        <v>202634.73109926839</v>
      </c>
      <c r="N37" s="1151">
        <v>131411.86550875354</v>
      </c>
      <c r="O37" s="1151">
        <v>203113.42725124629</v>
      </c>
      <c r="P37" s="1151">
        <v>160113.72121537858</v>
      </c>
      <c r="Q37" s="1151">
        <v>163390.50187202057</v>
      </c>
      <c r="R37" s="1151">
        <v>132642.08861241647</v>
      </c>
      <c r="S37" s="1151">
        <v>64772.518888621264</v>
      </c>
      <c r="T37" s="1204">
        <v>118802.35639991554</v>
      </c>
      <c r="U37" s="1152">
        <f t="shared" si="1"/>
        <v>127944.23739767048</v>
      </c>
      <c r="W37" s="1157">
        <f t="shared" si="2"/>
        <v>22.25</v>
      </c>
      <c r="X37" s="1162">
        <v>22</v>
      </c>
      <c r="Y37" s="1163">
        <v>92688.37516500651</v>
      </c>
      <c r="Z37" s="1163">
        <v>47668.830802978344</v>
      </c>
      <c r="AA37" s="1163">
        <v>129787.12646232141</v>
      </c>
      <c r="AB37" s="1163">
        <v>161495.30214084627</v>
      </c>
      <c r="AC37" s="1163">
        <v>178882.94124363779</v>
      </c>
      <c r="AD37" s="1163">
        <v>352764.28339309781</v>
      </c>
      <c r="AE37" s="1163">
        <v>796834.97790765623</v>
      </c>
      <c r="AF37" s="1163">
        <v>278372.22696721082</v>
      </c>
      <c r="AG37" s="1163">
        <v>562883.29921997595</v>
      </c>
      <c r="AH37" s="1163">
        <v>621424.92496259185</v>
      </c>
      <c r="AI37" s="1163">
        <v>621916.14987384982</v>
      </c>
      <c r="AJ37" s="1163">
        <v>994483.65702997439</v>
      </c>
      <c r="AK37" s="1163">
        <v>1093742.5262217848</v>
      </c>
      <c r="AL37" s="1163"/>
      <c r="AM37" s="1163">
        <v>748644.17237054475</v>
      </c>
      <c r="AN37" s="1163">
        <v>561517.20318202605</v>
      </c>
      <c r="AO37" s="1163">
        <v>544234.98154957651</v>
      </c>
      <c r="AP37" s="1204">
        <v>856609.39202106383</v>
      </c>
      <c r="AQ37" s="1152">
        <f t="shared" si="3"/>
        <v>677751.43728080275</v>
      </c>
      <c r="AS37" s="320"/>
    </row>
    <row r="38" spans="1:45">
      <c r="A38" s="1145">
        <f t="shared" si="0"/>
        <v>22.75</v>
      </c>
      <c r="B38" s="1147">
        <v>22.5</v>
      </c>
      <c r="C38" s="1151">
        <v>213739.72251950833</v>
      </c>
      <c r="D38" s="1151">
        <v>140356.21090338446</v>
      </c>
      <c r="E38" s="1151">
        <v>86889.604371758338</v>
      </c>
      <c r="F38" s="1151">
        <v>50558.612183772886</v>
      </c>
      <c r="G38" s="1151">
        <v>95678.094061733093</v>
      </c>
      <c r="H38" s="1151">
        <v>189556.79091684893</v>
      </c>
      <c r="I38" s="1151">
        <v>145682.78354095138</v>
      </c>
      <c r="J38" s="1151">
        <v>229236.53515866489</v>
      </c>
      <c r="K38" s="1151">
        <v>89294.662163745321</v>
      </c>
      <c r="L38" s="1151">
        <v>236561.27733273958</v>
      </c>
      <c r="M38" s="1151">
        <v>147778.41686684056</v>
      </c>
      <c r="N38" s="1151">
        <v>156311.17155983148</v>
      </c>
      <c r="O38" s="1151">
        <v>179639.83951123001</v>
      </c>
      <c r="P38" s="1151">
        <v>119875.41514685044</v>
      </c>
      <c r="Q38" s="1151">
        <v>51705.109999768807</v>
      </c>
      <c r="R38" s="1151">
        <v>32493.012250220039</v>
      </c>
      <c r="S38" s="1151">
        <v>21278.612491233569</v>
      </c>
      <c r="T38" s="1204">
        <v>62612.561130854599</v>
      </c>
      <c r="U38" s="1152">
        <f t="shared" si="1"/>
        <v>57592.942203785489</v>
      </c>
      <c r="W38" s="1157">
        <f t="shared" si="2"/>
        <v>22.75</v>
      </c>
      <c r="X38" s="1150">
        <v>22.5</v>
      </c>
      <c r="Y38" s="1163">
        <v>125250.27686081111</v>
      </c>
      <c r="Z38" s="1163">
        <v>109328.21724699689</v>
      </c>
      <c r="AA38" s="1163">
        <v>149129.25642828038</v>
      </c>
      <c r="AB38" s="1163">
        <v>256707.56459133353</v>
      </c>
      <c r="AC38" s="1163">
        <v>147219.06712197012</v>
      </c>
      <c r="AD38" s="1163">
        <v>226667.18707593644</v>
      </c>
      <c r="AE38" s="1163">
        <v>545126.70521908731</v>
      </c>
      <c r="AF38" s="1163">
        <v>376599.08022370667</v>
      </c>
      <c r="AG38" s="1163">
        <v>403886.1662249316</v>
      </c>
      <c r="AH38" s="1163">
        <v>654878.58287923399</v>
      </c>
      <c r="AI38" s="1163">
        <v>572820.36350346566</v>
      </c>
      <c r="AJ38" s="1163">
        <v>975449.70318056364</v>
      </c>
      <c r="AK38" s="1163">
        <v>973927.34983463003</v>
      </c>
      <c r="AL38" s="1163"/>
      <c r="AM38" s="1163">
        <v>505662.63122174691</v>
      </c>
      <c r="AN38" s="1163">
        <v>406213.18602000765</v>
      </c>
      <c r="AO38" s="1163">
        <v>307005.24147692532</v>
      </c>
      <c r="AP38" s="1204">
        <v>641697.80478010338</v>
      </c>
      <c r="AQ38" s="1152">
        <f t="shared" si="3"/>
        <v>465144.7158746958</v>
      </c>
      <c r="AS38" s="320"/>
    </row>
    <row r="39" spans="1:45">
      <c r="A39" s="1145">
        <f t="shared" si="0"/>
        <v>23.25</v>
      </c>
      <c r="B39" s="1143">
        <v>23</v>
      </c>
      <c r="C39" s="1151">
        <v>124198.14972245558</v>
      </c>
      <c r="D39" s="1151">
        <v>259816.88588362263</v>
      </c>
      <c r="E39" s="1151">
        <v>91162.283343282514</v>
      </c>
      <c r="F39" s="1151">
        <v>70943.878336564259</v>
      </c>
      <c r="G39" s="1151">
        <v>85638.36159263704</v>
      </c>
      <c r="H39" s="1151">
        <v>141380.27863722219</v>
      </c>
      <c r="I39" s="1151">
        <v>58708.916287623542</v>
      </c>
      <c r="J39" s="1151">
        <v>183643.04921671835</v>
      </c>
      <c r="K39" s="1151">
        <v>45632.907658940872</v>
      </c>
      <c r="L39" s="1151">
        <v>280335.436873906</v>
      </c>
      <c r="M39" s="1151">
        <v>142616.56107078234</v>
      </c>
      <c r="N39" s="1151">
        <v>90676.997878167138</v>
      </c>
      <c r="O39" s="1151">
        <v>161082.08467953117</v>
      </c>
      <c r="P39" s="1151">
        <v>117515.30077495695</v>
      </c>
      <c r="Q39" s="1151">
        <v>65667.612189843509</v>
      </c>
      <c r="R39" s="1151">
        <v>24197.240071727887</v>
      </c>
      <c r="S39" s="1151">
        <v>22516.322653948748</v>
      </c>
      <c r="T39" s="1204">
        <v>35687.834431331779</v>
      </c>
      <c r="U39" s="1152">
        <f t="shared" si="1"/>
        <v>53116.862024361777</v>
      </c>
      <c r="W39" s="1157">
        <f t="shared" si="2"/>
        <v>23.25</v>
      </c>
      <c r="X39" s="1162">
        <v>23</v>
      </c>
      <c r="Y39" s="1163">
        <v>189277.84402059217</v>
      </c>
      <c r="Z39" s="1163">
        <v>219459.22078424864</v>
      </c>
      <c r="AA39" s="1163">
        <v>264070.62566932297</v>
      </c>
      <c r="AB39" s="1163">
        <v>390158.27138189843</v>
      </c>
      <c r="AC39" s="1163">
        <v>145884.60748311799</v>
      </c>
      <c r="AD39" s="1163">
        <v>150253.14368194409</v>
      </c>
      <c r="AE39" s="1163">
        <v>397685.10810299037</v>
      </c>
      <c r="AF39" s="1163">
        <v>529957.87521510373</v>
      </c>
      <c r="AG39" s="1163">
        <v>390679.79721514048</v>
      </c>
      <c r="AH39" s="1163">
        <v>671737.23964680114</v>
      </c>
      <c r="AI39" s="1163">
        <v>765146.66278285196</v>
      </c>
      <c r="AJ39" s="1163">
        <v>1005071.5678235234</v>
      </c>
      <c r="AK39" s="1163">
        <v>1043066.0055925968</v>
      </c>
      <c r="AL39" s="1163"/>
      <c r="AM39" s="1163">
        <v>539939.00590790994</v>
      </c>
      <c r="AN39" s="1163">
        <v>535314.9567193269</v>
      </c>
      <c r="AO39" s="1163">
        <v>229827.0206182946</v>
      </c>
      <c r="AP39" s="1204">
        <v>438791.58100751572</v>
      </c>
      <c r="AQ39" s="1152">
        <f t="shared" si="3"/>
        <v>435968.14106326178</v>
      </c>
      <c r="AS39" s="320"/>
    </row>
    <row r="40" spans="1:45">
      <c r="A40" s="1145">
        <f t="shared" si="0"/>
        <v>23.75</v>
      </c>
      <c r="B40" s="1147">
        <v>23.5</v>
      </c>
      <c r="C40" s="1151">
        <v>48290.082728186906</v>
      </c>
      <c r="D40" s="1151">
        <v>341181.11281122884</v>
      </c>
      <c r="E40" s="1151">
        <v>121693.37007619097</v>
      </c>
      <c r="F40" s="1151">
        <v>89350.278868564856</v>
      </c>
      <c r="G40" s="1151">
        <v>95015.3819232815</v>
      </c>
      <c r="H40" s="1151">
        <v>72071.546058861495</v>
      </c>
      <c r="I40" s="1151">
        <v>37540.470479493648</v>
      </c>
      <c r="J40" s="1151">
        <v>115595.94190057805</v>
      </c>
      <c r="K40" s="1151">
        <v>32854.357837890646</v>
      </c>
      <c r="L40" s="1151">
        <v>195318.17232993097</v>
      </c>
      <c r="M40" s="1151">
        <v>76182.561981832565</v>
      </c>
      <c r="N40" s="1151">
        <v>63515.113542039377</v>
      </c>
      <c r="O40" s="1151">
        <v>92626.276821936364</v>
      </c>
      <c r="P40" s="1151">
        <v>58851.39640174753</v>
      </c>
      <c r="Q40" s="1151">
        <v>18609.312581749393</v>
      </c>
      <c r="R40" s="1151">
        <v>4987.5095160807132</v>
      </c>
      <c r="S40" s="1151">
        <v>5144.1369234564581</v>
      </c>
      <c r="T40" s="1204">
        <v>8186.0912275341752</v>
      </c>
      <c r="U40" s="1152">
        <f t="shared" si="1"/>
        <v>19155.689330113652</v>
      </c>
      <c r="W40" s="1157">
        <f t="shared" si="2"/>
        <v>23.75</v>
      </c>
      <c r="X40" s="1150">
        <v>23.5</v>
      </c>
      <c r="Y40" s="1163">
        <v>197980.61812294423</v>
      </c>
      <c r="Z40" s="1163">
        <v>308990.76378503273</v>
      </c>
      <c r="AA40" s="1163">
        <v>320799.99238824961</v>
      </c>
      <c r="AB40" s="1163">
        <v>463787.63289871707</v>
      </c>
      <c r="AC40" s="1163">
        <v>139015.73868008869</v>
      </c>
      <c r="AD40" s="1163">
        <v>100626.38780407528</v>
      </c>
      <c r="AE40" s="1163">
        <v>269601.04061265144</v>
      </c>
      <c r="AF40" s="1163">
        <v>453752.38412133738</v>
      </c>
      <c r="AG40" s="1163">
        <v>369079.67352959455</v>
      </c>
      <c r="AH40" s="1163">
        <v>680917.63838402217</v>
      </c>
      <c r="AI40" s="1163">
        <v>674844.91718112293</v>
      </c>
      <c r="AJ40" s="1163">
        <v>715982.12640521256</v>
      </c>
      <c r="AK40" s="1163">
        <v>833634.92605846224</v>
      </c>
      <c r="AL40" s="1163"/>
      <c r="AM40" s="1163">
        <v>367588.04903878982</v>
      </c>
      <c r="AN40" s="1163">
        <v>462058.67218075809</v>
      </c>
      <c r="AO40" s="1163">
        <v>135441.37103776619</v>
      </c>
      <c r="AP40" s="1204">
        <v>209389.72042894646</v>
      </c>
      <c r="AQ40" s="1152">
        <f t="shared" si="3"/>
        <v>293619.45317156514</v>
      </c>
      <c r="AS40" s="320"/>
    </row>
    <row r="41" spans="1:45">
      <c r="A41" s="1145">
        <f t="shared" si="0"/>
        <v>24.25</v>
      </c>
      <c r="B41" s="1143">
        <v>24</v>
      </c>
      <c r="C41" s="1151">
        <v>13472.577953894854</v>
      </c>
      <c r="D41" s="1151">
        <v>397874.20428693265</v>
      </c>
      <c r="E41" s="1151">
        <v>140503.29635280944</v>
      </c>
      <c r="F41" s="1151">
        <v>120925.88336579768</v>
      </c>
      <c r="G41" s="1151">
        <v>105817.92916507254</v>
      </c>
      <c r="H41" s="1151">
        <v>41358.014441830324</v>
      </c>
      <c r="I41" s="1151">
        <v>10868.324699638519</v>
      </c>
      <c r="J41" s="1151">
        <v>63670.036320937797</v>
      </c>
      <c r="K41" s="1151">
        <v>20499.120492235234</v>
      </c>
      <c r="L41" s="1151">
        <v>127231.52669859541</v>
      </c>
      <c r="M41" s="1151">
        <v>70000.937955605332</v>
      </c>
      <c r="N41" s="1151">
        <v>23159.561835782628</v>
      </c>
      <c r="O41" s="1151">
        <v>71698.628700523288</v>
      </c>
      <c r="P41" s="1151">
        <v>47243.761735651089</v>
      </c>
      <c r="Q41" s="1151">
        <v>15843.613577924918</v>
      </c>
      <c r="R41" s="1151">
        <v>3198.6266092504857</v>
      </c>
      <c r="S41" s="1151">
        <v>4244.8701783948545</v>
      </c>
      <c r="T41" s="1204">
        <v>3142.4457216252813</v>
      </c>
      <c r="U41" s="1152">
        <f t="shared" si="1"/>
        <v>14734.663564569322</v>
      </c>
      <c r="W41" s="1157">
        <f t="shared" si="2"/>
        <v>24.25</v>
      </c>
      <c r="X41" s="1162">
        <v>24</v>
      </c>
      <c r="Y41" s="1163">
        <v>217663.15602867579</v>
      </c>
      <c r="Z41" s="1163">
        <v>422506.22527307435</v>
      </c>
      <c r="AA41" s="1163">
        <v>336329.73302831803</v>
      </c>
      <c r="AB41" s="1163">
        <v>565582.39882813767</v>
      </c>
      <c r="AC41" s="1163">
        <v>150971.90460926056</v>
      </c>
      <c r="AD41" s="1163">
        <v>85648.134803618188</v>
      </c>
      <c r="AE41" s="1163">
        <v>86976.068923280778</v>
      </c>
      <c r="AF41" s="1163">
        <v>334131.49799133721</v>
      </c>
      <c r="AG41" s="1163">
        <v>378216.08527359599</v>
      </c>
      <c r="AH41" s="1163">
        <v>526528.07092335238</v>
      </c>
      <c r="AI41" s="1163">
        <v>616623.24819667521</v>
      </c>
      <c r="AJ41" s="1163">
        <v>773781.96045872418</v>
      </c>
      <c r="AK41" s="1163">
        <v>587030.42898821563</v>
      </c>
      <c r="AL41" s="1163"/>
      <c r="AM41" s="1163">
        <v>262929.7649817139</v>
      </c>
      <c r="AN41" s="1163">
        <v>479607.92689832783</v>
      </c>
      <c r="AO41" s="1163">
        <v>82382.99133601725</v>
      </c>
      <c r="AP41" s="1204">
        <v>64540.980475894117</v>
      </c>
      <c r="AQ41" s="1152">
        <f t="shared" si="3"/>
        <v>222365.41592298826</v>
      </c>
      <c r="AS41" s="320"/>
    </row>
    <row r="42" spans="1:45">
      <c r="A42" s="1145">
        <f t="shared" si="0"/>
        <v>24.75</v>
      </c>
      <c r="B42" s="1147">
        <v>24.5</v>
      </c>
      <c r="C42" s="1151">
        <v>4529.2568409401756</v>
      </c>
      <c r="D42" s="1151">
        <v>288032.59280649869</v>
      </c>
      <c r="E42" s="1151">
        <v>110478.23735525575</v>
      </c>
      <c r="F42" s="1151">
        <v>85031.15685244686</v>
      </c>
      <c r="G42" s="1151">
        <v>125438.88526708924</v>
      </c>
      <c r="H42" s="1151">
        <v>24383.857549783901</v>
      </c>
      <c r="I42" s="1151">
        <v>7445.5936989290503</v>
      </c>
      <c r="J42" s="1151">
        <v>19438.356346951448</v>
      </c>
      <c r="K42" s="1151">
        <v>10497.904336749918</v>
      </c>
      <c r="L42" s="1151">
        <v>65983.939807467279</v>
      </c>
      <c r="M42" s="1151">
        <v>25908.281941888381</v>
      </c>
      <c r="N42" s="1151">
        <v>10739.49931616942</v>
      </c>
      <c r="O42" s="1151">
        <v>25591.925748001777</v>
      </c>
      <c r="P42" s="1151">
        <v>17750.241010431764</v>
      </c>
      <c r="Q42" s="1151">
        <v>4495.7295336915968</v>
      </c>
      <c r="R42" s="1151">
        <v>402.23594867181168</v>
      </c>
      <c r="S42" s="1151">
        <v>1575.9575628957439</v>
      </c>
      <c r="T42" s="1204">
        <v>77.886280726983472</v>
      </c>
      <c r="U42" s="1152">
        <f t="shared" si="1"/>
        <v>4860.4100672835793</v>
      </c>
      <c r="W42" s="1157">
        <f t="shared" si="2"/>
        <v>24.75</v>
      </c>
      <c r="X42" s="1150">
        <v>24.5</v>
      </c>
      <c r="Y42" s="1163">
        <v>211534.68123015005</v>
      </c>
      <c r="Z42" s="1163">
        <v>342344.18559314252</v>
      </c>
      <c r="AA42" s="1163">
        <v>295612.84612826095</v>
      </c>
      <c r="AB42" s="1163">
        <v>562545.39856116334</v>
      </c>
      <c r="AC42" s="1163">
        <v>158272.8737152814</v>
      </c>
      <c r="AD42" s="1163">
        <v>81959.064070095774</v>
      </c>
      <c r="AE42" s="1163">
        <v>49296.869811322205</v>
      </c>
      <c r="AF42" s="1163">
        <v>243695.59928151238</v>
      </c>
      <c r="AG42" s="1163">
        <v>265456.97134948877</v>
      </c>
      <c r="AH42" s="1163">
        <v>428370.97957570327</v>
      </c>
      <c r="AI42" s="1163">
        <v>328765.68821979058</v>
      </c>
      <c r="AJ42" s="1163">
        <v>353993.8650154951</v>
      </c>
      <c r="AK42" s="1163">
        <v>374413.24210110126</v>
      </c>
      <c r="AL42" s="1163"/>
      <c r="AM42" s="1163">
        <v>127666.55650011091</v>
      </c>
      <c r="AN42" s="1163">
        <v>330763.994955539</v>
      </c>
      <c r="AO42" s="1163">
        <v>41721.118097623752</v>
      </c>
      <c r="AP42" s="1204">
        <v>32878.187337358671</v>
      </c>
      <c r="AQ42" s="1152">
        <f t="shared" si="3"/>
        <v>133257.46422265808</v>
      </c>
      <c r="AS42" s="320"/>
    </row>
    <row r="43" spans="1:45">
      <c r="A43" s="1145">
        <f t="shared" si="0"/>
        <v>25.25</v>
      </c>
      <c r="B43" s="1143">
        <v>25</v>
      </c>
      <c r="C43" s="1151">
        <v>940.56501011275691</v>
      </c>
      <c r="D43" s="1151">
        <v>153704.98939616568</v>
      </c>
      <c r="E43" s="1151">
        <v>84860.270714794402</v>
      </c>
      <c r="F43" s="1151">
        <v>50137.026276345248</v>
      </c>
      <c r="G43" s="1151">
        <v>105599.21529903541</v>
      </c>
      <c r="H43" s="1151">
        <v>11941.243546714079</v>
      </c>
      <c r="I43" s="1151">
        <v>191.87550679684807</v>
      </c>
      <c r="J43" s="1151">
        <v>13828.077312793444</v>
      </c>
      <c r="K43" s="1151">
        <v>3847.1682074335081</v>
      </c>
      <c r="L43" s="1151">
        <v>31269.838698534826</v>
      </c>
      <c r="M43" s="1151">
        <v>14112.317999825704</v>
      </c>
      <c r="N43" s="1151">
        <v>2962.8419914478422</v>
      </c>
      <c r="O43" s="1151">
        <v>15325.795499423717</v>
      </c>
      <c r="P43" s="1151">
        <v>9292.4757997697761</v>
      </c>
      <c r="Q43" s="1151">
        <v>2844.157145987529</v>
      </c>
      <c r="R43" s="1151">
        <v>40.890897444577291</v>
      </c>
      <c r="S43" s="1151">
        <v>610.51829020517414</v>
      </c>
      <c r="T43" s="1204">
        <v>41.660502601448492</v>
      </c>
      <c r="U43" s="1152">
        <f t="shared" si="1"/>
        <v>2565.9405272017007</v>
      </c>
      <c r="W43" s="1157">
        <f t="shared" si="2"/>
        <v>25.25</v>
      </c>
      <c r="X43" s="1162">
        <v>25</v>
      </c>
      <c r="Y43" s="1163">
        <v>181854.0762933089</v>
      </c>
      <c r="Z43" s="1163">
        <v>282228.6159044808</v>
      </c>
      <c r="AA43" s="1163">
        <v>252940.34335847062</v>
      </c>
      <c r="AB43" s="1163">
        <v>351832.31251767534</v>
      </c>
      <c r="AC43" s="1163">
        <v>122764.93054057912</v>
      </c>
      <c r="AD43" s="1163">
        <v>76782.134576078024</v>
      </c>
      <c r="AE43" s="1163">
        <v>39677.603473055649</v>
      </c>
      <c r="AF43" s="1163">
        <v>120814.82453758843</v>
      </c>
      <c r="AG43" s="1163">
        <v>237894.39693577006</v>
      </c>
      <c r="AH43" s="1163">
        <v>239836.90496604799</v>
      </c>
      <c r="AI43" s="1163">
        <v>238873.05150928977</v>
      </c>
      <c r="AJ43" s="1163">
        <v>230589.31527133673</v>
      </c>
      <c r="AK43" s="1163">
        <v>165450.78219432119</v>
      </c>
      <c r="AL43" s="1163"/>
      <c r="AM43" s="1163">
        <v>77370.740609756132</v>
      </c>
      <c r="AN43" s="1163">
        <v>270179.47259068198</v>
      </c>
      <c r="AO43" s="1163">
        <v>14856.348391933443</v>
      </c>
      <c r="AP43" s="1204">
        <v>15119.375729128902</v>
      </c>
      <c r="AQ43" s="1152">
        <f t="shared" si="3"/>
        <v>94381.484330375111</v>
      </c>
      <c r="AS43" s="320"/>
    </row>
    <row r="44" spans="1:45">
      <c r="A44" s="1145">
        <f t="shared" si="0"/>
        <v>25.75</v>
      </c>
      <c r="B44" s="1147">
        <v>25.5</v>
      </c>
      <c r="C44" s="1151">
        <v>902.36031222698966</v>
      </c>
      <c r="D44" s="1151">
        <v>58673.374341542301</v>
      </c>
      <c r="E44" s="1151">
        <v>30386.515389722172</v>
      </c>
      <c r="F44" s="1151">
        <v>21286.335312422976</v>
      </c>
      <c r="G44" s="1151">
        <v>74802.532778629276</v>
      </c>
      <c r="H44" s="1151">
        <v>7971.8212926450196</v>
      </c>
      <c r="I44" s="1151">
        <v>576.07943072214925</v>
      </c>
      <c r="J44" s="1151">
        <v>1533.5647818770292</v>
      </c>
      <c r="K44" s="1151">
        <v>1389.8042452725988</v>
      </c>
      <c r="L44" s="1151">
        <v>11274.67921301039</v>
      </c>
      <c r="M44" s="1151">
        <v>4977.162134986731</v>
      </c>
      <c r="N44" s="1151">
        <v>707.92745556002967</v>
      </c>
      <c r="O44" s="1151">
        <v>3593.8253750498725</v>
      </c>
      <c r="P44" s="1151">
        <v>2859.9839857421689</v>
      </c>
      <c r="Q44" s="1151">
        <v>604.75778361283903</v>
      </c>
      <c r="R44" s="1151">
        <v>1526.8506279161149</v>
      </c>
      <c r="S44" s="1151">
        <v>312.23849650041768</v>
      </c>
      <c r="T44" s="1204">
        <v>0</v>
      </c>
      <c r="U44" s="1152">
        <f t="shared" si="1"/>
        <v>1060.7661787543079</v>
      </c>
      <c r="W44" s="1157">
        <f t="shared" si="2"/>
        <v>25.75</v>
      </c>
      <c r="X44" s="1150">
        <v>25.5</v>
      </c>
      <c r="Y44" s="1163">
        <v>123378.89666889625</v>
      </c>
      <c r="Z44" s="1163">
        <v>170161.26484302912</v>
      </c>
      <c r="AA44" s="1163">
        <v>153360.44630099702</v>
      </c>
      <c r="AB44" s="1163">
        <v>224131.42570099633</v>
      </c>
      <c r="AC44" s="1163">
        <v>91832.072877550934</v>
      </c>
      <c r="AD44" s="1163">
        <v>79826.763777894637</v>
      </c>
      <c r="AE44" s="1163">
        <v>29158.521724815131</v>
      </c>
      <c r="AF44" s="1163">
        <v>47619.589350489347</v>
      </c>
      <c r="AG44" s="1163">
        <v>61496.260786671213</v>
      </c>
      <c r="AH44" s="1163">
        <v>127034.41740517125</v>
      </c>
      <c r="AI44" s="1163">
        <v>59788.558524719643</v>
      </c>
      <c r="AJ44" s="1163">
        <v>73581.614633558755</v>
      </c>
      <c r="AK44" s="1163">
        <v>84421.908941615533</v>
      </c>
      <c r="AL44" s="1163"/>
      <c r="AM44" s="1163">
        <v>26853.849727474095</v>
      </c>
      <c r="AN44" s="1163">
        <v>287026.88529704115</v>
      </c>
      <c r="AO44" s="1163">
        <v>5169.0938957401595</v>
      </c>
      <c r="AP44" s="1204">
        <v>7009.9320733936556</v>
      </c>
      <c r="AQ44" s="1152">
        <f t="shared" si="3"/>
        <v>81514.940248412269</v>
      </c>
      <c r="AS44" s="320"/>
    </row>
    <row r="45" spans="1:45">
      <c r="A45" s="1145">
        <f t="shared" si="0"/>
        <v>26.25</v>
      </c>
      <c r="B45" s="1143">
        <v>26</v>
      </c>
      <c r="C45" s="1151">
        <v>0</v>
      </c>
      <c r="D45" s="1151">
        <v>16018.51647159297</v>
      </c>
      <c r="E45" s="1151">
        <v>22371.212879141636</v>
      </c>
      <c r="F45" s="1151">
        <v>12285.091334857436</v>
      </c>
      <c r="G45" s="1151">
        <v>28173.102210497938</v>
      </c>
      <c r="H45" s="1151">
        <v>2758.3386911570387</v>
      </c>
      <c r="I45" s="1151">
        <v>265.64516125255659</v>
      </c>
      <c r="J45" s="1151">
        <v>349.92554522047021</v>
      </c>
      <c r="K45" s="1151">
        <v>0</v>
      </c>
      <c r="L45" s="1151">
        <v>0</v>
      </c>
      <c r="M45" s="1151">
        <v>0</v>
      </c>
      <c r="N45" s="1151">
        <v>0</v>
      </c>
      <c r="O45" s="1151">
        <v>1361.7923574054828</v>
      </c>
      <c r="P45" s="1151">
        <v>1490.0256630447388</v>
      </c>
      <c r="Q45" s="1151">
        <v>0</v>
      </c>
      <c r="R45" s="1151">
        <v>0</v>
      </c>
      <c r="S45" s="1151">
        <v>0</v>
      </c>
      <c r="T45" s="1204">
        <v>0</v>
      </c>
      <c r="U45" s="1152">
        <f t="shared" si="1"/>
        <v>298.00513260894775</v>
      </c>
      <c r="W45" s="1157">
        <f t="shared" si="2"/>
        <v>26.25</v>
      </c>
      <c r="X45" s="1162">
        <v>26</v>
      </c>
      <c r="Y45" s="1163">
        <v>98167.16415003252</v>
      </c>
      <c r="Z45" s="1163">
        <v>83359.645247444074</v>
      </c>
      <c r="AA45" s="1163">
        <v>128862.36104718328</v>
      </c>
      <c r="AB45" s="1163">
        <v>125610.32757301381</v>
      </c>
      <c r="AC45" s="1163">
        <v>45403.612601112211</v>
      </c>
      <c r="AD45" s="1163">
        <v>41061.5520400432</v>
      </c>
      <c r="AE45" s="1163">
        <v>14387.481634400681</v>
      </c>
      <c r="AF45" s="1163">
        <v>18687.692077348518</v>
      </c>
      <c r="AG45" s="1163">
        <v>46925.339767858553</v>
      </c>
      <c r="AH45" s="1163">
        <v>52470.24148233841</v>
      </c>
      <c r="AI45" s="1163">
        <v>27705.649611796405</v>
      </c>
      <c r="AJ45" s="1163">
        <v>44865.274575304175</v>
      </c>
      <c r="AK45" s="1163">
        <v>30199.539182604269</v>
      </c>
      <c r="AL45" s="1163"/>
      <c r="AM45" s="1163">
        <v>12877.465894203291</v>
      </c>
      <c r="AN45" s="1163">
        <v>201447.38504604541</v>
      </c>
      <c r="AO45" s="1163">
        <v>870.29022208088634</v>
      </c>
      <c r="AP45" s="1204">
        <v>991.18228268714461</v>
      </c>
      <c r="AQ45" s="1152">
        <f t="shared" si="3"/>
        <v>54046.58086125418</v>
      </c>
      <c r="AS45" s="320"/>
    </row>
    <row r="46" spans="1:45">
      <c r="A46" s="1145">
        <f t="shared" si="0"/>
        <v>26.75</v>
      </c>
      <c r="B46" s="1147">
        <v>26.5</v>
      </c>
      <c r="C46" s="1151">
        <v>0</v>
      </c>
      <c r="D46" s="1151">
        <v>8695.0222554200591</v>
      </c>
      <c r="E46" s="1151">
        <v>6668.9565692113501</v>
      </c>
      <c r="F46" s="1151">
        <v>1793.0743390698992</v>
      </c>
      <c r="G46" s="1151">
        <v>16058.378655856814</v>
      </c>
      <c r="H46" s="1151">
        <v>770.55660105661968</v>
      </c>
      <c r="I46" s="1151">
        <v>0</v>
      </c>
      <c r="J46" s="1151">
        <v>693.98813628438381</v>
      </c>
      <c r="K46" s="1151">
        <v>0</v>
      </c>
      <c r="L46" s="1151">
        <v>0</v>
      </c>
      <c r="M46" s="1151">
        <v>0</v>
      </c>
      <c r="N46" s="1151">
        <v>0</v>
      </c>
      <c r="O46" s="1151">
        <v>109.24603809507028</v>
      </c>
      <c r="P46" s="1151">
        <v>1013.7665460826469</v>
      </c>
      <c r="Q46" s="1151">
        <v>17.422763763606003</v>
      </c>
      <c r="R46" s="1151">
        <v>0</v>
      </c>
      <c r="S46" s="1151">
        <v>0</v>
      </c>
      <c r="T46" s="1204">
        <v>0</v>
      </c>
      <c r="U46" s="1152">
        <f t="shared" si="1"/>
        <v>206.23786196925056</v>
      </c>
      <c r="W46" s="1157">
        <f t="shared" si="2"/>
        <v>26.75</v>
      </c>
      <c r="X46" s="1150">
        <v>26.5</v>
      </c>
      <c r="Y46" s="1163">
        <v>64303.61781340796</v>
      </c>
      <c r="Z46" s="1163">
        <v>46031.547473081388</v>
      </c>
      <c r="AA46" s="1163">
        <v>52515.473338772623</v>
      </c>
      <c r="AB46" s="1163">
        <v>47194.956115011402</v>
      </c>
      <c r="AC46" s="1163">
        <v>17322.560150634385</v>
      </c>
      <c r="AD46" s="1163">
        <v>14846.744067335725</v>
      </c>
      <c r="AE46" s="1163">
        <v>4789.7683157557449</v>
      </c>
      <c r="AF46" s="1163">
        <v>5753.0366893160153</v>
      </c>
      <c r="AG46" s="1163">
        <v>25297.546028399927</v>
      </c>
      <c r="AH46" s="1163">
        <v>6146.4366844778806</v>
      </c>
      <c r="AI46" s="1163">
        <v>3919.0348573060865</v>
      </c>
      <c r="AJ46" s="1163">
        <v>17042.293826497968</v>
      </c>
      <c r="AK46" s="1163">
        <v>7541.2345890306569</v>
      </c>
      <c r="AL46" s="1163"/>
      <c r="AM46" s="1163">
        <v>7741.7410882345666</v>
      </c>
      <c r="AN46" s="1163">
        <v>158235.15693371269</v>
      </c>
      <c r="AO46" s="1163">
        <v>44.59685554352108</v>
      </c>
      <c r="AP46" s="1204">
        <v>67.792296150483693</v>
      </c>
      <c r="AQ46" s="1152">
        <f t="shared" si="3"/>
        <v>41522.321793410316</v>
      </c>
      <c r="AS46" s="320"/>
    </row>
    <row r="47" spans="1:45">
      <c r="A47" s="1145">
        <f t="shared" si="0"/>
        <v>27.25</v>
      </c>
      <c r="B47" s="1143">
        <v>27</v>
      </c>
      <c r="C47" s="1151">
        <v>0</v>
      </c>
      <c r="D47" s="1151">
        <v>751.64805254216299</v>
      </c>
      <c r="E47" s="1151">
        <v>1004.2439126424903</v>
      </c>
      <c r="F47" s="1151">
        <v>330.31394047552635</v>
      </c>
      <c r="G47" s="1151">
        <v>1355.4882748571588</v>
      </c>
      <c r="H47" s="1151">
        <v>689.85595261653236</v>
      </c>
      <c r="I47" s="1151">
        <v>0</v>
      </c>
      <c r="J47" s="1151">
        <v>693.98813628438381</v>
      </c>
      <c r="K47" s="1151">
        <v>0</v>
      </c>
      <c r="L47" s="1151">
        <v>0</v>
      </c>
      <c r="M47" s="1151">
        <v>0</v>
      </c>
      <c r="N47" s="1151">
        <v>0</v>
      </c>
      <c r="O47" s="1151">
        <v>0</v>
      </c>
      <c r="P47" s="1151">
        <v>0</v>
      </c>
      <c r="Q47" s="1151">
        <v>223.16570302185227</v>
      </c>
      <c r="R47" s="1151">
        <v>952.40222452130899</v>
      </c>
      <c r="S47" s="1151">
        <v>0</v>
      </c>
      <c r="T47" s="1204">
        <v>0</v>
      </c>
      <c r="U47" s="1152">
        <f t="shared" si="1"/>
        <v>235.11358550863224</v>
      </c>
      <c r="W47" s="1157">
        <f t="shared" si="2"/>
        <v>27.25</v>
      </c>
      <c r="X47" s="1162">
        <v>27</v>
      </c>
      <c r="Y47" s="1163">
        <v>28380.922947114032</v>
      </c>
      <c r="Z47" s="1163">
        <v>27652.061389420694</v>
      </c>
      <c r="AA47" s="1163">
        <v>41232.615864332569</v>
      </c>
      <c r="AB47" s="1163">
        <v>13724.401403437239</v>
      </c>
      <c r="AC47" s="1163">
        <v>6980.294884894176</v>
      </c>
      <c r="AD47" s="1163">
        <v>5469.2052693934102</v>
      </c>
      <c r="AE47" s="1163">
        <v>2392.6576021639275</v>
      </c>
      <c r="AF47" s="1163">
        <v>536.71383414787454</v>
      </c>
      <c r="AG47" s="1163">
        <v>283.0642356131541</v>
      </c>
      <c r="AH47" s="1163">
        <v>417.51269271149249</v>
      </c>
      <c r="AI47" s="1163">
        <v>600.61888497389543</v>
      </c>
      <c r="AJ47" s="1163">
        <v>85.167234505843524</v>
      </c>
      <c r="AK47" s="1163">
        <v>305.84922079802277</v>
      </c>
      <c r="AL47" s="1163"/>
      <c r="AM47" s="1163">
        <v>11.256835433462227</v>
      </c>
      <c r="AN47" s="1163">
        <v>82467.216616889855</v>
      </c>
      <c r="AO47" s="1163">
        <v>0</v>
      </c>
      <c r="AP47" s="1204">
        <v>137.5007154619708</v>
      </c>
      <c r="AQ47" s="1152">
        <f t="shared" si="3"/>
        <v>20653.993541946322</v>
      </c>
      <c r="AS47" s="320"/>
    </row>
    <row r="48" spans="1:45">
      <c r="A48" s="1145">
        <f t="shared" si="0"/>
        <v>27.75</v>
      </c>
      <c r="B48" s="1147">
        <v>27.5</v>
      </c>
      <c r="C48" s="1151">
        <v>0</v>
      </c>
      <c r="D48" s="1151">
        <v>90.544818332609253</v>
      </c>
      <c r="E48" s="1151">
        <v>0</v>
      </c>
      <c r="F48" s="1151">
        <v>0</v>
      </c>
      <c r="G48" s="1151">
        <v>3047.506109453514</v>
      </c>
      <c r="H48" s="1151">
        <v>0</v>
      </c>
      <c r="I48" s="1151">
        <v>0</v>
      </c>
      <c r="J48" s="1151">
        <v>0</v>
      </c>
      <c r="K48" s="1151">
        <v>0</v>
      </c>
      <c r="L48" s="1151">
        <v>0</v>
      </c>
      <c r="M48" s="1151">
        <v>0</v>
      </c>
      <c r="N48" s="1151">
        <v>0</v>
      </c>
      <c r="O48" s="1151">
        <v>0</v>
      </c>
      <c r="P48" s="1151">
        <v>13.074380253952379</v>
      </c>
      <c r="Q48" s="1151">
        <v>0</v>
      </c>
      <c r="R48" s="1151">
        <v>0</v>
      </c>
      <c r="S48" s="1151">
        <v>0</v>
      </c>
      <c r="T48" s="1204">
        <v>0</v>
      </c>
      <c r="U48" s="1152">
        <f t="shared" si="1"/>
        <v>2.6148760507904756</v>
      </c>
      <c r="W48" s="1157">
        <f t="shared" si="2"/>
        <v>27.75</v>
      </c>
      <c r="X48" s="1150">
        <v>27.5</v>
      </c>
      <c r="Y48" s="1163">
        <v>13245.740350703314</v>
      </c>
      <c r="Z48" s="1163">
        <v>5595.2984828824528</v>
      </c>
      <c r="AA48" s="1163">
        <v>3063.4016868293015</v>
      </c>
      <c r="AB48" s="1163">
        <v>5998.8672118715685</v>
      </c>
      <c r="AC48" s="1163">
        <v>1314.3762034974691</v>
      </c>
      <c r="AD48" s="1163">
        <v>1463.0612777212507</v>
      </c>
      <c r="AE48" s="1163">
        <v>871.68598221136961</v>
      </c>
      <c r="AF48" s="1163">
        <v>0</v>
      </c>
      <c r="AG48" s="1163">
        <v>3.9345764978808613</v>
      </c>
      <c r="AH48" s="1163">
        <v>77.966177707366455</v>
      </c>
      <c r="AI48" s="1163">
        <v>804.15708086606082</v>
      </c>
      <c r="AJ48" s="1163">
        <v>11.032743789217839</v>
      </c>
      <c r="AK48" s="1163">
        <v>0</v>
      </c>
      <c r="AL48" s="1163"/>
      <c r="AM48" s="1163">
        <v>0</v>
      </c>
      <c r="AN48" s="1163">
        <v>0</v>
      </c>
      <c r="AO48" s="1163">
        <v>0</v>
      </c>
      <c r="AP48" s="1204">
        <v>67.792296150483693</v>
      </c>
      <c r="AQ48" s="1152">
        <f t="shared" si="3"/>
        <v>16.948074037620923</v>
      </c>
      <c r="AS48" s="320"/>
    </row>
    <row r="49" spans="1:44">
      <c r="A49" s="1145">
        <f>+B49+0.25</f>
        <v>28.25</v>
      </c>
      <c r="B49" s="1143">
        <v>28</v>
      </c>
      <c r="C49" s="1151">
        <v>0</v>
      </c>
      <c r="D49" s="1151">
        <v>0</v>
      </c>
      <c r="E49" s="1151">
        <v>692.96472005680857</v>
      </c>
      <c r="F49" s="1151">
        <v>0</v>
      </c>
      <c r="G49" s="1151">
        <v>0</v>
      </c>
      <c r="H49" s="1151">
        <v>0</v>
      </c>
      <c r="I49" s="1151">
        <v>0</v>
      </c>
      <c r="J49" s="1151">
        <v>0</v>
      </c>
      <c r="K49" s="1151">
        <v>0</v>
      </c>
      <c r="L49" s="1151">
        <v>0</v>
      </c>
      <c r="M49" s="1151">
        <v>0</v>
      </c>
      <c r="N49" s="1151">
        <v>0</v>
      </c>
      <c r="O49" s="1151">
        <v>0</v>
      </c>
      <c r="P49" s="1151">
        <v>0</v>
      </c>
      <c r="Q49" s="1151">
        <v>223.16570302185227</v>
      </c>
      <c r="R49" s="1151">
        <v>0</v>
      </c>
      <c r="S49" s="1151">
        <v>0</v>
      </c>
      <c r="T49" s="1204">
        <v>0</v>
      </c>
      <c r="U49" s="1152">
        <f t="shared" si="1"/>
        <v>44.633140604370453</v>
      </c>
      <c r="W49" s="1157">
        <f t="shared" si="2"/>
        <v>28.25</v>
      </c>
      <c r="X49" s="1162">
        <v>28</v>
      </c>
      <c r="Y49" s="1163">
        <v>3277.495669405333</v>
      </c>
      <c r="Z49" s="1163">
        <v>13683.944892823683</v>
      </c>
      <c r="AA49" s="1163">
        <v>3705.5781103665558</v>
      </c>
      <c r="AB49" s="1163">
        <v>1886.7027424336527</v>
      </c>
      <c r="AC49" s="1163">
        <v>374.00459513360278</v>
      </c>
      <c r="AD49" s="1163">
        <v>206.16215079368263</v>
      </c>
      <c r="AE49" s="1163">
        <v>274.82008263744649</v>
      </c>
      <c r="AF49" s="1163">
        <v>0</v>
      </c>
      <c r="AG49" s="1163">
        <v>2.3118004202266311</v>
      </c>
      <c r="AH49" s="1163">
        <v>586.27278366654491</v>
      </c>
      <c r="AI49" s="1163">
        <v>804.15708086606082</v>
      </c>
      <c r="AJ49" s="1163">
        <v>0</v>
      </c>
      <c r="AK49" s="1163">
        <v>0</v>
      </c>
      <c r="AL49" s="1163"/>
      <c r="AM49" s="1163">
        <v>0</v>
      </c>
      <c r="AN49" s="1163">
        <v>0</v>
      </c>
      <c r="AO49" s="1163">
        <v>0</v>
      </c>
      <c r="AP49" s="1204">
        <v>69.708419311487091</v>
      </c>
      <c r="AQ49" s="1152">
        <f t="shared" si="3"/>
        <v>17.427104827871773</v>
      </c>
    </row>
    <row r="50" spans="1:44">
      <c r="A50" s="1148"/>
      <c r="B50" s="1143" t="s">
        <v>274</v>
      </c>
      <c r="C50" s="1153">
        <f t="shared" ref="C50:E50" si="4">SUM(C5:C49)</f>
        <v>4170970.8066460476</v>
      </c>
      <c r="D50" s="1153">
        <f t="shared" si="4"/>
        <v>8388391.5204454111</v>
      </c>
      <c r="E50" s="1153">
        <f t="shared" si="4"/>
        <v>9433911.6649364214</v>
      </c>
      <c r="F50" s="1153">
        <f>SUM(F5:F49)</f>
        <v>9102576.7452696878</v>
      </c>
      <c r="G50" s="1153">
        <f t="shared" ref="G50:S50" si="5">SUM(G5:G49)</f>
        <v>8110070.5041895751</v>
      </c>
      <c r="H50" s="1153">
        <f t="shared" si="5"/>
        <v>6946868.6598411333</v>
      </c>
      <c r="I50" s="1153">
        <f t="shared" si="5"/>
        <v>6928358.4849827588</v>
      </c>
      <c r="J50" s="1153">
        <f t="shared" si="5"/>
        <v>9569354.6646814439</v>
      </c>
      <c r="K50" s="1153">
        <f t="shared" si="5"/>
        <v>5806322.3023387883</v>
      </c>
      <c r="L50" s="1153">
        <f t="shared" si="5"/>
        <v>6781143.0628248863</v>
      </c>
      <c r="M50" s="1153">
        <f t="shared" si="5"/>
        <v>9882141.3490121122</v>
      </c>
      <c r="N50" s="1153">
        <f t="shared" si="5"/>
        <v>7537792.3967455281</v>
      </c>
      <c r="O50" s="1153">
        <f t="shared" si="5"/>
        <v>8245312.5103941616</v>
      </c>
      <c r="P50" s="1153">
        <f t="shared" si="5"/>
        <v>6831409.0593974981</v>
      </c>
      <c r="Q50" s="1153">
        <f t="shared" si="5"/>
        <v>7281059.3879358573</v>
      </c>
      <c r="R50" s="1153">
        <v>10244540.087435029</v>
      </c>
      <c r="S50" s="1153">
        <f t="shared" si="5"/>
        <v>9990037.8711610045</v>
      </c>
      <c r="T50" s="1205">
        <f t="shared" ref="T50" si="6">SUM(T5:T49)</f>
        <v>4497238.5708356639</v>
      </c>
      <c r="U50" s="1153"/>
      <c r="W50" s="1157">
        <f t="shared" si="2"/>
        <v>28.75</v>
      </c>
      <c r="X50" s="1150">
        <v>28.5</v>
      </c>
      <c r="Y50" s="1163">
        <v>164.3227930720856</v>
      </c>
      <c r="Z50" s="1163">
        <v>89.666055312429947</v>
      </c>
      <c r="AA50" s="1163">
        <v>65.809268902295756</v>
      </c>
      <c r="AB50" s="1163">
        <v>505.49204267674827</v>
      </c>
      <c r="AC50" s="1163">
        <v>4.3985841149479974</v>
      </c>
      <c r="AD50" s="1163">
        <v>103.08107539684131</v>
      </c>
      <c r="AE50" s="1163">
        <v>95.585137953004136</v>
      </c>
      <c r="AF50" s="1163">
        <v>0</v>
      </c>
      <c r="AG50" s="1163">
        <v>0</v>
      </c>
      <c r="AH50" s="1163">
        <v>241.40644033328317</v>
      </c>
      <c r="AI50" s="1163">
        <v>0</v>
      </c>
      <c r="AJ50" s="1163">
        <v>0</v>
      </c>
      <c r="AK50" s="1163">
        <v>918.67920834225959</v>
      </c>
      <c r="AL50" s="1163"/>
      <c r="AM50" s="1163">
        <v>0</v>
      </c>
      <c r="AN50" s="1163">
        <v>0</v>
      </c>
      <c r="AO50" s="1163">
        <v>0</v>
      </c>
      <c r="AP50" s="1204">
        <v>0</v>
      </c>
      <c r="AQ50" s="1152">
        <f t="shared" si="3"/>
        <v>0</v>
      </c>
    </row>
    <row r="51" spans="1:44">
      <c r="A51" s="1148"/>
      <c r="B51" s="1143" t="s">
        <v>276</v>
      </c>
      <c r="C51" s="1153">
        <v>368534.73899999994</v>
      </c>
      <c r="D51" s="1153">
        <v>478932.30499999993</v>
      </c>
      <c r="E51" s="1153">
        <v>600495.86499999999</v>
      </c>
      <c r="F51" s="1153">
        <v>489287.22967999993</v>
      </c>
      <c r="G51" s="1153">
        <v>355014.39520000003</v>
      </c>
      <c r="H51" s="1153">
        <v>390096.64680000138</v>
      </c>
      <c r="I51" s="1153">
        <v>353743.35480000003</v>
      </c>
      <c r="J51" s="1153">
        <v>573904</v>
      </c>
      <c r="K51" s="1153">
        <v>366893.94300000003</v>
      </c>
      <c r="L51" s="1153">
        <v>440485.1985</v>
      </c>
      <c r="M51" s="1153">
        <v>474539.76004999998</v>
      </c>
      <c r="N51" s="1153">
        <v>434498.4485</v>
      </c>
      <c r="O51" s="1153">
        <v>444871.82799999998</v>
      </c>
      <c r="P51" s="1153">
        <v>389078.59950000001</v>
      </c>
      <c r="Q51" s="1153">
        <v>344261.18400000001</v>
      </c>
      <c r="R51" s="1153">
        <v>611462.93290000001</v>
      </c>
      <c r="S51" s="1153">
        <v>353878.89500000002</v>
      </c>
      <c r="T51" s="1205">
        <v>196134</v>
      </c>
      <c r="U51" s="1153"/>
      <c r="W51" s="1157">
        <f t="shared" si="2"/>
        <v>29.25</v>
      </c>
      <c r="X51" s="1162">
        <v>29</v>
      </c>
      <c r="Y51" s="1163">
        <v>128.09382789425925</v>
      </c>
      <c r="Z51" s="1163">
        <v>0</v>
      </c>
      <c r="AA51" s="1163">
        <v>0</v>
      </c>
      <c r="AB51" s="1163">
        <v>0</v>
      </c>
      <c r="AC51" s="1163">
        <v>0</v>
      </c>
      <c r="AD51" s="1163">
        <v>103.08107539684131</v>
      </c>
      <c r="AE51" s="1163">
        <v>38.234055181201647</v>
      </c>
      <c r="AF51" s="1163">
        <v>0</v>
      </c>
      <c r="AG51" s="1163">
        <v>0</v>
      </c>
      <c r="AH51" s="1163">
        <v>0</v>
      </c>
      <c r="AI51" s="1163">
        <v>0</v>
      </c>
      <c r="AJ51" s="1163">
        <v>0</v>
      </c>
      <c r="AK51" s="1163">
        <v>0</v>
      </c>
      <c r="AL51" s="1163"/>
      <c r="AM51" s="1163">
        <v>0</v>
      </c>
      <c r="AN51" s="1163">
        <v>0</v>
      </c>
      <c r="AO51" s="1163">
        <v>0</v>
      </c>
      <c r="AP51" s="1204">
        <v>0</v>
      </c>
      <c r="AQ51" s="1152">
        <f t="shared" si="3"/>
        <v>0</v>
      </c>
    </row>
    <row r="52" spans="1:44">
      <c r="A52" s="1148"/>
      <c r="B52" s="1143" t="s">
        <v>278</v>
      </c>
      <c r="C52" s="1154">
        <f>+C51/C50*1000</f>
        <v>88.357065077697186</v>
      </c>
      <c r="D52" s="1154">
        <f t="shared" ref="D52:K52" si="7">+D51/D50*1000</f>
        <v>57.094653227937236</v>
      </c>
      <c r="E52" s="1154">
        <f t="shared" si="7"/>
        <v>63.652903093411247</v>
      </c>
      <c r="F52" s="1154">
        <f t="shared" si="7"/>
        <v>53.752606912571927</v>
      </c>
      <c r="G52" s="1154">
        <f t="shared" si="7"/>
        <v>43.774514046037382</v>
      </c>
      <c r="H52" s="1154">
        <f t="shared" si="7"/>
        <v>56.154314397088719</v>
      </c>
      <c r="I52" s="1154">
        <f t="shared" si="7"/>
        <v>51.057311131740654</v>
      </c>
      <c r="J52" s="1154">
        <f t="shared" si="7"/>
        <v>59.973114186912078</v>
      </c>
      <c r="K52" s="1154">
        <f t="shared" si="7"/>
        <v>63.188697405277523</v>
      </c>
      <c r="L52" s="1154">
        <v>64.957366983569116</v>
      </c>
      <c r="M52" s="1154">
        <v>48.019932450919484</v>
      </c>
      <c r="N52" s="1154">
        <v>57.642665866944867</v>
      </c>
      <c r="O52" s="1154">
        <v>53.954513845192409</v>
      </c>
      <c r="P52" s="1154">
        <v>56.954370045338074</v>
      </c>
      <c r="Q52" s="1154">
        <v>47.281743721307059</v>
      </c>
      <c r="R52" s="1154">
        <v>59.686713867220043</v>
      </c>
      <c r="S52" s="1154">
        <v>35.423178526837106</v>
      </c>
      <c r="T52" s="1206">
        <v>43.612095936363701</v>
      </c>
      <c r="U52" s="1142"/>
      <c r="W52" s="1157">
        <f t="shared" si="2"/>
        <v>29.75</v>
      </c>
      <c r="X52" s="1150">
        <v>29.5</v>
      </c>
      <c r="Y52" s="1163">
        <v>56.268153202528438</v>
      </c>
      <c r="Z52" s="1163">
        <v>0</v>
      </c>
      <c r="AA52" s="1163">
        <v>0</v>
      </c>
      <c r="AB52" s="1163">
        <v>90.806432041923756</v>
      </c>
      <c r="AC52" s="1163">
        <v>0</v>
      </c>
      <c r="AD52" s="1163">
        <v>0</v>
      </c>
      <c r="AE52" s="1163">
        <v>6.3723425302002754</v>
      </c>
      <c r="AF52" s="1163">
        <v>0</v>
      </c>
      <c r="AG52" s="1163">
        <v>0</v>
      </c>
      <c r="AH52" s="1163">
        <v>0</v>
      </c>
      <c r="AI52" s="1163">
        <v>0</v>
      </c>
      <c r="AJ52" s="1163">
        <v>0</v>
      </c>
      <c r="AK52" s="1163">
        <v>0</v>
      </c>
      <c r="AL52" s="1163"/>
      <c r="AM52" s="1163">
        <v>0</v>
      </c>
      <c r="AN52" s="1163">
        <v>0</v>
      </c>
      <c r="AO52" s="1163">
        <v>0</v>
      </c>
      <c r="AP52" s="1204">
        <v>0</v>
      </c>
      <c r="AQ52" s="1152">
        <f t="shared" si="3"/>
        <v>0</v>
      </c>
    </row>
    <row r="53" spans="1:44">
      <c r="A53" s="1148"/>
      <c r="B53" s="1143" t="s">
        <v>279</v>
      </c>
      <c r="C53" s="1154">
        <f t="shared" ref="C53:K53" si="8">+SUMPRODUCT($A5:$A49,C5:C49)/C50</f>
        <v>18.371644697481763</v>
      </c>
      <c r="D53" s="1154">
        <f t="shared" si="8"/>
        <v>18.170496227576603</v>
      </c>
      <c r="E53" s="1154">
        <f t="shared" si="8"/>
        <v>19.265688122185747</v>
      </c>
      <c r="F53" s="1154">
        <f t="shared" si="8"/>
        <v>18.586786228086108</v>
      </c>
      <c r="G53" s="1154">
        <f t="shared" si="8"/>
        <v>16.956655829405989</v>
      </c>
      <c r="H53" s="1154">
        <f t="shared" si="8"/>
        <v>18.004144056609846</v>
      </c>
      <c r="I53" s="1154">
        <f t="shared" si="8"/>
        <v>17.134346055925171</v>
      </c>
      <c r="J53" s="1154">
        <f t="shared" si="8"/>
        <v>17.534108060695782</v>
      </c>
      <c r="K53" s="1154">
        <f t="shared" si="8"/>
        <v>18.626637523619028</v>
      </c>
      <c r="L53" s="1154">
        <v>19.23846127635203</v>
      </c>
      <c r="M53" s="1154">
        <v>17.979444978911079</v>
      </c>
      <c r="N53" s="1154">
        <v>18.267710270109024</v>
      </c>
      <c r="O53" s="1154">
        <v>18.443739419124846</v>
      </c>
      <c r="P53" s="1154">
        <v>18.254431550501156</v>
      </c>
      <c r="Q53" s="1154">
        <v>16.831114785959038</v>
      </c>
      <c r="R53" s="1154">
        <v>18.444362697456825</v>
      </c>
      <c r="S53" s="1154">
        <v>16.90516665379911</v>
      </c>
      <c r="T53" s="1206">
        <v>16.88572708269205</v>
      </c>
      <c r="U53" s="1144"/>
      <c r="W53" s="1155"/>
      <c r="X53" s="1150" t="s">
        <v>274</v>
      </c>
      <c r="Y53" s="1160">
        <f>SUM(Y5:Y52)</f>
        <v>1639269.1019494659</v>
      </c>
      <c r="Z53" s="1160">
        <f t="shared" ref="Z53:AH53" si="9">SUM(Z5:Z52)</f>
        <v>2250752.5324412473</v>
      </c>
      <c r="AA53" s="1160">
        <f t="shared" si="9"/>
        <v>2666958.1087898742</v>
      </c>
      <c r="AB53" s="1160">
        <f t="shared" si="9"/>
        <v>4239320.809003925</v>
      </c>
      <c r="AC53" s="1160">
        <f t="shared" si="9"/>
        <v>2380622.8520534919</v>
      </c>
      <c r="AD53" s="1160">
        <f t="shared" si="9"/>
        <v>4644483.799055811</v>
      </c>
      <c r="AE53" s="1160">
        <f t="shared" si="9"/>
        <v>4277657.2259745738</v>
      </c>
      <c r="AF53" s="1160">
        <f t="shared" si="9"/>
        <v>3225416.8289072299</v>
      </c>
      <c r="AG53" s="1160">
        <f t="shared" si="9"/>
        <v>5331947.2973699365</v>
      </c>
      <c r="AH53" s="1160">
        <f t="shared" si="9"/>
        <v>5351073.77479361</v>
      </c>
      <c r="AI53" s="1160">
        <v>7013124.5976128038</v>
      </c>
      <c r="AJ53" s="1160">
        <v>9382768.0686090421</v>
      </c>
      <c r="AK53" s="1160">
        <v>9162915.5157071408</v>
      </c>
      <c r="AL53" s="1160"/>
      <c r="AM53" s="1160">
        <v>9551534.5001786649</v>
      </c>
      <c r="AN53" s="1160">
        <v>9286494.5400513075</v>
      </c>
      <c r="AO53" s="1160">
        <f t="shared" ref="AO53:AP53" si="10">SUM(AO5:AO52)</f>
        <v>7017372.5055946941</v>
      </c>
      <c r="AP53" s="1205">
        <f t="shared" si="10"/>
        <v>6006051.3169507561</v>
      </c>
      <c r="AQ53" s="1161"/>
      <c r="AR53" s="320"/>
    </row>
    <row r="54" spans="1:44">
      <c r="W54" s="1155"/>
      <c r="X54" s="1150" t="s">
        <v>276</v>
      </c>
      <c r="Y54" s="1160">
        <v>281213</v>
      </c>
      <c r="Z54" s="1160">
        <v>272410.342</v>
      </c>
      <c r="AA54" s="1160">
        <v>311296</v>
      </c>
      <c r="AB54" s="1160">
        <v>397291.32276999997</v>
      </c>
      <c r="AC54" s="1160">
        <v>213884.75399999999</v>
      </c>
      <c r="AD54" s="1160">
        <v>359651</v>
      </c>
      <c r="AE54" s="1160">
        <v>348686</v>
      </c>
      <c r="AF54" s="1160">
        <v>344051</v>
      </c>
      <c r="AG54" s="1160">
        <v>526041.35100000002</v>
      </c>
      <c r="AH54" s="1160">
        <v>599669.28110000002</v>
      </c>
      <c r="AI54" s="1160">
        <v>699425.74252999993</v>
      </c>
      <c r="AJ54" s="1160">
        <v>904441.522</v>
      </c>
      <c r="AK54" s="1160">
        <v>945975.97617601603</v>
      </c>
      <c r="AL54" s="1160"/>
      <c r="AM54" s="1160">
        <v>759770.42299871286</v>
      </c>
      <c r="AN54" s="1160">
        <v>685391.44952977356</v>
      </c>
      <c r="AO54" s="1160">
        <v>490747.28844216082</v>
      </c>
      <c r="AP54" s="1205">
        <v>490748.28844216099</v>
      </c>
      <c r="AQ54" s="1161"/>
    </row>
    <row r="55" spans="1:44">
      <c r="U55" s="326"/>
      <c r="W55" s="1155"/>
      <c r="X55" s="1150" t="s">
        <v>278</v>
      </c>
      <c r="Y55" s="1149">
        <f>+Y54/Y53*1000</f>
        <v>171.54779509085691</v>
      </c>
      <c r="Z55" s="1149">
        <f t="shared" ref="Z55:AG55" si="11">+Z54/Z53*1000</f>
        <v>121.03078329296999</v>
      </c>
      <c r="AA55" s="1149">
        <f t="shared" si="11"/>
        <v>116.7232432238127</v>
      </c>
      <c r="AB55" s="1149">
        <f t="shared" si="11"/>
        <v>93.715795682692857</v>
      </c>
      <c r="AC55" s="1149">
        <f t="shared" si="11"/>
        <v>89.844031285974594</v>
      </c>
      <c r="AD55" s="1149">
        <f t="shared" si="11"/>
        <v>77.436162027977019</v>
      </c>
      <c r="AE55" s="1149">
        <f t="shared" si="11"/>
        <v>81.513310108796588</v>
      </c>
      <c r="AF55" s="1149">
        <f t="shared" si="11"/>
        <v>106.66869376897384</v>
      </c>
      <c r="AG55" s="1149">
        <f t="shared" si="11"/>
        <v>98.658392827603123</v>
      </c>
      <c r="AH55" s="1149">
        <v>112.06522397892546</v>
      </c>
      <c r="AI55" s="1149">
        <v>99.730973376414468</v>
      </c>
      <c r="AJ55" s="1149">
        <v>96.393890948439463</v>
      </c>
      <c r="AK55" s="1149">
        <v>103.23962657457844</v>
      </c>
      <c r="AL55" s="1149"/>
      <c r="AM55" s="1149">
        <v>79.544331121297958</v>
      </c>
      <c r="AN55" s="1149">
        <v>73.80518521534465</v>
      </c>
      <c r="AO55" s="1149">
        <f t="shared" ref="AO55:AP55" si="12">+AO54/AO53*1000</f>
        <v>69.933196228489507</v>
      </c>
      <c r="AP55" s="1206">
        <f t="shared" si="12"/>
        <v>81.708973590873597</v>
      </c>
      <c r="AQ55" s="1159"/>
    </row>
    <row r="56" spans="1:44" ht="15.75" customHeight="1">
      <c r="B56" s="1273" t="s">
        <v>378</v>
      </c>
      <c r="C56" s="1273"/>
      <c r="D56" s="1273"/>
      <c r="E56" s="1273"/>
      <c r="F56" s="1273"/>
      <c r="G56" s="1273"/>
      <c r="H56" s="1273"/>
      <c r="W56" s="1155"/>
      <c r="X56" s="1150" t="s">
        <v>280</v>
      </c>
      <c r="Y56" s="1149">
        <f>+SUMPRODUCT($W5:$W52,Y5:Y52)/Y53</f>
        <v>24.26205586560399</v>
      </c>
      <c r="Z56" s="1149">
        <f t="shared" ref="Z56:AG56" si="13">+SUMPRODUCT($W5:$W52,Z5:Z52)/Z53</f>
        <v>24.187039776783422</v>
      </c>
      <c r="AA56" s="1149">
        <f t="shared" si="13"/>
        <v>23.479723272782866</v>
      </c>
      <c r="AB56" s="1149">
        <f t="shared" si="13"/>
        <v>23.200861668903332</v>
      </c>
      <c r="AC56" s="1149">
        <f t="shared" si="13"/>
        <v>20.646413892983134</v>
      </c>
      <c r="AD56" s="1149">
        <f t="shared" si="13"/>
        <v>20.161988892422269</v>
      </c>
      <c r="AE56" s="1149">
        <f t="shared" si="13"/>
        <v>21.589045517871046</v>
      </c>
      <c r="AF56" s="1149">
        <f t="shared" si="13"/>
        <v>22.646867872666462</v>
      </c>
      <c r="AG56" s="1149">
        <f t="shared" si="13"/>
        <v>22.159132920287622</v>
      </c>
      <c r="AH56" s="1149">
        <v>22.730030553308708</v>
      </c>
      <c r="AI56" s="1149">
        <v>22.034891985390271</v>
      </c>
      <c r="AJ56" s="1149">
        <v>21.954956125085843</v>
      </c>
      <c r="AK56" s="1149">
        <v>21.923543771944018</v>
      </c>
      <c r="AL56" s="1149"/>
      <c r="AM56" s="1149">
        <v>20.178331647967127</v>
      </c>
      <c r="AN56" s="1149">
        <v>21.72628196907586</v>
      </c>
      <c r="AO56" s="1162">
        <f t="shared" ref="AO56:AP56" si="14">+SUMPRODUCT($W5:$W52,AO5:AO52)/AO53</f>
        <v>19.804282700355841</v>
      </c>
      <c r="AP56" s="1207">
        <f t="shared" si="14"/>
        <v>21.179064871652358</v>
      </c>
      <c r="AQ56" s="1158"/>
    </row>
    <row r="57" spans="1:44" ht="16.5" customHeight="1">
      <c r="B57" s="8"/>
      <c r="C57" s="773" t="s">
        <v>379</v>
      </c>
      <c r="D57" s="773" t="s">
        <v>380</v>
      </c>
      <c r="E57" s="773" t="s">
        <v>381</v>
      </c>
      <c r="F57" s="773" t="s">
        <v>382</v>
      </c>
      <c r="G57" s="773" t="s">
        <v>383</v>
      </c>
      <c r="H57" s="773" t="s">
        <v>384</v>
      </c>
    </row>
    <row r="58" spans="1:44" ht="15.6">
      <c r="B58" s="774" t="s">
        <v>141</v>
      </c>
      <c r="C58" s="775">
        <v>29.32</v>
      </c>
      <c r="D58" s="776">
        <v>0.59</v>
      </c>
      <c r="E58" s="776">
        <v>-0.56999999999999995</v>
      </c>
      <c r="F58" s="766">
        <v>4.3E-3</v>
      </c>
      <c r="G58" s="777">
        <v>3.246</v>
      </c>
      <c r="H58" s="766">
        <v>0.92</v>
      </c>
    </row>
    <row r="59" spans="1:44">
      <c r="X59" s="1273" t="s">
        <v>378</v>
      </c>
      <c r="Y59" s="1273"/>
      <c r="Z59" s="1273"/>
      <c r="AA59" s="1273"/>
      <c r="AB59" s="1273"/>
      <c r="AC59" s="1273"/>
      <c r="AD59" s="1273"/>
    </row>
    <row r="60" spans="1:44" ht="15.6">
      <c r="X60" s="8"/>
      <c r="Y60" s="773" t="s">
        <v>379</v>
      </c>
      <c r="Z60" s="773" t="s">
        <v>380</v>
      </c>
      <c r="AA60" s="773" t="s">
        <v>381</v>
      </c>
      <c r="AB60" s="773" t="s">
        <v>382</v>
      </c>
      <c r="AC60" s="773" t="s">
        <v>383</v>
      </c>
      <c r="AD60" s="773" t="s">
        <v>384</v>
      </c>
    </row>
    <row r="61" spans="1:44" ht="15.6">
      <c r="B61" s="1273" t="s">
        <v>385</v>
      </c>
      <c r="C61" s="1273"/>
      <c r="D61" s="1273"/>
      <c r="E61" s="1273"/>
      <c r="F61" s="1273"/>
      <c r="G61" s="1273"/>
      <c r="H61" s="1273"/>
      <c r="X61" s="774" t="s">
        <v>142</v>
      </c>
      <c r="Y61" s="775">
        <v>27.84</v>
      </c>
      <c r="Z61" s="776">
        <v>0.74</v>
      </c>
      <c r="AA61" s="776">
        <v>-0.52</v>
      </c>
      <c r="AB61" s="765">
        <v>9.2999999999999992E-3</v>
      </c>
      <c r="AC61" s="778">
        <v>2.99</v>
      </c>
      <c r="AD61" s="765">
        <v>0.93</v>
      </c>
    </row>
    <row r="62" spans="1:44" ht="15.6">
      <c r="B62" s="8"/>
      <c r="C62" s="773" t="s">
        <v>379</v>
      </c>
      <c r="D62" s="773" t="s">
        <v>380</v>
      </c>
      <c r="E62" s="773" t="s">
        <v>381</v>
      </c>
      <c r="F62" s="773" t="s">
        <v>382</v>
      </c>
      <c r="G62" s="773" t="s">
        <v>383</v>
      </c>
      <c r="H62" s="773" t="s">
        <v>384</v>
      </c>
    </row>
    <row r="63" spans="1:44" ht="15.6">
      <c r="B63" s="774" t="s">
        <v>141</v>
      </c>
      <c r="C63" s="775" t="s">
        <v>386</v>
      </c>
      <c r="D63" s="776" t="s">
        <v>387</v>
      </c>
      <c r="E63" s="776" t="s">
        <v>388</v>
      </c>
      <c r="F63" s="766">
        <v>8.8999999999999999E-3</v>
      </c>
      <c r="G63" s="777">
        <v>2.964</v>
      </c>
      <c r="H63" s="766">
        <v>0.96</v>
      </c>
      <c r="X63" s="1273" t="s">
        <v>385</v>
      </c>
      <c r="Y63" s="1273"/>
      <c r="Z63" s="1273"/>
      <c r="AA63" s="1273"/>
      <c r="AB63" s="1273"/>
      <c r="AC63" s="1273"/>
      <c r="AD63" s="1273"/>
    </row>
    <row r="64" spans="1:44" ht="15.6">
      <c r="X64" s="8"/>
      <c r="Y64" s="773" t="s">
        <v>379</v>
      </c>
      <c r="Z64" s="773" t="s">
        <v>380</v>
      </c>
      <c r="AA64" s="773" t="s">
        <v>381</v>
      </c>
      <c r="AB64" s="773" t="s">
        <v>382</v>
      </c>
      <c r="AC64" s="773" t="s">
        <v>383</v>
      </c>
      <c r="AD64" s="773" t="s">
        <v>384</v>
      </c>
    </row>
    <row r="65" spans="24:30" ht="15.6">
      <c r="X65" s="774" t="s">
        <v>142</v>
      </c>
      <c r="Y65" s="775" t="s">
        <v>389</v>
      </c>
      <c r="Z65" s="776" t="s">
        <v>390</v>
      </c>
      <c r="AA65" s="776" t="s">
        <v>391</v>
      </c>
      <c r="AB65" s="765">
        <v>9.4000000000000004E-3</v>
      </c>
      <c r="AC65" s="765">
        <v>2.9870000000000001</v>
      </c>
      <c r="AD65" s="779">
        <v>0.9</v>
      </c>
    </row>
  </sheetData>
  <mergeCells count="6">
    <mergeCell ref="X63:AD63"/>
    <mergeCell ref="B56:H56"/>
    <mergeCell ref="A2:U2"/>
    <mergeCell ref="W2:AQ2"/>
    <mergeCell ref="X59:AD59"/>
    <mergeCell ref="B61:H61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31"/>
  <sheetViews>
    <sheetView zoomScale="96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:C11"/>
    </sheetView>
  </sheetViews>
  <sheetFormatPr defaultColWidth="9.109375" defaultRowHeight="12"/>
  <cols>
    <col min="1" max="1" width="2.88671875" style="56" customWidth="1"/>
    <col min="2" max="2" width="55.77734375" style="56" customWidth="1"/>
    <col min="3" max="14" width="10.109375" style="56" customWidth="1"/>
    <col min="15" max="16" width="7.88671875" style="56" bestFit="1" customWidth="1"/>
    <col min="17" max="22" width="7" style="56" bestFit="1" customWidth="1"/>
    <col min="23" max="23" width="8.44140625" style="56" customWidth="1"/>
    <col min="24" max="24" width="8.6640625" style="56" customWidth="1"/>
    <col min="25" max="25" width="9.33203125" style="56" customWidth="1"/>
    <col min="26" max="26" width="11.44140625" style="56" customWidth="1"/>
    <col min="27" max="27" width="9.109375" style="56"/>
    <col min="28" max="29" width="8.88671875" style="56" customWidth="1"/>
    <col min="30" max="30" width="9.6640625" style="56" bestFit="1" customWidth="1"/>
    <col min="31" max="31" width="10.33203125" style="56" customWidth="1"/>
    <col min="32" max="16384" width="9.109375" style="56"/>
  </cols>
  <sheetData>
    <row r="1" spans="1:39">
      <c r="B1" s="427" t="s">
        <v>392</v>
      </c>
    </row>
    <row r="2" spans="1:39" ht="13.8" thickBot="1">
      <c r="AF2" s="3"/>
      <c r="AG2" s="3"/>
      <c r="AH2" s="3"/>
      <c r="AI2" s="3"/>
      <c r="AJ2" s="3"/>
      <c r="AK2" s="3"/>
      <c r="AL2" s="3"/>
      <c r="AM2" s="3"/>
    </row>
    <row r="3" spans="1:39" ht="12.6" thickTop="1">
      <c r="A3" s="57"/>
      <c r="B3" s="174" t="s">
        <v>393</v>
      </c>
      <c r="C3" s="175">
        <v>1990</v>
      </c>
      <c r="D3" s="175">
        <v>1991</v>
      </c>
      <c r="E3" s="175">
        <v>1992</v>
      </c>
      <c r="F3" s="175">
        <v>1993</v>
      </c>
      <c r="G3" s="175">
        <v>1994</v>
      </c>
      <c r="H3" s="175">
        <v>1995</v>
      </c>
      <c r="I3" s="175">
        <v>1996</v>
      </c>
      <c r="J3" s="175">
        <v>1997</v>
      </c>
      <c r="K3" s="175">
        <v>1998</v>
      </c>
      <c r="L3" s="175">
        <v>1999</v>
      </c>
      <c r="M3" s="175">
        <v>2000</v>
      </c>
      <c r="N3" s="175">
        <v>2001</v>
      </c>
      <c r="O3" s="175">
        <v>2002</v>
      </c>
      <c r="P3" s="175">
        <v>2003</v>
      </c>
      <c r="Q3" s="175">
        <v>2004</v>
      </c>
      <c r="R3" s="175">
        <v>2005</v>
      </c>
      <c r="S3" s="175">
        <v>2006</v>
      </c>
      <c r="T3" s="175">
        <v>2007</v>
      </c>
      <c r="U3" s="175">
        <v>2008</v>
      </c>
      <c r="V3" s="175">
        <v>2009</v>
      </c>
      <c r="W3" s="175">
        <v>2010</v>
      </c>
      <c r="X3" s="175">
        <v>2011</v>
      </c>
      <c r="Y3" s="175">
        <v>2012</v>
      </c>
      <c r="Z3" s="336">
        <v>2013</v>
      </c>
      <c r="AA3" s="175">
        <v>2014</v>
      </c>
      <c r="AB3" s="188">
        <v>2015</v>
      </c>
      <c r="AC3" s="188">
        <v>2016</v>
      </c>
      <c r="AD3" s="188">
        <v>2017</v>
      </c>
      <c r="AE3" s="188">
        <v>2018</v>
      </c>
      <c r="AF3" s="188">
        <v>2019</v>
      </c>
      <c r="AG3" s="188">
        <v>2020</v>
      </c>
      <c r="AH3" s="188">
        <v>2021</v>
      </c>
      <c r="AI3" s="188">
        <v>2022</v>
      </c>
      <c r="AJ3" s="188">
        <v>2023</v>
      </c>
      <c r="AK3" s="1209">
        <v>2024</v>
      </c>
    </row>
    <row r="4" spans="1:39">
      <c r="B4" s="860">
        <v>0</v>
      </c>
      <c r="C4" s="605">
        <v>45270</v>
      </c>
      <c r="D4" s="605">
        <v>15128</v>
      </c>
      <c r="E4" s="605">
        <v>38261</v>
      </c>
      <c r="F4" s="605">
        <v>2999957.2769778678</v>
      </c>
      <c r="G4" s="605">
        <v>1869433.0038980022</v>
      </c>
      <c r="H4" s="605">
        <v>1882528.165372889</v>
      </c>
      <c r="I4" s="605">
        <v>1596380.8396679633</v>
      </c>
      <c r="J4" s="605">
        <v>8566572.4094075467</v>
      </c>
      <c r="K4" s="605">
        <v>3058732.17717255</v>
      </c>
      <c r="L4" s="605">
        <v>1045263.9960816869</v>
      </c>
      <c r="M4" s="605">
        <v>3422263.5661908034</v>
      </c>
      <c r="N4" s="605">
        <v>1630953.7808277858</v>
      </c>
      <c r="O4" s="605">
        <v>3626883.7024432616</v>
      </c>
      <c r="P4" s="605">
        <v>2918741.7732226574</v>
      </c>
      <c r="Q4" s="605">
        <v>1358525.0551122583</v>
      </c>
      <c r="R4" s="605">
        <v>721419.86511969939</v>
      </c>
      <c r="S4" s="605">
        <v>509435.96420105034</v>
      </c>
      <c r="T4" s="604">
        <v>1022756.8412773961</v>
      </c>
      <c r="U4" s="604">
        <v>4572024.3620010819</v>
      </c>
      <c r="V4" s="604">
        <v>1262588.8048475422</v>
      </c>
      <c r="W4" s="604">
        <v>104170.68864486227</v>
      </c>
      <c r="X4" s="604">
        <v>993718.60281647218</v>
      </c>
      <c r="Y4" s="604">
        <v>387836.82426759897</v>
      </c>
      <c r="Z4" s="861">
        <v>543263.25264352234</v>
      </c>
      <c r="AA4" s="861">
        <v>2914521.971281047</v>
      </c>
      <c r="AB4" s="607">
        <v>854846.4037147325</v>
      </c>
      <c r="AC4" s="607">
        <v>744205.18891811348</v>
      </c>
      <c r="AD4" s="607">
        <v>127312.95514802395</v>
      </c>
      <c r="AE4" s="607">
        <v>61694.233436301874</v>
      </c>
      <c r="AF4" s="607">
        <v>747475.06375102827</v>
      </c>
      <c r="AG4" s="607">
        <v>806631.53398856975</v>
      </c>
      <c r="AH4" s="607">
        <v>1084619.3899838349</v>
      </c>
      <c r="AI4" s="607">
        <v>362086.95119419519</v>
      </c>
      <c r="AJ4" s="607">
        <v>1036463.9869901326</v>
      </c>
      <c r="AK4" s="607">
        <v>733838.11414295388</v>
      </c>
    </row>
    <row r="5" spans="1:39">
      <c r="B5" s="860">
        <v>1</v>
      </c>
      <c r="C5" s="605">
        <v>589629</v>
      </c>
      <c r="D5" s="605">
        <v>1636731</v>
      </c>
      <c r="E5" s="605">
        <v>450608</v>
      </c>
      <c r="F5" s="605">
        <v>1777920.3680013323</v>
      </c>
      <c r="G5" s="605">
        <v>4717104.1309188036</v>
      </c>
      <c r="H5" s="605">
        <v>3757581.115827363</v>
      </c>
      <c r="I5" s="605">
        <v>3908055.5106837293</v>
      </c>
      <c r="J5" s="605">
        <v>6083372.3301845761</v>
      </c>
      <c r="K5" s="605">
        <v>5898781.824642064</v>
      </c>
      <c r="L5" s="605">
        <v>2346296.3286027825</v>
      </c>
      <c r="M5" s="605">
        <v>2166548.4197016279</v>
      </c>
      <c r="N5" s="605">
        <v>2729403.6649410236</v>
      </c>
      <c r="O5" s="605">
        <v>4118046.5724853673</v>
      </c>
      <c r="P5" s="605">
        <v>2891346.4169758582</v>
      </c>
      <c r="Q5" s="605">
        <v>2293358.4679194284</v>
      </c>
      <c r="R5" s="605">
        <v>1430273.4182201989</v>
      </c>
      <c r="S5" s="605">
        <v>970472.20110012207</v>
      </c>
      <c r="T5" s="604">
        <v>653528.78911456536</v>
      </c>
      <c r="U5" s="604">
        <v>1284681.7542022676</v>
      </c>
      <c r="V5" s="604">
        <v>3477343.3497083844</v>
      </c>
      <c r="W5" s="604">
        <v>3663178.0971790394</v>
      </c>
      <c r="X5" s="604">
        <v>4353791.8843893083</v>
      </c>
      <c r="Y5" s="604">
        <v>3042202.7849713839</v>
      </c>
      <c r="Z5" s="861">
        <v>3730708.6610700744</v>
      </c>
      <c r="AA5" s="862">
        <v>2751113.7962622233</v>
      </c>
      <c r="AB5" s="607">
        <v>1625434.3664241056</v>
      </c>
      <c r="AC5" s="607">
        <v>1157472.8231798396</v>
      </c>
      <c r="AD5" s="607">
        <v>2994960.3215100411</v>
      </c>
      <c r="AE5" s="607">
        <v>2209356.3847598224</v>
      </c>
      <c r="AF5" s="607">
        <v>3183627.8104666104</v>
      </c>
      <c r="AG5" s="607">
        <v>2457730.2131500458</v>
      </c>
      <c r="AH5" s="607">
        <v>2556701.2650870881</v>
      </c>
      <c r="AI5" s="607">
        <v>1029803.8600668549</v>
      </c>
      <c r="AJ5" s="607">
        <v>2534845.6432137797</v>
      </c>
      <c r="AK5" s="607">
        <v>1281327.1691092588</v>
      </c>
    </row>
    <row r="6" spans="1:39">
      <c r="B6" s="860">
        <v>2</v>
      </c>
      <c r="C6" s="605">
        <v>1826829</v>
      </c>
      <c r="D6" s="605">
        <v>1530553</v>
      </c>
      <c r="E6" s="605">
        <v>2643529</v>
      </c>
      <c r="F6" s="605">
        <v>954212.77690179518</v>
      </c>
      <c r="G6" s="605">
        <v>1824104.8230683389</v>
      </c>
      <c r="H6" s="605">
        <v>2723592.4325865088</v>
      </c>
      <c r="I6" s="605">
        <v>1646273.0132642044</v>
      </c>
      <c r="J6" s="605">
        <v>1199298.1025621146</v>
      </c>
      <c r="K6" s="605">
        <v>2111016.6557773561</v>
      </c>
      <c r="L6" s="605">
        <v>1871809.0778502466</v>
      </c>
      <c r="M6" s="605">
        <v>1970484.519706104</v>
      </c>
      <c r="N6" s="605">
        <v>4450602.2758215861</v>
      </c>
      <c r="O6" s="605">
        <v>2591126.1944805142</v>
      </c>
      <c r="P6" s="605">
        <v>2461023.2639782815</v>
      </c>
      <c r="Q6" s="605">
        <v>3719324.3954441249</v>
      </c>
      <c r="R6" s="605">
        <v>4464663.9471409777</v>
      </c>
      <c r="S6" s="605">
        <v>2199031.5381409707</v>
      </c>
      <c r="T6" s="604">
        <v>513021.79224014754</v>
      </c>
      <c r="U6" s="604">
        <v>701427.28927979886</v>
      </c>
      <c r="V6" s="604">
        <v>2889843.1473053386</v>
      </c>
      <c r="W6" s="604">
        <v>3736142.0412892643</v>
      </c>
      <c r="X6" s="604">
        <v>1505661.1452280264</v>
      </c>
      <c r="Y6" s="604">
        <v>1953158.2831433455</v>
      </c>
      <c r="Z6" s="861">
        <v>1450659.4500803459</v>
      </c>
      <c r="AA6" s="862">
        <v>2460282.4803712768</v>
      </c>
      <c r="AB6" s="607">
        <v>1793766.148631939</v>
      </c>
      <c r="AC6" s="607">
        <v>2354655.8456159057</v>
      </c>
      <c r="AD6" s="607">
        <v>5061470.2026673649</v>
      </c>
      <c r="AE6" s="607">
        <v>3716191.6408182597</v>
      </c>
      <c r="AF6" s="607">
        <v>2113421.5415456328</v>
      </c>
      <c r="AG6" s="607">
        <v>1622412.5955905828</v>
      </c>
      <c r="AH6" s="607">
        <v>1940078.7450351308</v>
      </c>
      <c r="AI6" s="607">
        <v>2412855.956077504</v>
      </c>
      <c r="AJ6" s="607">
        <v>3310926.3210090068</v>
      </c>
      <c r="AK6" s="607">
        <v>1275382.8547879828</v>
      </c>
    </row>
    <row r="7" spans="1:39">
      <c r="B7" s="860">
        <v>3</v>
      </c>
      <c r="C7" s="605">
        <v>1222857</v>
      </c>
      <c r="D7" s="605">
        <v>994532</v>
      </c>
      <c r="E7" s="605">
        <v>333241</v>
      </c>
      <c r="F7" s="605">
        <v>253858.26429149305</v>
      </c>
      <c r="G7" s="605">
        <v>454180.38977060071</v>
      </c>
      <c r="H7" s="605">
        <v>1131255.0287215868</v>
      </c>
      <c r="I7" s="605">
        <v>997640.9549272306</v>
      </c>
      <c r="J7" s="605">
        <v>252393.20963453176</v>
      </c>
      <c r="K7" s="605">
        <v>187031.43772948493</v>
      </c>
      <c r="L7" s="605">
        <v>832764.62056925893</v>
      </c>
      <c r="M7" s="605">
        <v>1483769.2201033826</v>
      </c>
      <c r="N7" s="605">
        <v>2671350.1074779239</v>
      </c>
      <c r="O7" s="605">
        <v>655139.85894758592</v>
      </c>
      <c r="P7" s="605">
        <v>1304157.0971398263</v>
      </c>
      <c r="Q7" s="605">
        <v>1006405.060787668</v>
      </c>
      <c r="R7" s="605">
        <v>1165911.0912704382</v>
      </c>
      <c r="S7" s="605">
        <v>1049341.1962406409</v>
      </c>
      <c r="T7" s="604">
        <v>1030476.3248787109</v>
      </c>
      <c r="U7" s="604">
        <v>538859.6589997008</v>
      </c>
      <c r="V7" s="604">
        <v>1256342.8147691765</v>
      </c>
      <c r="W7" s="604">
        <v>1072810.1584490705</v>
      </c>
      <c r="X7" s="604">
        <v>584610.88223735313</v>
      </c>
      <c r="Y7" s="604">
        <v>1147620.4221276233</v>
      </c>
      <c r="Z7" s="861">
        <v>927685.8245297278</v>
      </c>
      <c r="AA7" s="862">
        <v>806381.74680773914</v>
      </c>
      <c r="AB7" s="607">
        <v>1220151.956481006</v>
      </c>
      <c r="AC7" s="607">
        <v>1400317.0216156945</v>
      </c>
      <c r="AD7" s="607">
        <v>1363020.4268528128</v>
      </c>
      <c r="AE7" s="607">
        <v>1295568.4061055684</v>
      </c>
      <c r="AF7" s="607">
        <v>1236619.043899134</v>
      </c>
      <c r="AG7" s="607">
        <v>1166469.9769478024</v>
      </c>
      <c r="AH7" s="607">
        <v>921886.44209372881</v>
      </c>
      <c r="AI7" s="607">
        <v>2864265.3334074905</v>
      </c>
      <c r="AJ7" s="607">
        <v>2139500.0196121894</v>
      </c>
      <c r="AK7" s="607">
        <v>705885.07343324402</v>
      </c>
    </row>
    <row r="8" spans="1:39">
      <c r="B8" s="860">
        <v>4</v>
      </c>
      <c r="C8" s="605">
        <v>516916</v>
      </c>
      <c r="D8" s="605">
        <v>486308</v>
      </c>
      <c r="E8" s="605">
        <v>113119</v>
      </c>
      <c r="F8" s="605">
        <v>205332.04788760422</v>
      </c>
      <c r="G8" s="605">
        <v>264557.45789882925</v>
      </c>
      <c r="H8" s="605">
        <v>497298.46361731132</v>
      </c>
      <c r="I8" s="605">
        <v>270374.24688494357</v>
      </c>
      <c r="J8" s="605">
        <v>125102.02002616589</v>
      </c>
      <c r="K8" s="605">
        <v>105540.00070664968</v>
      </c>
      <c r="L8" s="605">
        <v>710509.02552759508</v>
      </c>
      <c r="M8" s="605">
        <v>560988.72864141176</v>
      </c>
      <c r="N8" s="605">
        <v>472616.52261606348</v>
      </c>
      <c r="O8" s="605">
        <v>605361.10691208241</v>
      </c>
      <c r="P8" s="605">
        <v>541733.21417255653</v>
      </c>
      <c r="Q8" s="605">
        <v>307211.03058115672</v>
      </c>
      <c r="R8" s="605">
        <v>311664.87774255109</v>
      </c>
      <c r="S8" s="605">
        <v>470092.33684397844</v>
      </c>
      <c r="T8" s="604">
        <v>700234.26091883273</v>
      </c>
      <c r="U8" s="604">
        <v>730075.67202791129</v>
      </c>
      <c r="V8" s="604">
        <v>349493.10187872662</v>
      </c>
      <c r="W8" s="604">
        <v>392534.90845672</v>
      </c>
      <c r="X8" s="604">
        <v>406431.96180860256</v>
      </c>
      <c r="Y8" s="604">
        <v>375670.89286078408</v>
      </c>
      <c r="Z8" s="861">
        <v>269569.69164897752</v>
      </c>
      <c r="AA8" s="862">
        <v>342246.92200261867</v>
      </c>
      <c r="AB8" s="607">
        <v>206083.74038521829</v>
      </c>
      <c r="AC8" s="607">
        <v>444663.37281115138</v>
      </c>
      <c r="AD8" s="607">
        <v>281160.22870055225</v>
      </c>
      <c r="AE8" s="607">
        <v>226706.23134784613</v>
      </c>
      <c r="AF8" s="607">
        <v>718511.60730931</v>
      </c>
      <c r="AG8" s="607">
        <v>600718.17755644035</v>
      </c>
      <c r="AH8" s="607">
        <v>640189.70867269393</v>
      </c>
      <c r="AI8" s="607">
        <v>3164864.1107844776</v>
      </c>
      <c r="AJ8" s="607">
        <v>778814.99164859159</v>
      </c>
      <c r="AK8" s="607">
        <v>423757.42666609952</v>
      </c>
    </row>
    <row r="9" spans="1:39">
      <c r="B9" s="860">
        <v>5</v>
      </c>
      <c r="C9" s="605">
        <v>386516</v>
      </c>
      <c r="D9" s="605">
        <v>302275</v>
      </c>
      <c r="E9" s="605">
        <v>23395</v>
      </c>
      <c r="F9" s="605">
        <v>292771.57483866188</v>
      </c>
      <c r="G9" s="605">
        <v>122244.73985485663</v>
      </c>
      <c r="H9" s="605">
        <v>177757.19669954278</v>
      </c>
      <c r="I9" s="605">
        <v>333450.63074502401</v>
      </c>
      <c r="J9" s="605">
        <v>145026.13169948419</v>
      </c>
      <c r="K9" s="605">
        <v>84830.638685450176</v>
      </c>
      <c r="L9" s="605">
        <v>488960.5198380868</v>
      </c>
      <c r="M9" s="605">
        <v>266672.33565743233</v>
      </c>
      <c r="N9" s="605">
        <v>259515.61398933598</v>
      </c>
      <c r="O9" s="605">
        <v>176381.40680739767</v>
      </c>
      <c r="P9" s="605">
        <v>195026.23334727672</v>
      </c>
      <c r="Q9" s="605">
        <v>71975.819155528676</v>
      </c>
      <c r="R9" s="605">
        <v>88026.593924974892</v>
      </c>
      <c r="S9" s="605">
        <v>94749.103150312963</v>
      </c>
      <c r="T9" s="604">
        <v>250952.79821639549</v>
      </c>
      <c r="U9" s="604">
        <v>509107.9267560406</v>
      </c>
      <c r="V9" s="604">
        <v>167747.22348569377</v>
      </c>
      <c r="W9" s="604">
        <v>118248.27846686836</v>
      </c>
      <c r="X9" s="604">
        <v>208824.82963459878</v>
      </c>
      <c r="Y9" s="604">
        <v>35076.421395428697</v>
      </c>
      <c r="Z9" s="861">
        <v>6209.3348687552298</v>
      </c>
      <c r="AA9" s="862">
        <v>277708.20404408459</v>
      </c>
      <c r="AB9" s="607">
        <v>100802.71424908159</v>
      </c>
      <c r="AC9" s="607">
        <v>106826.29897322442</v>
      </c>
      <c r="AD9" s="607">
        <v>46255.413815294356</v>
      </c>
      <c r="AE9" s="607">
        <v>28275.500277730793</v>
      </c>
      <c r="AF9" s="607">
        <v>245657.44342244489</v>
      </c>
      <c r="AG9" s="607">
        <v>177446.56216405882</v>
      </c>
      <c r="AH9" s="607">
        <v>94722.512270608131</v>
      </c>
      <c r="AI9" s="607">
        <v>375012.40535113669</v>
      </c>
      <c r="AJ9" s="607">
        <v>186872.99704253642</v>
      </c>
      <c r="AK9" s="607">
        <v>75698.944193179297</v>
      </c>
    </row>
    <row r="10" spans="1:39" ht="13.2">
      <c r="B10" s="860">
        <v>6</v>
      </c>
      <c r="C10" s="605">
        <v>25909</v>
      </c>
      <c r="D10" s="605">
        <v>40272</v>
      </c>
      <c r="E10" s="605">
        <v>737</v>
      </c>
      <c r="F10" s="605">
        <v>115747.3285937864</v>
      </c>
      <c r="G10" s="605">
        <v>37865.269110804482</v>
      </c>
      <c r="H10" s="605">
        <v>130572.27368381688</v>
      </c>
      <c r="I10" s="605">
        <v>53846.865011592803</v>
      </c>
      <c r="J10" s="605">
        <v>28611.464074275704</v>
      </c>
      <c r="K10" s="605">
        <v>84525.44697846807</v>
      </c>
      <c r="L10" s="605">
        <v>233509.91764005047</v>
      </c>
      <c r="M10" s="605">
        <v>48738.946137517261</v>
      </c>
      <c r="N10" s="605">
        <v>239836.85523415724</v>
      </c>
      <c r="O10" s="605"/>
      <c r="P10" s="605">
        <v>31005.404063941663</v>
      </c>
      <c r="Q10" s="605">
        <v>12914.6916802624</v>
      </c>
      <c r="R10" s="605">
        <v>14248.713243594513</v>
      </c>
      <c r="S10" s="605">
        <v>23252.243075064347</v>
      </c>
      <c r="T10" s="604"/>
      <c r="U10" s="604">
        <v>52214.857178609091</v>
      </c>
      <c r="V10" s="604">
        <v>29522.081400615687</v>
      </c>
      <c r="W10" s="604">
        <v>15492.57278386572</v>
      </c>
      <c r="X10" s="604">
        <v>57031.198075213702</v>
      </c>
      <c r="Y10" s="604">
        <v>5303.0310749668533</v>
      </c>
      <c r="Z10" s="861">
        <v>262.27014135636296</v>
      </c>
      <c r="AA10" s="862">
        <v>17099.543912459711</v>
      </c>
      <c r="AB10" s="607">
        <v>5236.972452706108</v>
      </c>
      <c r="AC10" s="607">
        <v>11274.67921301039</v>
      </c>
      <c r="AD10" s="607"/>
      <c r="AE10" s="607"/>
      <c r="AF10" s="607"/>
      <c r="AG10" s="607"/>
      <c r="AH10" s="607">
        <v>42861.324792773594</v>
      </c>
      <c r="AI10" s="607">
        <v>35651.470553367908</v>
      </c>
      <c r="AJ10" s="607">
        <v>2498.7143496013355</v>
      </c>
      <c r="AK10" s="607">
        <v>119.54678332843196</v>
      </c>
      <c r="AL10" s="3"/>
    </row>
    <row r="11" spans="1:39" ht="13.2">
      <c r="B11" s="860" t="s">
        <v>394</v>
      </c>
      <c r="C11" s="605">
        <v>37319</v>
      </c>
      <c r="D11" s="605">
        <v>45478</v>
      </c>
      <c r="E11" s="605">
        <v>129</v>
      </c>
      <c r="F11" s="605">
        <v>23.629466101525914</v>
      </c>
      <c r="G11" s="605">
        <v>33.259446760428141</v>
      </c>
      <c r="H11" s="605">
        <v>36.879500864959731</v>
      </c>
      <c r="I11" s="605">
        <v>31.528472258759244</v>
      </c>
      <c r="J11" s="605">
        <v>58.718770595407399</v>
      </c>
      <c r="K11" s="605">
        <v>41.282854890253738</v>
      </c>
      <c r="L11" s="605">
        <v>26.956717122728254</v>
      </c>
      <c r="M11" s="605">
        <v>35.51496897357017</v>
      </c>
      <c r="N11" s="605">
        <v>44.590438404491202</v>
      </c>
      <c r="O11" s="605"/>
      <c r="P11" s="605"/>
      <c r="Q11" s="605"/>
      <c r="R11" s="605"/>
      <c r="S11" s="605"/>
      <c r="T11" s="604"/>
      <c r="U11" s="604"/>
      <c r="V11" s="863"/>
      <c r="W11" s="616"/>
      <c r="X11" s="864"/>
      <c r="Y11" s="865"/>
      <c r="Z11" s="866"/>
      <c r="AA11" s="861"/>
      <c r="AB11" s="607"/>
      <c r="AC11" s="607"/>
      <c r="AD11" s="607"/>
      <c r="AE11" s="607"/>
      <c r="AF11" s="607"/>
      <c r="AG11" s="607"/>
      <c r="AH11" s="607"/>
      <c r="AI11" s="607"/>
      <c r="AJ11" s="607"/>
      <c r="AK11" s="607"/>
      <c r="AL11" s="102"/>
      <c r="AM11" s="102"/>
    </row>
    <row r="12" spans="1:39" ht="13.8" thickBot="1">
      <c r="B12" s="173" t="s">
        <v>46</v>
      </c>
      <c r="C12" s="176">
        <f>SUM(C4:C11)</f>
        <v>4651245</v>
      </c>
      <c r="D12" s="176">
        <f t="shared" ref="D12:Q12" si="0">SUM(D4:D11)</f>
        <v>5051277</v>
      </c>
      <c r="E12" s="176">
        <f t="shared" si="0"/>
        <v>3603019</v>
      </c>
      <c r="F12" s="176">
        <f t="shared" si="0"/>
        <v>6599823.2669586437</v>
      </c>
      <c r="G12" s="176">
        <f t="shared" si="0"/>
        <v>9289523.0739669967</v>
      </c>
      <c r="H12" s="176">
        <f t="shared" si="0"/>
        <v>10300621.556009883</v>
      </c>
      <c r="I12" s="176">
        <f t="shared" si="0"/>
        <v>8806053.5896569472</v>
      </c>
      <c r="J12" s="176">
        <f t="shared" si="0"/>
        <v>16400434.386359291</v>
      </c>
      <c r="K12" s="176">
        <f t="shared" si="0"/>
        <v>11530499.464546915</v>
      </c>
      <c r="L12" s="176">
        <f t="shared" si="0"/>
        <v>7529140.4428268299</v>
      </c>
      <c r="M12" s="176">
        <f t="shared" si="0"/>
        <v>9919501.2511072531</v>
      </c>
      <c r="N12" s="176">
        <f t="shared" si="0"/>
        <v>12454323.411346283</v>
      </c>
      <c r="O12" s="176">
        <f t="shared" si="0"/>
        <v>11772938.84207621</v>
      </c>
      <c r="P12" s="176">
        <f t="shared" si="0"/>
        <v>10343033.402900398</v>
      </c>
      <c r="Q12" s="176">
        <f t="shared" si="0"/>
        <v>8769714.5206804257</v>
      </c>
      <c r="R12" s="176">
        <f>SUM(R4:R11)</f>
        <v>8196208.5066624349</v>
      </c>
      <c r="S12" s="176">
        <f>SUM(S4:S11)</f>
        <v>5316374.5827521402</v>
      </c>
      <c r="T12" s="176">
        <f>SUM(T4:T11)</f>
        <v>4170970.8066460481</v>
      </c>
      <c r="U12" s="176">
        <v>8388391.5204454111</v>
      </c>
      <c r="V12" s="180">
        <v>9432880.5233954769</v>
      </c>
      <c r="W12" s="176">
        <f>SUM(W4:W11)</f>
        <v>9102576.7452696916</v>
      </c>
      <c r="X12" s="176">
        <f>SUM(X4:X11)</f>
        <v>8110070.5041895742</v>
      </c>
      <c r="Y12" s="176">
        <f t="shared" ref="Y12:AB12" si="1">SUM(Y4:Y11)</f>
        <v>6946868.6598411314</v>
      </c>
      <c r="Z12" s="337">
        <f t="shared" si="1"/>
        <v>6928358.4849827606</v>
      </c>
      <c r="AA12" s="337">
        <f t="shared" si="1"/>
        <v>9569354.6646814495</v>
      </c>
      <c r="AB12" s="442">
        <f t="shared" si="1"/>
        <v>5806322.3023387892</v>
      </c>
      <c r="AC12" s="442">
        <f t="shared" ref="AC12:AK12" si="2">SUM(AC4:AC11)</f>
        <v>6219415.2303269394</v>
      </c>
      <c r="AD12" s="442">
        <f t="shared" si="2"/>
        <v>9874179.5486940891</v>
      </c>
      <c r="AE12" s="442">
        <f t="shared" si="2"/>
        <v>7537792.396745529</v>
      </c>
      <c r="AF12" s="442">
        <f t="shared" si="2"/>
        <v>8245312.5103941606</v>
      </c>
      <c r="AG12" s="442">
        <f t="shared" si="2"/>
        <v>6831409.0593975</v>
      </c>
      <c r="AH12" s="442">
        <f t="shared" si="2"/>
        <v>7281059.3879358582</v>
      </c>
      <c r="AI12" s="442">
        <f t="shared" si="2"/>
        <v>10244540.087435026</v>
      </c>
      <c r="AJ12" s="442">
        <f t="shared" si="2"/>
        <v>9989922.673865838</v>
      </c>
      <c r="AK12" s="1208">
        <f t="shared" si="2"/>
        <v>4496009.1291160462</v>
      </c>
      <c r="AL12" s="102"/>
      <c r="AM12" s="102"/>
    </row>
    <row r="13" spans="1:39" ht="12.6" thickTop="1">
      <c r="B13" s="19" t="s">
        <v>395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69"/>
      <c r="T13" s="69"/>
      <c r="V13" s="69"/>
      <c r="Y13" s="69"/>
      <c r="Z13" s="69"/>
      <c r="AK13" s="1210"/>
    </row>
    <row r="14" spans="1:39">
      <c r="B14" s="19"/>
      <c r="S14" s="17"/>
      <c r="T14" s="17"/>
      <c r="V14" s="69"/>
      <c r="Y14" s="69"/>
      <c r="Z14" s="69"/>
      <c r="AK14" s="1210"/>
    </row>
    <row r="15" spans="1:39"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S15" s="69"/>
      <c r="T15" s="69"/>
      <c r="V15" s="69"/>
      <c r="Y15" s="69"/>
      <c r="Z15" s="69"/>
      <c r="AK15" s="1210"/>
    </row>
    <row r="16" spans="1:39">
      <c r="B16" s="426" t="s">
        <v>396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Y16" s="69"/>
      <c r="Z16" s="69"/>
      <c r="AK16" s="1210"/>
    </row>
    <row r="17" spans="2:37" ht="12.6" thickBot="1">
      <c r="Y17" s="69"/>
      <c r="Z17" s="69"/>
      <c r="AK17" s="1210"/>
    </row>
    <row r="18" spans="2:37" ht="12.6" thickTop="1">
      <c r="B18" s="174" t="s">
        <v>393</v>
      </c>
      <c r="C18" s="175">
        <v>1990</v>
      </c>
      <c r="D18" s="175">
        <v>1991</v>
      </c>
      <c r="E18" s="175">
        <v>1992</v>
      </c>
      <c r="F18" s="175">
        <v>1993</v>
      </c>
      <c r="G18" s="175">
        <v>1994</v>
      </c>
      <c r="H18" s="175">
        <v>1995</v>
      </c>
      <c r="I18" s="175">
        <v>1996</v>
      </c>
      <c r="J18" s="175">
        <v>1997</v>
      </c>
      <c r="K18" s="175">
        <v>1998</v>
      </c>
      <c r="L18" s="175">
        <v>1999</v>
      </c>
      <c r="M18" s="175">
        <v>2000</v>
      </c>
      <c r="N18" s="175">
        <v>2001</v>
      </c>
      <c r="O18" s="175">
        <v>2002</v>
      </c>
      <c r="P18" s="175">
        <v>2003</v>
      </c>
      <c r="Q18" s="175">
        <v>2004</v>
      </c>
      <c r="R18" s="175">
        <v>2005</v>
      </c>
      <c r="S18" s="175">
        <v>2006</v>
      </c>
      <c r="T18" s="175">
        <v>2007</v>
      </c>
      <c r="U18" s="175">
        <v>2008</v>
      </c>
      <c r="V18" s="175">
        <v>2009</v>
      </c>
      <c r="W18" s="175">
        <v>2010</v>
      </c>
      <c r="X18" s="188">
        <v>2011</v>
      </c>
      <c r="Y18" s="188">
        <v>2012</v>
      </c>
      <c r="Z18" s="336">
        <v>2013</v>
      </c>
      <c r="AA18" s="336">
        <v>2014</v>
      </c>
      <c r="AB18" s="188">
        <v>2015</v>
      </c>
      <c r="AC18" s="188">
        <v>2016</v>
      </c>
      <c r="AD18" s="188">
        <v>2017</v>
      </c>
      <c r="AE18" s="188">
        <v>2018</v>
      </c>
      <c r="AF18" s="188">
        <v>2019</v>
      </c>
      <c r="AG18" s="188">
        <v>2020</v>
      </c>
      <c r="AH18" s="188">
        <v>2021</v>
      </c>
      <c r="AI18" s="188">
        <v>2022</v>
      </c>
      <c r="AJ18" s="188">
        <v>2023</v>
      </c>
      <c r="AK18" s="1209">
        <v>2024</v>
      </c>
    </row>
    <row r="19" spans="2:37">
      <c r="B19" s="867">
        <v>0</v>
      </c>
      <c r="C19" s="865">
        <v>2.7E-2</v>
      </c>
      <c r="D19" s="865">
        <v>3.6999999999999998E-2</v>
      </c>
      <c r="E19" s="865">
        <v>2.5999999999999999E-2</v>
      </c>
      <c r="F19" s="865">
        <v>2.5550951808232844E-2</v>
      </c>
      <c r="G19" s="865">
        <v>3.1059831283420332E-2</v>
      </c>
      <c r="H19" s="865">
        <v>2.6618717418316409E-2</v>
      </c>
      <c r="I19" s="865">
        <v>2.3142844381318264E-2</v>
      </c>
      <c r="J19" s="865">
        <v>2.1768043440812415E-2</v>
      </c>
      <c r="K19" s="865">
        <v>2.2097204796143532E-2</v>
      </c>
      <c r="L19" s="865">
        <v>2.3014195026816047E-2</v>
      </c>
      <c r="M19" s="865">
        <v>2.5318570024469939E-2</v>
      </c>
      <c r="N19" s="865">
        <v>2.4166382525642995E-2</v>
      </c>
      <c r="O19" s="865">
        <v>2.332899935800101E-2</v>
      </c>
      <c r="P19" s="865">
        <v>2.6442464543677255E-2</v>
      </c>
      <c r="Q19" s="865">
        <v>2.8821968444699874E-2</v>
      </c>
      <c r="R19" s="865">
        <v>2.3512191315784151E-2</v>
      </c>
      <c r="S19" s="865">
        <v>2.5317832160521313E-2</v>
      </c>
      <c r="T19" s="865">
        <v>3.4820598899669528E-2</v>
      </c>
      <c r="U19" s="865">
        <v>3.253607157908156E-2</v>
      </c>
      <c r="V19" s="865">
        <v>3.1428123833629702E-2</v>
      </c>
      <c r="W19" s="865">
        <v>1.6370702291335144E-2</v>
      </c>
      <c r="X19" s="868">
        <v>1.5791810272067944E-2</v>
      </c>
      <c r="Y19" s="868">
        <v>1.7868322577617987E-2</v>
      </c>
      <c r="Z19" s="869">
        <v>1.7114025255683056E-2</v>
      </c>
      <c r="AA19" s="869">
        <v>2.5035048448399589E-2</v>
      </c>
      <c r="AB19" s="868">
        <v>2.9758829377495161E-2</v>
      </c>
      <c r="AC19" s="868">
        <v>2.8731511302572801E-2</v>
      </c>
      <c r="AD19" s="868">
        <v>1.428924315131359E-2</v>
      </c>
      <c r="AE19" s="868">
        <v>1.177079379290766E-2</v>
      </c>
      <c r="AF19" s="868">
        <v>2.6997047539276366E-2</v>
      </c>
      <c r="AG19" s="868">
        <v>2.5250263941156984E-2</v>
      </c>
      <c r="AH19" s="868">
        <v>2.1907897986889434E-2</v>
      </c>
      <c r="AI19" s="868">
        <v>1.8608656535105888E-2</v>
      </c>
      <c r="AJ19" s="868">
        <v>2.0966233129217502E-2</v>
      </c>
      <c r="AK19" s="868">
        <v>1.9798950914758022E-2</v>
      </c>
    </row>
    <row r="20" spans="2:37">
      <c r="B20" s="867">
        <v>1</v>
      </c>
      <c r="C20" s="865">
        <v>4.5999999999999999E-2</v>
      </c>
      <c r="D20" s="865">
        <v>8.8999999999999996E-2</v>
      </c>
      <c r="E20" s="865">
        <v>5.3999999999999999E-2</v>
      </c>
      <c r="F20" s="865">
        <v>3.9643051315450518E-2</v>
      </c>
      <c r="G20" s="865">
        <v>4.2043660561824465E-2</v>
      </c>
      <c r="H20" s="865">
        <v>4.114701340415268E-2</v>
      </c>
      <c r="I20" s="865">
        <v>3.471268027282684E-2</v>
      </c>
      <c r="J20" s="865">
        <v>3.0847340573593084E-2</v>
      </c>
      <c r="K20" s="865">
        <v>3.5272603662630915E-2</v>
      </c>
      <c r="L20" s="865">
        <v>3.746350960915544E-2</v>
      </c>
      <c r="M20" s="865">
        <v>3.8436641443282474E-2</v>
      </c>
      <c r="N20" s="865">
        <v>3.7950075526218957E-2</v>
      </c>
      <c r="O20" s="865">
        <v>4.4774037845066179E-2</v>
      </c>
      <c r="P20" s="865">
        <v>3.728056333062673E-2</v>
      </c>
      <c r="Q20" s="865">
        <v>4.4507057025046752E-2</v>
      </c>
      <c r="R20" s="865">
        <v>5.181407163247697E-2</v>
      </c>
      <c r="S20" s="865">
        <v>4.4746496204792242E-2</v>
      </c>
      <c r="T20" s="865">
        <v>4.9526012268899043E-2</v>
      </c>
      <c r="U20" s="865">
        <v>4.9234592261427804E-2</v>
      </c>
      <c r="V20" s="865">
        <v>5.3329436228688916E-2</v>
      </c>
      <c r="W20" s="865">
        <v>4.3631419409900694E-2</v>
      </c>
      <c r="X20" s="868">
        <v>3.1563757770188335E-2</v>
      </c>
      <c r="Y20" s="868">
        <v>3.2896216247567937E-2</v>
      </c>
      <c r="Z20" s="869">
        <v>3.1568430841585962E-2</v>
      </c>
      <c r="AA20" s="869">
        <v>4.1152971315345413E-2</v>
      </c>
      <c r="AB20" s="868">
        <v>4.3227851077495827E-2</v>
      </c>
      <c r="AC20" s="868">
        <v>3.5278314402096111E-2</v>
      </c>
      <c r="AD20" s="868">
        <v>3.6006644592680138E-2</v>
      </c>
      <c r="AE20" s="868">
        <v>3.6797401333623851E-2</v>
      </c>
      <c r="AF20" s="868">
        <v>3.7398182185998836E-2</v>
      </c>
      <c r="AG20" s="868">
        <v>3.4524736262281176E-2</v>
      </c>
      <c r="AH20" s="868">
        <v>3.0068150826050018E-2</v>
      </c>
      <c r="AI20" s="868">
        <v>3.0442521766842673E-2</v>
      </c>
      <c r="AJ20" s="868">
        <v>2.9847734628850001E-2</v>
      </c>
      <c r="AK20" s="868">
        <v>2.9306380252010329E-2</v>
      </c>
    </row>
    <row r="21" spans="2:37">
      <c r="B21" s="867">
        <v>2</v>
      </c>
      <c r="C21" s="865">
        <v>6.5000000000000002E-2</v>
      </c>
      <c r="D21" s="865">
        <v>8.7999999999999995E-2</v>
      </c>
      <c r="E21" s="865">
        <v>7.0999999999999994E-2</v>
      </c>
      <c r="F21" s="865">
        <v>5.3158341966742698E-2</v>
      </c>
      <c r="G21" s="865">
        <v>5.0937405517545539E-2</v>
      </c>
      <c r="H21" s="865">
        <v>4.6188483139899553E-2</v>
      </c>
      <c r="I21" s="865">
        <v>4.3830640755366912E-2</v>
      </c>
      <c r="J21" s="865">
        <v>3.7725327768036401E-2</v>
      </c>
      <c r="K21" s="865">
        <v>4.2548501079615025E-2</v>
      </c>
      <c r="L21" s="865">
        <v>5.1347238733122087E-2</v>
      </c>
      <c r="M21" s="865">
        <v>5.8893580612635409E-2</v>
      </c>
      <c r="N21" s="865">
        <v>5.5120409672878748E-2</v>
      </c>
      <c r="O21" s="865">
        <v>5.7727117243394063E-2</v>
      </c>
      <c r="P21" s="865">
        <v>6.4526860146488396E-2</v>
      </c>
      <c r="Q21" s="865">
        <v>6.1011292299116511E-2</v>
      </c>
      <c r="R21" s="865">
        <v>6.9976641230875158E-2</v>
      </c>
      <c r="S21" s="865">
        <v>6.8727815561739264E-2</v>
      </c>
      <c r="T21" s="865">
        <v>8.1799764222151086E-2</v>
      </c>
      <c r="U21" s="865">
        <v>6.5915490741046009E-2</v>
      </c>
      <c r="V21" s="865">
        <v>6.9347100733750694E-2</v>
      </c>
      <c r="W21" s="865">
        <v>5.7306476411954681E-2</v>
      </c>
      <c r="X21" s="868">
        <v>4.9036255478526906E-2</v>
      </c>
      <c r="Y21" s="868">
        <v>5.6246932626550519E-2</v>
      </c>
      <c r="Z21" s="869">
        <v>5.7089153328899786E-2</v>
      </c>
      <c r="AA21" s="869">
        <v>5.5619498474504751E-2</v>
      </c>
      <c r="AB21" s="868">
        <v>6.1063292925416748E-2</v>
      </c>
      <c r="AC21" s="868">
        <v>5.0120085410703556E-2</v>
      </c>
      <c r="AD21" s="868">
        <v>4.7233049578077557E-2</v>
      </c>
      <c r="AE21" s="868">
        <v>4.9443308430085126E-2</v>
      </c>
      <c r="AF21" s="868">
        <v>4.8643025645805298E-2</v>
      </c>
      <c r="AG21" s="868">
        <v>5.0730963939739922E-2</v>
      </c>
      <c r="AH21" s="868">
        <v>3.8517452548218478E-2</v>
      </c>
      <c r="AI21" s="868">
        <v>4.203203504825255E-2</v>
      </c>
      <c r="AJ21" s="868">
        <v>3.9294108446881353E-2</v>
      </c>
      <c r="AK21" s="868">
        <v>4.0760878007608213E-2</v>
      </c>
    </row>
    <row r="22" spans="2:37">
      <c r="B22" s="867">
        <v>3</v>
      </c>
      <c r="C22" s="865">
        <v>7.9000000000000001E-2</v>
      </c>
      <c r="D22" s="865">
        <v>9.7000000000000003E-2</v>
      </c>
      <c r="E22" s="865">
        <v>7.0000000000000007E-2</v>
      </c>
      <c r="F22" s="865">
        <v>6.0491017909556861E-2</v>
      </c>
      <c r="G22" s="865">
        <v>6.8144208613749896E-2</v>
      </c>
      <c r="H22" s="865">
        <v>5.9678533836193086E-2</v>
      </c>
      <c r="I22" s="865">
        <v>5.5228660465167813E-2</v>
      </c>
      <c r="J22" s="865">
        <v>4.8462170155531566E-2</v>
      </c>
      <c r="K22" s="865">
        <v>5.0433400794903029E-2</v>
      </c>
      <c r="L22" s="865">
        <v>5.8760837409613895E-2</v>
      </c>
      <c r="M22" s="865">
        <v>7.3810840759676116E-2</v>
      </c>
      <c r="N22" s="865">
        <v>6.6285839084644999E-2</v>
      </c>
      <c r="O22" s="865">
        <v>9.6530229347140534E-2</v>
      </c>
      <c r="P22" s="865">
        <v>9.4995395513450417E-2</v>
      </c>
      <c r="Q22" s="865">
        <v>9.4056680716882196E-2</v>
      </c>
      <c r="R22" s="865">
        <v>9.7897283897228599E-2</v>
      </c>
      <c r="S22" s="865">
        <v>9.4105583387490477E-2</v>
      </c>
      <c r="T22" s="865">
        <v>0.10791363511195266</v>
      </c>
      <c r="U22" s="865">
        <v>9.9580904784995941E-2</v>
      </c>
      <c r="V22" s="865">
        <v>8.2614090340504612E-2</v>
      </c>
      <c r="W22" s="865">
        <v>7.3181643677744726E-2</v>
      </c>
      <c r="X22" s="868">
        <v>7.9587405690538376E-2</v>
      </c>
      <c r="Y22" s="868">
        <v>7.7789365038282599E-2</v>
      </c>
      <c r="Z22" s="869">
        <v>8.3304986108397483E-2</v>
      </c>
      <c r="AA22" s="869">
        <v>7.7296404623471426E-2</v>
      </c>
      <c r="AB22" s="868">
        <v>7.9878502556167352E-2</v>
      </c>
      <c r="AC22" s="868">
        <v>7.0718101679341283E-2</v>
      </c>
      <c r="AD22" s="868">
        <v>6.6941755855653789E-2</v>
      </c>
      <c r="AE22" s="868">
        <v>6.7669497095668218E-2</v>
      </c>
      <c r="AF22" s="868">
        <v>6.0429699962777521E-2</v>
      </c>
      <c r="AG22" s="868">
        <v>6.1422050513028306E-2</v>
      </c>
      <c r="AH22" s="868">
        <v>6.2753899946460981E-2</v>
      </c>
      <c r="AI22" s="868">
        <v>5.3922872048850261E-2</v>
      </c>
      <c r="AJ22" s="868">
        <v>5.0422208041827558E-2</v>
      </c>
      <c r="AK22" s="868">
        <v>5.7248214472756381E-2</v>
      </c>
    </row>
    <row r="23" spans="2:37">
      <c r="B23" s="867">
        <v>4</v>
      </c>
      <c r="C23" s="865">
        <v>8.4000000000000005E-2</v>
      </c>
      <c r="D23" s="865">
        <v>9.9000000000000005E-2</v>
      </c>
      <c r="E23" s="865">
        <v>8.1000000000000003E-2</v>
      </c>
      <c r="F23" s="865">
        <v>7.3857123148354145E-2</v>
      </c>
      <c r="G23" s="865">
        <v>9.0235697324069733E-2</v>
      </c>
      <c r="H23" s="865">
        <v>7.4180468975637529E-2</v>
      </c>
      <c r="I23" s="865">
        <v>7.800133036051074E-2</v>
      </c>
      <c r="J23" s="865">
        <v>5.6099059599483816E-2</v>
      </c>
      <c r="K23" s="865">
        <v>5.9611627738931069E-2</v>
      </c>
      <c r="L23" s="865">
        <v>6.6159543736103332E-2</v>
      </c>
      <c r="M23" s="865">
        <v>8.5549174971929418E-2</v>
      </c>
      <c r="N23" s="865">
        <v>7.5854359354016382E-2</v>
      </c>
      <c r="O23" s="865">
        <v>0.11952775772057982</v>
      </c>
      <c r="P23" s="865">
        <v>0.11868332674399031</v>
      </c>
      <c r="Q23" s="865">
        <v>0.11553238480956868</v>
      </c>
      <c r="R23" s="865">
        <v>0.13179321444015682</v>
      </c>
      <c r="S23" s="865">
        <v>0.11814438385032736</v>
      </c>
      <c r="T23" s="865">
        <v>0.12910887947730484</v>
      </c>
      <c r="U23" s="865">
        <v>0.11564228349734111</v>
      </c>
      <c r="V23" s="865">
        <v>0.11910905087147886</v>
      </c>
      <c r="W23" s="865">
        <v>0.10460146987780962</v>
      </c>
      <c r="X23" s="868">
        <v>0.10430851015601746</v>
      </c>
      <c r="Y23" s="868">
        <v>9.1164406650519322E-2</v>
      </c>
      <c r="Z23" s="869">
        <v>9.1265012030072007E-2</v>
      </c>
      <c r="AA23" s="869">
        <v>0.10556527765286382</v>
      </c>
      <c r="AB23" s="868">
        <v>9.9361495283115317E-2</v>
      </c>
      <c r="AC23" s="868">
        <v>8.6223518448754671E-2</v>
      </c>
      <c r="AD23" s="868">
        <v>9.5106015687895576E-2</v>
      </c>
      <c r="AE23" s="868">
        <v>9.052489154935027E-2</v>
      </c>
      <c r="AF23" s="868">
        <v>8.0631343888350318E-2</v>
      </c>
      <c r="AG23" s="868">
        <v>7.8388055271305601E-2</v>
      </c>
      <c r="AH23" s="868">
        <v>7.626724732418376E-2</v>
      </c>
      <c r="AI23" s="868">
        <v>6.3605737911367741E-2</v>
      </c>
      <c r="AJ23" s="868">
        <v>6.4271017897802526E-2</v>
      </c>
      <c r="AK23" s="868">
        <v>7.9054779696987709E-2</v>
      </c>
    </row>
    <row r="24" spans="2:37">
      <c r="B24" s="867">
        <v>5</v>
      </c>
      <c r="C24" s="865">
        <v>0.09</v>
      </c>
      <c r="D24" s="865">
        <v>0.10299999999999999</v>
      </c>
      <c r="E24" s="865">
        <v>8.5000000000000006E-2</v>
      </c>
      <c r="F24" s="865">
        <v>8.4701679865538837E-2</v>
      </c>
      <c r="G24" s="865">
        <v>0.1005308152847256</v>
      </c>
      <c r="H24" s="865">
        <v>8.5026825574071596E-2</v>
      </c>
      <c r="I24" s="865">
        <v>9.1788144894895549E-2</v>
      </c>
      <c r="J24" s="865">
        <v>8.0398788283053649E-2</v>
      </c>
      <c r="K24" s="865">
        <v>7.4701505745349894E-2</v>
      </c>
      <c r="L24" s="865">
        <v>7.1762860069157067E-2</v>
      </c>
      <c r="M24" s="865">
        <v>9.5311142562871154E-2</v>
      </c>
      <c r="N24" s="865">
        <v>8.3537001316014103E-2</v>
      </c>
      <c r="O24" s="865">
        <v>0.13901272386429403</v>
      </c>
      <c r="P24" s="865">
        <v>0.13605886529615274</v>
      </c>
      <c r="Q24" s="865">
        <v>0.13339105077757479</v>
      </c>
      <c r="R24" s="865">
        <v>0.15176300263154466</v>
      </c>
      <c r="S24" s="865">
        <v>0.13303302151822022</v>
      </c>
      <c r="T24" s="865">
        <v>0.14422790259504073</v>
      </c>
      <c r="U24" s="865">
        <v>0.12856218325445259</v>
      </c>
      <c r="V24" s="865">
        <v>0.13430022575890421</v>
      </c>
      <c r="W24" s="865">
        <v>0.13295204346872688</v>
      </c>
      <c r="X24" s="868">
        <v>0.12746151660251701</v>
      </c>
      <c r="Y24" s="868">
        <v>0.12302644220300009</v>
      </c>
      <c r="Z24" s="869">
        <v>0.12672372396372064</v>
      </c>
      <c r="AA24" s="869">
        <v>0.11445590159266145</v>
      </c>
      <c r="AB24" s="868">
        <v>0.11740832471639953</v>
      </c>
      <c r="AC24" s="868">
        <v>0.10944480578730439</v>
      </c>
      <c r="AD24" s="868">
        <v>0.1071033606522107</v>
      </c>
      <c r="AE24" s="868">
        <v>9.949102557829631E-2</v>
      </c>
      <c r="AF24" s="868">
        <v>9.6839479940513715E-2</v>
      </c>
      <c r="AG24" s="868">
        <v>9.5586721925454227E-2</v>
      </c>
      <c r="AH24" s="868">
        <v>9.0409656346759876E-2</v>
      </c>
      <c r="AI24" s="868">
        <v>8.132033931019636E-2</v>
      </c>
      <c r="AJ24" s="868">
        <v>8.2953862725994337E-2</v>
      </c>
      <c r="AK24" s="868">
        <v>9.3750917849209248E-2</v>
      </c>
    </row>
    <row r="25" spans="2:37">
      <c r="B25" s="867">
        <v>6</v>
      </c>
      <c r="C25" s="865">
        <v>9.4E-2</v>
      </c>
      <c r="D25" s="865">
        <v>0.114</v>
      </c>
      <c r="E25" s="865">
        <v>9.6000000000000002E-2</v>
      </c>
      <c r="F25" s="865">
        <v>0.10616063938580549</v>
      </c>
      <c r="G25" s="865">
        <v>0.10488577221745035</v>
      </c>
      <c r="H25" s="865">
        <v>0.10434036295144902</v>
      </c>
      <c r="I25" s="865">
        <v>0.11887423060981597</v>
      </c>
      <c r="J25" s="865">
        <v>0.10649740462449611</v>
      </c>
      <c r="K25" s="865">
        <v>8.5458204497365076E-2</v>
      </c>
      <c r="L25" s="865">
        <v>8.3769780408565822E-2</v>
      </c>
      <c r="M25" s="865">
        <v>0.10821362073483691</v>
      </c>
      <c r="N25" s="865">
        <v>9.5991700571701366E-2</v>
      </c>
      <c r="O25" s="865"/>
      <c r="P25" s="865">
        <v>0.14807159949757609</v>
      </c>
      <c r="Q25" s="865">
        <v>0.14719227207354665</v>
      </c>
      <c r="R25" s="865">
        <v>0.17019949969863121</v>
      </c>
      <c r="S25" s="865">
        <v>0.15278206003393349</v>
      </c>
      <c r="T25" s="604"/>
      <c r="U25" s="604">
        <v>0.14146454574652201</v>
      </c>
      <c r="V25" s="865">
        <v>0.15200209481342186</v>
      </c>
      <c r="W25" s="865">
        <v>0.14967662112016147</v>
      </c>
      <c r="X25" s="868">
        <v>0.14325321026822616</v>
      </c>
      <c r="Y25" s="868">
        <v>0.14177945076389756</v>
      </c>
      <c r="Z25" s="869">
        <v>0.14903842920841984</v>
      </c>
      <c r="AA25" s="869">
        <v>0.14835398422313847</v>
      </c>
      <c r="AB25" s="868">
        <v>0.15322809966727802</v>
      </c>
      <c r="AC25" s="868">
        <v>0.12755360700253682</v>
      </c>
      <c r="AD25" s="868"/>
      <c r="AE25" s="868"/>
      <c r="AF25" s="868"/>
      <c r="AG25" s="868"/>
      <c r="AH25" s="868">
        <v>0.11260787508879949</v>
      </c>
      <c r="AI25" s="868">
        <v>0.10126990748237727</v>
      </c>
      <c r="AJ25" s="868">
        <v>0.12380443687775473</v>
      </c>
      <c r="AK25" s="868">
        <v>0.12273758455384996</v>
      </c>
    </row>
    <row r="26" spans="2:37" ht="12.6" thickBot="1">
      <c r="B26" s="437" t="s">
        <v>394</v>
      </c>
      <c r="C26" s="178">
        <v>0.1305</v>
      </c>
      <c r="D26" s="178">
        <v>0.13900000000000001</v>
      </c>
      <c r="E26" s="178">
        <v>0.114</v>
      </c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9"/>
      <c r="Q26" s="179"/>
      <c r="R26" s="179"/>
      <c r="S26" s="179"/>
      <c r="T26" s="180"/>
      <c r="U26" s="180"/>
      <c r="V26" s="178"/>
      <c r="W26" s="93"/>
      <c r="X26" s="234"/>
      <c r="Y26" s="234"/>
      <c r="Z26" s="338"/>
      <c r="AA26" s="338"/>
      <c r="AB26" s="443"/>
      <c r="AC26" s="443"/>
      <c r="AD26" s="443"/>
      <c r="AE26" s="443"/>
      <c r="AF26" s="443"/>
      <c r="AG26" s="443"/>
      <c r="AH26" s="443"/>
      <c r="AI26" s="443"/>
      <c r="AJ26" s="443"/>
      <c r="AK26" s="1211"/>
    </row>
    <row r="27" spans="2:37" ht="12.6" thickTop="1">
      <c r="Y27" s="69"/>
      <c r="Z27" s="69"/>
    </row>
    <row r="28" spans="2:37">
      <c r="B28" s="56" t="s">
        <v>397</v>
      </c>
    </row>
    <row r="29" spans="2:37">
      <c r="Q29" s="103"/>
      <c r="R29" s="103"/>
      <c r="S29" s="103"/>
      <c r="T29" s="103"/>
      <c r="U29" s="103"/>
      <c r="V29" s="103"/>
      <c r="W29" s="103"/>
      <c r="X29" s="103"/>
    </row>
    <row r="30" spans="2:37">
      <c r="Q30" s="103"/>
      <c r="R30" s="103"/>
      <c r="S30" s="103"/>
      <c r="T30" s="103"/>
      <c r="U30" s="103"/>
      <c r="V30" s="103"/>
      <c r="W30" s="103"/>
      <c r="X30" s="103"/>
    </row>
    <row r="31" spans="2:37">
      <c r="Q31" s="103"/>
      <c r="R31" s="103"/>
      <c r="S31" s="103"/>
      <c r="T31" s="103"/>
      <c r="U31" s="103"/>
      <c r="V31" s="103"/>
      <c r="W31" s="103"/>
      <c r="X31" s="103"/>
    </row>
  </sheetData>
  <phoneticPr fontId="9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K29"/>
  <sheetViews>
    <sheetView zoomScale="98" zoomScaleNormal="98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H21" sqref="AH21"/>
    </sheetView>
  </sheetViews>
  <sheetFormatPr defaultColWidth="9.109375" defaultRowHeight="13.2"/>
  <cols>
    <col min="1" max="1" width="3" style="3" customWidth="1"/>
    <col min="2" max="2" width="8" style="3" customWidth="1"/>
    <col min="3" max="3" width="9.6640625" style="3" customWidth="1"/>
    <col min="4" max="10" width="7" style="3" bestFit="1" customWidth="1"/>
    <col min="11" max="12" width="8" style="3" bestFit="1" customWidth="1"/>
    <col min="13" max="15" width="7" style="3" bestFit="1" customWidth="1"/>
    <col min="16" max="20" width="8" style="3" bestFit="1" customWidth="1"/>
    <col min="21" max="22" width="9.109375" style="3"/>
    <col min="23" max="23" width="8.6640625" style="3" customWidth="1"/>
    <col min="24" max="24" width="8.44140625" style="3" customWidth="1"/>
    <col min="25" max="25" width="8.6640625" style="3" customWidth="1"/>
    <col min="26" max="26" width="9.109375" style="3"/>
    <col min="27" max="29" width="7" style="3" bestFit="1" customWidth="1"/>
    <col min="30" max="30" width="8.44140625" style="3" customWidth="1"/>
    <col min="31" max="16384" width="9.109375" style="3"/>
  </cols>
  <sheetData>
    <row r="2" spans="1:37">
      <c r="B2" s="2" t="s">
        <v>398</v>
      </c>
    </row>
    <row r="3" spans="1:37" ht="13.8" thickBot="1"/>
    <row r="4" spans="1:37" ht="13.8" thickTop="1">
      <c r="A4" s="14"/>
      <c r="B4" s="235" t="s">
        <v>393</v>
      </c>
      <c r="C4" s="236">
        <v>1990</v>
      </c>
      <c r="D4" s="236">
        <v>1991</v>
      </c>
      <c r="E4" s="236">
        <v>1992</v>
      </c>
      <c r="F4" s="236">
        <v>1993</v>
      </c>
      <c r="G4" s="236">
        <v>1994</v>
      </c>
      <c r="H4" s="236">
        <v>1995</v>
      </c>
      <c r="I4" s="236">
        <v>1996</v>
      </c>
      <c r="J4" s="236">
        <v>1997</v>
      </c>
      <c r="K4" s="236">
        <v>1998</v>
      </c>
      <c r="L4" s="236">
        <v>1999</v>
      </c>
      <c r="M4" s="236">
        <v>2000</v>
      </c>
      <c r="N4" s="236">
        <v>2001</v>
      </c>
      <c r="O4" s="236">
        <v>2002</v>
      </c>
      <c r="P4" s="236">
        <v>2003</v>
      </c>
      <c r="Q4" s="236">
        <v>2004</v>
      </c>
      <c r="R4" s="236">
        <v>2005</v>
      </c>
      <c r="S4" s="236">
        <v>2006</v>
      </c>
      <c r="T4" s="236">
        <v>2007</v>
      </c>
      <c r="U4" s="236">
        <v>2008</v>
      </c>
      <c r="V4" s="236">
        <v>2009</v>
      </c>
      <c r="W4" s="236">
        <v>2010</v>
      </c>
      <c r="X4" s="236">
        <v>2011</v>
      </c>
      <c r="Y4" s="236">
        <v>2012</v>
      </c>
      <c r="Z4" s="236">
        <v>2013</v>
      </c>
      <c r="AA4" s="236">
        <v>2014</v>
      </c>
      <c r="AB4" s="444">
        <v>2015</v>
      </c>
      <c r="AC4" s="444">
        <v>2016</v>
      </c>
      <c r="AD4" s="444">
        <v>2017</v>
      </c>
      <c r="AE4" s="444">
        <v>2018</v>
      </c>
      <c r="AF4" s="444">
        <v>2019</v>
      </c>
      <c r="AG4" s="444">
        <v>2020</v>
      </c>
      <c r="AH4" s="444">
        <v>2021</v>
      </c>
      <c r="AI4" s="444">
        <v>2022</v>
      </c>
      <c r="AJ4" s="444">
        <v>2023</v>
      </c>
      <c r="AK4" s="1212">
        <v>2024</v>
      </c>
    </row>
    <row r="5" spans="1:37">
      <c r="B5" s="870">
        <v>0</v>
      </c>
      <c r="C5" s="655">
        <v>129</v>
      </c>
      <c r="D5" s="655"/>
      <c r="E5" s="655">
        <v>420</v>
      </c>
      <c r="F5" s="655">
        <v>68</v>
      </c>
      <c r="G5" s="655">
        <v>1741</v>
      </c>
      <c r="H5" s="655">
        <v>125</v>
      </c>
      <c r="I5" s="655">
        <v>2893.6581475962498</v>
      </c>
      <c r="J5" s="655">
        <v>77447.803213972918</v>
      </c>
      <c r="K5" s="655">
        <v>19812.76254435907</v>
      </c>
      <c r="L5" s="655">
        <v>28108.30794648789</v>
      </c>
      <c r="M5" s="655">
        <v>8143.6693425436561</v>
      </c>
      <c r="N5" s="655">
        <v>4784.1392574177444</v>
      </c>
      <c r="O5" s="655">
        <v>522.59534319463955</v>
      </c>
      <c r="P5" s="655"/>
      <c r="Q5" s="655"/>
      <c r="R5" s="655"/>
      <c r="S5" s="655">
        <v>5487.1832179228768</v>
      </c>
      <c r="T5" s="655">
        <v>57.859844041071774</v>
      </c>
      <c r="U5" s="655">
        <v>1678.7825385198735</v>
      </c>
      <c r="V5" s="655">
        <v>559.35781183893391</v>
      </c>
      <c r="W5" s="655">
        <v>8016.1940216111416</v>
      </c>
      <c r="X5" s="655">
        <v>705354.9840742409</v>
      </c>
      <c r="Y5" s="655">
        <v>208245.40271400008</v>
      </c>
      <c r="Z5" s="655">
        <v>270473.98591485602</v>
      </c>
      <c r="AA5" s="655">
        <v>34452.417332671881</v>
      </c>
      <c r="AB5" s="805">
        <v>52935.968469990461</v>
      </c>
      <c r="AC5" s="805">
        <v>184040.25827893391</v>
      </c>
      <c r="AD5" s="805">
        <v>154117.94712064086</v>
      </c>
      <c r="AE5" s="805">
        <v>242939.98400902413</v>
      </c>
      <c r="AF5" s="805">
        <v>154589.47059888529</v>
      </c>
      <c r="AG5" s="805"/>
      <c r="AH5" s="805">
        <v>835317.72520012467</v>
      </c>
      <c r="AI5" s="805">
        <v>258873.73710460827</v>
      </c>
      <c r="AJ5" s="805">
        <v>605015.18545271037</v>
      </c>
      <c r="AK5" s="805">
        <v>170727.94950122069</v>
      </c>
    </row>
    <row r="6" spans="1:37">
      <c r="B6" s="870">
        <v>1</v>
      </c>
      <c r="C6" s="655">
        <v>889223</v>
      </c>
      <c r="D6" s="655">
        <v>624613</v>
      </c>
      <c r="E6" s="655">
        <v>588710</v>
      </c>
      <c r="F6" s="655">
        <v>106919</v>
      </c>
      <c r="G6" s="655">
        <v>55705</v>
      </c>
      <c r="H6" s="655">
        <v>41876</v>
      </c>
      <c r="I6" s="655">
        <v>62995.236188443298</v>
      </c>
      <c r="J6" s="655">
        <v>551092.65984617104</v>
      </c>
      <c r="K6" s="655">
        <v>1211336.8588553795</v>
      </c>
      <c r="L6" s="655">
        <v>330086.45870426478</v>
      </c>
      <c r="M6" s="655">
        <v>261948.27633264227</v>
      </c>
      <c r="N6" s="655">
        <v>153886.04073952642</v>
      </c>
      <c r="O6" s="655">
        <v>86731.639353172795</v>
      </c>
      <c r="P6" s="655">
        <v>142701.95663339223</v>
      </c>
      <c r="Q6" s="655">
        <v>4398.9929304732023</v>
      </c>
      <c r="R6" s="655">
        <v>551.50096151581727</v>
      </c>
      <c r="S6" s="655">
        <v>109132.88972300271</v>
      </c>
      <c r="T6" s="655">
        <v>18391.694535721996</v>
      </c>
      <c r="U6" s="655">
        <v>56923.712743379598</v>
      </c>
      <c r="V6" s="655">
        <v>169732.06272975894</v>
      </c>
      <c r="W6" s="655">
        <v>44070.453423505583</v>
      </c>
      <c r="X6" s="655">
        <v>235162.6515825261</v>
      </c>
      <c r="Y6" s="655">
        <v>1113247.5194357822</v>
      </c>
      <c r="Z6" s="655">
        <v>946114.9493240274</v>
      </c>
      <c r="AA6" s="655">
        <v>553682.06886888249</v>
      </c>
      <c r="AB6" s="805">
        <v>1106083.3297845605</v>
      </c>
      <c r="AC6" s="805">
        <v>288467.32166391949</v>
      </c>
      <c r="AD6" s="805">
        <v>1170843.4056711595</v>
      </c>
      <c r="AE6" s="805">
        <v>680303.9836370605</v>
      </c>
      <c r="AF6" s="805">
        <v>578809.16915512562</v>
      </c>
      <c r="AG6" s="805"/>
      <c r="AH6" s="805">
        <v>2715794.6399788633</v>
      </c>
      <c r="AI6" s="805">
        <v>1803928.6682831384</v>
      </c>
      <c r="AJ6" s="805">
        <v>2368699.2598017082</v>
      </c>
      <c r="AK6" s="805">
        <v>718868.01879365172</v>
      </c>
    </row>
    <row r="7" spans="1:37">
      <c r="B7" s="870">
        <v>2</v>
      </c>
      <c r="C7" s="655">
        <v>2036191</v>
      </c>
      <c r="D7" s="655">
        <v>1604457</v>
      </c>
      <c r="E7" s="655">
        <v>1961506</v>
      </c>
      <c r="F7" s="655">
        <v>623152</v>
      </c>
      <c r="G7" s="655">
        <v>664866</v>
      </c>
      <c r="H7" s="655">
        <v>170317</v>
      </c>
      <c r="I7" s="655">
        <v>417508.63183083182</v>
      </c>
      <c r="J7" s="655">
        <v>741832.60059685633</v>
      </c>
      <c r="K7" s="655">
        <v>979006.44033379934</v>
      </c>
      <c r="L7" s="655">
        <v>541112.30960940837</v>
      </c>
      <c r="M7" s="655">
        <v>258327.79472868351</v>
      </c>
      <c r="N7" s="655">
        <v>151759.12626845733</v>
      </c>
      <c r="O7" s="655">
        <v>177207.44572766733</v>
      </c>
      <c r="P7" s="655">
        <v>258419.83850389472</v>
      </c>
      <c r="Q7" s="655">
        <v>179479.90471435504</v>
      </c>
      <c r="R7" s="655">
        <v>81893.744054669398</v>
      </c>
      <c r="S7" s="655">
        <v>961898.60076313198</v>
      </c>
      <c r="T7" s="655">
        <v>180173.71070825608</v>
      </c>
      <c r="U7" s="655">
        <v>244955.72360569416</v>
      </c>
      <c r="V7" s="655">
        <v>473155.95304914523</v>
      </c>
      <c r="W7" s="655">
        <v>139312.90826886805</v>
      </c>
      <c r="X7" s="655">
        <v>818415.22382179706</v>
      </c>
      <c r="Y7" s="655">
        <v>2264277.9140931736</v>
      </c>
      <c r="Z7" s="655">
        <v>2227718.6328084189</v>
      </c>
      <c r="AA7" s="655">
        <v>1566946.9727839804</v>
      </c>
      <c r="AB7" s="805">
        <v>2147727.6278039352</v>
      </c>
      <c r="AC7" s="805">
        <v>1710185.8075130892</v>
      </c>
      <c r="AD7" s="805">
        <v>2798971.934920582</v>
      </c>
      <c r="AE7" s="805">
        <v>3780038.1857826575</v>
      </c>
      <c r="AF7" s="805">
        <v>2285824.0688227075</v>
      </c>
      <c r="AG7" s="805"/>
      <c r="AH7" s="805">
        <v>3067687.1027332442</v>
      </c>
      <c r="AI7" s="805">
        <v>3712224.378373642</v>
      </c>
      <c r="AJ7" s="805">
        <v>2635315.3318864945</v>
      </c>
      <c r="AK7" s="805">
        <v>2629626.0653723809</v>
      </c>
    </row>
    <row r="8" spans="1:37">
      <c r="B8" s="870">
        <v>3</v>
      </c>
      <c r="C8" s="655">
        <v>2658165</v>
      </c>
      <c r="D8" s="655">
        <v>2327931</v>
      </c>
      <c r="E8" s="655">
        <v>1495437</v>
      </c>
      <c r="F8" s="655">
        <v>1971575</v>
      </c>
      <c r="G8" s="655">
        <v>1347683</v>
      </c>
      <c r="H8" s="655">
        <v>320607</v>
      </c>
      <c r="I8" s="655">
        <v>980630.91469307407</v>
      </c>
      <c r="J8" s="655">
        <v>496298.45920327026</v>
      </c>
      <c r="K8" s="655">
        <v>423898.66444260214</v>
      </c>
      <c r="L8" s="655">
        <v>110766.16308368417</v>
      </c>
      <c r="M8" s="655">
        <v>90860.523770934073</v>
      </c>
      <c r="N8" s="655">
        <v>53377.584530745407</v>
      </c>
      <c r="O8" s="655">
        <v>137393.90426426721</v>
      </c>
      <c r="P8" s="655">
        <v>363570.92831246171</v>
      </c>
      <c r="Q8" s="655">
        <v>466303.38099605695</v>
      </c>
      <c r="R8" s="655">
        <v>483289.13608539547</v>
      </c>
      <c r="S8" s="655">
        <v>1023004.5558928199</v>
      </c>
      <c r="T8" s="655">
        <v>644528.97405372723</v>
      </c>
      <c r="U8" s="655">
        <v>598210.54107541835</v>
      </c>
      <c r="V8" s="655">
        <v>477028.17658286489</v>
      </c>
      <c r="W8" s="655">
        <v>128577.56714702156</v>
      </c>
      <c r="X8" s="655">
        <v>369180.45687124442</v>
      </c>
      <c r="Y8" s="655">
        <v>703379.36624317465</v>
      </c>
      <c r="Z8" s="655">
        <v>709234.86716198351</v>
      </c>
      <c r="AA8" s="655">
        <v>740444.36436117243</v>
      </c>
      <c r="AB8" s="805">
        <v>1350624.5780564749</v>
      </c>
      <c r="AC8" s="805">
        <v>2106305.3061349606</v>
      </c>
      <c r="AD8" s="805">
        <v>1836465.8184829387</v>
      </c>
      <c r="AE8" s="805">
        <v>2794181.4267835272</v>
      </c>
      <c r="AF8" s="805">
        <v>3110096.5412648935</v>
      </c>
      <c r="AG8" s="805"/>
      <c r="AH8" s="805">
        <v>1734669.8341004788</v>
      </c>
      <c r="AI8" s="805">
        <v>1412162.148817864</v>
      </c>
      <c r="AJ8" s="805">
        <v>1253526.5272216562</v>
      </c>
      <c r="AK8" s="805">
        <v>2037791.5779849095</v>
      </c>
    </row>
    <row r="9" spans="1:37">
      <c r="B9" s="870">
        <v>4</v>
      </c>
      <c r="C9" s="655">
        <v>2891544</v>
      </c>
      <c r="D9" s="655">
        <v>2658842</v>
      </c>
      <c r="E9" s="655">
        <v>172164</v>
      </c>
      <c r="F9" s="655">
        <v>644966</v>
      </c>
      <c r="G9" s="655">
        <v>547308</v>
      </c>
      <c r="H9" s="655">
        <v>574014</v>
      </c>
      <c r="I9" s="655">
        <v>495336.10339025303</v>
      </c>
      <c r="J9" s="655">
        <v>424344.77660829498</v>
      </c>
      <c r="K9" s="655">
        <v>283837.85932596913</v>
      </c>
      <c r="L9" s="655">
        <v>27746.229301601285</v>
      </c>
      <c r="M9" s="655">
        <v>52950.356997250456</v>
      </c>
      <c r="N9" s="655">
        <v>31106.602067134736</v>
      </c>
      <c r="O9" s="655">
        <v>99051.150077050028</v>
      </c>
      <c r="P9" s="655">
        <v>259917.25628940872</v>
      </c>
      <c r="Q9" s="655">
        <v>217335.45750832424</v>
      </c>
      <c r="R9" s="655">
        <v>412636.6682075421</v>
      </c>
      <c r="S9" s="655">
        <v>360939.24605481123</v>
      </c>
      <c r="T9" s="655">
        <v>531602.70943010657</v>
      </c>
      <c r="U9" s="655">
        <v>791174.57872732286</v>
      </c>
      <c r="V9" s="655">
        <v>323257.53594906715</v>
      </c>
      <c r="W9" s="655">
        <v>82472.689621021709</v>
      </c>
      <c r="X9" s="655">
        <v>195180.64804253605</v>
      </c>
      <c r="Y9" s="655">
        <v>317562.65478047915</v>
      </c>
      <c r="Z9" s="655">
        <v>109638.43160415126</v>
      </c>
      <c r="AA9" s="655">
        <v>280728.52840338665</v>
      </c>
      <c r="AB9" s="805">
        <v>536377.39147309889</v>
      </c>
      <c r="AC9" s="805">
        <v>826119.23708101665</v>
      </c>
      <c r="AD9" s="805">
        <v>759241.85273745179</v>
      </c>
      <c r="AE9" s="805">
        <v>1327356.9888751477</v>
      </c>
      <c r="AF9" s="805">
        <v>2180724.3393257</v>
      </c>
      <c r="AG9" s="805"/>
      <c r="AH9" s="805">
        <v>904353.29630509461</v>
      </c>
      <c r="AI9" s="805">
        <v>887463.80783251417</v>
      </c>
      <c r="AJ9" s="805">
        <v>141304.04606279443</v>
      </c>
      <c r="AK9" s="805">
        <v>411665.98966094764</v>
      </c>
    </row>
    <row r="10" spans="1:37">
      <c r="B10" s="870">
        <v>5</v>
      </c>
      <c r="C10" s="655">
        <v>1309369</v>
      </c>
      <c r="D10" s="655">
        <v>1130307</v>
      </c>
      <c r="E10" s="655">
        <v>1090898</v>
      </c>
      <c r="F10" s="655">
        <v>303493</v>
      </c>
      <c r="G10" s="655">
        <v>100737</v>
      </c>
      <c r="H10" s="655">
        <v>340482</v>
      </c>
      <c r="I10" s="655">
        <v>153962.00394486208</v>
      </c>
      <c r="J10" s="655">
        <v>110890.3255767114</v>
      </c>
      <c r="K10" s="655">
        <v>113496.16899416297</v>
      </c>
      <c r="L10" s="655">
        <v>10520.088654455943</v>
      </c>
      <c r="M10" s="655">
        <v>21075.226096690709</v>
      </c>
      <c r="N10" s="655">
        <v>12381.00569744399</v>
      </c>
      <c r="O10" s="655">
        <v>37950.434228352322</v>
      </c>
      <c r="P10" s="655">
        <v>150985.73428184967</v>
      </c>
      <c r="Q10" s="655">
        <v>122343.53628317814</v>
      </c>
      <c r="R10" s="655">
        <v>260290.61669545068</v>
      </c>
      <c r="S10" s="655">
        <v>102012.9369202025</v>
      </c>
      <c r="T10" s="655">
        <v>220728.83511978053</v>
      </c>
      <c r="U10" s="655">
        <v>454448.8563066608</v>
      </c>
      <c r="V10" s="655">
        <v>168007.21038196865</v>
      </c>
      <c r="W10" s="655">
        <v>19247.688823850807</v>
      </c>
      <c r="X10" s="655">
        <v>57328.887661147397</v>
      </c>
      <c r="Y10" s="655">
        <v>37770.94178920157</v>
      </c>
      <c r="Z10" s="655">
        <v>14469.986818605938</v>
      </c>
      <c r="AA10" s="655">
        <v>47331.393883693316</v>
      </c>
      <c r="AB10" s="805">
        <v>121016.91382526889</v>
      </c>
      <c r="AC10" s="805">
        <v>201391.03384443303</v>
      </c>
      <c r="AD10" s="805">
        <v>215494.59161575342</v>
      </c>
      <c r="AE10" s="805">
        <v>427116.18634314311</v>
      </c>
      <c r="AF10" s="805">
        <v>717810.65238327708</v>
      </c>
      <c r="AG10" s="805"/>
      <c r="AH10" s="805">
        <v>267187.67573536607</v>
      </c>
      <c r="AI10" s="805">
        <v>685136.50654196518</v>
      </c>
      <c r="AJ10" s="805">
        <v>7428.1741959667215</v>
      </c>
      <c r="AK10" s="805">
        <v>37260.94861601173</v>
      </c>
    </row>
    <row r="11" spans="1:37">
      <c r="B11" s="870">
        <v>6</v>
      </c>
      <c r="C11" s="655">
        <v>314011</v>
      </c>
      <c r="D11" s="655">
        <v>233996</v>
      </c>
      <c r="E11" s="655">
        <v>298608</v>
      </c>
      <c r="F11" s="655">
        <v>100455</v>
      </c>
      <c r="G11" s="655">
        <v>6565</v>
      </c>
      <c r="H11" s="655">
        <v>89430</v>
      </c>
      <c r="I11" s="655">
        <v>7029.7994070211971</v>
      </c>
      <c r="J11" s="655">
        <v>41633.102528803029</v>
      </c>
      <c r="K11" s="655">
        <v>7807.6105857943057</v>
      </c>
      <c r="L11" s="655">
        <v>2591.9986632373966</v>
      </c>
      <c r="M11" s="655">
        <v>1767.3014844680713</v>
      </c>
      <c r="N11" s="655">
        <v>1038.2317915790343</v>
      </c>
      <c r="O11" s="655"/>
      <c r="P11" s="655">
        <v>28268.475659804379</v>
      </c>
      <c r="Q11" s="655">
        <v>13739.769629284323</v>
      </c>
      <c r="R11" s="655">
        <v>38496.63372442517</v>
      </c>
      <c r="S11" s="655">
        <v>11301.411860098897</v>
      </c>
      <c r="T11" s="655">
        <v>43785.318257832507</v>
      </c>
      <c r="U11" s="655">
        <v>103360.33744425164</v>
      </c>
      <c r="V11" s="655">
        <v>27528.805444822392</v>
      </c>
      <c r="W11" s="655">
        <v>2234.5795945134691</v>
      </c>
      <c r="X11" s="653"/>
      <c r="Y11" s="653"/>
      <c r="Z11" s="653"/>
      <c r="AA11" s="655">
        <v>1831.0832734424619</v>
      </c>
      <c r="AB11" s="805">
        <v>17181.487956608962</v>
      </c>
      <c r="AC11" s="805">
        <v>34323.403836922262</v>
      </c>
      <c r="AD11" s="805">
        <v>77989.047064277664</v>
      </c>
      <c r="AE11" s="805">
        <v>130831.31317848152</v>
      </c>
      <c r="AF11" s="805">
        <v>135061.27415655283</v>
      </c>
      <c r="AG11" s="805"/>
      <c r="AH11" s="805">
        <v>26524.226125494817</v>
      </c>
      <c r="AI11" s="805">
        <v>526705.29309757648</v>
      </c>
      <c r="AJ11" s="805">
        <v>6083.980973364567</v>
      </c>
      <c r="AK11" s="805">
        <v>110.76702163397799</v>
      </c>
    </row>
    <row r="12" spans="1:37">
      <c r="B12" s="870">
        <v>7</v>
      </c>
      <c r="C12" s="655">
        <v>91165</v>
      </c>
      <c r="D12" s="655">
        <v>31124</v>
      </c>
      <c r="E12" s="655">
        <v>12199</v>
      </c>
      <c r="F12" s="655">
        <v>16051</v>
      </c>
      <c r="G12" s="655">
        <v>1726</v>
      </c>
      <c r="H12" s="655">
        <v>5595</v>
      </c>
      <c r="I12" s="655">
        <v>4197.2958903793024</v>
      </c>
      <c r="J12" s="655">
        <v>0</v>
      </c>
      <c r="K12" s="655">
        <v>1714.6912737325094</v>
      </c>
      <c r="L12" s="655">
        <v>526.03487802234554</v>
      </c>
      <c r="M12" s="655">
        <v>380.78725454530888</v>
      </c>
      <c r="N12" s="655">
        <v>223.70005172944803</v>
      </c>
      <c r="O12" s="655"/>
      <c r="P12" s="655"/>
      <c r="Q12" s="655"/>
      <c r="R12" s="655"/>
      <c r="S12" s="655"/>
      <c r="T12" s="655"/>
      <c r="U12" s="655"/>
      <c r="V12" s="655"/>
      <c r="W12" s="653"/>
      <c r="X12" s="653"/>
      <c r="Y12" s="653"/>
      <c r="Z12" s="653"/>
      <c r="AA12" s="655"/>
      <c r="AB12" s="871"/>
      <c r="AC12" s="871"/>
      <c r="AD12" s="871"/>
      <c r="AE12" s="871"/>
      <c r="AF12" s="871"/>
      <c r="AG12" s="871"/>
      <c r="AH12" s="871"/>
      <c r="AI12" s="871"/>
      <c r="AJ12" s="805"/>
      <c r="AK12" s="805"/>
    </row>
    <row r="13" spans="1:37" ht="13.8" thickBot="1">
      <c r="B13" s="94" t="s">
        <v>399</v>
      </c>
      <c r="C13" s="237">
        <v>10189797</v>
      </c>
      <c r="D13" s="237">
        <v>8611270</v>
      </c>
      <c r="E13" s="237">
        <v>5619942</v>
      </c>
      <c r="F13" s="237">
        <v>3766679</v>
      </c>
      <c r="G13" s="237">
        <v>2726331</v>
      </c>
      <c r="H13" s="237">
        <v>1542446</v>
      </c>
      <c r="I13" s="237">
        <v>2124553.6434924612</v>
      </c>
      <c r="J13" s="237">
        <v>2443539.7275740798</v>
      </c>
      <c r="K13" s="237">
        <v>3040911.0563557991</v>
      </c>
      <c r="L13" s="237">
        <v>1051457.5908411623</v>
      </c>
      <c r="M13" s="237">
        <v>695453.93600775802</v>
      </c>
      <c r="N13" s="237">
        <v>408556.43040403409</v>
      </c>
      <c r="O13" s="237">
        <v>538857.16899370437</v>
      </c>
      <c r="P13" s="237">
        <f t="shared" ref="P13:AB13" si="0">SUM(P5:P12)</f>
        <v>1203864.1896808115</v>
      </c>
      <c r="Q13" s="237">
        <f t="shared" si="0"/>
        <v>1003601.0420616717</v>
      </c>
      <c r="R13" s="237">
        <f t="shared" si="0"/>
        <v>1277158.2997289987</v>
      </c>
      <c r="S13" s="237">
        <f t="shared" si="0"/>
        <v>2573776.8244319903</v>
      </c>
      <c r="T13" s="237">
        <f t="shared" si="0"/>
        <v>1639269.1019494659</v>
      </c>
      <c r="U13" s="237">
        <f t="shared" si="0"/>
        <v>2250752.5324412473</v>
      </c>
      <c r="V13" s="237">
        <f t="shared" si="0"/>
        <v>1639269.1019494664</v>
      </c>
      <c r="W13" s="237">
        <f t="shared" si="0"/>
        <v>423932.08090039232</v>
      </c>
      <c r="X13" s="237">
        <f t="shared" si="0"/>
        <v>2380622.8520534919</v>
      </c>
      <c r="Y13" s="237">
        <f t="shared" si="0"/>
        <v>4644483.799055811</v>
      </c>
      <c r="Z13" s="237">
        <f t="shared" si="0"/>
        <v>4277650.8536320431</v>
      </c>
      <c r="AA13" s="237">
        <f t="shared" si="0"/>
        <v>3225416.8289072299</v>
      </c>
      <c r="AB13" s="445">
        <f t="shared" si="0"/>
        <v>5331947.2973699374</v>
      </c>
      <c r="AC13" s="445">
        <f>SUM(AC5:AC12)</f>
        <v>5350832.3683532756</v>
      </c>
      <c r="AD13" s="445">
        <f>SUM(AD5:AD12)</f>
        <v>7013124.5976128038</v>
      </c>
      <c r="AE13" s="445">
        <f>SUM(AE5:AE12)</f>
        <v>9382768.0686090402</v>
      </c>
      <c r="AF13" s="445">
        <f>SUM(AF5:AF12)</f>
        <v>9162915.5157071427</v>
      </c>
      <c r="AG13" s="445"/>
      <c r="AH13" s="445">
        <f t="shared" ref="AH13:AJ13" si="1">SUM(AH5:AH12)</f>
        <v>9551534.5001786668</v>
      </c>
      <c r="AI13" s="445">
        <f t="shared" si="1"/>
        <v>9286494.5400513075</v>
      </c>
      <c r="AJ13" s="445">
        <f t="shared" si="1"/>
        <v>7017372.5055946959</v>
      </c>
      <c r="AK13" s="1213">
        <f t="shared" ref="AK13" si="2">SUM(AK5:AK12)</f>
        <v>6006051.3169507561</v>
      </c>
    </row>
    <row r="14" spans="1:37" ht="13.8" thickTop="1">
      <c r="C14" s="6"/>
      <c r="U14" s="6"/>
      <c r="AK14" s="322"/>
    </row>
    <row r="15" spans="1:37">
      <c r="B15" s="425" t="s">
        <v>400</v>
      </c>
      <c r="AK15" s="322"/>
    </row>
    <row r="16" spans="1:37"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AK16" s="322"/>
    </row>
    <row r="17" spans="2:37">
      <c r="B17" s="2" t="s">
        <v>536</v>
      </c>
      <c r="AE17" s="343"/>
      <c r="AF17" s="343"/>
      <c r="AG17" s="343"/>
      <c r="AH17" s="343"/>
      <c r="AI17" s="343"/>
      <c r="AJ17" s="343"/>
      <c r="AK17" s="1214"/>
    </row>
    <row r="18" spans="2:37" ht="13.8" thickBot="1">
      <c r="AE18" s="6"/>
      <c r="AF18" s="6"/>
      <c r="AG18" s="6"/>
      <c r="AH18" s="6"/>
      <c r="AI18" s="6"/>
      <c r="AJ18" s="6"/>
      <c r="AK18" s="413"/>
    </row>
    <row r="19" spans="2:37" ht="13.8" thickTop="1">
      <c r="B19" s="235" t="s">
        <v>393</v>
      </c>
      <c r="C19" s="236">
        <v>1990</v>
      </c>
      <c r="D19" s="236">
        <v>1991</v>
      </c>
      <c r="E19" s="236">
        <v>1992</v>
      </c>
      <c r="F19" s="236">
        <v>1993</v>
      </c>
      <c r="G19" s="236">
        <v>1994</v>
      </c>
      <c r="H19" s="236">
        <v>1995</v>
      </c>
      <c r="I19" s="236" t="s">
        <v>401</v>
      </c>
      <c r="J19" s="236">
        <v>1997</v>
      </c>
      <c r="K19" s="236">
        <v>1998</v>
      </c>
      <c r="L19" s="236" t="s">
        <v>402</v>
      </c>
      <c r="M19" s="236">
        <v>2000</v>
      </c>
      <c r="N19" s="236">
        <v>2001</v>
      </c>
      <c r="O19" s="236">
        <v>2002</v>
      </c>
      <c r="P19" s="236">
        <v>2003</v>
      </c>
      <c r="Q19" s="236">
        <v>2004</v>
      </c>
      <c r="R19" s="236">
        <v>2005</v>
      </c>
      <c r="S19" s="236">
        <v>2006</v>
      </c>
      <c r="T19" s="236">
        <v>2007</v>
      </c>
      <c r="U19" s="236">
        <v>2008</v>
      </c>
      <c r="V19" s="236">
        <v>2009</v>
      </c>
      <c r="W19" s="236">
        <v>2010</v>
      </c>
      <c r="X19" s="236">
        <v>2011</v>
      </c>
      <c r="Y19" s="236">
        <v>2012</v>
      </c>
      <c r="Z19" s="236">
        <v>2013</v>
      </c>
      <c r="AA19" s="236">
        <v>2014</v>
      </c>
      <c r="AB19" s="444">
        <v>2015</v>
      </c>
      <c r="AC19" s="444">
        <v>2016</v>
      </c>
      <c r="AD19" s="444">
        <v>2017</v>
      </c>
      <c r="AE19" s="444">
        <v>2018</v>
      </c>
      <c r="AF19" s="444">
        <v>2019</v>
      </c>
      <c r="AG19" s="444">
        <v>2020</v>
      </c>
      <c r="AH19" s="444">
        <v>2021</v>
      </c>
      <c r="AI19" s="444">
        <v>2022</v>
      </c>
      <c r="AJ19" s="444">
        <v>2023</v>
      </c>
      <c r="AK19" s="1212">
        <v>2024</v>
      </c>
    </row>
    <row r="20" spans="2:37">
      <c r="B20" s="872">
        <v>0</v>
      </c>
      <c r="C20" s="873">
        <v>1.7999999999999999E-2</v>
      </c>
      <c r="D20" s="873">
        <v>2.3E-2</v>
      </c>
      <c r="E20" s="873">
        <v>2.7E-2</v>
      </c>
      <c r="F20" s="873">
        <v>0.02</v>
      </c>
      <c r="G20" s="873">
        <v>2.1999999999999999E-2</v>
      </c>
      <c r="H20" s="873">
        <v>2.1000000000000001E-2</v>
      </c>
      <c r="I20" s="873">
        <v>2.4E-2</v>
      </c>
      <c r="J20" s="873">
        <v>1.4253035308169239E-2</v>
      </c>
      <c r="K20" s="873">
        <v>1.9E-2</v>
      </c>
      <c r="L20" s="873">
        <v>2.7E-2</v>
      </c>
      <c r="M20" s="873">
        <v>2.3E-2</v>
      </c>
      <c r="N20" s="873">
        <v>2.5000000000000001E-2</v>
      </c>
      <c r="O20" s="873">
        <v>2.588719588296004E-2</v>
      </c>
      <c r="P20" s="653"/>
      <c r="Q20" s="653"/>
      <c r="R20" s="653"/>
      <c r="S20" s="873">
        <v>3.1094234961700763E-2</v>
      </c>
      <c r="T20" s="873">
        <v>3.9712491902713254E-2</v>
      </c>
      <c r="U20" s="873">
        <v>3.0241193127954025E-2</v>
      </c>
      <c r="V20" s="873">
        <v>4.4790117479970623E-2</v>
      </c>
      <c r="W20" s="873">
        <v>3.4840703766071936E-2</v>
      </c>
      <c r="X20" s="873">
        <v>2.56197940768839E-2</v>
      </c>
      <c r="Y20" s="873">
        <v>1.5797771207014612E-2</v>
      </c>
      <c r="Z20" s="873">
        <v>2.5974755629878412E-2</v>
      </c>
      <c r="AA20" s="873">
        <v>3.2495562256603827E-2</v>
      </c>
      <c r="AB20" s="874">
        <v>3.7209936652312967E-2</v>
      </c>
      <c r="AC20" s="874">
        <v>2.917164505935407E-2</v>
      </c>
      <c r="AD20" s="874">
        <v>3.7383117034573934E-2</v>
      </c>
      <c r="AE20" s="874">
        <v>3.0217557413687774E-2</v>
      </c>
      <c r="AF20" s="874">
        <v>4.2119461769550115E-2</v>
      </c>
      <c r="AG20" s="874"/>
      <c r="AH20" s="874">
        <v>3.8674604417114088E-2</v>
      </c>
      <c r="AI20" s="874">
        <v>3.8180663762275531E-2</v>
      </c>
      <c r="AJ20" s="874">
        <v>3.5575651185842279E-2</v>
      </c>
      <c r="AK20" s="874">
        <v>4.0606714134768081E-2</v>
      </c>
    </row>
    <row r="21" spans="2:37">
      <c r="B21" s="872">
        <v>1</v>
      </c>
      <c r="C21" s="873">
        <v>6.7000000000000004E-2</v>
      </c>
      <c r="D21" s="873">
        <v>7.1999999999999995E-2</v>
      </c>
      <c r="E21" s="873">
        <v>7.0000000000000007E-2</v>
      </c>
      <c r="F21" s="873">
        <v>4.8000000000000001E-2</v>
      </c>
      <c r="G21" s="873">
        <v>4.2999999999999997E-2</v>
      </c>
      <c r="H21" s="873">
        <v>4.5999999999999999E-2</v>
      </c>
      <c r="I21" s="873">
        <v>2.9000000000000001E-2</v>
      </c>
      <c r="J21" s="873">
        <v>4.004137900840448E-2</v>
      </c>
      <c r="K21" s="873">
        <v>5.0988160967732579E-2</v>
      </c>
      <c r="L21" s="873">
        <v>6.2E-2</v>
      </c>
      <c r="M21" s="873">
        <v>5.6494080483866289E-2</v>
      </c>
      <c r="N21" s="873">
        <v>5.9247040241933141E-2</v>
      </c>
      <c r="O21" s="873">
        <v>5.0815350994440907E-2</v>
      </c>
      <c r="P21" s="873">
        <v>5.0128371103682776E-2</v>
      </c>
      <c r="Q21" s="873">
        <v>5.721094942659273E-2</v>
      </c>
      <c r="R21" s="873">
        <v>6.4423033065205262E-2</v>
      </c>
      <c r="S21" s="873">
        <v>6.725990710663092E-2</v>
      </c>
      <c r="T21" s="873">
        <v>7.7329562130823065E-2</v>
      </c>
      <c r="U21" s="873">
        <v>6.9180156441305596E-2</v>
      </c>
      <c r="V21" s="873">
        <v>8.6663171691360855E-2</v>
      </c>
      <c r="W21" s="873">
        <v>6.2053597958851014E-2</v>
      </c>
      <c r="X21" s="873">
        <v>7.542927700658722E-2</v>
      </c>
      <c r="Y21" s="873">
        <v>4.026021938018709E-2</v>
      </c>
      <c r="Z21" s="873">
        <v>7.2854885491615215E-2</v>
      </c>
      <c r="AA21" s="873">
        <v>6.5078863034420301E-2</v>
      </c>
      <c r="AB21" s="874">
        <v>7.7301799390131654E-2</v>
      </c>
      <c r="AC21" s="874">
        <v>6.5660120613712236E-2</v>
      </c>
      <c r="AD21" s="874">
        <v>6.7791549373015292E-2</v>
      </c>
      <c r="AE21" s="874">
        <v>5.6877861804022239E-2</v>
      </c>
      <c r="AF21" s="874">
        <v>5.5250438032469762E-2</v>
      </c>
      <c r="AG21" s="874"/>
      <c r="AH21" s="874">
        <v>5.2427952154094987E-2</v>
      </c>
      <c r="AI21" s="874">
        <v>6.6652716179586263E-2</v>
      </c>
      <c r="AJ21" s="874">
        <v>5.4444739273062856E-2</v>
      </c>
      <c r="AK21" s="874">
        <v>5.6060853847609615E-2</v>
      </c>
    </row>
    <row r="22" spans="2:37">
      <c r="B22" s="872">
        <v>2</v>
      </c>
      <c r="C22" s="873">
        <v>8.1000000000000003E-2</v>
      </c>
      <c r="D22" s="873">
        <v>8.3000000000000004E-2</v>
      </c>
      <c r="E22" s="873">
        <v>7.1999999999999995E-2</v>
      </c>
      <c r="F22" s="873">
        <v>7.1999999999999995E-2</v>
      </c>
      <c r="G22" s="873">
        <v>5.5E-2</v>
      </c>
      <c r="H22" s="873">
        <v>8.3000000000000004E-2</v>
      </c>
      <c r="I22" s="873">
        <v>6.8000000000000005E-2</v>
      </c>
      <c r="J22" s="873">
        <v>7.0069006782573787E-2</v>
      </c>
      <c r="K22" s="873">
        <v>6.3942856728161759E-2</v>
      </c>
      <c r="L22" s="873">
        <v>7.6999999999999999E-2</v>
      </c>
      <c r="M22" s="873">
        <v>7.0471428364080879E-2</v>
      </c>
      <c r="N22" s="873">
        <v>7.3735714182040446E-2</v>
      </c>
      <c r="O22" s="873">
        <v>9.9783418840679844E-2</v>
      </c>
      <c r="P22" s="873">
        <v>7.5561975299344081E-2</v>
      </c>
      <c r="Q22" s="873">
        <v>9.0458115774445846E-2</v>
      </c>
      <c r="R22" s="873">
        <v>9.5623605900854058E-2</v>
      </c>
      <c r="S22" s="873">
        <v>9.6666982844934468E-2</v>
      </c>
      <c r="T22" s="873">
        <v>0.10825583962913453</v>
      </c>
      <c r="U22" s="873">
        <v>0.10285448023300407</v>
      </c>
      <c r="V22" s="873">
        <v>0.10346118170094348</v>
      </c>
      <c r="W22" s="873">
        <v>9.2030758723731787E-2</v>
      </c>
      <c r="X22" s="873">
        <v>9.6956012408462314E-2</v>
      </c>
      <c r="Y22" s="873">
        <v>7.5515490563734355E-2</v>
      </c>
      <c r="Z22" s="873">
        <v>9.2872054001872706E-2</v>
      </c>
      <c r="AA22" s="873">
        <v>0.10899406785947303</v>
      </c>
      <c r="AB22" s="874">
        <v>9.3741028636438684E-2</v>
      </c>
      <c r="AC22" s="874">
        <v>9.7270737068250721E-2</v>
      </c>
      <c r="AD22" s="874">
        <v>9.3913738687756335E-2</v>
      </c>
      <c r="AE22" s="874">
        <v>8.7998235003365732E-2</v>
      </c>
      <c r="AF22" s="874">
        <v>7.7865692339836645E-2</v>
      </c>
      <c r="AG22" s="874"/>
      <c r="AH22" s="874">
        <v>7.9887137042052733E-2</v>
      </c>
      <c r="AI22" s="874">
        <v>8.5058100834274994E-2</v>
      </c>
      <c r="AJ22" s="874">
        <v>7.967253309601581E-2</v>
      </c>
      <c r="AK22" s="874">
        <v>8.4803081663639077E-2</v>
      </c>
    </row>
    <row r="23" spans="2:37">
      <c r="B23" s="872">
        <v>3</v>
      </c>
      <c r="C23" s="873">
        <v>8.8999999999999996E-2</v>
      </c>
      <c r="D23" s="873">
        <v>8.8999999999999996E-2</v>
      </c>
      <c r="E23" s="873">
        <v>7.0999999999999994E-2</v>
      </c>
      <c r="F23" s="873">
        <v>7.5999999999999998E-2</v>
      </c>
      <c r="G23" s="873">
        <v>5.8999999999999997E-2</v>
      </c>
      <c r="H23" s="873">
        <v>8.8999999999999996E-2</v>
      </c>
      <c r="I23" s="873">
        <v>8.5000000000000006E-2</v>
      </c>
      <c r="J23" s="873">
        <v>9.4194052167932543E-2</v>
      </c>
      <c r="K23" s="873">
        <v>8.6022851212382193E-2</v>
      </c>
      <c r="L23" s="873">
        <v>9.1999999999999998E-2</v>
      </c>
      <c r="M23" s="873">
        <v>8.9011425606191102E-2</v>
      </c>
      <c r="N23" s="873">
        <v>9.050571280309555E-2</v>
      </c>
      <c r="O23" s="873">
        <v>0.114559172018682</v>
      </c>
      <c r="P23" s="873">
        <v>0.10509715578355236</v>
      </c>
      <c r="Q23" s="873">
        <v>0.10469346890314797</v>
      </c>
      <c r="R23" s="873">
        <v>0.11368927122669796</v>
      </c>
      <c r="S23" s="873">
        <v>0.1145780346034391</v>
      </c>
      <c r="T23" s="873">
        <v>0.12187871048485875</v>
      </c>
      <c r="U23" s="873">
        <v>0.12469546376970513</v>
      </c>
      <c r="V23" s="873">
        <v>0.11675699563397356</v>
      </c>
      <c r="W23" s="873">
        <v>0.11443366015349853</v>
      </c>
      <c r="X23" s="873">
        <v>0.11817623804843244</v>
      </c>
      <c r="Y23" s="873">
        <v>0.10088154728276968</v>
      </c>
      <c r="Z23" s="873">
        <v>0.11024763933191004</v>
      </c>
      <c r="AA23" s="873">
        <v>0.12328367408593663</v>
      </c>
      <c r="AB23" s="874">
        <v>0.11217131227372466</v>
      </c>
      <c r="AC23" s="874">
        <v>0.11756127975453386</v>
      </c>
      <c r="AD23" s="874">
        <v>0.11220783003283734</v>
      </c>
      <c r="AE23" s="874">
        <v>0.1069578202154966</v>
      </c>
      <c r="AF23" s="874">
        <v>9.9448894105898938E-2</v>
      </c>
      <c r="AG23" s="874"/>
      <c r="AH23" s="874">
        <v>9.9894132297265084E-2</v>
      </c>
      <c r="AI23" s="874">
        <v>0.10386886712793358</v>
      </c>
      <c r="AJ23" s="874">
        <v>0.10285855264996921</v>
      </c>
      <c r="AK23" s="874">
        <v>9.909845207443635E-2</v>
      </c>
    </row>
    <row r="24" spans="2:37">
      <c r="B24" s="872">
        <v>4</v>
      </c>
      <c r="C24" s="873">
        <v>9.4E-2</v>
      </c>
      <c r="D24" s="873">
        <v>9.2999999999999999E-2</v>
      </c>
      <c r="E24" s="873">
        <v>0.113</v>
      </c>
      <c r="F24" s="873">
        <v>8.3000000000000004E-2</v>
      </c>
      <c r="G24" s="873">
        <v>8.5000000000000006E-2</v>
      </c>
      <c r="H24" s="873">
        <v>0.105</v>
      </c>
      <c r="I24" s="873">
        <v>0.104</v>
      </c>
      <c r="J24" s="873">
        <v>0.10686213542310095</v>
      </c>
      <c r="K24" s="873">
        <v>0.11680839800834618</v>
      </c>
      <c r="L24" s="873">
        <v>0.111</v>
      </c>
      <c r="M24" s="873">
        <v>0.11390419900417309</v>
      </c>
      <c r="N24" s="873">
        <v>0.11245209950208654</v>
      </c>
      <c r="O24" s="873">
        <v>0.12835153508844063</v>
      </c>
      <c r="P24" s="873">
        <v>0.12911428533845776</v>
      </c>
      <c r="Q24" s="873">
        <v>0.12457719105393322</v>
      </c>
      <c r="R24" s="873">
        <v>0.13001113885478649</v>
      </c>
      <c r="S24" s="873">
        <v>0.12873930279490395</v>
      </c>
      <c r="T24" s="873">
        <v>0.14211591106486907</v>
      </c>
      <c r="U24" s="873">
        <v>0.13717575853209202</v>
      </c>
      <c r="V24" s="873">
        <v>0.12486612429662636</v>
      </c>
      <c r="W24" s="873">
        <v>0.12674362333278968</v>
      </c>
      <c r="X24" s="873">
        <v>0.13281086311576729</v>
      </c>
      <c r="Y24" s="873">
        <v>0.1160752673712248</v>
      </c>
      <c r="Z24" s="873">
        <v>0.13045755168301051</v>
      </c>
      <c r="AA24" s="873">
        <v>0.13394275783303544</v>
      </c>
      <c r="AB24" s="874">
        <v>0.12844563191618125</v>
      </c>
      <c r="AC24" s="874">
        <v>0.12876844501419848</v>
      </c>
      <c r="AD24" s="874">
        <v>0.12431116752287108</v>
      </c>
      <c r="AE24" s="874">
        <v>0.12141318690436832</v>
      </c>
      <c r="AF24" s="874">
        <v>0.11488968240569269</v>
      </c>
      <c r="AG24" s="874"/>
      <c r="AH24" s="874">
        <v>0.11540070254804989</v>
      </c>
      <c r="AI24" s="874">
        <v>0.12884710524257983</v>
      </c>
      <c r="AJ24" s="874">
        <v>0.12152188001512282</v>
      </c>
      <c r="AK24" s="874">
        <v>0.11208919885099071</v>
      </c>
    </row>
    <row r="25" spans="2:37">
      <c r="B25" s="872">
        <v>5</v>
      </c>
      <c r="C25" s="873">
        <v>0.10199999999999999</v>
      </c>
      <c r="D25" s="873">
        <v>0.10100000000000001</v>
      </c>
      <c r="E25" s="873">
        <v>0.104</v>
      </c>
      <c r="F25" s="873">
        <v>9.0999999999999998E-2</v>
      </c>
      <c r="G25" s="873">
        <v>0.108</v>
      </c>
      <c r="H25" s="873">
        <v>0.1</v>
      </c>
      <c r="I25" s="873">
        <v>0.11700000000000001</v>
      </c>
      <c r="J25" s="873">
        <v>0.11403158206788011</v>
      </c>
      <c r="K25" s="873">
        <v>0.12122869080885713</v>
      </c>
      <c r="L25" s="873">
        <v>0.11899999999999999</v>
      </c>
      <c r="M25" s="873">
        <v>0.12011434540442856</v>
      </c>
      <c r="N25" s="873">
        <v>0.11955717270221428</v>
      </c>
      <c r="O25" s="873">
        <v>0.14708977520742406</v>
      </c>
      <c r="P25" s="873">
        <v>0.1446887483333355</v>
      </c>
      <c r="Q25" s="873">
        <v>0.13841524102913558</v>
      </c>
      <c r="R25" s="873">
        <v>0.14178735089993669</v>
      </c>
      <c r="S25" s="873">
        <v>0.14221987740777428</v>
      </c>
      <c r="T25" s="873">
        <v>0.15894235939118936</v>
      </c>
      <c r="U25" s="873">
        <v>0.14675995565422995</v>
      </c>
      <c r="V25" s="873">
        <v>0.1338505162176053</v>
      </c>
      <c r="W25" s="873">
        <v>0.13726586513668348</v>
      </c>
      <c r="X25" s="873">
        <v>0.14481872851454244</v>
      </c>
      <c r="Y25" s="873">
        <v>0.14643494078633185</v>
      </c>
      <c r="Z25" s="873">
        <v>0.15493350084541582</v>
      </c>
      <c r="AA25" s="873">
        <v>0.14531145737502221</v>
      </c>
      <c r="AB25" s="874">
        <v>0.13815820753061611</v>
      </c>
      <c r="AC25" s="874">
        <v>0.1426806423114525</v>
      </c>
      <c r="AD25" s="874">
        <v>0.13752762292870255</v>
      </c>
      <c r="AE25" s="874">
        <v>0.13394468521986291</v>
      </c>
      <c r="AF25" s="874">
        <v>0.12762755448613855</v>
      </c>
      <c r="AG25" s="874"/>
      <c r="AH25" s="874">
        <v>0.12994651693045997</v>
      </c>
      <c r="AI25" s="874">
        <v>0.13346849130098715</v>
      </c>
      <c r="AJ25" s="874">
        <v>0.14510507533030942</v>
      </c>
      <c r="AK25" s="874">
        <v>0.12361333789457864</v>
      </c>
    </row>
    <row r="26" spans="2:37">
      <c r="B26" s="872">
        <v>6</v>
      </c>
      <c r="C26" s="873">
        <v>0.108</v>
      </c>
      <c r="D26" s="873">
        <v>0.10100000000000001</v>
      </c>
      <c r="E26" s="873">
        <v>9.2999999999999999E-2</v>
      </c>
      <c r="F26" s="873">
        <v>0.11</v>
      </c>
      <c r="G26" s="873">
        <v>0.10199999999999999</v>
      </c>
      <c r="H26" s="873">
        <v>0.106</v>
      </c>
      <c r="I26" s="873">
        <v>0.128</v>
      </c>
      <c r="J26" s="873">
        <v>0.12414555867654853</v>
      </c>
      <c r="K26" s="873">
        <v>0.11895597172289862</v>
      </c>
      <c r="L26" s="873">
        <v>0.14099999999999999</v>
      </c>
      <c r="M26" s="873">
        <v>0.12997798586144932</v>
      </c>
      <c r="N26" s="873">
        <v>0.13548899293072464</v>
      </c>
      <c r="O26" s="873"/>
      <c r="P26" s="873">
        <v>0.17443983716476802</v>
      </c>
      <c r="Q26" s="873">
        <v>0.16589036552219841</v>
      </c>
      <c r="R26" s="873">
        <v>0.16577740543213684</v>
      </c>
      <c r="S26" s="873">
        <v>0.15393317685885149</v>
      </c>
      <c r="T26" s="873">
        <v>0.17551649188522098</v>
      </c>
      <c r="U26" s="873">
        <v>0.17106335090549765</v>
      </c>
      <c r="V26" s="873">
        <v>0.16275637043327268</v>
      </c>
      <c r="W26" s="873">
        <v>0.15020347093364067</v>
      </c>
      <c r="X26" s="873"/>
      <c r="Y26" s="873"/>
      <c r="Z26" s="873"/>
      <c r="AA26" s="873">
        <v>0.17831988636885332</v>
      </c>
      <c r="AB26" s="874">
        <v>0.15057330464586025</v>
      </c>
      <c r="AC26" s="874">
        <v>0.15945931924968362</v>
      </c>
      <c r="AD26" s="874">
        <v>0.14286409748089904</v>
      </c>
      <c r="AE26" s="874">
        <v>0.1456454119840577</v>
      </c>
      <c r="AF26" s="874">
        <v>0.14140117386928194</v>
      </c>
      <c r="AG26" s="874"/>
      <c r="AH26" s="874">
        <v>0.1533528008179946</v>
      </c>
      <c r="AI26" s="874">
        <v>0.16386201452491481</v>
      </c>
      <c r="AJ26" s="874">
        <v>0.15526939605826304</v>
      </c>
      <c r="AK26" s="874">
        <v>0.1963498601403709</v>
      </c>
    </row>
    <row r="27" spans="2:37" ht="13.8" thickBot="1">
      <c r="B27" s="238" t="s">
        <v>394</v>
      </c>
      <c r="C27" s="239">
        <v>0.10333333333333333</v>
      </c>
      <c r="D27" s="239">
        <v>0.10133333333333333</v>
      </c>
      <c r="E27" s="239">
        <v>0.13066666666666668</v>
      </c>
      <c r="F27" s="239">
        <v>0.10966666666666665</v>
      </c>
      <c r="G27" s="239">
        <v>0.10933333333333332</v>
      </c>
      <c r="H27" s="239">
        <v>0.10933333333333332</v>
      </c>
      <c r="I27" s="239">
        <v>0.13</v>
      </c>
      <c r="J27" s="239">
        <v>0.122</v>
      </c>
      <c r="K27" s="239">
        <v>0.13200000000000001</v>
      </c>
      <c r="L27" s="239">
        <v>0.16</v>
      </c>
      <c r="M27" s="239">
        <v>0.14600000000000002</v>
      </c>
      <c r="N27" s="239">
        <v>0.15300000000000002</v>
      </c>
      <c r="O27" s="239"/>
      <c r="P27" s="240"/>
      <c r="Q27" s="240"/>
      <c r="R27" s="240"/>
      <c r="S27" s="237"/>
      <c r="T27" s="237"/>
      <c r="U27" s="237"/>
      <c r="V27" s="237"/>
      <c r="W27" s="241"/>
      <c r="X27" s="241"/>
      <c r="Y27" s="241"/>
      <c r="Z27" s="241"/>
      <c r="AA27" s="241"/>
      <c r="AB27" s="446"/>
      <c r="AC27" s="446"/>
      <c r="AD27" s="446"/>
      <c r="AE27" s="446"/>
      <c r="AF27" s="446"/>
      <c r="AG27" s="446"/>
      <c r="AH27" s="446"/>
      <c r="AI27" s="446"/>
      <c r="AJ27" s="446"/>
      <c r="AK27" s="1215"/>
    </row>
    <row r="28" spans="2:37" ht="13.8" thickTop="1">
      <c r="B28" s="3" t="s">
        <v>403</v>
      </c>
      <c r="U28" s="56"/>
    </row>
    <row r="29" spans="2:37">
      <c r="B29" s="3" t="s">
        <v>404</v>
      </c>
    </row>
  </sheetData>
  <phoneticPr fontId="9" type="noConversion"/>
  <pageMargins left="0.78740157499999996" right="0.78740157499999996" top="0.984251969" bottom="0.984251969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73"/>
  <sheetViews>
    <sheetView zoomScale="98" workbookViewId="0">
      <selection activeCell="G48" sqref="G48"/>
    </sheetView>
  </sheetViews>
  <sheetFormatPr defaultColWidth="9.109375" defaultRowHeight="13.2"/>
  <cols>
    <col min="1" max="1" width="10.44140625" style="3" customWidth="1"/>
    <col min="2" max="2" width="7" style="3" customWidth="1"/>
    <col min="3" max="3" width="8.109375" style="3" customWidth="1"/>
    <col min="4" max="4" width="9.109375" style="3"/>
    <col min="5" max="5" width="6.33203125" style="3" customWidth="1"/>
    <col min="6" max="6" width="7.109375" style="3" customWidth="1"/>
    <col min="7" max="10" width="5.88671875" style="3" customWidth="1"/>
    <col min="11" max="13" width="7.44140625" style="3" customWidth="1"/>
    <col min="14" max="14" width="7.6640625" style="3" customWidth="1"/>
    <col min="15" max="15" width="8.88671875" style="3" customWidth="1"/>
    <col min="16" max="16" width="11.109375" style="3" customWidth="1"/>
    <col min="17" max="23" width="6.33203125" style="3" customWidth="1"/>
    <col min="24" max="24" width="7.44140625" style="3" customWidth="1"/>
    <col min="25" max="25" width="9.109375" style="3"/>
    <col min="26" max="26" width="6.6640625" style="3" customWidth="1"/>
    <col min="27" max="27" width="7.6640625" style="3" customWidth="1"/>
    <col min="28" max="28" width="9.109375" style="3"/>
    <col min="29" max="31" width="6.88671875" style="3" customWidth="1"/>
    <col min="32" max="42" width="9.109375" style="3"/>
    <col min="43" max="43" width="10.109375" style="3" customWidth="1"/>
    <col min="44" max="44" width="10.44140625" style="3" customWidth="1"/>
    <col min="45" max="16384" width="9.109375" style="3"/>
  </cols>
  <sheetData>
    <row r="1" spans="1:29">
      <c r="A1" s="10" t="s">
        <v>405</v>
      </c>
    </row>
    <row r="2" spans="1:29" ht="13.8" thickBot="1"/>
    <row r="3" spans="1:29" ht="13.8" thickTop="1">
      <c r="A3" s="315"/>
      <c r="B3" s="316"/>
      <c r="C3" s="236">
        <v>0</v>
      </c>
      <c r="D3" s="236">
        <v>1</v>
      </c>
      <c r="E3" s="236">
        <v>2</v>
      </c>
      <c r="F3" s="236">
        <v>3</v>
      </c>
      <c r="G3" s="236">
        <v>4</v>
      </c>
      <c r="H3" s="236">
        <v>5</v>
      </c>
      <c r="I3" s="311">
        <v>6</v>
      </c>
      <c r="J3" s="13"/>
      <c r="K3" s="13"/>
      <c r="L3" s="13"/>
      <c r="M3" s="13"/>
      <c r="N3" s="13"/>
      <c r="O3" s="13"/>
    </row>
    <row r="4" spans="1:29">
      <c r="A4" s="1286" t="s">
        <v>406</v>
      </c>
      <c r="B4" s="663">
        <v>2003</v>
      </c>
      <c r="C4" s="849">
        <v>15.2</v>
      </c>
      <c r="D4" s="849">
        <v>16.899999999999999</v>
      </c>
      <c r="E4" s="849">
        <v>19.899999999999999</v>
      </c>
      <c r="F4" s="849">
        <v>22.4</v>
      </c>
      <c r="G4" s="849">
        <v>24</v>
      </c>
      <c r="H4" s="849">
        <v>25</v>
      </c>
      <c r="I4" s="875">
        <v>25.7</v>
      </c>
      <c r="J4" s="182"/>
      <c r="K4" s="182"/>
      <c r="L4" s="182"/>
      <c r="M4" s="182"/>
      <c r="N4" s="182"/>
      <c r="O4" s="182"/>
    </row>
    <row r="5" spans="1:29">
      <c r="A5" s="1287"/>
      <c r="B5" s="663">
        <v>2004</v>
      </c>
      <c r="C5" s="849">
        <v>15.3</v>
      </c>
      <c r="D5" s="849">
        <v>17.600000000000001</v>
      </c>
      <c r="E5" s="849">
        <v>19.5</v>
      </c>
      <c r="F5" s="849">
        <v>22.3</v>
      </c>
      <c r="G5" s="849">
        <v>23.9</v>
      </c>
      <c r="H5" s="849">
        <v>25</v>
      </c>
      <c r="I5" s="875">
        <v>25.8</v>
      </c>
      <c r="J5" s="182"/>
      <c r="K5" s="182"/>
      <c r="L5" s="182"/>
      <c r="M5" s="182"/>
      <c r="N5" s="182"/>
      <c r="O5" s="182"/>
    </row>
    <row r="6" spans="1:29">
      <c r="A6" s="1287"/>
      <c r="B6" s="663">
        <v>2005</v>
      </c>
      <c r="C6" s="849">
        <v>14.5</v>
      </c>
      <c r="D6" s="849">
        <v>18.399999999999999</v>
      </c>
      <c r="E6" s="849">
        <v>20.100000000000001</v>
      </c>
      <c r="F6" s="849">
        <v>22.2</v>
      </c>
      <c r="G6" s="849">
        <v>24.2</v>
      </c>
      <c r="H6" s="849">
        <v>25.2</v>
      </c>
      <c r="I6" s="875">
        <v>26.1</v>
      </c>
      <c r="J6" s="182"/>
      <c r="K6" s="182"/>
      <c r="L6" s="182"/>
      <c r="M6" s="182"/>
      <c r="N6" s="182"/>
      <c r="O6" s="182"/>
    </row>
    <row r="7" spans="1:29">
      <c r="A7" s="1287"/>
      <c r="B7" s="663">
        <v>2006</v>
      </c>
      <c r="C7" s="849">
        <v>14.483865546781971</v>
      </c>
      <c r="D7" s="849">
        <v>17.418067418948073</v>
      </c>
      <c r="E7" s="849">
        <v>20.015651085534607</v>
      </c>
      <c r="F7" s="849">
        <v>22.160471134741538</v>
      </c>
      <c r="G7" s="849">
        <v>23.855106005749398</v>
      </c>
      <c r="H7" s="849">
        <v>24.790092931597471</v>
      </c>
      <c r="I7" s="875">
        <v>25.926853521770216</v>
      </c>
      <c r="J7" s="182"/>
      <c r="K7" s="182"/>
      <c r="L7" s="182"/>
      <c r="M7" s="182"/>
      <c r="N7" s="182"/>
      <c r="O7" s="182"/>
    </row>
    <row r="8" spans="1:29">
      <c r="A8" s="1287"/>
      <c r="B8" s="663">
        <v>2007</v>
      </c>
      <c r="C8" s="849">
        <v>15.929682874014206</v>
      </c>
      <c r="D8" s="849">
        <v>17.873493980604515</v>
      </c>
      <c r="E8" s="849">
        <v>21.058594004881368</v>
      </c>
      <c r="F8" s="849">
        <v>23.054388052031953</v>
      </c>
      <c r="G8" s="849">
        <v>24.445908067689547</v>
      </c>
      <c r="H8" s="849">
        <v>25.346845970112138</v>
      </c>
      <c r="I8" s="875"/>
      <c r="J8" s="182"/>
      <c r="K8" s="182"/>
      <c r="L8" s="182"/>
      <c r="M8" s="182"/>
      <c r="N8" s="182"/>
      <c r="O8" s="182"/>
    </row>
    <row r="9" spans="1:29">
      <c r="A9" s="1287"/>
      <c r="B9" s="663">
        <v>2008</v>
      </c>
      <c r="C9" s="849">
        <v>15.667159609806054</v>
      </c>
      <c r="D9" s="849">
        <v>17.998897203769392</v>
      </c>
      <c r="E9" s="849">
        <v>19.846651715281713</v>
      </c>
      <c r="F9" s="849">
        <v>22.787823594945884</v>
      </c>
      <c r="G9" s="849">
        <v>23.958156088035835</v>
      </c>
      <c r="H9" s="849">
        <v>24.82327147846668</v>
      </c>
      <c r="I9" s="875">
        <v>25.631269475629523</v>
      </c>
      <c r="J9" s="182"/>
      <c r="K9" s="182"/>
      <c r="L9" s="182"/>
      <c r="M9" s="182"/>
      <c r="N9" s="182"/>
      <c r="O9" s="182"/>
      <c r="P9" s="55"/>
    </row>
    <row r="10" spans="1:29">
      <c r="A10" s="1287"/>
      <c r="B10" s="663">
        <v>2009</v>
      </c>
      <c r="C10" s="849">
        <v>15.442402730258891</v>
      </c>
      <c r="D10" s="849">
        <v>18.412666056384147</v>
      </c>
      <c r="E10" s="849">
        <v>20.093877531683273</v>
      </c>
      <c r="F10" s="849">
        <v>21.298881139352854</v>
      </c>
      <c r="G10" s="849">
        <v>24.055707674286865</v>
      </c>
      <c r="H10" s="849">
        <v>25.035826458602592</v>
      </c>
      <c r="I10" s="875">
        <v>26.088650971742037</v>
      </c>
      <c r="J10" s="182"/>
      <c r="K10" s="182"/>
      <c r="L10" s="182"/>
      <c r="M10" s="182"/>
      <c r="N10" s="182"/>
      <c r="O10" s="182"/>
      <c r="P10" s="55"/>
    </row>
    <row r="11" spans="1:29">
      <c r="A11" s="1287"/>
      <c r="B11" s="663">
        <v>2010</v>
      </c>
      <c r="C11" s="849">
        <v>12.430254298185542</v>
      </c>
      <c r="D11" s="849">
        <v>17.223319549303898</v>
      </c>
      <c r="E11" s="849">
        <v>18.858572811859833</v>
      </c>
      <c r="F11" s="849">
        <v>20.456908399654512</v>
      </c>
      <c r="G11" s="849">
        <v>23.038388259773182</v>
      </c>
      <c r="H11" s="849">
        <v>24.951931845820159</v>
      </c>
      <c r="I11" s="875">
        <v>25.955180991560638</v>
      </c>
      <c r="J11" s="182"/>
      <c r="K11" s="182"/>
      <c r="L11" s="182"/>
      <c r="M11" s="182"/>
      <c r="N11" s="182"/>
      <c r="O11" s="182"/>
      <c r="P11" s="55"/>
    </row>
    <row r="12" spans="1:29">
      <c r="A12" s="1287"/>
      <c r="B12" s="663">
        <v>2011</v>
      </c>
      <c r="C12" s="849">
        <v>12.495448152143393</v>
      </c>
      <c r="D12" s="849">
        <v>15.769306128945733</v>
      </c>
      <c r="E12" s="849">
        <v>18.285342837108569</v>
      </c>
      <c r="F12" s="849">
        <v>21.516791877981444</v>
      </c>
      <c r="G12" s="849">
        <v>23.564149963238233</v>
      </c>
      <c r="H12" s="849">
        <v>25.206096127030921</v>
      </c>
      <c r="I12" s="875">
        <v>26.215030880397737</v>
      </c>
      <c r="J12" s="182"/>
      <c r="K12" s="182"/>
      <c r="L12" s="182"/>
      <c r="M12" s="182"/>
      <c r="N12" s="211"/>
      <c r="O12" s="211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 spans="1:29" ht="14.25" customHeight="1">
      <c r="A13" s="1287"/>
      <c r="B13" s="663">
        <v>2012</v>
      </c>
      <c r="C13" s="849">
        <v>13.025068554767952</v>
      </c>
      <c r="D13" s="849">
        <v>15.989931566138615</v>
      </c>
      <c r="E13" s="849">
        <v>19.148016266559271</v>
      </c>
      <c r="F13" s="849">
        <v>21.35220846269582</v>
      </c>
      <c r="G13" s="849">
        <v>22.521452194338835</v>
      </c>
      <c r="H13" s="849">
        <v>24.907914722959365</v>
      </c>
      <c r="I13" s="875">
        <v>26.124096319507309</v>
      </c>
      <c r="J13" s="182"/>
      <c r="K13" s="182"/>
      <c r="L13" s="182"/>
      <c r="M13" s="182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56"/>
    </row>
    <row r="14" spans="1:29">
      <c r="A14" s="1287"/>
      <c r="B14" s="638">
        <v>2013</v>
      </c>
      <c r="C14" s="876">
        <v>12.786928224153774</v>
      </c>
      <c r="D14" s="876">
        <v>15.617883694405048</v>
      </c>
      <c r="E14" s="876">
        <v>18.952604385512885</v>
      </c>
      <c r="F14" s="876">
        <v>21.442603045028637</v>
      </c>
      <c r="G14" s="876">
        <v>22.091420778101195</v>
      </c>
      <c r="H14" s="876">
        <v>24.591696547188462</v>
      </c>
      <c r="I14" s="877">
        <v>25.929711355701247</v>
      </c>
      <c r="J14" s="182"/>
      <c r="K14" s="182"/>
      <c r="L14" s="182"/>
      <c r="M14" s="182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6"/>
    </row>
    <row r="15" spans="1:29">
      <c r="A15" s="1287"/>
      <c r="B15" s="663">
        <v>2014</v>
      </c>
      <c r="C15" s="876">
        <v>14.449031079402527</v>
      </c>
      <c r="D15" s="876">
        <v>16.879115131705834</v>
      </c>
      <c r="E15" s="876">
        <v>18.546727214786422</v>
      </c>
      <c r="F15" s="876">
        <v>20.557548511667889</v>
      </c>
      <c r="G15" s="876">
        <v>22.662489075666052</v>
      </c>
      <c r="H15" s="876">
        <v>23.24293499553886</v>
      </c>
      <c r="I15" s="877">
        <v>25.2073544435633</v>
      </c>
      <c r="J15" s="182"/>
      <c r="K15" s="182"/>
      <c r="L15" s="182"/>
      <c r="M15" s="182"/>
      <c r="AC15" s="56"/>
    </row>
    <row r="16" spans="1:29">
      <c r="A16" s="1287"/>
      <c r="B16" s="878">
        <v>2015</v>
      </c>
      <c r="C16" s="879">
        <v>15.418103017255858</v>
      </c>
      <c r="D16" s="879">
        <v>17.272550440463164</v>
      </c>
      <c r="E16" s="879">
        <v>19.186319126342426</v>
      </c>
      <c r="F16" s="879">
        <v>20.819803167110514</v>
      </c>
      <c r="G16" s="879">
        <v>22.249040533101326</v>
      </c>
      <c r="H16" s="879">
        <v>23.407768404260853</v>
      </c>
      <c r="I16" s="880">
        <v>25.382691574934142</v>
      </c>
      <c r="J16" s="182"/>
      <c r="K16" s="182"/>
      <c r="L16" s="182"/>
      <c r="M16" s="182"/>
      <c r="AC16" s="56"/>
    </row>
    <row r="17" spans="1:29">
      <c r="A17" s="1287"/>
      <c r="B17" s="878">
        <v>2016</v>
      </c>
      <c r="C17" s="879">
        <v>15.270825159166115</v>
      </c>
      <c r="D17" s="879">
        <v>16.365899698609955</v>
      </c>
      <c r="E17" s="879">
        <v>18.424341249269304</v>
      </c>
      <c r="F17" s="879">
        <v>20.693640754230756</v>
      </c>
      <c r="G17" s="879">
        <v>22.12502911726105</v>
      </c>
      <c r="H17" s="879">
        <v>23.978736668109796</v>
      </c>
      <c r="I17" s="880">
        <v>25.25</v>
      </c>
      <c r="J17" s="182"/>
      <c r="K17" s="182"/>
      <c r="L17" s="182"/>
      <c r="M17" s="18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56"/>
    </row>
    <row r="18" spans="1:29">
      <c r="A18" s="1287"/>
      <c r="B18" s="878">
        <v>2017</v>
      </c>
      <c r="C18" s="879">
        <v>12.064739673975215</v>
      </c>
      <c r="D18" s="879">
        <v>16.479122831004045</v>
      </c>
      <c r="E18" s="879">
        <v>18.059222489222567</v>
      </c>
      <c r="F18" s="879">
        <v>20.314021851601478</v>
      </c>
      <c r="G18" s="879">
        <v>22.86916622025074</v>
      </c>
      <c r="H18" s="879">
        <v>23.804419122039313</v>
      </c>
      <c r="I18" s="880"/>
      <c r="J18" s="182"/>
      <c r="K18" s="182"/>
      <c r="L18" s="182"/>
      <c r="M18" s="18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56"/>
    </row>
    <row r="19" spans="1:29">
      <c r="A19" s="1287"/>
      <c r="B19" s="878">
        <v>2018</v>
      </c>
      <c r="C19" s="879">
        <v>11.300800956911649</v>
      </c>
      <c r="D19" s="879">
        <v>16.600345220510345</v>
      </c>
      <c r="E19" s="879">
        <v>18.340027049414143</v>
      </c>
      <c r="F19" s="879">
        <v>20.388262191357292</v>
      </c>
      <c r="G19" s="879">
        <v>22.491419779461914</v>
      </c>
      <c r="H19" s="879">
        <v>23.219608471203745</v>
      </c>
      <c r="I19" s="880"/>
      <c r="J19" s="182"/>
      <c r="K19" s="182"/>
      <c r="L19" s="182"/>
      <c r="M19" s="18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56"/>
    </row>
    <row r="20" spans="1:29">
      <c r="A20" s="313"/>
      <c r="B20" s="878">
        <v>2019</v>
      </c>
      <c r="C20" s="879">
        <v>14.953365738590881</v>
      </c>
      <c r="D20" s="879">
        <v>16.691295374263611</v>
      </c>
      <c r="E20" s="879">
        <v>18.23933355288386</v>
      </c>
      <c r="F20" s="879">
        <v>19.624582013497967</v>
      </c>
      <c r="G20" s="879">
        <v>21.630107003779198</v>
      </c>
      <c r="H20" s="879">
        <v>23.008955820011391</v>
      </c>
      <c r="I20" s="880"/>
      <c r="J20" s="182"/>
      <c r="K20" s="182"/>
      <c r="L20" s="182"/>
      <c r="M20" s="18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56"/>
    </row>
    <row r="21" spans="1:29">
      <c r="A21" s="313"/>
      <c r="B21" s="878">
        <v>2020</v>
      </c>
      <c r="C21" s="879">
        <v>14.619680890989551</v>
      </c>
      <c r="D21" s="879">
        <v>16.247109253109816</v>
      </c>
      <c r="E21" s="879">
        <v>18.49980030293419</v>
      </c>
      <c r="F21" s="879">
        <v>19.732722669702273</v>
      </c>
      <c r="G21" s="879">
        <v>21.425175456068711</v>
      </c>
      <c r="H21" s="879">
        <v>22.908099237842226</v>
      </c>
      <c r="I21" s="880"/>
      <c r="J21" s="182"/>
      <c r="K21" s="182"/>
      <c r="L21" s="182"/>
      <c r="M21" s="18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56"/>
    </row>
    <row r="22" spans="1:29">
      <c r="A22" s="313"/>
      <c r="B22" s="878">
        <v>2021</v>
      </c>
      <c r="C22" s="879">
        <v>13.935840458709068</v>
      </c>
      <c r="D22" s="879">
        <v>15.506907880748779</v>
      </c>
      <c r="E22" s="879">
        <v>16.858188832350535</v>
      </c>
      <c r="F22" s="879">
        <v>19.876055488587316</v>
      </c>
      <c r="G22" s="879">
        <v>21.227827756039353</v>
      </c>
      <c r="H22" s="879">
        <v>22.481756176441696</v>
      </c>
      <c r="I22" s="880">
        <v>24.210342316055826</v>
      </c>
      <c r="J22" s="182"/>
      <c r="K22" s="182"/>
      <c r="L22" s="182"/>
      <c r="M22" s="18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56"/>
    </row>
    <row r="23" spans="1:29">
      <c r="A23" s="313"/>
      <c r="B23" s="878">
        <v>2022</v>
      </c>
      <c r="C23" s="879">
        <v>13.18917454909854</v>
      </c>
      <c r="D23" s="879">
        <v>15.571780217187579</v>
      </c>
      <c r="E23" s="879">
        <v>17.362225870802224</v>
      </c>
      <c r="F23" s="879">
        <v>18.884592934256524</v>
      </c>
      <c r="G23" s="879">
        <v>19.966675758678274</v>
      </c>
      <c r="H23" s="879">
        <v>21.692289401554824</v>
      </c>
      <c r="I23" s="880">
        <v>23.358855181726074</v>
      </c>
      <c r="J23" s="182"/>
      <c r="K23" s="182"/>
      <c r="L23" s="182"/>
      <c r="M23" s="18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56"/>
    </row>
    <row r="24" spans="1:29">
      <c r="A24" s="313"/>
      <c r="B24" s="878">
        <v>2023</v>
      </c>
      <c r="C24" s="879">
        <v>13.730799254618633</v>
      </c>
      <c r="D24" s="879">
        <v>15.468462729696663</v>
      </c>
      <c r="E24" s="879">
        <v>16.9721153971213</v>
      </c>
      <c r="F24" s="879">
        <v>18.461736798018482</v>
      </c>
      <c r="G24" s="879">
        <v>20.036891881769321</v>
      </c>
      <c r="H24" s="879">
        <v>21.838333956836333</v>
      </c>
      <c r="I24" s="880">
        <v>24.997126143771307</v>
      </c>
      <c r="J24" s="182"/>
      <c r="K24" s="182"/>
      <c r="L24" s="182"/>
      <c r="M24" s="18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56"/>
    </row>
    <row r="25" spans="1:29">
      <c r="A25" s="313"/>
      <c r="B25" s="1216">
        <v>2024</v>
      </c>
      <c r="C25" s="1217">
        <v>13.467976574551669</v>
      </c>
      <c r="D25" s="1217">
        <v>15.373234107433614</v>
      </c>
      <c r="E25" s="1217">
        <v>17.183268536980737</v>
      </c>
      <c r="F25" s="1217">
        <v>19.269738582715139</v>
      </c>
      <c r="G25" s="1217">
        <v>21.486484264902039</v>
      </c>
      <c r="H25" s="1217">
        <v>22.758708426590864</v>
      </c>
      <c r="I25" s="1218">
        <v>24.924243511374932</v>
      </c>
      <c r="J25" s="182"/>
      <c r="K25" s="182"/>
      <c r="L25" s="182"/>
      <c r="M25" s="18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56"/>
    </row>
    <row r="26" spans="1:29" ht="13.8" thickBot="1">
      <c r="A26" s="422"/>
      <c r="B26" s="878"/>
      <c r="C26" s="879"/>
      <c r="D26" s="879"/>
      <c r="E26" s="879"/>
      <c r="F26" s="879"/>
      <c r="G26" s="879"/>
      <c r="H26" s="879"/>
      <c r="I26" s="880"/>
      <c r="J26" s="182"/>
      <c r="K26" s="182"/>
      <c r="L26" s="182"/>
      <c r="M26" s="182"/>
      <c r="N26" s="182"/>
      <c r="O26" s="182"/>
      <c r="P26" s="182"/>
      <c r="Q26" s="55"/>
      <c r="R26" s="55"/>
      <c r="S26" s="55"/>
      <c r="T26" s="55"/>
      <c r="U26" s="55"/>
      <c r="V26" s="55"/>
      <c r="W26" s="55"/>
    </row>
    <row r="27" spans="1:29" ht="17.25" customHeight="1" thickTop="1">
      <c r="A27" s="315"/>
      <c r="B27" s="316"/>
      <c r="C27" s="236">
        <v>0</v>
      </c>
      <c r="D27" s="236">
        <v>1</v>
      </c>
      <c r="E27" s="236">
        <v>2</v>
      </c>
      <c r="F27" s="236">
        <v>3</v>
      </c>
      <c r="G27" s="236">
        <v>4</v>
      </c>
      <c r="H27" s="236">
        <v>5</v>
      </c>
      <c r="I27" s="311">
        <v>6</v>
      </c>
      <c r="J27" s="13"/>
      <c r="K27" s="13"/>
      <c r="L27" s="13"/>
      <c r="M27" s="13"/>
      <c r="N27" s="13"/>
      <c r="O27" s="13"/>
      <c r="P27" s="13"/>
    </row>
    <row r="28" spans="1:29" ht="17.25" customHeight="1">
      <c r="A28" s="1288" t="s">
        <v>354</v>
      </c>
      <c r="B28" s="663">
        <v>2003</v>
      </c>
      <c r="C28" s="849" t="s">
        <v>179</v>
      </c>
      <c r="D28" s="849">
        <v>18.3</v>
      </c>
      <c r="E28" s="849">
        <v>20.6</v>
      </c>
      <c r="F28" s="849">
        <v>22.8</v>
      </c>
      <c r="G28" s="849">
        <v>24.2</v>
      </c>
      <c r="H28" s="849">
        <v>25</v>
      </c>
      <c r="I28" s="875">
        <v>26.4</v>
      </c>
      <c r="J28" s="182"/>
      <c r="K28" s="182"/>
      <c r="L28" s="182"/>
      <c r="M28" s="182"/>
    </row>
    <row r="29" spans="1:29">
      <c r="A29" s="1289"/>
      <c r="B29" s="663">
        <v>2004</v>
      </c>
      <c r="C29" s="849" t="s">
        <v>179</v>
      </c>
      <c r="D29" s="849">
        <v>18.5</v>
      </c>
      <c r="E29" s="849">
        <v>21.6</v>
      </c>
      <c r="F29" s="849">
        <v>22.7</v>
      </c>
      <c r="G29" s="849">
        <v>24.1</v>
      </c>
      <c r="H29" s="849">
        <v>25</v>
      </c>
      <c r="I29" s="875">
        <v>26.5</v>
      </c>
      <c r="J29" s="182"/>
      <c r="K29" s="182"/>
      <c r="L29" s="182"/>
      <c r="M29" s="182"/>
    </row>
    <row r="30" spans="1:29">
      <c r="A30" s="1289"/>
      <c r="B30" s="663">
        <v>2005</v>
      </c>
      <c r="C30" s="849" t="s">
        <v>179</v>
      </c>
      <c r="D30" s="849">
        <v>19.2</v>
      </c>
      <c r="E30" s="849">
        <v>22.1</v>
      </c>
      <c r="F30" s="849">
        <v>23.4</v>
      </c>
      <c r="G30" s="849">
        <v>24.6</v>
      </c>
      <c r="H30" s="849">
        <v>25.3</v>
      </c>
      <c r="I30" s="875">
        <v>26.7</v>
      </c>
      <c r="J30" s="182"/>
      <c r="K30" s="182"/>
      <c r="L30" s="182"/>
      <c r="M30" s="182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</row>
    <row r="31" spans="1:29">
      <c r="A31" s="1289"/>
      <c r="B31" s="663">
        <v>2006</v>
      </c>
      <c r="C31" s="849">
        <v>15.031911227148225</v>
      </c>
      <c r="D31" s="849">
        <v>19.562199973578679</v>
      </c>
      <c r="E31" s="849">
        <v>22.14112205881349</v>
      </c>
      <c r="F31" s="849">
        <v>23.464144351854987</v>
      </c>
      <c r="G31" s="849">
        <v>24.416542901197019</v>
      </c>
      <c r="H31" s="849">
        <v>25.260998767104223</v>
      </c>
      <c r="I31" s="875">
        <v>25.952903888657541</v>
      </c>
      <c r="J31" s="182"/>
      <c r="K31" s="182"/>
      <c r="L31" s="182"/>
      <c r="M31" s="182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9">
      <c r="A32" s="1289"/>
      <c r="B32" s="663">
        <v>2007</v>
      </c>
      <c r="C32" s="849">
        <v>16.216817487984368</v>
      </c>
      <c r="D32" s="849">
        <v>20.518389742711015</v>
      </c>
      <c r="E32" s="849">
        <v>22.685544151976007</v>
      </c>
      <c r="F32" s="849">
        <v>24.185088552225039</v>
      </c>
      <c r="G32" s="849">
        <v>25.219998574168677</v>
      </c>
      <c r="H32" s="849">
        <v>25.842396234953153</v>
      </c>
      <c r="I32" s="875">
        <v>26.500211566011366</v>
      </c>
      <c r="J32" s="182"/>
      <c r="K32" s="182"/>
      <c r="L32" s="182"/>
      <c r="M32" s="182"/>
    </row>
    <row r="33" spans="1:34">
      <c r="A33" s="1289"/>
      <c r="B33" s="663">
        <v>2008</v>
      </c>
      <c r="C33" s="849">
        <v>15.289187457274148</v>
      </c>
      <c r="D33" s="849">
        <v>18.643486758841387</v>
      </c>
      <c r="E33" s="849">
        <v>23.070777480629729</v>
      </c>
      <c r="F33" s="849">
        <v>24.253844100749713</v>
      </c>
      <c r="G33" s="849">
        <v>25.0131454286959</v>
      </c>
      <c r="H33" s="849">
        <v>25.661100903296347</v>
      </c>
      <c r="I33" s="875">
        <v>26.533351932614536</v>
      </c>
      <c r="J33" s="182"/>
      <c r="K33" s="182"/>
      <c r="L33" s="182"/>
      <c r="M33" s="18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</row>
    <row r="34" spans="1:34">
      <c r="A34" s="1289"/>
      <c r="B34" s="663">
        <v>2009</v>
      </c>
      <c r="C34" s="849">
        <v>17.818085578812607</v>
      </c>
      <c r="D34" s="849">
        <v>22.194557882290351</v>
      </c>
      <c r="E34" s="849">
        <v>23.542345973497415</v>
      </c>
      <c r="F34" s="849">
        <v>24.508756629176592</v>
      </c>
      <c r="G34" s="849">
        <v>25.062537109730933</v>
      </c>
      <c r="H34" s="849">
        <v>25.648743908896318</v>
      </c>
      <c r="I34" s="875">
        <v>27.373044565230447</v>
      </c>
      <c r="J34" s="182"/>
      <c r="K34" s="182"/>
      <c r="L34" s="182"/>
      <c r="M34" s="182"/>
    </row>
    <row r="35" spans="1:34">
      <c r="A35" s="1289"/>
      <c r="B35" s="663">
        <v>2010</v>
      </c>
      <c r="C35" s="849">
        <v>16.100669106980366</v>
      </c>
      <c r="D35" s="849">
        <v>19.599929239025837</v>
      </c>
      <c r="E35" s="849">
        <v>22.416790085535219</v>
      </c>
      <c r="F35" s="849">
        <v>24.144165194242454</v>
      </c>
      <c r="G35" s="849">
        <v>24.999454624297606</v>
      </c>
      <c r="H35" s="849">
        <v>25.688083492771753</v>
      </c>
      <c r="I35" s="875">
        <v>26.488637164348194</v>
      </c>
      <c r="J35" s="4"/>
      <c r="K35" s="4"/>
      <c r="L35" s="4"/>
      <c r="M35" s="4"/>
    </row>
    <row r="36" spans="1:34">
      <c r="A36" s="1289"/>
      <c r="B36" s="663">
        <v>2011</v>
      </c>
      <c r="C36" s="849">
        <v>14.648047594021639</v>
      </c>
      <c r="D36" s="849">
        <v>20.892408985991871</v>
      </c>
      <c r="E36" s="849">
        <v>22.690405448854236</v>
      </c>
      <c r="F36" s="849">
        <v>24.216246938168869</v>
      </c>
      <c r="G36" s="849">
        <v>25.163993612490728</v>
      </c>
      <c r="H36" s="849">
        <v>25.890509508496187</v>
      </c>
      <c r="I36" s="875"/>
      <c r="J36" s="4"/>
      <c r="K36" s="4"/>
      <c r="L36" s="4"/>
      <c r="M36" s="4"/>
      <c r="N36" s="4"/>
      <c r="O36" s="4"/>
      <c r="P36" s="182"/>
    </row>
    <row r="37" spans="1:34">
      <c r="A37" s="1289"/>
      <c r="B37" s="663">
        <v>2012</v>
      </c>
      <c r="C37" s="849">
        <v>12.494889481144677</v>
      </c>
      <c r="D37" s="849">
        <v>16.995303299768217</v>
      </c>
      <c r="E37" s="849">
        <v>20.900258213746707</v>
      </c>
      <c r="F37" s="849">
        <v>22.988480575882509</v>
      </c>
      <c r="G37" s="849">
        <v>24.073825573441372</v>
      </c>
      <c r="H37" s="849">
        <v>25.985168976439315</v>
      </c>
      <c r="I37" s="875"/>
      <c r="J37" s="102"/>
      <c r="K37" s="102"/>
      <c r="L37" s="102"/>
      <c r="M37" s="102"/>
      <c r="N37" s="102"/>
      <c r="O37" s="102"/>
    </row>
    <row r="38" spans="1:34">
      <c r="A38" s="1289"/>
      <c r="B38" s="638">
        <v>2013</v>
      </c>
      <c r="C38" s="876">
        <v>14.926734277115591</v>
      </c>
      <c r="D38" s="876">
        <v>20.524664624330946</v>
      </c>
      <c r="E38" s="876">
        <v>22.122344410464326</v>
      </c>
      <c r="F38" s="876">
        <v>23.325527448811467</v>
      </c>
      <c r="G38" s="876">
        <v>24.569952976786993</v>
      </c>
      <c r="H38" s="876">
        <v>25.909790116572804</v>
      </c>
      <c r="I38" s="877"/>
      <c r="AG38" s="287"/>
      <c r="AH38" s="287"/>
    </row>
    <row r="39" spans="1:34">
      <c r="A39" s="1289"/>
      <c r="B39" s="663">
        <v>2014</v>
      </c>
      <c r="C39" s="876">
        <v>15.57620133388534</v>
      </c>
      <c r="D39" s="876">
        <v>19.325515468141774</v>
      </c>
      <c r="E39" s="876">
        <v>22.682179538466858</v>
      </c>
      <c r="F39" s="876">
        <v>23.566795393514255</v>
      </c>
      <c r="G39" s="876">
        <v>24.181592606554734</v>
      </c>
      <c r="H39" s="876">
        <v>24.801198652692623</v>
      </c>
      <c r="I39" s="877">
        <v>26.429037177297836</v>
      </c>
      <c r="AG39" s="287"/>
      <c r="AH39" s="287"/>
    </row>
    <row r="40" spans="1:34">
      <c r="A40" s="1289"/>
      <c r="B40" s="878">
        <v>2015</v>
      </c>
      <c r="C40" s="879">
        <v>16.105167039700088</v>
      </c>
      <c r="D40" s="879">
        <v>20.493482959681174</v>
      </c>
      <c r="E40" s="879">
        <v>21.838083377146056</v>
      </c>
      <c r="F40" s="879">
        <v>23.168913561226123</v>
      </c>
      <c r="G40" s="879">
        <v>24.226859448714336</v>
      </c>
      <c r="H40" s="879">
        <v>24.815934141006192</v>
      </c>
      <c r="I40" s="880">
        <v>25.529794263967929</v>
      </c>
      <c r="AG40" s="287"/>
      <c r="AH40" s="287"/>
    </row>
    <row r="41" spans="1:34">
      <c r="A41" s="1289"/>
      <c r="B41" s="878">
        <v>2016</v>
      </c>
      <c r="C41" s="879">
        <v>14.757407373154862</v>
      </c>
      <c r="D41" s="879">
        <v>19.362798952094185</v>
      </c>
      <c r="E41" s="879">
        <v>22.08560282705329</v>
      </c>
      <c r="F41" s="879">
        <v>23.53184576011153</v>
      </c>
      <c r="G41" s="879">
        <v>24.260239161027716</v>
      </c>
      <c r="H41" s="879">
        <v>25.107969027734715</v>
      </c>
      <c r="I41" s="880">
        <v>26.060130283013635</v>
      </c>
      <c r="AG41" s="287"/>
      <c r="AH41" s="287"/>
    </row>
    <row r="42" spans="1:34">
      <c r="A42" s="1289"/>
      <c r="B42" s="878">
        <v>2017</v>
      </c>
      <c r="C42" s="879">
        <v>16.035082330114438</v>
      </c>
      <c r="D42" s="879">
        <v>19.570994336552808</v>
      </c>
      <c r="E42" s="879">
        <v>21.827438378637172</v>
      </c>
      <c r="F42" s="879">
        <v>23.16752186418012</v>
      </c>
      <c r="G42" s="879">
        <v>23.975800380682482</v>
      </c>
      <c r="H42" s="879">
        <v>24.80066744731845</v>
      </c>
      <c r="I42" s="880">
        <v>25.118772307495185</v>
      </c>
      <c r="AG42" s="287"/>
      <c r="AH42" s="287"/>
    </row>
    <row r="43" spans="1:34">
      <c r="A43" s="1289"/>
      <c r="B43" s="878">
        <v>2018</v>
      </c>
      <c r="C43" s="879">
        <v>14.932473005496224</v>
      </c>
      <c r="D43" s="879">
        <v>18.454043188803098</v>
      </c>
      <c r="E43" s="879">
        <v>21.357154562076627</v>
      </c>
      <c r="F43" s="879">
        <v>22.798827757046887</v>
      </c>
      <c r="G43" s="879">
        <v>23.787209098127761</v>
      </c>
      <c r="H43" s="879">
        <v>24.582455040891489</v>
      </c>
      <c r="I43" s="880">
        <v>25.281439155100063</v>
      </c>
      <c r="AG43" s="287"/>
      <c r="AH43" s="287"/>
    </row>
    <row r="44" spans="1:34">
      <c r="A44" s="313"/>
      <c r="B44" s="878">
        <v>2019</v>
      </c>
      <c r="C44" s="879">
        <v>16.688428922821771</v>
      </c>
      <c r="D44" s="879">
        <v>18.275561556047737</v>
      </c>
      <c r="E44" s="879">
        <v>20.500150330967937</v>
      </c>
      <c r="F44" s="879">
        <v>22.249954525113395</v>
      </c>
      <c r="G44" s="879">
        <v>23.351444529327107</v>
      </c>
      <c r="H44" s="879">
        <v>24.188065516379609</v>
      </c>
      <c r="I44" s="880">
        <v>25.032365726981144</v>
      </c>
      <c r="AG44" s="287"/>
      <c r="AH44" s="287"/>
    </row>
    <row r="45" spans="1:34">
      <c r="A45" s="313"/>
      <c r="B45" s="878">
        <v>2020</v>
      </c>
      <c r="C45" s="879"/>
      <c r="D45" s="879"/>
      <c r="E45" s="879"/>
      <c r="F45" s="879"/>
      <c r="G45" s="879"/>
      <c r="H45" s="879"/>
      <c r="I45" s="880"/>
      <c r="AG45" s="287"/>
      <c r="AH45" s="287"/>
    </row>
    <row r="46" spans="1:34">
      <c r="A46" s="313"/>
      <c r="B46" s="878">
        <v>2021</v>
      </c>
      <c r="C46" s="879">
        <v>16.218451366920764</v>
      </c>
      <c r="D46" s="879">
        <v>17.957536155962874</v>
      </c>
      <c r="E46" s="879">
        <v>20.676804878996435</v>
      </c>
      <c r="F46" s="879">
        <v>22.283254259543224</v>
      </c>
      <c r="G46" s="879">
        <v>23.38616568128084</v>
      </c>
      <c r="H46" s="879">
        <v>24.334319906862113</v>
      </c>
      <c r="I46" s="880">
        <v>25.721675186029962</v>
      </c>
      <c r="AG46" s="287"/>
      <c r="AH46" s="287"/>
    </row>
    <row r="47" spans="1:34">
      <c r="A47" s="313"/>
      <c r="B47" s="878">
        <v>2022</v>
      </c>
      <c r="C47" s="879">
        <v>16.148808418185947</v>
      </c>
      <c r="D47" s="879">
        <v>19.460305239085717</v>
      </c>
      <c r="E47" s="879">
        <v>21.115557569952728</v>
      </c>
      <c r="F47" s="879">
        <v>22.576243001734728</v>
      </c>
      <c r="G47" s="879">
        <v>24.265199568905491</v>
      </c>
      <c r="H47" s="879">
        <v>24.553162122444562</v>
      </c>
      <c r="I47" s="880">
        <v>26.298836619971169</v>
      </c>
      <c r="AG47" s="287"/>
      <c r="AH47" s="287"/>
    </row>
    <row r="48" spans="1:34">
      <c r="A48" s="313"/>
      <c r="B48" s="878">
        <v>2023</v>
      </c>
      <c r="C48" s="879">
        <v>15.771236820879471</v>
      </c>
      <c r="D48" s="879">
        <v>18.185903156266093</v>
      </c>
      <c r="E48" s="879">
        <v>20.658192688032287</v>
      </c>
      <c r="F48" s="879">
        <v>22.502486890416527</v>
      </c>
      <c r="G48" s="879">
        <v>23.794336235928043</v>
      </c>
      <c r="H48" s="879">
        <v>25.25</v>
      </c>
      <c r="I48" s="880">
        <v>25.82885329830653</v>
      </c>
      <c r="AG48" s="287"/>
      <c r="AH48" s="287"/>
    </row>
    <row r="49" spans="1:47">
      <c r="B49" s="1216">
        <v>2024</v>
      </c>
      <c r="C49" s="1217">
        <v>16.485321464732429</v>
      </c>
      <c r="D49" s="1217">
        <v>18.364871717832454</v>
      </c>
      <c r="E49" s="1217">
        <v>21.094341835535968</v>
      </c>
      <c r="F49" s="1217">
        <v>22.223674858399889</v>
      </c>
      <c r="G49" s="1217">
        <v>23.159318861868627</v>
      </c>
      <c r="H49" s="1217">
        <v>23.930657444244151</v>
      </c>
      <c r="I49" s="1218">
        <v>27.940527268840757</v>
      </c>
      <c r="AI49" s="13"/>
      <c r="AJ49" s="13"/>
    </row>
    <row r="50" spans="1:47">
      <c r="B50" s="1219"/>
      <c r="C50" s="1219"/>
      <c r="D50" s="1219"/>
      <c r="E50" s="1219"/>
      <c r="F50" s="1219"/>
      <c r="G50" s="1219"/>
      <c r="H50" s="1219"/>
      <c r="I50" s="1219"/>
      <c r="AI50" s="13"/>
      <c r="AJ50" s="13"/>
    </row>
    <row r="51" spans="1:47">
      <c r="B51" s="1285" t="s">
        <v>407</v>
      </c>
      <c r="C51" s="1285"/>
      <c r="D51" s="1285"/>
      <c r="E51" s="1285"/>
      <c r="F51" s="1285"/>
      <c r="G51" s="1285"/>
      <c r="H51" s="1285"/>
      <c r="I51" s="1285"/>
      <c r="J51" s="1285"/>
      <c r="K51" s="1285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Z51" s="1283" t="s">
        <v>142</v>
      </c>
      <c r="AA51" s="1284"/>
      <c r="AB51" s="1284"/>
      <c r="AC51" s="1284"/>
      <c r="AD51" s="1284"/>
      <c r="AE51" s="1284"/>
      <c r="AF51" s="1284"/>
      <c r="AG51" s="1284"/>
      <c r="AH51" s="1284"/>
      <c r="AI51" s="1284"/>
      <c r="AJ51" s="1284"/>
      <c r="AK51" s="1284"/>
      <c r="AL51" s="1284"/>
      <c r="AM51" s="1284"/>
      <c r="AN51" s="1284"/>
      <c r="AO51" s="1284"/>
    </row>
    <row r="52" spans="1:47">
      <c r="A52" s="228"/>
      <c r="B52" s="764">
        <v>2003</v>
      </c>
      <c r="C52" s="764">
        <v>2004</v>
      </c>
      <c r="D52" s="764">
        <v>2005</v>
      </c>
      <c r="E52" s="764">
        <v>2006</v>
      </c>
      <c r="F52" s="764">
        <v>2007</v>
      </c>
      <c r="G52" s="764">
        <v>2008</v>
      </c>
      <c r="H52" s="764">
        <v>2009</v>
      </c>
      <c r="I52" s="764">
        <v>2010</v>
      </c>
      <c r="J52" s="764">
        <v>2011</v>
      </c>
      <c r="K52" s="764">
        <v>2012</v>
      </c>
      <c r="L52" s="679">
        <v>2013</v>
      </c>
      <c r="M52" s="764">
        <v>2014</v>
      </c>
      <c r="N52" s="764">
        <v>2015</v>
      </c>
      <c r="O52" s="764">
        <v>2016</v>
      </c>
      <c r="P52" s="764">
        <v>2017</v>
      </c>
      <c r="Q52" s="764">
        <v>2018</v>
      </c>
      <c r="R52" s="764">
        <v>2019</v>
      </c>
      <c r="S52" s="764">
        <v>2020</v>
      </c>
      <c r="T52" s="764">
        <v>2021</v>
      </c>
      <c r="U52" s="764">
        <v>2022</v>
      </c>
      <c r="V52" s="764">
        <v>2023</v>
      </c>
      <c r="W52" s="761">
        <v>2024</v>
      </c>
      <c r="X52" s="449"/>
      <c r="Y52" s="438"/>
      <c r="Z52" s="764">
        <v>2003</v>
      </c>
      <c r="AA52" s="764">
        <v>2004</v>
      </c>
      <c r="AB52" s="764">
        <v>2005</v>
      </c>
      <c r="AC52" s="764">
        <v>2006</v>
      </c>
      <c r="AD52" s="764">
        <v>2007</v>
      </c>
      <c r="AE52" s="764">
        <v>2008</v>
      </c>
      <c r="AF52" s="764">
        <v>2009</v>
      </c>
      <c r="AG52" s="764">
        <v>2010</v>
      </c>
      <c r="AH52" s="764">
        <v>2011</v>
      </c>
      <c r="AI52" s="764">
        <v>2012</v>
      </c>
      <c r="AJ52" s="679">
        <v>2013</v>
      </c>
      <c r="AK52" s="764">
        <v>2014</v>
      </c>
      <c r="AL52" s="679">
        <v>2015</v>
      </c>
      <c r="AM52" s="764">
        <v>2016</v>
      </c>
      <c r="AN52" s="764">
        <v>2017</v>
      </c>
      <c r="AO52" s="764">
        <v>2018</v>
      </c>
      <c r="AP52" s="764">
        <v>2019</v>
      </c>
      <c r="AQ52" s="764">
        <v>2020</v>
      </c>
      <c r="AR52" s="764">
        <v>2021</v>
      </c>
      <c r="AS52" s="764">
        <v>2022</v>
      </c>
      <c r="AT52" s="764">
        <v>2023</v>
      </c>
      <c r="AU52" s="761">
        <v>2024</v>
      </c>
    </row>
    <row r="53" spans="1:47">
      <c r="A53" s="881">
        <v>0</v>
      </c>
      <c r="B53" s="882">
        <v>15.2</v>
      </c>
      <c r="C53" s="849">
        <v>15.3</v>
      </c>
      <c r="D53" s="849">
        <v>14.5</v>
      </c>
      <c r="E53" s="882">
        <v>14.483865546781971</v>
      </c>
      <c r="F53" s="882">
        <v>15.929682874014206</v>
      </c>
      <c r="G53" s="882">
        <v>15.667159609806054</v>
      </c>
      <c r="H53" s="849">
        <v>15.442402730258891</v>
      </c>
      <c r="I53" s="849">
        <v>12.430254298185542</v>
      </c>
      <c r="J53" s="849">
        <v>12.495448152143393</v>
      </c>
      <c r="K53" s="849">
        <v>13.025068554767952</v>
      </c>
      <c r="L53" s="849">
        <v>12.786928224153774</v>
      </c>
      <c r="M53" s="876">
        <v>14.449031079402527</v>
      </c>
      <c r="N53" s="876">
        <v>15.418103017255858</v>
      </c>
      <c r="O53" s="876">
        <v>15.270825159166115</v>
      </c>
      <c r="P53" s="876">
        <v>12.064739673975215</v>
      </c>
      <c r="Q53" s="876">
        <v>11.300800956911649</v>
      </c>
      <c r="R53" s="876">
        <v>14.953365738590881</v>
      </c>
      <c r="S53" s="879">
        <v>14.619680890989551</v>
      </c>
      <c r="T53" s="879">
        <v>13.935840458709068</v>
      </c>
      <c r="U53" s="879">
        <v>13.18917454909854</v>
      </c>
      <c r="V53" s="879">
        <v>13.730799254618633</v>
      </c>
      <c r="W53" s="1217">
        <v>13.467976574551669</v>
      </c>
      <c r="X53" s="182"/>
      <c r="Y53" s="883">
        <v>0</v>
      </c>
      <c r="Z53" s="849"/>
      <c r="AA53" s="849"/>
      <c r="AB53" s="849"/>
      <c r="AC53" s="882">
        <v>15.031911227148225</v>
      </c>
      <c r="AD53" s="882">
        <v>16.216817487984368</v>
      </c>
      <c r="AE53" s="882">
        <v>15.289187457274148</v>
      </c>
      <c r="AF53" s="849">
        <v>17.818085578812607</v>
      </c>
      <c r="AG53" s="849">
        <v>16.100669106980366</v>
      </c>
      <c r="AH53" s="849">
        <v>14.648047594021639</v>
      </c>
      <c r="AI53" s="849">
        <v>12.494889481144677</v>
      </c>
      <c r="AJ53" s="849">
        <v>14.926734277115591</v>
      </c>
      <c r="AK53" s="876">
        <v>15.57620133388534</v>
      </c>
      <c r="AL53" s="876">
        <v>16.105167039700088</v>
      </c>
      <c r="AM53" s="876">
        <v>14.757407373154862</v>
      </c>
      <c r="AN53" s="876">
        <v>16.035082330114438</v>
      </c>
      <c r="AO53" s="876">
        <v>14.932473005496224</v>
      </c>
      <c r="AP53" s="876">
        <v>16.688428922821771</v>
      </c>
      <c r="AQ53" s="876"/>
      <c r="AR53" s="876">
        <v>16.218451366920764</v>
      </c>
      <c r="AS53" s="876">
        <v>16.148808418185947</v>
      </c>
      <c r="AT53" s="879">
        <v>15.771236820879471</v>
      </c>
      <c r="AU53" s="1217">
        <v>16.485321464732429</v>
      </c>
    </row>
    <row r="54" spans="1:47">
      <c r="A54" s="881">
        <v>1</v>
      </c>
      <c r="B54" s="882">
        <v>16.899999999999999</v>
      </c>
      <c r="C54" s="849">
        <v>17.600000000000001</v>
      </c>
      <c r="D54" s="849">
        <v>18.399999999999999</v>
      </c>
      <c r="E54" s="882">
        <v>17.418067418948073</v>
      </c>
      <c r="F54" s="882">
        <v>17.873493980604515</v>
      </c>
      <c r="G54" s="882">
        <v>17.998897203769392</v>
      </c>
      <c r="H54" s="849">
        <v>18.412666056384147</v>
      </c>
      <c r="I54" s="849">
        <v>17.223319549303898</v>
      </c>
      <c r="J54" s="849">
        <v>15.769306128945733</v>
      </c>
      <c r="K54" s="849">
        <v>15.989931566138615</v>
      </c>
      <c r="L54" s="849">
        <v>15.617883694405048</v>
      </c>
      <c r="M54" s="876">
        <v>16.879115131705834</v>
      </c>
      <c r="N54" s="876">
        <v>17.272550440463164</v>
      </c>
      <c r="O54" s="876">
        <v>16.365899698609955</v>
      </c>
      <c r="P54" s="876">
        <v>16.479122831004045</v>
      </c>
      <c r="Q54" s="876">
        <v>16.600345220510345</v>
      </c>
      <c r="R54" s="876">
        <v>16.691295374263611</v>
      </c>
      <c r="S54" s="879">
        <v>16.247109253109816</v>
      </c>
      <c r="T54" s="879">
        <v>15.506907880748779</v>
      </c>
      <c r="U54" s="879">
        <v>15.571780217187579</v>
      </c>
      <c r="V54" s="879">
        <v>15.468462729696663</v>
      </c>
      <c r="W54" s="1217">
        <v>15.373234107433614</v>
      </c>
      <c r="X54" s="182"/>
      <c r="Y54" s="883">
        <v>1</v>
      </c>
      <c r="Z54" s="849">
        <v>18.3</v>
      </c>
      <c r="AA54" s="849">
        <v>18.5</v>
      </c>
      <c r="AB54" s="849">
        <v>19.2</v>
      </c>
      <c r="AC54" s="882">
        <v>19.562199973578679</v>
      </c>
      <c r="AD54" s="882">
        <v>20.518389742711015</v>
      </c>
      <c r="AE54" s="882">
        <v>18.643486758841387</v>
      </c>
      <c r="AF54" s="849">
        <v>22.194557882290351</v>
      </c>
      <c r="AG54" s="849">
        <v>19.599929239025837</v>
      </c>
      <c r="AH54" s="849">
        <v>20.892408985991871</v>
      </c>
      <c r="AI54" s="849">
        <v>16.995303299768217</v>
      </c>
      <c r="AJ54" s="849">
        <v>20.524664624330946</v>
      </c>
      <c r="AK54" s="876">
        <v>19.325515468141774</v>
      </c>
      <c r="AL54" s="876">
        <v>20.493482959681174</v>
      </c>
      <c r="AM54" s="876">
        <v>19.362798952094185</v>
      </c>
      <c r="AN54" s="876">
        <v>19.570994336552808</v>
      </c>
      <c r="AO54" s="876">
        <v>18.454043188803098</v>
      </c>
      <c r="AP54" s="876">
        <v>18.275561556047737</v>
      </c>
      <c r="AQ54" s="876"/>
      <c r="AR54" s="876">
        <v>17.957536155962874</v>
      </c>
      <c r="AS54" s="876">
        <v>19.460305239085717</v>
      </c>
      <c r="AT54" s="879">
        <v>18.185903156266093</v>
      </c>
      <c r="AU54" s="1217">
        <v>18.364871717832454</v>
      </c>
    </row>
    <row r="55" spans="1:47">
      <c r="A55" s="881">
        <v>2</v>
      </c>
      <c r="B55" s="882">
        <v>19.899999999999999</v>
      </c>
      <c r="C55" s="849">
        <v>19.5</v>
      </c>
      <c r="D55" s="849">
        <v>20.100000000000001</v>
      </c>
      <c r="E55" s="882">
        <v>20.015651085534607</v>
      </c>
      <c r="F55" s="882">
        <v>21.058594004881368</v>
      </c>
      <c r="G55" s="882">
        <v>19.846651715281713</v>
      </c>
      <c r="H55" s="849">
        <v>20.093877531683273</v>
      </c>
      <c r="I55" s="849">
        <v>18.858572811859833</v>
      </c>
      <c r="J55" s="849">
        <v>18.285342837108569</v>
      </c>
      <c r="K55" s="849">
        <v>19.148016266559271</v>
      </c>
      <c r="L55" s="849">
        <v>18.952604385512885</v>
      </c>
      <c r="M55" s="876">
        <v>18.546727214786422</v>
      </c>
      <c r="N55" s="876">
        <v>19.186319126342426</v>
      </c>
      <c r="O55" s="876">
        <v>18.424341249269304</v>
      </c>
      <c r="P55" s="876">
        <v>18.059222489222567</v>
      </c>
      <c r="Q55" s="876">
        <v>18.340027049414143</v>
      </c>
      <c r="R55" s="876">
        <v>18.23933355288386</v>
      </c>
      <c r="S55" s="879">
        <v>18.49980030293419</v>
      </c>
      <c r="T55" s="879">
        <v>16.858188832350535</v>
      </c>
      <c r="U55" s="879">
        <v>17.362225870802224</v>
      </c>
      <c r="V55" s="879">
        <v>16.9721153971213</v>
      </c>
      <c r="W55" s="1217">
        <v>17.183268536980737</v>
      </c>
      <c r="X55" s="182"/>
      <c r="Y55" s="883">
        <v>2</v>
      </c>
      <c r="Z55" s="849">
        <v>20.6</v>
      </c>
      <c r="AA55" s="849">
        <v>21.6</v>
      </c>
      <c r="AB55" s="849">
        <v>22.1</v>
      </c>
      <c r="AC55" s="882">
        <v>22.14112205881349</v>
      </c>
      <c r="AD55" s="882">
        <v>22.685544151976007</v>
      </c>
      <c r="AE55" s="882">
        <v>23.070777480629729</v>
      </c>
      <c r="AF55" s="849">
        <v>23.542345973497415</v>
      </c>
      <c r="AG55" s="849">
        <v>22.416790085535219</v>
      </c>
      <c r="AH55" s="849">
        <v>22.690405448854236</v>
      </c>
      <c r="AI55" s="849">
        <v>20.900258213746707</v>
      </c>
      <c r="AJ55" s="849">
        <v>22.122344410464326</v>
      </c>
      <c r="AK55" s="876">
        <v>22.682179538466858</v>
      </c>
      <c r="AL55" s="876">
        <v>21.838083377146056</v>
      </c>
      <c r="AM55" s="876">
        <v>22.08560282705329</v>
      </c>
      <c r="AN55" s="876">
        <v>21.827438378637172</v>
      </c>
      <c r="AO55" s="876">
        <v>21.357154562076627</v>
      </c>
      <c r="AP55" s="876">
        <v>20.500150330967937</v>
      </c>
      <c r="AQ55" s="876"/>
      <c r="AR55" s="876">
        <v>20.676804878996435</v>
      </c>
      <c r="AS55" s="876">
        <v>21.115557569952728</v>
      </c>
      <c r="AT55" s="879">
        <v>20.658192688032287</v>
      </c>
      <c r="AU55" s="1217">
        <v>21.094341835535968</v>
      </c>
    </row>
    <row r="56" spans="1:47">
      <c r="A56" s="881">
        <v>3</v>
      </c>
      <c r="B56" s="882">
        <v>22.4</v>
      </c>
      <c r="C56" s="849">
        <v>22.3</v>
      </c>
      <c r="D56" s="849">
        <v>22.2</v>
      </c>
      <c r="E56" s="882">
        <v>22.160471134741538</v>
      </c>
      <c r="F56" s="882">
        <v>23.054388052031953</v>
      </c>
      <c r="G56" s="882">
        <v>22.787823594945884</v>
      </c>
      <c r="H56" s="849">
        <v>21.298881139352854</v>
      </c>
      <c r="I56" s="849">
        <v>20.456908399654512</v>
      </c>
      <c r="J56" s="849">
        <v>21.516791877981444</v>
      </c>
      <c r="K56" s="849">
        <v>21.35220846269582</v>
      </c>
      <c r="L56" s="849">
        <v>21.442603045028637</v>
      </c>
      <c r="M56" s="876">
        <v>20.557548511667889</v>
      </c>
      <c r="N56" s="876">
        <v>20.819803167110514</v>
      </c>
      <c r="O56" s="876">
        <v>20.693640754230756</v>
      </c>
      <c r="P56" s="876">
        <v>20.314021851601478</v>
      </c>
      <c r="Q56" s="876">
        <v>20.388262191357292</v>
      </c>
      <c r="R56" s="876">
        <v>19.624582013497967</v>
      </c>
      <c r="S56" s="879">
        <v>19.732722669702273</v>
      </c>
      <c r="T56" s="879">
        <v>19.876055488587316</v>
      </c>
      <c r="U56" s="879">
        <v>18.884592934256524</v>
      </c>
      <c r="V56" s="879">
        <v>18.461736798018482</v>
      </c>
      <c r="W56" s="1217">
        <v>19.269738582715139</v>
      </c>
      <c r="X56" s="182"/>
      <c r="Y56" s="883">
        <v>3</v>
      </c>
      <c r="Z56" s="849">
        <v>22.8</v>
      </c>
      <c r="AA56" s="849">
        <v>22.7</v>
      </c>
      <c r="AB56" s="849">
        <v>23.4</v>
      </c>
      <c r="AC56" s="882">
        <v>23.464144351854987</v>
      </c>
      <c r="AD56" s="882">
        <v>24.185088552225039</v>
      </c>
      <c r="AE56" s="882">
        <v>24.253844100749713</v>
      </c>
      <c r="AF56" s="849">
        <v>24.508756629176592</v>
      </c>
      <c r="AG56" s="849">
        <v>24.144165194242454</v>
      </c>
      <c r="AH56" s="849">
        <v>24.216246938168869</v>
      </c>
      <c r="AI56" s="849">
        <v>22.988480575882509</v>
      </c>
      <c r="AJ56" s="849">
        <v>23.325527448811467</v>
      </c>
      <c r="AK56" s="876">
        <v>23.566795393514255</v>
      </c>
      <c r="AL56" s="876">
        <v>23.168913561226123</v>
      </c>
      <c r="AM56" s="876">
        <v>23.53184576011153</v>
      </c>
      <c r="AN56" s="876">
        <v>23.16752186418012</v>
      </c>
      <c r="AO56" s="876">
        <v>22.798827757046887</v>
      </c>
      <c r="AP56" s="876">
        <v>22.249954525113395</v>
      </c>
      <c r="AQ56" s="876"/>
      <c r="AR56" s="876">
        <v>22.283254259543224</v>
      </c>
      <c r="AS56" s="876">
        <v>22.576243001734728</v>
      </c>
      <c r="AT56" s="879">
        <v>22.502486890416527</v>
      </c>
      <c r="AU56" s="1217">
        <v>22.223674858399889</v>
      </c>
    </row>
    <row r="57" spans="1:47">
      <c r="A57" s="881">
        <v>4</v>
      </c>
      <c r="B57" s="882">
        <v>24</v>
      </c>
      <c r="C57" s="849">
        <v>23.9</v>
      </c>
      <c r="D57" s="849">
        <v>24.2</v>
      </c>
      <c r="E57" s="882">
        <v>23.855106005749398</v>
      </c>
      <c r="F57" s="882">
        <v>24.445908067689547</v>
      </c>
      <c r="G57" s="882">
        <v>23.958156088035835</v>
      </c>
      <c r="H57" s="849">
        <v>24.055707674286865</v>
      </c>
      <c r="I57" s="849">
        <v>23.038388259773182</v>
      </c>
      <c r="J57" s="849">
        <v>23.564149963238233</v>
      </c>
      <c r="K57" s="849">
        <v>22.521452194338835</v>
      </c>
      <c r="L57" s="849">
        <v>22.091420778101195</v>
      </c>
      <c r="M57" s="876">
        <v>22.662489075666052</v>
      </c>
      <c r="N57" s="876">
        <v>22.249040533101326</v>
      </c>
      <c r="O57" s="876">
        <v>22.12502911726105</v>
      </c>
      <c r="P57" s="876">
        <v>22.86916622025074</v>
      </c>
      <c r="Q57" s="876">
        <v>22.491419779461914</v>
      </c>
      <c r="R57" s="876">
        <v>21.630107003779198</v>
      </c>
      <c r="S57" s="879">
        <v>21.425175456068711</v>
      </c>
      <c r="T57" s="879">
        <v>21.227827756039353</v>
      </c>
      <c r="U57" s="879">
        <v>19.966675758678274</v>
      </c>
      <c r="V57" s="879">
        <v>20.036891881769321</v>
      </c>
      <c r="W57" s="1217">
        <v>21.486484264902039</v>
      </c>
      <c r="X57" s="182"/>
      <c r="Y57" s="883">
        <v>4</v>
      </c>
      <c r="Z57" s="849">
        <v>24.2</v>
      </c>
      <c r="AA57" s="849">
        <v>24.1</v>
      </c>
      <c r="AB57" s="849">
        <v>24.6</v>
      </c>
      <c r="AC57" s="882">
        <v>24.416542901197019</v>
      </c>
      <c r="AD57" s="882">
        <v>25.219998574168677</v>
      </c>
      <c r="AE57" s="882">
        <v>25.0131454286959</v>
      </c>
      <c r="AF57" s="849">
        <v>25.062537109730933</v>
      </c>
      <c r="AG57" s="849">
        <v>24.999454624297606</v>
      </c>
      <c r="AH57" s="849">
        <v>25.163993612490728</v>
      </c>
      <c r="AI57" s="849">
        <v>24.073825573441372</v>
      </c>
      <c r="AJ57" s="849">
        <v>24.569952976786993</v>
      </c>
      <c r="AK57" s="876">
        <v>24.181592606554734</v>
      </c>
      <c r="AL57" s="876">
        <v>24.226859448714336</v>
      </c>
      <c r="AM57" s="876">
        <v>24.260239161027716</v>
      </c>
      <c r="AN57" s="876">
        <v>23.975800380682482</v>
      </c>
      <c r="AO57" s="876">
        <v>23.787209098127761</v>
      </c>
      <c r="AP57" s="876">
        <v>23.351444529327107</v>
      </c>
      <c r="AQ57" s="876"/>
      <c r="AR57" s="876">
        <v>23.38616568128084</v>
      </c>
      <c r="AS57" s="876">
        <v>24.265199568905491</v>
      </c>
      <c r="AT57" s="879">
        <v>23.794336235928043</v>
      </c>
      <c r="AU57" s="1217">
        <v>23.159318861868627</v>
      </c>
    </row>
    <row r="58" spans="1:47">
      <c r="A58" s="881">
        <v>5</v>
      </c>
      <c r="B58" s="882">
        <v>25</v>
      </c>
      <c r="C58" s="849">
        <v>25</v>
      </c>
      <c r="D58" s="849">
        <v>25.2</v>
      </c>
      <c r="E58" s="882">
        <v>24.790092931597471</v>
      </c>
      <c r="F58" s="882">
        <v>25.346845970112138</v>
      </c>
      <c r="G58" s="882">
        <v>24.82327147846668</v>
      </c>
      <c r="H58" s="849">
        <v>25.035826458602592</v>
      </c>
      <c r="I58" s="849">
        <v>24.951931845820159</v>
      </c>
      <c r="J58" s="849">
        <v>25.206096127030921</v>
      </c>
      <c r="K58" s="849">
        <v>24.907914722959365</v>
      </c>
      <c r="L58" s="849">
        <v>24.591696547188462</v>
      </c>
      <c r="M58" s="876">
        <v>23.24293499553886</v>
      </c>
      <c r="N58" s="876">
        <v>23.407768404260853</v>
      </c>
      <c r="O58" s="876">
        <v>23.978736668109796</v>
      </c>
      <c r="P58" s="876">
        <v>23.804419122039313</v>
      </c>
      <c r="Q58" s="876">
        <v>23.219608471203745</v>
      </c>
      <c r="R58" s="876">
        <v>23.008955820011391</v>
      </c>
      <c r="S58" s="879">
        <v>22.908099237842226</v>
      </c>
      <c r="T58" s="879">
        <v>22.481756176441696</v>
      </c>
      <c r="U58" s="879">
        <v>21.692289401554824</v>
      </c>
      <c r="V58" s="879">
        <v>21.838333956836333</v>
      </c>
      <c r="W58" s="1217">
        <v>22.758708426590864</v>
      </c>
      <c r="X58" s="182"/>
      <c r="Y58" s="883">
        <v>5</v>
      </c>
      <c r="Z58" s="849">
        <v>25</v>
      </c>
      <c r="AA58" s="849">
        <v>25</v>
      </c>
      <c r="AB58" s="849">
        <v>25.3</v>
      </c>
      <c r="AC58" s="882">
        <v>25.260998767104223</v>
      </c>
      <c r="AD58" s="882">
        <v>25.842396234953153</v>
      </c>
      <c r="AE58" s="882">
        <v>25.661100903296347</v>
      </c>
      <c r="AF58" s="849">
        <v>25.648743908896318</v>
      </c>
      <c r="AG58" s="849">
        <v>25.688083492771753</v>
      </c>
      <c r="AH58" s="849">
        <v>25.890509508496187</v>
      </c>
      <c r="AI58" s="849">
        <v>25.985168976439315</v>
      </c>
      <c r="AJ58" s="849">
        <v>25.909790116572804</v>
      </c>
      <c r="AK58" s="876">
        <v>24.801198652692623</v>
      </c>
      <c r="AL58" s="876">
        <v>24.815934141006192</v>
      </c>
      <c r="AM58" s="876">
        <v>25.107969027734715</v>
      </c>
      <c r="AN58" s="876">
        <v>24.80066744731845</v>
      </c>
      <c r="AO58" s="876">
        <v>24.582455040891489</v>
      </c>
      <c r="AP58" s="876">
        <v>24.188065516379609</v>
      </c>
      <c r="AQ58" s="876"/>
      <c r="AR58" s="876">
        <v>24.334319906862113</v>
      </c>
      <c r="AS58" s="876">
        <v>24.553162122444562</v>
      </c>
      <c r="AT58" s="879">
        <v>25.25</v>
      </c>
      <c r="AU58" s="1217">
        <v>23.930657444244151</v>
      </c>
    </row>
    <row r="59" spans="1:47">
      <c r="A59" s="881">
        <v>6</v>
      </c>
      <c r="B59" s="882">
        <v>25.7</v>
      </c>
      <c r="C59" s="849">
        <v>25.8</v>
      </c>
      <c r="D59" s="849">
        <v>26.1</v>
      </c>
      <c r="E59" s="882">
        <v>25.926853521770216</v>
      </c>
      <c r="F59" s="882"/>
      <c r="G59" s="882">
        <v>25.631269475629523</v>
      </c>
      <c r="H59" s="849">
        <v>26.088650971742037</v>
      </c>
      <c r="I59" s="849">
        <v>25.955180991560638</v>
      </c>
      <c r="J59" s="849">
        <v>26.215030880397737</v>
      </c>
      <c r="K59" s="849">
        <v>26.124096319507309</v>
      </c>
      <c r="L59" s="849">
        <v>25.929711355701247</v>
      </c>
      <c r="M59" s="876">
        <v>25.2073544435633</v>
      </c>
      <c r="N59" s="876">
        <v>25.382691574934142</v>
      </c>
      <c r="O59" s="876">
        <v>25.25</v>
      </c>
      <c r="P59" s="876"/>
      <c r="Q59" s="876"/>
      <c r="R59" s="876"/>
      <c r="S59" s="876"/>
      <c r="T59" s="876">
        <v>24.210342316055826</v>
      </c>
      <c r="U59" s="876">
        <v>23.358855181726074</v>
      </c>
      <c r="V59" s="876">
        <v>24.997126143771307</v>
      </c>
      <c r="W59" s="1218">
        <v>24.924243511374932</v>
      </c>
      <c r="X59" s="182"/>
      <c r="Y59" s="883">
        <v>6</v>
      </c>
      <c r="Z59" s="849">
        <v>26.4</v>
      </c>
      <c r="AA59" s="849">
        <v>26.5</v>
      </c>
      <c r="AB59" s="849">
        <v>26.7</v>
      </c>
      <c r="AC59" s="882">
        <v>25.952903888657541</v>
      </c>
      <c r="AD59" s="882">
        <v>26.500211566011366</v>
      </c>
      <c r="AE59" s="882">
        <v>26.533351932614536</v>
      </c>
      <c r="AF59" s="849">
        <v>27.373044565230447</v>
      </c>
      <c r="AG59" s="849">
        <v>26.488637164348194</v>
      </c>
      <c r="AH59" s="849"/>
      <c r="AI59" s="849"/>
      <c r="AJ59" s="849"/>
      <c r="AK59" s="876">
        <v>26.429037177297836</v>
      </c>
      <c r="AL59" s="876">
        <v>25.529794263967929</v>
      </c>
      <c r="AM59" s="876">
        <v>26.060130283013635</v>
      </c>
      <c r="AN59" s="876">
        <v>25.118772307495185</v>
      </c>
      <c r="AO59" s="876">
        <v>25.281439155100063</v>
      </c>
      <c r="AP59" s="876">
        <v>25.032365726981144</v>
      </c>
      <c r="AQ59" s="876"/>
      <c r="AR59" s="876">
        <v>25.721675186029962</v>
      </c>
      <c r="AS59" s="876">
        <v>26.298836619971169</v>
      </c>
      <c r="AT59" s="876">
        <v>25.82885329830653</v>
      </c>
      <c r="AU59" s="1218">
        <v>27.940527268840757</v>
      </c>
    </row>
    <row r="60" spans="1:47">
      <c r="B60" s="11"/>
      <c r="AL60" s="11"/>
      <c r="AM60" s="11"/>
      <c r="AN60" s="11"/>
      <c r="AU60" s="322"/>
    </row>
    <row r="61" spans="1:47" ht="15.6">
      <c r="B61" s="8"/>
      <c r="C61" s="8"/>
      <c r="AL61" s="11"/>
      <c r="AM61" s="11"/>
      <c r="AN61" s="11"/>
    </row>
    <row r="62" spans="1:47" ht="20.399999999999999">
      <c r="A62" s="10"/>
      <c r="B62" s="8"/>
      <c r="C62" s="8"/>
      <c r="K62" s="412"/>
      <c r="L62" s="286"/>
      <c r="M62" s="286"/>
      <c r="AL62" s="11"/>
      <c r="AM62" s="11"/>
      <c r="AN62" s="11"/>
    </row>
    <row r="63" spans="1:47" ht="15.6">
      <c r="A63" s="8"/>
      <c r="B63" s="476"/>
      <c r="C63" s="476"/>
      <c r="D63" s="476"/>
      <c r="E63" s="476"/>
      <c r="F63" s="476"/>
      <c r="G63" s="476"/>
      <c r="K63" s="305"/>
      <c r="L63" s="286"/>
      <c r="M63" s="286"/>
      <c r="AB63" s="286"/>
      <c r="AK63" s="11"/>
      <c r="AL63" s="11"/>
      <c r="AM63" s="11"/>
    </row>
    <row r="64" spans="1:47" ht="15.6">
      <c r="A64" s="9"/>
      <c r="B64" s="4"/>
      <c r="C64" s="211"/>
      <c r="D64" s="211"/>
      <c r="E64" s="479"/>
      <c r="F64" s="55"/>
      <c r="G64" s="55"/>
      <c r="K64" s="286"/>
      <c r="L64" s="286"/>
      <c r="M64" s="286"/>
      <c r="AB64" s="286"/>
      <c r="AK64" s="11"/>
      <c r="AL64" s="11"/>
      <c r="AM64" s="11"/>
    </row>
    <row r="65" spans="1:39" ht="15.6">
      <c r="A65" s="9"/>
      <c r="B65" s="4"/>
      <c r="C65" s="211"/>
      <c r="D65" s="211"/>
      <c r="E65" s="479"/>
      <c r="F65" s="55"/>
      <c r="G65" s="55"/>
      <c r="K65" s="286"/>
      <c r="L65" s="286"/>
      <c r="M65" s="286"/>
      <c r="AB65" s="286"/>
      <c r="AK65" s="11"/>
      <c r="AL65" s="11"/>
      <c r="AM65" s="11"/>
    </row>
    <row r="66" spans="1:39" ht="15.6">
      <c r="A66" s="8"/>
      <c r="K66" s="286"/>
      <c r="L66" s="286"/>
      <c r="M66" s="286"/>
      <c r="AB66" s="286"/>
      <c r="AK66" s="11"/>
      <c r="AL66" s="11"/>
      <c r="AM66" s="11"/>
    </row>
    <row r="67" spans="1:39" ht="15.6">
      <c r="A67" s="8"/>
      <c r="B67" s="9"/>
      <c r="C67" s="8"/>
      <c r="K67" s="286"/>
      <c r="L67" s="286"/>
      <c r="M67" s="286"/>
      <c r="Q67" s="8"/>
      <c r="R67" s="8"/>
      <c r="S67" s="8"/>
      <c r="T67" s="8"/>
      <c r="U67" s="8"/>
      <c r="V67" s="8"/>
      <c r="W67" s="8"/>
      <c r="X67" s="9"/>
      <c r="Y67" s="8"/>
      <c r="AB67" s="286"/>
    </row>
    <row r="68" spans="1:39" ht="15.6">
      <c r="A68" s="10"/>
      <c r="B68" s="8"/>
      <c r="C68" s="8"/>
      <c r="K68" s="1273"/>
      <c r="L68" s="1273"/>
      <c r="M68" s="286"/>
      <c r="AB68" s="286"/>
    </row>
    <row r="69" spans="1:39" ht="15.6">
      <c r="A69" s="8"/>
      <c r="B69" s="476"/>
      <c r="C69" s="476"/>
      <c r="D69" s="476"/>
      <c r="E69" s="476"/>
      <c r="F69" s="476"/>
      <c r="G69" s="476"/>
      <c r="L69" s="2"/>
    </row>
    <row r="70" spans="1:39" ht="15.6">
      <c r="A70" s="9"/>
      <c r="B70" s="4"/>
      <c r="C70" s="211"/>
      <c r="D70" s="211"/>
      <c r="E70" s="2"/>
      <c r="F70" s="2"/>
      <c r="G70" s="2"/>
      <c r="L70" s="2"/>
    </row>
    <row r="71" spans="1:39" ht="15.6">
      <c r="A71" s="9"/>
      <c r="B71" s="480"/>
      <c r="C71" s="481"/>
      <c r="D71" s="211"/>
      <c r="E71" s="2"/>
      <c r="F71" s="2"/>
      <c r="G71" s="2"/>
      <c r="K71" s="1273"/>
      <c r="L71" s="1273"/>
    </row>
    <row r="72" spans="1:39">
      <c r="L72" s="2"/>
    </row>
    <row r="73" spans="1:39">
      <c r="B73" s="322"/>
      <c r="C73" s="322"/>
      <c r="D73" s="322"/>
      <c r="L73" s="2"/>
    </row>
  </sheetData>
  <mergeCells count="6">
    <mergeCell ref="Z51:AO51"/>
    <mergeCell ref="K71:L71"/>
    <mergeCell ref="B51:K51"/>
    <mergeCell ref="K68:L68"/>
    <mergeCell ref="A4:A19"/>
    <mergeCell ref="A28:A43"/>
  </mergeCells>
  <phoneticPr fontId="9" type="noConversion"/>
  <pageMargins left="0.78740157499999996" right="0.78740157499999996" top="0.984251969" bottom="0.984251969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G283"/>
  <sheetViews>
    <sheetView tabSelected="1" topLeftCell="A27" zoomScale="90" zoomScaleNormal="90" workbookViewId="0">
      <selection activeCell="E35" sqref="E35"/>
    </sheetView>
  </sheetViews>
  <sheetFormatPr defaultColWidth="9.109375" defaultRowHeight="13.2"/>
  <cols>
    <col min="1" max="1" width="16.6640625" style="5" customWidth="1"/>
    <col min="2" max="14" width="7" style="5" customWidth="1"/>
    <col min="15" max="20" width="6.6640625" style="5" customWidth="1"/>
    <col min="21" max="21" width="9.109375" style="5"/>
    <col min="22" max="22" width="8.33203125" style="5" customWidth="1"/>
    <col min="23" max="23" width="9.109375" style="5"/>
    <col min="24" max="24" width="9.44140625" style="5" customWidth="1"/>
    <col min="25" max="25" width="11.88671875" style="5" customWidth="1"/>
    <col min="26" max="26" width="12" style="5" customWidth="1"/>
    <col min="27" max="27" width="14.88671875" style="5" customWidth="1"/>
    <col min="28" max="29" width="6.6640625" style="5" customWidth="1"/>
    <col min="30" max="30" width="11.6640625" style="5" customWidth="1"/>
    <col min="31" max="31" width="8.44140625" style="5" customWidth="1"/>
    <col min="32" max="33" width="6.6640625" style="5" customWidth="1"/>
    <col min="34" max="34" width="15.44140625" style="5" customWidth="1"/>
    <col min="35" max="35" width="16" style="5" customWidth="1"/>
    <col min="36" max="36" width="13.44140625" style="5" customWidth="1"/>
    <col min="37" max="37" width="11.44140625" style="5" customWidth="1"/>
    <col min="38" max="39" width="6.6640625" style="5" customWidth="1"/>
    <col min="40" max="40" width="10.6640625" style="5" customWidth="1"/>
    <col min="41" max="41" width="11.44140625" style="5" customWidth="1"/>
    <col min="42" max="42" width="12.33203125" style="5" customWidth="1"/>
    <col min="43" max="43" width="6.6640625" style="5" customWidth="1"/>
    <col min="44" max="44" width="16.33203125" style="5" customWidth="1"/>
    <col min="45" max="45" width="12" style="5" customWidth="1"/>
    <col min="46" max="46" width="6.6640625" style="5" customWidth="1"/>
    <col min="47" max="47" width="12.44140625" style="5" customWidth="1"/>
    <col min="48" max="48" width="6.6640625" style="5" customWidth="1"/>
    <col min="49" max="49" width="15.44140625" style="5" customWidth="1"/>
    <col min="50" max="50" width="6.6640625" style="5" customWidth="1"/>
    <col min="51" max="51" width="18.33203125" style="5" customWidth="1"/>
    <col min="52" max="54" width="6.6640625" style="5" customWidth="1"/>
    <col min="55" max="55" width="9.44140625" style="5" customWidth="1"/>
    <col min="56" max="56" width="6.6640625" style="5" customWidth="1"/>
    <col min="57" max="57" width="10.44140625" style="5" customWidth="1"/>
    <col min="58" max="58" width="10" style="5" customWidth="1"/>
    <col min="59" max="59" width="10.6640625" style="5" customWidth="1"/>
    <col min="60" max="60" width="11.88671875" style="5" customWidth="1"/>
    <col min="61" max="61" width="13.6640625" style="5" customWidth="1"/>
    <col min="62" max="62" width="10.33203125" style="5" customWidth="1"/>
    <col min="63" max="63" width="12.44140625" style="5" customWidth="1"/>
    <col min="64" max="75" width="6.6640625" style="5" customWidth="1"/>
    <col min="76" max="76" width="12" style="5" customWidth="1"/>
    <col min="77" max="77" width="6.6640625" style="5" customWidth="1"/>
    <col min="78" max="78" width="12.44140625" style="5" customWidth="1"/>
    <col min="79" max="79" width="6.6640625" style="5" customWidth="1"/>
    <col min="80" max="80" width="15.44140625" style="5" customWidth="1"/>
    <col min="81" max="81" width="6.6640625" style="5" customWidth="1"/>
    <col min="82" max="82" width="14" style="5" customWidth="1"/>
    <col min="83" max="85" width="6.6640625" style="5" customWidth="1"/>
    <col min="86" max="86" width="9.44140625" style="5" customWidth="1"/>
    <col min="87" max="87" width="6.6640625" style="5" customWidth="1"/>
    <col min="88" max="88" width="10.44140625" style="5" customWidth="1"/>
    <col min="89" max="89" width="10" style="5" customWidth="1"/>
    <col min="90" max="90" width="10.6640625" style="5" customWidth="1"/>
    <col min="91" max="91" width="11.88671875" style="5" customWidth="1"/>
    <col min="92" max="92" width="13.6640625" style="5" customWidth="1"/>
    <col min="93" max="93" width="10.33203125" style="5" customWidth="1"/>
    <col min="94" max="94" width="12.44140625" style="5" customWidth="1"/>
    <col min="95" max="107" width="6.6640625" style="5" customWidth="1"/>
    <col min="108" max="108" width="8.109375" style="5" customWidth="1"/>
    <col min="109" max="109" width="9" style="5" customWidth="1"/>
    <col min="110" max="142" width="6.6640625" style="5" customWidth="1"/>
    <col min="143" max="143" width="9.88671875" style="5" bestFit="1" customWidth="1"/>
    <col min="144" max="148" width="6.6640625" style="5" customWidth="1"/>
    <col min="149" max="149" width="9.88671875" style="5" bestFit="1" customWidth="1"/>
    <col min="150" max="175" width="6.6640625" style="5" customWidth="1"/>
    <col min="176" max="16384" width="9.109375" style="5"/>
  </cols>
  <sheetData>
    <row r="1" spans="1:20">
      <c r="A1" s="321" t="s">
        <v>408</v>
      </c>
      <c r="B1" s="321"/>
      <c r="C1" s="333" t="s">
        <v>409</v>
      </c>
      <c r="D1" s="321"/>
      <c r="E1" s="331"/>
      <c r="F1" s="331"/>
      <c r="G1" s="331"/>
    </row>
    <row r="2" spans="1:20">
      <c r="A2" s="5" t="s">
        <v>410</v>
      </c>
      <c r="B2" s="321"/>
      <c r="C2" s="321"/>
      <c r="D2" s="321"/>
      <c r="E2" s="332"/>
      <c r="F2" s="332"/>
      <c r="G2" s="332"/>
    </row>
    <row r="3" spans="1:20" ht="23.25" customHeight="1">
      <c r="A3" s="431" t="s">
        <v>411</v>
      </c>
      <c r="B3" s="433"/>
      <c r="C3" s="434"/>
      <c r="D3" s="321"/>
      <c r="E3" s="321"/>
      <c r="F3" s="321"/>
      <c r="G3" s="321"/>
    </row>
    <row r="4" spans="1:20" ht="13.35" customHeight="1">
      <c r="A4" s="432" t="s">
        <v>412</v>
      </c>
      <c r="B4" s="327"/>
    </row>
    <row r="5" spans="1:20">
      <c r="A5" s="780" t="s">
        <v>413</v>
      </c>
      <c r="B5" s="678">
        <v>2007</v>
      </c>
      <c r="C5" s="678">
        <v>2008</v>
      </c>
      <c r="D5" s="781">
        <v>2009</v>
      </c>
      <c r="E5" s="678">
        <v>2010</v>
      </c>
      <c r="F5" s="781">
        <v>2011</v>
      </c>
      <c r="G5" s="678">
        <v>2012</v>
      </c>
      <c r="H5" s="781">
        <v>2013</v>
      </c>
      <c r="I5" s="782">
        <v>2014</v>
      </c>
      <c r="J5" s="782">
        <v>2015</v>
      </c>
      <c r="K5" s="781">
        <v>2016</v>
      </c>
      <c r="L5" s="781">
        <v>2017</v>
      </c>
      <c r="M5" s="781">
        <v>2018</v>
      </c>
      <c r="N5" s="781">
        <v>2019</v>
      </c>
      <c r="O5" s="781">
        <v>2020</v>
      </c>
      <c r="P5" s="781">
        <v>2021</v>
      </c>
      <c r="Q5" s="781">
        <v>2022</v>
      </c>
      <c r="R5" s="781">
        <v>2023</v>
      </c>
      <c r="S5" s="1220">
        <v>2024</v>
      </c>
      <c r="T5" s="593"/>
    </row>
    <row r="6" spans="1:20" ht="13.35" customHeight="1">
      <c r="A6" s="783">
        <v>5</v>
      </c>
      <c r="B6" s="1166">
        <v>0</v>
      </c>
      <c r="C6" s="1166">
        <v>0</v>
      </c>
      <c r="D6" s="1166">
        <v>0</v>
      </c>
      <c r="E6" s="1166">
        <v>0</v>
      </c>
      <c r="F6" s="1166">
        <v>0</v>
      </c>
      <c r="G6" s="1166">
        <v>0</v>
      </c>
      <c r="H6" s="1167">
        <v>0</v>
      </c>
      <c r="I6" s="1167">
        <v>0</v>
      </c>
      <c r="J6" s="1167">
        <v>0</v>
      </c>
      <c r="K6" s="1167">
        <v>0</v>
      </c>
      <c r="L6" s="1167">
        <v>0</v>
      </c>
      <c r="M6" s="1167">
        <v>0</v>
      </c>
      <c r="N6" s="1167">
        <v>0</v>
      </c>
      <c r="O6" s="1167"/>
      <c r="P6" s="1167">
        <v>0</v>
      </c>
      <c r="Q6" s="1167">
        <v>0</v>
      </c>
      <c r="R6" s="1167">
        <v>0</v>
      </c>
      <c r="S6" s="1194">
        <v>0</v>
      </c>
      <c r="T6" s="202"/>
    </row>
    <row r="7" spans="1:20">
      <c r="A7" s="783">
        <v>6</v>
      </c>
      <c r="B7" s="1166">
        <v>0</v>
      </c>
      <c r="C7" s="1166">
        <v>0</v>
      </c>
      <c r="D7" s="1166">
        <v>0</v>
      </c>
      <c r="E7" s="1166">
        <v>0</v>
      </c>
      <c r="F7" s="1166">
        <v>0</v>
      </c>
      <c r="G7" s="1166">
        <v>0</v>
      </c>
      <c r="H7" s="1167">
        <v>2.5660562688599096</v>
      </c>
      <c r="I7" s="1167">
        <v>0</v>
      </c>
      <c r="J7" s="1167">
        <v>0</v>
      </c>
      <c r="K7" s="1167">
        <v>0</v>
      </c>
      <c r="L7" s="1167">
        <v>0</v>
      </c>
      <c r="M7" s="1167">
        <v>0</v>
      </c>
      <c r="N7" s="1167">
        <v>0</v>
      </c>
      <c r="O7" s="1167"/>
      <c r="P7" s="1167">
        <v>0</v>
      </c>
      <c r="Q7" s="1167">
        <v>0</v>
      </c>
      <c r="R7" s="1167">
        <v>0</v>
      </c>
      <c r="S7" s="1194">
        <v>0</v>
      </c>
      <c r="T7" s="202"/>
    </row>
    <row r="8" spans="1:20">
      <c r="A8" s="783">
        <v>7</v>
      </c>
      <c r="B8" s="1166">
        <v>0</v>
      </c>
      <c r="C8" s="1166">
        <v>0</v>
      </c>
      <c r="D8" s="1166">
        <v>0</v>
      </c>
      <c r="E8" s="1166">
        <v>4</v>
      </c>
      <c r="F8" s="1166">
        <v>10</v>
      </c>
      <c r="G8" s="1166">
        <v>0</v>
      </c>
      <c r="H8" s="1167">
        <v>0</v>
      </c>
      <c r="I8" s="1167">
        <v>0</v>
      </c>
      <c r="J8" s="1167">
        <v>80</v>
      </c>
      <c r="K8" s="1167">
        <v>0</v>
      </c>
      <c r="L8" s="1167">
        <v>0</v>
      </c>
      <c r="M8" s="1167">
        <v>0</v>
      </c>
      <c r="N8" s="1167">
        <v>0</v>
      </c>
      <c r="O8" s="1167"/>
      <c r="P8" s="1167">
        <v>0</v>
      </c>
      <c r="Q8" s="1167">
        <v>0</v>
      </c>
      <c r="R8" s="1167">
        <v>0</v>
      </c>
      <c r="S8" s="1194">
        <v>0</v>
      </c>
      <c r="T8" s="202"/>
    </row>
    <row r="9" spans="1:20">
      <c r="A9" s="783">
        <v>8</v>
      </c>
      <c r="B9" s="1166">
        <v>12</v>
      </c>
      <c r="C9" s="1166">
        <v>0</v>
      </c>
      <c r="D9" s="1166">
        <v>19</v>
      </c>
      <c r="E9" s="1166">
        <v>4</v>
      </c>
      <c r="F9" s="1166">
        <v>167</v>
      </c>
      <c r="G9" s="1166">
        <v>3.0989119967179084</v>
      </c>
      <c r="H9" s="1167">
        <v>0</v>
      </c>
      <c r="I9" s="1167">
        <v>5</v>
      </c>
      <c r="J9" s="1167">
        <v>190</v>
      </c>
      <c r="K9" s="1167">
        <v>0</v>
      </c>
      <c r="L9" s="1167">
        <v>0</v>
      </c>
      <c r="M9" s="1167">
        <v>0</v>
      </c>
      <c r="N9" s="1167">
        <v>12.873374447471999</v>
      </c>
      <c r="O9" s="1167"/>
      <c r="P9" s="1167">
        <v>0</v>
      </c>
      <c r="Q9" s="1167">
        <v>0</v>
      </c>
      <c r="R9" s="1167">
        <v>130.64953904441546</v>
      </c>
      <c r="S9" s="1194">
        <v>0</v>
      </c>
      <c r="T9" s="202"/>
    </row>
    <row r="10" spans="1:20">
      <c r="A10" s="783">
        <v>9</v>
      </c>
      <c r="B10" s="1166">
        <v>24</v>
      </c>
      <c r="C10" s="1166">
        <v>0</v>
      </c>
      <c r="D10" s="1166">
        <v>166</v>
      </c>
      <c r="E10" s="1166">
        <v>103</v>
      </c>
      <c r="F10" s="1166">
        <v>601</v>
      </c>
      <c r="G10" s="1166">
        <v>15.364296616617233</v>
      </c>
      <c r="H10" s="1167">
        <v>139.06782843649091</v>
      </c>
      <c r="I10" s="1167">
        <v>123</v>
      </c>
      <c r="J10" s="1167">
        <v>131</v>
      </c>
      <c r="K10" s="1167">
        <v>17</v>
      </c>
      <c r="L10" s="1167">
        <v>278.93241632028554</v>
      </c>
      <c r="M10" s="1167">
        <v>50.387843470166473</v>
      </c>
      <c r="N10" s="1167">
        <v>12.873374447471999</v>
      </c>
      <c r="O10" s="1167"/>
      <c r="P10" s="1167">
        <v>171</v>
      </c>
      <c r="Q10" s="1167">
        <v>0</v>
      </c>
      <c r="R10" s="1167">
        <v>348.48897921590122</v>
      </c>
      <c r="S10" s="1194">
        <v>2</v>
      </c>
      <c r="T10" s="202"/>
    </row>
    <row r="11" spans="1:20">
      <c r="A11" s="783">
        <v>10</v>
      </c>
      <c r="B11" s="1166">
        <v>125</v>
      </c>
      <c r="C11" s="1166">
        <v>250</v>
      </c>
      <c r="D11" s="1166">
        <v>716</v>
      </c>
      <c r="E11" s="1166">
        <v>268</v>
      </c>
      <c r="F11" s="1166">
        <v>744</v>
      </c>
      <c r="G11" s="1166">
        <v>114.34819078174851</v>
      </c>
      <c r="H11" s="1167">
        <v>686.11312889700707</v>
      </c>
      <c r="I11" s="1167">
        <v>1158</v>
      </c>
      <c r="J11" s="1167">
        <v>404</v>
      </c>
      <c r="K11" s="1167">
        <v>121</v>
      </c>
      <c r="L11" s="1167">
        <v>1262.5362001865556</v>
      </c>
      <c r="M11" s="1167">
        <v>455.68027392843538</v>
      </c>
      <c r="N11" s="1167">
        <v>133.25274712613887</v>
      </c>
      <c r="O11" s="1167"/>
      <c r="P11" s="1167">
        <v>718</v>
      </c>
      <c r="Q11" s="1167">
        <v>0</v>
      </c>
      <c r="R11" s="1167">
        <v>551.35046709226572</v>
      </c>
      <c r="S11" s="1194">
        <v>47</v>
      </c>
      <c r="T11" s="202"/>
    </row>
    <row r="12" spans="1:20">
      <c r="A12" s="783">
        <v>11</v>
      </c>
      <c r="B12" s="1166">
        <v>581</v>
      </c>
      <c r="C12" s="1166">
        <v>864</v>
      </c>
      <c r="D12" s="1166">
        <v>2097</v>
      </c>
      <c r="E12" s="1166">
        <v>509</v>
      </c>
      <c r="F12" s="1166">
        <v>831</v>
      </c>
      <c r="G12" s="1166">
        <v>501.10128048074097</v>
      </c>
      <c r="H12" s="1167">
        <v>1562.812479004047</v>
      </c>
      <c r="I12" s="1167">
        <v>4437</v>
      </c>
      <c r="J12" s="1167">
        <v>1437</v>
      </c>
      <c r="K12" s="1167">
        <v>978</v>
      </c>
      <c r="L12" s="1167">
        <v>333.36715511907062</v>
      </c>
      <c r="M12" s="1167">
        <v>1729.2476340463936</v>
      </c>
      <c r="N12" s="1167">
        <v>1017.0429046341151</v>
      </c>
      <c r="O12" s="1167"/>
      <c r="P12" s="1167">
        <v>1611</v>
      </c>
      <c r="Q12" s="1167">
        <v>235.67313560887334</v>
      </c>
      <c r="R12" s="1167">
        <v>1719.6126188141445</v>
      </c>
      <c r="S12" s="1194">
        <v>410</v>
      </c>
      <c r="T12" s="202"/>
    </row>
    <row r="13" spans="1:20">
      <c r="A13" s="783">
        <v>12</v>
      </c>
      <c r="B13" s="1166">
        <v>1961</v>
      </c>
      <c r="C13" s="1166">
        <v>1644</v>
      </c>
      <c r="D13" s="1166">
        <v>2554</v>
      </c>
      <c r="E13" s="1166">
        <v>482</v>
      </c>
      <c r="F13" s="1166">
        <v>1972</v>
      </c>
      <c r="G13" s="1166">
        <v>1084.2384015238415</v>
      </c>
      <c r="H13" s="1167">
        <v>2700.4776419311384</v>
      </c>
      <c r="I13" s="1167">
        <v>4033</v>
      </c>
      <c r="J13" s="1167">
        <v>3233</v>
      </c>
      <c r="K13" s="1167">
        <v>3085</v>
      </c>
      <c r="L13" s="1167">
        <v>1160.2726292250347</v>
      </c>
      <c r="M13" s="1167">
        <v>4207.1489758795196</v>
      </c>
      <c r="N13" s="1167">
        <v>1692.4153332851297</v>
      </c>
      <c r="O13" s="1167"/>
      <c r="P13" s="1167">
        <v>1745</v>
      </c>
      <c r="Q13" s="1167">
        <v>431.32850115513156</v>
      </c>
      <c r="R13" s="1167">
        <v>1739.4248180157063</v>
      </c>
      <c r="S13" s="1194">
        <v>1167</v>
      </c>
      <c r="T13" s="202"/>
    </row>
    <row r="14" spans="1:20">
      <c r="A14" s="783">
        <v>13</v>
      </c>
      <c r="B14" s="1166">
        <v>3318</v>
      </c>
      <c r="C14" s="1166">
        <v>1973</v>
      </c>
      <c r="D14" s="1166">
        <v>3139</v>
      </c>
      <c r="E14" s="1166">
        <v>376</v>
      </c>
      <c r="F14" s="1166">
        <v>2623</v>
      </c>
      <c r="G14" s="1166">
        <v>1909.8323667354459</v>
      </c>
      <c r="H14" s="1167">
        <v>3724.8157718475541</v>
      </c>
      <c r="I14" s="1167">
        <v>2447</v>
      </c>
      <c r="J14" s="1167">
        <v>3235</v>
      </c>
      <c r="K14" s="1167">
        <v>3974</v>
      </c>
      <c r="L14" s="1167">
        <v>1893.8411596228373</v>
      </c>
      <c r="M14" s="1167">
        <v>5309.1202090325314</v>
      </c>
      <c r="N14" s="1167">
        <v>2126.6034394317135</v>
      </c>
      <c r="O14" s="1167"/>
      <c r="P14" s="1167">
        <v>3617</v>
      </c>
      <c r="Q14" s="1167">
        <v>6026.5241376483536</v>
      </c>
      <c r="R14" s="1167">
        <v>2309.8257512715536</v>
      </c>
      <c r="S14" s="1194">
        <v>2871</v>
      </c>
      <c r="T14" s="202"/>
    </row>
    <row r="15" spans="1:20">
      <c r="A15" s="783">
        <v>14</v>
      </c>
      <c r="B15" s="1166">
        <v>3583</v>
      </c>
      <c r="C15" s="1166">
        <v>2018</v>
      </c>
      <c r="D15" s="1166">
        <v>4265</v>
      </c>
      <c r="E15" s="1166">
        <v>408</v>
      </c>
      <c r="F15" s="1166">
        <v>3817</v>
      </c>
      <c r="G15" s="1166">
        <v>2265.8944931665469</v>
      </c>
      <c r="H15" s="1167">
        <v>4199.0313914912476</v>
      </c>
      <c r="I15" s="1167">
        <v>4089</v>
      </c>
      <c r="J15" s="1167">
        <v>4293</v>
      </c>
      <c r="K15" s="1167">
        <v>4484</v>
      </c>
      <c r="L15" s="1167">
        <v>2524.9933029900371</v>
      </c>
      <c r="M15" s="1167">
        <v>5328.7666199627492</v>
      </c>
      <c r="N15" s="1167">
        <v>1879.9639632097103</v>
      </c>
      <c r="O15" s="1167"/>
      <c r="P15" s="1167">
        <v>4598</v>
      </c>
      <c r="Q15" s="1167">
        <v>19018.94006760652</v>
      </c>
      <c r="R15" s="1167">
        <v>1627.0981186448792</v>
      </c>
      <c r="S15" s="1194">
        <v>2294</v>
      </c>
      <c r="T15" s="202"/>
    </row>
    <row r="16" spans="1:20">
      <c r="A16" s="783">
        <v>15</v>
      </c>
      <c r="B16" s="1166">
        <v>3313</v>
      </c>
      <c r="C16" s="1166">
        <v>2344</v>
      </c>
      <c r="D16" s="1166">
        <v>6794</v>
      </c>
      <c r="E16" s="1166">
        <v>353</v>
      </c>
      <c r="F16" s="1166">
        <v>1619</v>
      </c>
      <c r="G16" s="1166">
        <v>2688.5990745735371</v>
      </c>
      <c r="H16" s="1167">
        <v>4228.4094273550327</v>
      </c>
      <c r="I16" s="1167">
        <v>5043</v>
      </c>
      <c r="J16" s="1167">
        <v>3589</v>
      </c>
      <c r="K16" s="1167">
        <v>5633</v>
      </c>
      <c r="L16" s="1167">
        <v>2656.1144615262501</v>
      </c>
      <c r="M16" s="1167">
        <v>4848.0314533843239</v>
      </c>
      <c r="N16" s="1167">
        <v>2395.3503495694904</v>
      </c>
      <c r="O16" s="1167"/>
      <c r="P16" s="1167">
        <v>2676</v>
      </c>
      <c r="Q16" s="1167">
        <v>6914.3565544900093</v>
      </c>
      <c r="R16" s="1167">
        <v>1517.8422905907751</v>
      </c>
      <c r="S16" s="1194">
        <v>2224</v>
      </c>
      <c r="T16" s="202"/>
    </row>
    <row r="17" spans="1:20">
      <c r="A17" s="783">
        <v>16</v>
      </c>
      <c r="B17" s="1166">
        <v>3252</v>
      </c>
      <c r="C17" s="1166">
        <v>4040</v>
      </c>
      <c r="D17" s="1166">
        <v>5087</v>
      </c>
      <c r="E17" s="1166">
        <v>532</v>
      </c>
      <c r="F17" s="1166">
        <v>691</v>
      </c>
      <c r="G17" s="1166">
        <v>2000.2336365497576</v>
      </c>
      <c r="H17" s="1167">
        <v>2921.0696375163616</v>
      </c>
      <c r="I17" s="1167">
        <v>4499</v>
      </c>
      <c r="J17" s="1167">
        <v>1432</v>
      </c>
      <c r="K17" s="1167">
        <v>3021</v>
      </c>
      <c r="L17" s="1167">
        <v>1700.2190972048752</v>
      </c>
      <c r="M17" s="1167">
        <v>2907.649671477775</v>
      </c>
      <c r="N17" s="1167">
        <v>3092.4179042738765</v>
      </c>
      <c r="O17" s="1167"/>
      <c r="P17" s="1167">
        <v>1431</v>
      </c>
      <c r="Q17" s="1167">
        <v>2445.169403597054</v>
      </c>
      <c r="R17" s="1167">
        <v>1848.7872668906225</v>
      </c>
      <c r="S17" s="1194">
        <v>1486</v>
      </c>
      <c r="T17" s="202"/>
    </row>
    <row r="18" spans="1:20">
      <c r="A18" s="783">
        <v>17</v>
      </c>
      <c r="B18" s="1166">
        <v>3226</v>
      </c>
      <c r="C18" s="1166">
        <v>3332</v>
      </c>
      <c r="D18" s="1166">
        <v>3050</v>
      </c>
      <c r="E18" s="1166">
        <v>317</v>
      </c>
      <c r="F18" s="1166">
        <v>939</v>
      </c>
      <c r="G18" s="1166">
        <v>943.13694240950883</v>
      </c>
      <c r="H18" s="1167">
        <v>2044.5800984748064</v>
      </c>
      <c r="I18" s="1167">
        <v>2501</v>
      </c>
      <c r="J18" s="1167">
        <v>571</v>
      </c>
      <c r="K18" s="1167">
        <v>1440</v>
      </c>
      <c r="L18" s="1167">
        <v>6026.2362812101401</v>
      </c>
      <c r="M18" s="1167">
        <v>1147.4755889302614</v>
      </c>
      <c r="N18" s="1167">
        <v>2342.4972008368577</v>
      </c>
      <c r="O18" s="1167"/>
      <c r="P18" s="1167">
        <v>1205</v>
      </c>
      <c r="Q18" s="1167">
        <v>2861.4804279493273</v>
      </c>
      <c r="R18" s="1167">
        <v>1673.1746764052461</v>
      </c>
      <c r="S18" s="1194">
        <v>1081</v>
      </c>
      <c r="T18" s="202"/>
    </row>
    <row r="19" spans="1:20">
      <c r="A19" s="783">
        <v>18</v>
      </c>
      <c r="B19" s="1166">
        <v>1296</v>
      </c>
      <c r="C19" s="1166">
        <v>682</v>
      </c>
      <c r="D19" s="1166">
        <v>1873</v>
      </c>
      <c r="E19" s="1166">
        <v>138</v>
      </c>
      <c r="F19" s="1166">
        <v>548</v>
      </c>
      <c r="G19" s="1166">
        <v>518.48290876902797</v>
      </c>
      <c r="H19" s="1167">
        <v>833.48705373099267</v>
      </c>
      <c r="I19" s="1167">
        <v>1451</v>
      </c>
      <c r="J19" s="1167">
        <v>1274</v>
      </c>
      <c r="K19" s="1167">
        <v>1396</v>
      </c>
      <c r="L19" s="1167">
        <v>4442.2618457412063</v>
      </c>
      <c r="M19" s="1167">
        <v>1093.5464738606088</v>
      </c>
      <c r="N19" s="1167">
        <v>2687.8701377006009</v>
      </c>
      <c r="O19" s="1167"/>
      <c r="P19" s="1167">
        <v>1547</v>
      </c>
      <c r="Q19" s="1167">
        <v>3501.1335141986397</v>
      </c>
      <c r="R19" s="1167">
        <v>1250.0513016278496</v>
      </c>
      <c r="S19" s="1194">
        <v>778</v>
      </c>
      <c r="T19" s="202"/>
    </row>
    <row r="20" spans="1:20">
      <c r="A20" s="783">
        <v>19</v>
      </c>
      <c r="B20" s="1166">
        <v>1105</v>
      </c>
      <c r="C20" s="1166">
        <v>179</v>
      </c>
      <c r="D20" s="1166">
        <v>1884</v>
      </c>
      <c r="E20" s="1166">
        <v>73</v>
      </c>
      <c r="F20" s="1166">
        <v>230</v>
      </c>
      <c r="G20" s="1166">
        <v>318.46722806554169</v>
      </c>
      <c r="H20" s="1167">
        <v>1092.0468405473239</v>
      </c>
      <c r="I20" s="1167">
        <v>1548</v>
      </c>
      <c r="J20" s="1167">
        <v>1417</v>
      </c>
      <c r="K20" s="1167">
        <v>1525</v>
      </c>
      <c r="L20" s="1167">
        <v>1365.4234127919347</v>
      </c>
      <c r="M20" s="1167">
        <v>1806.050763176906</v>
      </c>
      <c r="N20" s="1167">
        <v>1984.7221385772214</v>
      </c>
      <c r="O20" s="1167"/>
      <c r="P20" s="1167">
        <v>1053</v>
      </c>
      <c r="Q20" s="1167">
        <v>473.25149544447152</v>
      </c>
      <c r="R20" s="1167">
        <v>600.71872888448274</v>
      </c>
      <c r="S20" s="1194">
        <v>285</v>
      </c>
      <c r="T20" s="202"/>
    </row>
    <row r="21" spans="1:20">
      <c r="A21" s="783">
        <v>20</v>
      </c>
      <c r="B21" s="1166">
        <v>1125</v>
      </c>
      <c r="C21" s="1166">
        <v>94</v>
      </c>
      <c r="D21" s="1166">
        <v>1269</v>
      </c>
      <c r="E21" s="1166">
        <v>18</v>
      </c>
      <c r="F21" s="1166">
        <v>53</v>
      </c>
      <c r="G21" s="1166">
        <v>107.43673856457941</v>
      </c>
      <c r="H21" s="1167">
        <v>673.71680633713947</v>
      </c>
      <c r="I21" s="1167">
        <v>487</v>
      </c>
      <c r="J21" s="1167">
        <v>858</v>
      </c>
      <c r="K21" s="1167">
        <v>1212</v>
      </c>
      <c r="L21" s="1167">
        <v>551.79880167811689</v>
      </c>
      <c r="M21" s="1167">
        <v>914.70761792865665</v>
      </c>
      <c r="N21" s="1167">
        <v>1266.5947661772636</v>
      </c>
      <c r="O21" s="1167"/>
      <c r="P21" s="1167">
        <v>646</v>
      </c>
      <c r="Q21" s="1167">
        <v>71.493560617720703</v>
      </c>
      <c r="R21" s="1167">
        <v>178.36865123651833</v>
      </c>
      <c r="S21" s="1194">
        <v>200</v>
      </c>
      <c r="T21" s="202"/>
    </row>
    <row r="22" spans="1:20">
      <c r="A22" s="783">
        <v>21</v>
      </c>
      <c r="B22" s="1166">
        <v>735</v>
      </c>
      <c r="C22" s="1166">
        <v>71</v>
      </c>
      <c r="D22" s="1166">
        <v>226</v>
      </c>
      <c r="E22" s="1166">
        <v>5</v>
      </c>
      <c r="F22" s="1166">
        <v>49</v>
      </c>
      <c r="G22" s="1166">
        <v>210.88320278816656</v>
      </c>
      <c r="H22" s="1167">
        <v>115.28017408896434</v>
      </c>
      <c r="I22" s="1167">
        <v>288</v>
      </c>
      <c r="J22" s="1167">
        <v>978</v>
      </c>
      <c r="K22" s="1167">
        <v>372</v>
      </c>
      <c r="L22" s="1167">
        <v>85.12831984075774</v>
      </c>
      <c r="M22" s="1167">
        <v>490.92206783107878</v>
      </c>
      <c r="N22" s="1167">
        <v>557.84268560570706</v>
      </c>
      <c r="O22" s="1167"/>
      <c r="P22" s="1167">
        <v>611</v>
      </c>
      <c r="Q22" s="1167">
        <v>0</v>
      </c>
      <c r="R22" s="1167">
        <v>26.021323230591413</v>
      </c>
      <c r="S22" s="1194">
        <v>0</v>
      </c>
      <c r="T22" s="202"/>
    </row>
    <row r="23" spans="1:20">
      <c r="A23" s="783">
        <v>22</v>
      </c>
      <c r="B23" s="1166">
        <v>612</v>
      </c>
      <c r="C23" s="1166">
        <v>57</v>
      </c>
      <c r="D23" s="1166">
        <v>77</v>
      </c>
      <c r="E23" s="1166">
        <v>8</v>
      </c>
      <c r="F23" s="1166">
        <v>26</v>
      </c>
      <c r="G23" s="1166">
        <v>184.74646237805263</v>
      </c>
      <c r="H23" s="1167">
        <v>47.115134711009226</v>
      </c>
      <c r="I23" s="1167">
        <v>322</v>
      </c>
      <c r="J23" s="1167">
        <v>511</v>
      </c>
      <c r="K23" s="1167">
        <v>215</v>
      </c>
      <c r="L23" s="1167">
        <v>12.664353416321678</v>
      </c>
      <c r="M23" s="1167">
        <v>334.6416237210106</v>
      </c>
      <c r="N23" s="1167">
        <v>84.701033566517268</v>
      </c>
      <c r="O23" s="1167"/>
      <c r="P23" s="1167">
        <v>458</v>
      </c>
      <c r="Q23" s="1167">
        <v>0</v>
      </c>
      <c r="R23" s="1167">
        <v>2.0515573377737</v>
      </c>
      <c r="S23" s="1194">
        <v>0</v>
      </c>
      <c r="T23" s="202"/>
    </row>
    <row r="24" spans="1:20">
      <c r="A24" s="783">
        <v>23</v>
      </c>
      <c r="B24" s="1166">
        <v>1175</v>
      </c>
      <c r="C24" s="1166">
        <v>40</v>
      </c>
      <c r="D24" s="1166">
        <v>57</v>
      </c>
      <c r="E24" s="1166">
        <v>0</v>
      </c>
      <c r="F24" s="1166">
        <v>0</v>
      </c>
      <c r="G24" s="1166">
        <v>58.881849689330863</v>
      </c>
      <c r="H24" s="1167">
        <v>82.113800603517106</v>
      </c>
      <c r="I24" s="1167">
        <v>333</v>
      </c>
      <c r="J24" s="1167">
        <v>244</v>
      </c>
      <c r="K24" s="1167">
        <v>237</v>
      </c>
      <c r="L24" s="1167">
        <v>9.5236948182893304</v>
      </c>
      <c r="M24" s="1167">
        <v>398.48280820922213</v>
      </c>
      <c r="N24" s="1167">
        <v>28.640864881824825</v>
      </c>
      <c r="O24" s="1167"/>
      <c r="P24" s="1167">
        <v>138</v>
      </c>
      <c r="Q24" s="1167">
        <v>0</v>
      </c>
      <c r="R24" s="1167">
        <v>2.0515573377737</v>
      </c>
      <c r="S24" s="1194">
        <v>0</v>
      </c>
      <c r="T24" s="202"/>
    </row>
    <row r="25" spans="1:20">
      <c r="A25" s="783">
        <v>24</v>
      </c>
      <c r="B25" s="1166">
        <v>992</v>
      </c>
      <c r="C25" s="1166">
        <v>18</v>
      </c>
      <c r="D25" s="1166">
        <v>0</v>
      </c>
      <c r="E25" s="1166">
        <v>0</v>
      </c>
      <c r="F25" s="1166">
        <v>1</v>
      </c>
      <c r="G25" s="1166">
        <v>2.6887361243694854</v>
      </c>
      <c r="H25" s="1167">
        <v>70.840588744225769</v>
      </c>
      <c r="I25" s="1167">
        <v>126</v>
      </c>
      <c r="J25" s="1167">
        <v>172</v>
      </c>
      <c r="K25" s="1167">
        <v>133</v>
      </c>
      <c r="L25" s="1167">
        <v>2.5396519515438221</v>
      </c>
      <c r="M25" s="1167">
        <v>136.8495466988355</v>
      </c>
      <c r="N25" s="1167">
        <v>0</v>
      </c>
      <c r="O25" s="1167"/>
      <c r="P25" s="1167">
        <v>38</v>
      </c>
      <c r="Q25" s="1167">
        <v>0</v>
      </c>
      <c r="R25" s="1167">
        <v>0</v>
      </c>
      <c r="S25" s="1194">
        <v>0</v>
      </c>
      <c r="T25" s="202"/>
    </row>
    <row r="26" spans="1:20">
      <c r="A26" s="783">
        <v>25</v>
      </c>
      <c r="B26" s="1166">
        <v>335</v>
      </c>
      <c r="C26" s="1166">
        <v>0</v>
      </c>
      <c r="D26" s="1166">
        <v>0</v>
      </c>
      <c r="E26" s="1166">
        <v>0</v>
      </c>
      <c r="F26" s="1166">
        <v>0</v>
      </c>
      <c r="G26" s="1166">
        <v>0</v>
      </c>
      <c r="H26" s="1167">
        <v>7.6981688065797274</v>
      </c>
      <c r="I26" s="1167">
        <v>68</v>
      </c>
      <c r="J26" s="1167">
        <v>36</v>
      </c>
      <c r="K26" s="1167">
        <v>14</v>
      </c>
      <c r="L26" s="1167">
        <v>0</v>
      </c>
      <c r="M26" s="1167">
        <v>37.751599089333929</v>
      </c>
      <c r="N26" s="1167">
        <v>0</v>
      </c>
      <c r="O26" s="1167"/>
      <c r="P26" s="1167">
        <v>0</v>
      </c>
      <c r="Q26" s="1167">
        <v>0</v>
      </c>
      <c r="R26" s="1167">
        <v>0</v>
      </c>
      <c r="S26" s="1194">
        <v>0</v>
      </c>
      <c r="T26" s="202"/>
    </row>
    <row r="27" spans="1:20">
      <c r="A27" s="783">
        <v>26</v>
      </c>
      <c r="B27" s="1166">
        <v>45</v>
      </c>
      <c r="C27" s="1166">
        <v>0</v>
      </c>
      <c r="D27" s="1166">
        <v>0</v>
      </c>
      <c r="E27" s="1166">
        <v>0</v>
      </c>
      <c r="F27" s="1166">
        <v>0</v>
      </c>
      <c r="G27" s="1166">
        <v>0</v>
      </c>
      <c r="H27" s="1167">
        <v>0</v>
      </c>
      <c r="I27" s="1167">
        <v>0</v>
      </c>
      <c r="J27" s="1167">
        <v>0</v>
      </c>
      <c r="K27" s="1167">
        <v>6</v>
      </c>
      <c r="L27" s="1167">
        <v>0</v>
      </c>
      <c r="M27" s="1167">
        <v>8.7364389393056783</v>
      </c>
      <c r="N27" s="1167">
        <v>0</v>
      </c>
      <c r="O27" s="1167"/>
      <c r="P27" s="1167">
        <v>0</v>
      </c>
      <c r="Q27" s="1167">
        <v>0</v>
      </c>
      <c r="R27" s="1167">
        <v>0</v>
      </c>
      <c r="S27" s="1194">
        <v>0</v>
      </c>
      <c r="T27" s="202"/>
    </row>
    <row r="28" spans="1:20">
      <c r="A28" s="783">
        <v>27</v>
      </c>
      <c r="B28" s="1166">
        <v>14</v>
      </c>
      <c r="C28" s="1166">
        <v>0</v>
      </c>
      <c r="D28" s="1166">
        <v>0</v>
      </c>
      <c r="E28" s="1166">
        <v>0</v>
      </c>
      <c r="F28" s="1166">
        <v>0</v>
      </c>
      <c r="G28" s="1166">
        <v>0</v>
      </c>
      <c r="H28" s="1167">
        <v>0</v>
      </c>
      <c r="I28" s="1167">
        <v>0</v>
      </c>
      <c r="J28" s="1167">
        <v>0</v>
      </c>
      <c r="K28" s="1167">
        <v>0</v>
      </c>
      <c r="L28" s="1167">
        <v>0</v>
      </c>
      <c r="M28" s="1167">
        <v>0</v>
      </c>
      <c r="N28" s="1167">
        <v>0</v>
      </c>
      <c r="O28" s="1167"/>
      <c r="P28" s="1167">
        <v>0</v>
      </c>
      <c r="Q28" s="1167">
        <v>0</v>
      </c>
      <c r="R28" s="1167">
        <v>0</v>
      </c>
      <c r="S28" s="1194">
        <v>0</v>
      </c>
      <c r="T28" s="202"/>
    </row>
    <row r="29" spans="1:20">
      <c r="A29" s="783">
        <v>28</v>
      </c>
      <c r="B29" s="1166">
        <v>0</v>
      </c>
      <c r="C29" s="1166">
        <v>0</v>
      </c>
      <c r="D29" s="1166">
        <v>0</v>
      </c>
      <c r="E29" s="1166">
        <v>0</v>
      </c>
      <c r="F29" s="1166">
        <v>0</v>
      </c>
      <c r="G29" s="1166">
        <v>0</v>
      </c>
      <c r="H29" s="1167">
        <v>0</v>
      </c>
      <c r="I29" s="1167">
        <v>0</v>
      </c>
      <c r="J29" s="1167">
        <v>0</v>
      </c>
      <c r="K29" s="1167">
        <v>0</v>
      </c>
      <c r="L29" s="1167">
        <v>0</v>
      </c>
      <c r="M29" s="1167">
        <v>3.0854935760238278</v>
      </c>
      <c r="N29" s="1167">
        <v>0</v>
      </c>
      <c r="O29" s="1167"/>
      <c r="P29" s="1167">
        <v>0</v>
      </c>
      <c r="Q29" s="1167">
        <v>0</v>
      </c>
      <c r="R29" s="1167">
        <v>0</v>
      </c>
      <c r="S29" s="1194">
        <v>0</v>
      </c>
      <c r="T29" s="202"/>
    </row>
    <row r="30" spans="1:20">
      <c r="A30" s="783">
        <v>29</v>
      </c>
      <c r="B30" s="1166">
        <v>0</v>
      </c>
      <c r="C30" s="1166">
        <v>0</v>
      </c>
      <c r="D30" s="1166">
        <v>0</v>
      </c>
      <c r="E30" s="1166">
        <v>0</v>
      </c>
      <c r="F30" s="1166">
        <v>0</v>
      </c>
      <c r="G30" s="1166">
        <v>0</v>
      </c>
      <c r="H30" s="1167">
        <v>0</v>
      </c>
      <c r="I30" s="1167">
        <v>0</v>
      </c>
      <c r="J30" s="1167">
        <v>0</v>
      </c>
      <c r="K30" s="1167">
        <v>0</v>
      </c>
      <c r="L30" s="1167">
        <v>0</v>
      </c>
      <c r="M30" s="1167">
        <v>0</v>
      </c>
      <c r="N30" s="1167">
        <v>0</v>
      </c>
      <c r="O30" s="1167"/>
      <c r="P30" s="1167">
        <v>0</v>
      </c>
      <c r="Q30" s="1167">
        <v>0</v>
      </c>
      <c r="R30" s="1167">
        <v>0</v>
      </c>
      <c r="S30" s="1194">
        <v>0</v>
      </c>
      <c r="T30" s="202"/>
    </row>
    <row r="31" spans="1:20">
      <c r="A31" s="783" t="s">
        <v>414</v>
      </c>
      <c r="B31" s="1166">
        <f>SUM(B6:B30)</f>
        <v>26829</v>
      </c>
      <c r="C31" s="1166">
        <f t="shared" ref="C31:R31" si="0">SUM(C6:C30)</f>
        <v>17606</v>
      </c>
      <c r="D31" s="1166">
        <f t="shared" si="0"/>
        <v>33273</v>
      </c>
      <c r="E31" s="1166">
        <f t="shared" si="0"/>
        <v>3598</v>
      </c>
      <c r="F31" s="1166">
        <f t="shared" si="0"/>
        <v>14921</v>
      </c>
      <c r="G31" s="1166">
        <f t="shared" si="0"/>
        <v>12927.434721213533</v>
      </c>
      <c r="H31" s="1166">
        <f t="shared" si="0"/>
        <v>25131.242028792298</v>
      </c>
      <c r="I31" s="1166">
        <f t="shared" si="0"/>
        <v>32958</v>
      </c>
      <c r="J31" s="1166">
        <f t="shared" si="0"/>
        <v>24085</v>
      </c>
      <c r="K31" s="1166">
        <f t="shared" si="0"/>
        <v>27863</v>
      </c>
      <c r="L31" s="1166">
        <f t="shared" si="0"/>
        <v>24305.852783643259</v>
      </c>
      <c r="M31" s="1166">
        <f t="shared" si="0"/>
        <v>31208.282703143133</v>
      </c>
      <c r="N31" s="1166">
        <f t="shared" si="0"/>
        <v>21315.662217771111</v>
      </c>
      <c r="O31" s="1166"/>
      <c r="P31" s="1166">
        <f t="shared" si="0"/>
        <v>22263</v>
      </c>
      <c r="Q31" s="1166">
        <f t="shared" si="0"/>
        <v>41979.350798316103</v>
      </c>
      <c r="R31" s="1166">
        <f t="shared" si="0"/>
        <v>15525.517645640502</v>
      </c>
      <c r="S31" s="1221">
        <f t="shared" ref="S31" si="1">SUM(S6:S30)</f>
        <v>12845</v>
      </c>
      <c r="T31" s="594"/>
    </row>
    <row r="32" spans="1:20">
      <c r="A32" s="3"/>
      <c r="B32" s="3"/>
      <c r="C32" s="17"/>
      <c r="D32" s="3"/>
      <c r="H32" s="202"/>
      <c r="O32" s="441"/>
      <c r="P32" s="441"/>
      <c r="Q32" s="441"/>
      <c r="R32" s="441"/>
      <c r="S32" s="441"/>
      <c r="T32" s="441"/>
    </row>
    <row r="33" spans="1:59">
      <c r="O33" s="441"/>
      <c r="P33" s="441"/>
      <c r="Q33" s="441"/>
      <c r="R33" s="441"/>
      <c r="S33" s="441"/>
      <c r="T33" s="441"/>
    </row>
    <row r="34" spans="1:59">
      <c r="A34" s="327" t="s">
        <v>415</v>
      </c>
      <c r="B34" s="327"/>
    </row>
    <row r="35" spans="1:59">
      <c r="A35" s="327" t="s">
        <v>142</v>
      </c>
      <c r="B35" s="327"/>
    </row>
    <row r="36" spans="1:59">
      <c r="A36" s="5" t="s">
        <v>416</v>
      </c>
    </row>
    <row r="37" spans="1:59">
      <c r="A37" s="784" t="s">
        <v>413</v>
      </c>
      <c r="B37" s="678">
        <v>2007</v>
      </c>
      <c r="C37" s="678">
        <v>2008</v>
      </c>
      <c r="D37" s="781">
        <v>2009</v>
      </c>
      <c r="E37" s="678">
        <v>2010</v>
      </c>
      <c r="F37" s="781">
        <v>2011</v>
      </c>
      <c r="G37" s="678">
        <v>2012</v>
      </c>
      <c r="H37" s="781">
        <v>2013</v>
      </c>
      <c r="I37" s="782">
        <v>2014</v>
      </c>
      <c r="J37" s="782">
        <v>2015</v>
      </c>
      <c r="K37" s="781">
        <v>2016</v>
      </c>
      <c r="L37" s="781">
        <v>2017</v>
      </c>
      <c r="M37" s="781">
        <v>2018</v>
      </c>
      <c r="N37" s="781">
        <v>2019</v>
      </c>
      <c r="O37" s="781">
        <v>2020</v>
      </c>
      <c r="P37" s="781">
        <v>2021</v>
      </c>
      <c r="Q37" s="781">
        <v>2022</v>
      </c>
      <c r="R37" s="781">
        <v>2023</v>
      </c>
      <c r="S37" s="1220">
        <v>2024</v>
      </c>
      <c r="T37" s="595"/>
    </row>
    <row r="38" spans="1:59">
      <c r="A38" s="785">
        <v>5</v>
      </c>
      <c r="B38" s="1164"/>
      <c r="C38" s="1164">
        <v>0</v>
      </c>
      <c r="D38" s="1164">
        <v>0</v>
      </c>
      <c r="E38" s="1164">
        <v>0</v>
      </c>
      <c r="F38" s="1164">
        <v>0.93975634506397709</v>
      </c>
      <c r="G38" s="1164">
        <v>398.15409366974325</v>
      </c>
      <c r="H38" s="1167">
        <v>0</v>
      </c>
      <c r="I38" s="1167">
        <v>0</v>
      </c>
      <c r="J38" s="1167">
        <v>0</v>
      </c>
      <c r="K38" s="1167">
        <v>0</v>
      </c>
      <c r="L38" s="1167">
        <v>0</v>
      </c>
      <c r="M38" s="1167">
        <v>0</v>
      </c>
      <c r="N38" s="1167">
        <v>3.5961685185203582</v>
      </c>
      <c r="O38" s="1167"/>
      <c r="P38" s="1167">
        <v>0</v>
      </c>
      <c r="Q38" s="1167">
        <v>0</v>
      </c>
      <c r="R38" s="1167">
        <v>0</v>
      </c>
      <c r="S38" s="1194">
        <v>2243</v>
      </c>
      <c r="T38" s="202"/>
      <c r="AH38"/>
      <c r="AI38"/>
    </row>
    <row r="39" spans="1:59">
      <c r="A39" s="785">
        <v>6</v>
      </c>
      <c r="B39" s="1164"/>
      <c r="C39" s="1164">
        <v>0</v>
      </c>
      <c r="D39" s="1164">
        <v>0</v>
      </c>
      <c r="E39" s="1164">
        <v>1.5604387715845593</v>
      </c>
      <c r="F39" s="1164">
        <v>7.987928933043805</v>
      </c>
      <c r="G39" s="1164">
        <v>553.84507838008062</v>
      </c>
      <c r="H39" s="1167">
        <v>0</v>
      </c>
      <c r="I39" s="1167">
        <v>0</v>
      </c>
      <c r="J39" s="1167">
        <v>0</v>
      </c>
      <c r="K39" s="1167">
        <v>0</v>
      </c>
      <c r="L39" s="1167">
        <v>0</v>
      </c>
      <c r="M39" s="1167">
        <v>0</v>
      </c>
      <c r="N39" s="1167">
        <v>3.5961685185203582</v>
      </c>
      <c r="O39" s="1167"/>
      <c r="P39" s="1167">
        <v>0</v>
      </c>
      <c r="Q39" s="1167">
        <v>0</v>
      </c>
      <c r="R39" s="1167">
        <v>0</v>
      </c>
      <c r="S39" s="1194">
        <v>15014</v>
      </c>
      <c r="T39" s="202"/>
      <c r="AH39" s="3"/>
      <c r="AI39" s="3"/>
      <c r="AJ39" s="3"/>
      <c r="AK39" s="3"/>
      <c r="AL39" s="18"/>
      <c r="AM39"/>
      <c r="AO39" s="15"/>
      <c r="AP39" s="3"/>
      <c r="AQ39" s="3"/>
      <c r="AR39" s="3"/>
      <c r="AS39" s="3"/>
      <c r="AT39" s="3"/>
      <c r="AU39" s="3"/>
      <c r="AV39" s="18"/>
      <c r="AW39"/>
      <c r="AY39" s="15"/>
      <c r="AZ39" s="3"/>
      <c r="BA39" s="3"/>
      <c r="BB39" s="3"/>
      <c r="BC39" s="3"/>
      <c r="BD39" s="3"/>
      <c r="BE39" s="3"/>
      <c r="BF39" s="18"/>
      <c r="BG39"/>
    </row>
    <row r="40" spans="1:59">
      <c r="A40" s="785">
        <v>7</v>
      </c>
      <c r="B40" s="1164"/>
      <c r="C40" s="1164">
        <v>53</v>
      </c>
      <c r="D40" s="1164">
        <v>0</v>
      </c>
      <c r="E40" s="1164">
        <v>260.37474607974548</v>
      </c>
      <c r="F40" s="1164">
        <v>12.686710658363689</v>
      </c>
      <c r="G40" s="1164">
        <v>577.66758590490213</v>
      </c>
      <c r="H40" s="1167">
        <v>0</v>
      </c>
      <c r="I40" s="1167">
        <v>70</v>
      </c>
      <c r="J40" s="1167">
        <v>8</v>
      </c>
      <c r="K40" s="1167">
        <v>0</v>
      </c>
      <c r="L40" s="1167">
        <v>0</v>
      </c>
      <c r="M40" s="1167">
        <v>224.50663000582105</v>
      </c>
      <c r="N40" s="1167">
        <v>3.5961685185203582</v>
      </c>
      <c r="O40" s="1167"/>
      <c r="P40" s="1167">
        <v>0</v>
      </c>
      <c r="Q40" s="1167">
        <v>0</v>
      </c>
      <c r="R40" s="1167">
        <v>0</v>
      </c>
      <c r="S40" s="1194">
        <v>21239</v>
      </c>
      <c r="T40" s="202"/>
      <c r="AM40"/>
      <c r="AO40" s="3"/>
      <c r="AW40"/>
      <c r="AY40" s="3"/>
      <c r="BG40"/>
    </row>
    <row r="41" spans="1:59">
      <c r="A41" s="785">
        <v>8</v>
      </c>
      <c r="B41" s="1164"/>
      <c r="C41" s="1164">
        <v>628</v>
      </c>
      <c r="D41" s="1164">
        <v>0</v>
      </c>
      <c r="E41" s="1164">
        <v>42.131846832783111</v>
      </c>
      <c r="F41" s="1164">
        <v>12.216832485831704</v>
      </c>
      <c r="G41" s="1164">
        <v>1082.1067500490813</v>
      </c>
      <c r="H41" s="1167">
        <v>38</v>
      </c>
      <c r="I41" s="1167">
        <v>424</v>
      </c>
      <c r="J41" s="1167">
        <v>0</v>
      </c>
      <c r="K41" s="1167">
        <v>0</v>
      </c>
      <c r="L41" s="1167">
        <v>0</v>
      </c>
      <c r="M41" s="1167">
        <v>112.25331500291053</v>
      </c>
      <c r="N41" s="1167">
        <v>102.89029436214196</v>
      </c>
      <c r="O41" s="1167"/>
      <c r="P41" s="1167">
        <v>4676</v>
      </c>
      <c r="Q41" s="1167">
        <v>0</v>
      </c>
      <c r="R41" s="1167">
        <v>0</v>
      </c>
      <c r="S41" s="1194">
        <v>3295</v>
      </c>
      <c r="T41" s="202"/>
      <c r="AH41" s="328"/>
      <c r="AI41" s="328"/>
      <c r="AJ41" s="328"/>
      <c r="AK41" s="328"/>
      <c r="AL41" s="328"/>
      <c r="AM41" s="328"/>
      <c r="AO41" s="328"/>
      <c r="AP41" s="328"/>
      <c r="AQ41" s="328"/>
      <c r="AR41" s="328"/>
      <c r="AS41" s="328"/>
      <c r="AT41" s="328"/>
      <c r="AU41" s="328"/>
      <c r="AV41" s="328"/>
      <c r="AW41" s="328"/>
      <c r="AY41" s="328"/>
      <c r="AZ41" s="328"/>
      <c r="BA41" s="328"/>
      <c r="BB41" s="328"/>
      <c r="BC41" s="328"/>
      <c r="BD41" s="328"/>
      <c r="BE41" s="328"/>
      <c r="BF41" s="328"/>
      <c r="BG41" s="328"/>
    </row>
    <row r="42" spans="1:59" ht="17.399999999999999">
      <c r="A42" s="785">
        <v>9</v>
      </c>
      <c r="B42" s="1164"/>
      <c r="C42" s="1164">
        <v>1812</v>
      </c>
      <c r="D42" s="1164">
        <v>200</v>
      </c>
      <c r="E42" s="1164">
        <v>926.02651522172448</v>
      </c>
      <c r="F42" s="1164">
        <v>9.867441623171759</v>
      </c>
      <c r="G42" s="1164">
        <v>524.5851367094217</v>
      </c>
      <c r="H42" s="1167">
        <v>281</v>
      </c>
      <c r="I42" s="1167">
        <v>3562</v>
      </c>
      <c r="J42" s="1167">
        <v>0</v>
      </c>
      <c r="K42" s="1167">
        <v>0</v>
      </c>
      <c r="L42" s="1167">
        <v>0</v>
      </c>
      <c r="M42" s="1167">
        <v>56.126657501455263</v>
      </c>
      <c r="N42" s="1167">
        <v>2348.3238247313325</v>
      </c>
      <c r="O42" s="1167"/>
      <c r="P42" s="1167">
        <v>15898</v>
      </c>
      <c r="Q42" s="1167">
        <v>33.049497058111804</v>
      </c>
      <c r="R42" s="1167">
        <v>0</v>
      </c>
      <c r="S42" s="1194">
        <v>3479</v>
      </c>
      <c r="T42" s="202"/>
      <c r="AL42" s="1292"/>
      <c r="AM42" s="1293"/>
      <c r="AO42" s="3"/>
      <c r="AP42" s="3"/>
      <c r="AV42" s="329"/>
      <c r="AW42" s="330"/>
      <c r="AY42" s="1291"/>
      <c r="AZ42" s="1291"/>
      <c r="BA42" s="1291"/>
      <c r="BB42" s="1291"/>
      <c r="BC42" s="1291"/>
      <c r="BD42" s="1291"/>
      <c r="BE42" s="1291"/>
      <c r="BF42" s="1291"/>
      <c r="BG42" s="1291"/>
    </row>
    <row r="43" spans="1:59">
      <c r="A43" s="785">
        <v>10</v>
      </c>
      <c r="B43" s="1164"/>
      <c r="C43" s="1164">
        <v>872</v>
      </c>
      <c r="D43" s="1164">
        <v>882</v>
      </c>
      <c r="E43" s="1164">
        <v>3437.4895597208138</v>
      </c>
      <c r="F43" s="1164">
        <v>60.561843895958084</v>
      </c>
      <c r="G43" s="1164">
        <v>330.2396160037016</v>
      </c>
      <c r="H43" s="1167">
        <v>639</v>
      </c>
      <c r="I43" s="1167">
        <v>5991</v>
      </c>
      <c r="J43" s="1167">
        <v>2</v>
      </c>
      <c r="K43" s="1167">
        <v>6.6370190241745179</v>
      </c>
      <c r="L43" s="1167">
        <v>55.302433691952011</v>
      </c>
      <c r="M43" s="1167">
        <v>10.982916811300438</v>
      </c>
      <c r="N43" s="1167">
        <v>4841.2514110112261</v>
      </c>
      <c r="O43" s="1167"/>
      <c r="P43" s="1167">
        <v>6978</v>
      </c>
      <c r="Q43" s="1167">
        <v>2705.2602392015242</v>
      </c>
      <c r="R43" s="1167">
        <v>0</v>
      </c>
      <c r="S43" s="1194">
        <v>8163</v>
      </c>
      <c r="T43" s="202"/>
    </row>
    <row r="44" spans="1:59">
      <c r="A44" s="785">
        <v>11</v>
      </c>
      <c r="B44" s="1164"/>
      <c r="C44" s="1164">
        <v>958</v>
      </c>
      <c r="D44" s="1164">
        <v>3211</v>
      </c>
      <c r="E44" s="1164">
        <v>6220.7194213287794</v>
      </c>
      <c r="F44" s="1164">
        <v>420.67106224477584</v>
      </c>
      <c r="G44" s="1164">
        <v>616.65453275877064</v>
      </c>
      <c r="H44" s="1167">
        <v>746</v>
      </c>
      <c r="I44" s="1167">
        <v>3259</v>
      </c>
      <c r="J44" s="1167">
        <v>15</v>
      </c>
      <c r="K44" s="1167">
        <v>125.39541276340393</v>
      </c>
      <c r="L44" s="1167">
        <v>242.9687990969673</v>
      </c>
      <c r="M44" s="1167">
        <v>100.33883928062073</v>
      </c>
      <c r="N44" s="1167">
        <v>6417.5475479462102</v>
      </c>
      <c r="O44" s="1167"/>
      <c r="P44" s="1167">
        <v>3765</v>
      </c>
      <c r="Q44" s="1167">
        <v>6451.7315431972793</v>
      </c>
      <c r="R44" s="1167">
        <v>920.48491136706912</v>
      </c>
      <c r="S44" s="1194">
        <v>13813</v>
      </c>
      <c r="T44" s="202"/>
    </row>
    <row r="45" spans="1:59">
      <c r="A45" s="785">
        <v>12</v>
      </c>
      <c r="B45" s="1164"/>
      <c r="C45" s="1164">
        <v>462</v>
      </c>
      <c r="D45" s="1164">
        <v>2288</v>
      </c>
      <c r="E45" s="1164">
        <v>1694.0531471059917</v>
      </c>
      <c r="F45" s="1164">
        <v>337.74971280422415</v>
      </c>
      <c r="G45" s="1164">
        <v>473.82893416337959</v>
      </c>
      <c r="H45" s="1167">
        <v>983</v>
      </c>
      <c r="I45" s="1167">
        <v>2893</v>
      </c>
      <c r="J45" s="1167">
        <v>78</v>
      </c>
      <c r="K45" s="1167">
        <v>387.69605085684259</v>
      </c>
      <c r="L45" s="1167">
        <v>1472.4756497628559</v>
      </c>
      <c r="M45" s="1167">
        <v>935.02426075741391</v>
      </c>
      <c r="N45" s="1167">
        <v>3017.3951913091933</v>
      </c>
      <c r="O45" s="1167"/>
      <c r="P45" s="1167">
        <v>4367</v>
      </c>
      <c r="Q45" s="1167">
        <v>6695.8289838803903</v>
      </c>
      <c r="R45" s="1167">
        <v>0</v>
      </c>
      <c r="S45" s="1194">
        <v>1007</v>
      </c>
      <c r="T45" s="202"/>
    </row>
    <row r="46" spans="1:59">
      <c r="A46" s="785">
        <v>13</v>
      </c>
      <c r="B46" s="1164">
        <v>54</v>
      </c>
      <c r="C46" s="1164">
        <v>110</v>
      </c>
      <c r="D46" s="1164">
        <v>2990</v>
      </c>
      <c r="E46" s="1164">
        <v>1585.5692006983109</v>
      </c>
      <c r="F46" s="1164">
        <v>385.77232768447317</v>
      </c>
      <c r="G46" s="1164">
        <v>294.21510474889186</v>
      </c>
      <c r="H46" s="1167">
        <v>2357</v>
      </c>
      <c r="I46" s="1167">
        <v>2167</v>
      </c>
      <c r="J46" s="1167">
        <v>288</v>
      </c>
      <c r="K46" s="1167">
        <v>807.44288436128181</v>
      </c>
      <c r="L46" s="1167">
        <v>2153.309703390526</v>
      </c>
      <c r="M46" s="1167">
        <v>3288.420872875191</v>
      </c>
      <c r="N46" s="1167">
        <v>2026.0720929976026</v>
      </c>
      <c r="O46" s="1167"/>
      <c r="P46" s="1167">
        <v>12812</v>
      </c>
      <c r="Q46" s="1167">
        <v>12662.97158851856</v>
      </c>
      <c r="R46" s="1167">
        <v>18.409698227341387</v>
      </c>
      <c r="S46" s="1194">
        <v>189</v>
      </c>
      <c r="T46" s="202"/>
    </row>
    <row r="47" spans="1:59">
      <c r="A47" s="785">
        <v>14</v>
      </c>
      <c r="B47" s="1164">
        <v>838</v>
      </c>
      <c r="C47" s="1164">
        <v>179</v>
      </c>
      <c r="D47" s="1164">
        <v>2727</v>
      </c>
      <c r="E47" s="1164">
        <v>372.48719673586669</v>
      </c>
      <c r="F47" s="1164">
        <v>482.96895296600911</v>
      </c>
      <c r="G47" s="1164">
        <v>402.17934702229297</v>
      </c>
      <c r="H47" s="1167">
        <v>6048</v>
      </c>
      <c r="I47" s="1167">
        <v>1557</v>
      </c>
      <c r="J47" s="1167">
        <v>1320</v>
      </c>
      <c r="K47" s="1167">
        <v>2240.2500529524364</v>
      </c>
      <c r="L47" s="1167">
        <v>2581.5103556135027</v>
      </c>
      <c r="M47" s="1167">
        <v>4496.7169121525967</v>
      </c>
      <c r="N47" s="1167">
        <v>2282.2581601247657</v>
      </c>
      <c r="O47" s="1167"/>
      <c r="P47" s="1167">
        <v>11102</v>
      </c>
      <c r="Q47" s="1167">
        <v>13486.349356122028</v>
      </c>
      <c r="R47" s="1167">
        <v>0</v>
      </c>
      <c r="S47" s="1194">
        <v>2736</v>
      </c>
      <c r="T47" s="202"/>
    </row>
    <row r="48" spans="1:59">
      <c r="A48" s="785">
        <v>15</v>
      </c>
      <c r="B48" s="1164">
        <v>1998</v>
      </c>
      <c r="C48" s="1164">
        <v>182</v>
      </c>
      <c r="D48" s="1164">
        <v>1557</v>
      </c>
      <c r="E48" s="1164">
        <v>61.90423876998674</v>
      </c>
      <c r="F48" s="1164">
        <v>1505.3702640732533</v>
      </c>
      <c r="G48" s="1164">
        <v>1210.6592467318862</v>
      </c>
      <c r="H48" s="1167">
        <v>5655</v>
      </c>
      <c r="I48" s="1167">
        <v>3088</v>
      </c>
      <c r="J48" s="1167">
        <v>1952</v>
      </c>
      <c r="K48" s="1167">
        <v>3823.7146294628224</v>
      </c>
      <c r="L48" s="1167">
        <v>3452.915868370641</v>
      </c>
      <c r="M48" s="1167">
        <v>3376.6416773400692</v>
      </c>
      <c r="N48" s="1167">
        <v>2798.7928486660703</v>
      </c>
      <c r="O48" s="1167"/>
      <c r="P48" s="1167">
        <v>6935</v>
      </c>
      <c r="Q48" s="1167">
        <v>5551.0241716289374</v>
      </c>
      <c r="R48" s="1167">
        <v>431.20483562045752</v>
      </c>
      <c r="S48" s="1194">
        <v>755</v>
      </c>
      <c r="T48" s="202"/>
    </row>
    <row r="49" spans="1:20">
      <c r="A49" s="785">
        <v>16</v>
      </c>
      <c r="B49" s="1164">
        <v>1631</v>
      </c>
      <c r="C49" s="1164">
        <v>371</v>
      </c>
      <c r="D49" s="1164">
        <v>1097</v>
      </c>
      <c r="E49" s="1164">
        <v>165.63861688587923</v>
      </c>
      <c r="F49" s="1164">
        <v>3155.1466569281447</v>
      </c>
      <c r="G49" s="1164">
        <v>1527.6464846375106</v>
      </c>
      <c r="H49" s="1167">
        <v>2500</v>
      </c>
      <c r="I49" s="1167">
        <v>5347</v>
      </c>
      <c r="J49" s="1167">
        <v>1852</v>
      </c>
      <c r="K49" s="1167">
        <v>4135.9161169063218</v>
      </c>
      <c r="L49" s="1167">
        <v>3918.9593838150113</v>
      </c>
      <c r="M49" s="1167">
        <v>5202.3417297459655</v>
      </c>
      <c r="N49" s="1167">
        <v>3348.1115403117583</v>
      </c>
      <c r="O49" s="1167"/>
      <c r="P49" s="1167">
        <v>4713</v>
      </c>
      <c r="Q49" s="1167">
        <v>5275.2757283708243</v>
      </c>
      <c r="R49" s="1167">
        <v>1399.4539753284578</v>
      </c>
      <c r="S49" s="1194">
        <v>2733</v>
      </c>
      <c r="T49" s="202"/>
    </row>
    <row r="50" spans="1:20">
      <c r="A50" s="785">
        <v>17</v>
      </c>
      <c r="B50" s="1164">
        <v>711</v>
      </c>
      <c r="C50" s="1164">
        <v>552</v>
      </c>
      <c r="D50" s="1164">
        <v>874</v>
      </c>
      <c r="E50" s="1164">
        <v>67.089347720237484</v>
      </c>
      <c r="F50" s="1164">
        <v>2943.5674783607387</v>
      </c>
      <c r="G50" s="1164">
        <v>2063.2476592022185</v>
      </c>
      <c r="H50" s="1167">
        <v>1282</v>
      </c>
      <c r="I50" s="1167">
        <v>3336</v>
      </c>
      <c r="J50" s="1167">
        <v>1164</v>
      </c>
      <c r="K50" s="1167">
        <v>3508.5232443283521</v>
      </c>
      <c r="L50" s="1167">
        <v>3324.8977111571112</v>
      </c>
      <c r="M50" s="1167">
        <v>4951.1712471348501</v>
      </c>
      <c r="N50" s="1167">
        <v>2484.8441548677715</v>
      </c>
      <c r="O50" s="1167"/>
      <c r="P50" s="1167">
        <v>4060</v>
      </c>
      <c r="Q50" s="1167">
        <v>4612.8851592279825</v>
      </c>
      <c r="R50" s="1167">
        <v>2697.1280658054484</v>
      </c>
      <c r="S50" s="1194">
        <v>4596</v>
      </c>
      <c r="T50" s="202"/>
    </row>
    <row r="51" spans="1:20">
      <c r="A51" s="785">
        <v>18</v>
      </c>
      <c r="B51" s="1164">
        <v>330</v>
      </c>
      <c r="C51" s="1164">
        <v>362</v>
      </c>
      <c r="D51" s="1164">
        <v>598</v>
      </c>
      <c r="E51" s="1164">
        <v>396.39888232677538</v>
      </c>
      <c r="F51" s="1164">
        <v>572.34006285133285</v>
      </c>
      <c r="G51" s="1164">
        <v>3680.265122722145</v>
      </c>
      <c r="H51" s="1167">
        <v>1278</v>
      </c>
      <c r="I51" s="1167">
        <v>2559</v>
      </c>
      <c r="J51" s="1167">
        <v>950</v>
      </c>
      <c r="K51" s="1167">
        <v>2963.7718547874183</v>
      </c>
      <c r="L51" s="1167">
        <v>2693.5433653128403</v>
      </c>
      <c r="M51" s="1167">
        <v>1607.1789380403457</v>
      </c>
      <c r="N51" s="1167">
        <v>1472.3533593262337</v>
      </c>
      <c r="O51" s="1167"/>
      <c r="P51" s="1167">
        <v>2221</v>
      </c>
      <c r="Q51" s="1167">
        <v>520.19075949973842</v>
      </c>
      <c r="R51" s="1167">
        <v>4447.6325277139131</v>
      </c>
      <c r="S51" s="1194">
        <v>1679</v>
      </c>
      <c r="T51" s="202"/>
    </row>
    <row r="52" spans="1:20">
      <c r="A52" s="785">
        <v>19</v>
      </c>
      <c r="B52" s="1164">
        <v>21</v>
      </c>
      <c r="C52" s="1164">
        <v>297</v>
      </c>
      <c r="D52" s="1164">
        <v>949</v>
      </c>
      <c r="E52" s="1164">
        <v>611.76207447549928</v>
      </c>
      <c r="F52" s="1164">
        <v>772.76553933127514</v>
      </c>
      <c r="G52" s="1164">
        <v>2354.5864936716366</v>
      </c>
      <c r="H52" s="1167">
        <v>1004</v>
      </c>
      <c r="I52" s="1167">
        <v>1618</v>
      </c>
      <c r="J52" s="1167">
        <v>797</v>
      </c>
      <c r="K52" s="1167">
        <v>1946.8614832237524</v>
      </c>
      <c r="L52" s="1167">
        <v>1290.2443579014005</v>
      </c>
      <c r="M52" s="1167">
        <v>1117.6354353731642</v>
      </c>
      <c r="N52" s="1167">
        <v>2181.7712503009693</v>
      </c>
      <c r="O52" s="1167"/>
      <c r="P52" s="1167">
        <v>2608</v>
      </c>
      <c r="Q52" s="1167">
        <v>151.37505280827054</v>
      </c>
      <c r="R52" s="1167">
        <v>4641.2311764763999</v>
      </c>
      <c r="S52" s="1194">
        <v>543</v>
      </c>
      <c r="T52" s="202"/>
    </row>
    <row r="53" spans="1:20">
      <c r="A53" s="785">
        <v>20</v>
      </c>
      <c r="B53" s="1164">
        <v>409</v>
      </c>
      <c r="C53" s="1164">
        <v>126</v>
      </c>
      <c r="D53" s="1164">
        <v>1245</v>
      </c>
      <c r="E53" s="1164">
        <v>881.91011499818921</v>
      </c>
      <c r="F53" s="1164">
        <v>1473.026342471554</v>
      </c>
      <c r="G53" s="1164">
        <v>1096.710623800484</v>
      </c>
      <c r="H53" s="1167">
        <v>891</v>
      </c>
      <c r="I53" s="1167">
        <v>1168</v>
      </c>
      <c r="J53" s="1167">
        <v>1964</v>
      </c>
      <c r="K53" s="1167">
        <v>1193.6511384856635</v>
      </c>
      <c r="L53" s="1167">
        <v>3272.9518509397012</v>
      </c>
      <c r="M53" s="1167">
        <v>5119.43040022476</v>
      </c>
      <c r="N53" s="1167">
        <v>4531.4450104821863</v>
      </c>
      <c r="O53" s="1167"/>
      <c r="P53" s="1167">
        <v>5197</v>
      </c>
      <c r="Q53" s="1167">
        <v>2716.4525984958659</v>
      </c>
      <c r="R53" s="1167">
        <v>4920.604318711612</v>
      </c>
      <c r="S53" s="1194">
        <v>1842</v>
      </c>
      <c r="T53" s="202"/>
    </row>
    <row r="54" spans="1:20">
      <c r="A54" s="785">
        <v>21</v>
      </c>
      <c r="B54" s="1164">
        <v>835</v>
      </c>
      <c r="C54" s="1164">
        <v>391</v>
      </c>
      <c r="D54" s="1164">
        <v>1493</v>
      </c>
      <c r="E54" s="1164">
        <v>920.73195498161067</v>
      </c>
      <c r="F54" s="1164">
        <v>2884.6186072968244</v>
      </c>
      <c r="G54" s="1164">
        <v>2239.5857397526343</v>
      </c>
      <c r="H54" s="1167">
        <v>2123</v>
      </c>
      <c r="I54" s="1167">
        <v>1141</v>
      </c>
      <c r="J54" s="1167">
        <v>4396</v>
      </c>
      <c r="K54" s="1167">
        <v>1370.5014791032183</v>
      </c>
      <c r="L54" s="1167">
        <v>4994.9821486052133</v>
      </c>
      <c r="M54" s="1167">
        <v>9006.0404218995736</v>
      </c>
      <c r="N54" s="1167">
        <v>3970.8371352549957</v>
      </c>
      <c r="O54" s="1167"/>
      <c r="P54" s="1167">
        <v>5401</v>
      </c>
      <c r="Q54" s="1167">
        <v>5982.0490297405177</v>
      </c>
      <c r="R54" s="1167">
        <v>3665.5717016122635</v>
      </c>
      <c r="S54" s="1194">
        <v>905</v>
      </c>
      <c r="T54" s="202"/>
    </row>
    <row r="55" spans="1:20">
      <c r="A55" s="785">
        <v>22</v>
      </c>
      <c r="B55" s="1164">
        <v>1928</v>
      </c>
      <c r="C55" s="1164">
        <v>2416</v>
      </c>
      <c r="D55" s="1164">
        <v>2760</v>
      </c>
      <c r="E55" s="1164">
        <v>1297.7225161467627</v>
      </c>
      <c r="F55" s="1164">
        <v>3826.1010315239478</v>
      </c>
      <c r="G55" s="1164">
        <v>2653.3482840627057</v>
      </c>
      <c r="H55" s="1167">
        <v>4731</v>
      </c>
      <c r="I55" s="1167">
        <v>0</v>
      </c>
      <c r="J55" s="1167">
        <v>5283</v>
      </c>
      <c r="K55" s="1167">
        <v>2938.8239446242615</v>
      </c>
      <c r="L55" s="1167">
        <v>5977.7345607427524</v>
      </c>
      <c r="M55" s="1167">
        <v>6739.3968248926931</v>
      </c>
      <c r="N55" s="1167">
        <v>4879.1145717155196</v>
      </c>
      <c r="O55" s="1167"/>
      <c r="P55" s="1167">
        <v>5064</v>
      </c>
      <c r="Q55" s="1167">
        <v>3223.7082352078742</v>
      </c>
      <c r="R55" s="1167">
        <v>1837.5913146157391</v>
      </c>
      <c r="S55" s="1194">
        <v>1354</v>
      </c>
      <c r="T55" s="202"/>
    </row>
    <row r="56" spans="1:20">
      <c r="A56" s="785">
        <v>23</v>
      </c>
      <c r="B56" s="1164">
        <v>6072</v>
      </c>
      <c r="C56" s="1164">
        <v>7288</v>
      </c>
      <c r="D56" s="1164">
        <v>6821</v>
      </c>
      <c r="E56" s="1164">
        <v>1813.2435437355175</v>
      </c>
      <c r="F56" s="1164">
        <v>2233.5983654965844</v>
      </c>
      <c r="G56" s="1164">
        <v>1897.6796955102941</v>
      </c>
      <c r="H56" s="1167">
        <v>6405</v>
      </c>
      <c r="I56" s="1167">
        <v>4326</v>
      </c>
      <c r="J56" s="1167">
        <v>4656</v>
      </c>
      <c r="K56" s="1167">
        <v>3902.8832382032092</v>
      </c>
      <c r="L56" s="1167">
        <v>7321.8513693652458</v>
      </c>
      <c r="M56" s="1167">
        <v>4709.6662570422486</v>
      </c>
      <c r="N56" s="1167">
        <v>4661.76537889471</v>
      </c>
      <c r="O56" s="1167"/>
      <c r="P56" s="1167">
        <v>3587</v>
      </c>
      <c r="Q56" s="1167">
        <v>1246.392530825771</v>
      </c>
      <c r="R56" s="1167">
        <v>510.98462537718297</v>
      </c>
      <c r="S56" s="1194">
        <v>874</v>
      </c>
      <c r="T56" s="202"/>
    </row>
    <row r="57" spans="1:20">
      <c r="A57" s="785">
        <v>24</v>
      </c>
      <c r="B57" s="1164">
        <v>9531</v>
      </c>
      <c r="C57" s="1164">
        <v>7874</v>
      </c>
      <c r="D57" s="1164">
        <v>6921</v>
      </c>
      <c r="E57" s="1164">
        <v>3606.9901114495215</v>
      </c>
      <c r="F57" s="1164">
        <v>1954.9860924418811</v>
      </c>
      <c r="G57" s="1164">
        <v>831.21288917866309</v>
      </c>
      <c r="H57" s="1167">
        <v>3305</v>
      </c>
      <c r="I57" s="1167">
        <v>3844</v>
      </c>
      <c r="J57" s="1167">
        <v>3235</v>
      </c>
      <c r="K57" s="1167">
        <v>2301.8782594948971</v>
      </c>
      <c r="L57" s="1167">
        <v>3629.8601754024244</v>
      </c>
      <c r="M57" s="1167">
        <v>1921.437881849273</v>
      </c>
      <c r="N57" s="1167">
        <v>1104.1756668932314</v>
      </c>
      <c r="O57" s="1167"/>
      <c r="P57" s="1167">
        <v>2717</v>
      </c>
      <c r="Q57" s="1167">
        <v>797.95762787682236</v>
      </c>
      <c r="R57" s="1167">
        <v>51.703906345535117</v>
      </c>
      <c r="S57" s="1194">
        <v>82</v>
      </c>
      <c r="T57" s="202"/>
    </row>
    <row r="58" spans="1:20">
      <c r="A58" s="785">
        <v>25</v>
      </c>
      <c r="B58" s="1164">
        <v>6824</v>
      </c>
      <c r="C58" s="1164">
        <v>4458</v>
      </c>
      <c r="D58" s="1164">
        <v>4485</v>
      </c>
      <c r="E58" s="1164">
        <v>4798.3512405056445</v>
      </c>
      <c r="F58" s="1164">
        <v>1214.7717150045439</v>
      </c>
      <c r="G58" s="1164">
        <v>263.32329242410862</v>
      </c>
      <c r="H58" s="1167">
        <v>1099</v>
      </c>
      <c r="I58" s="1167">
        <v>1426</v>
      </c>
      <c r="J58" s="1167">
        <v>1136</v>
      </c>
      <c r="K58" s="1167">
        <v>511.09757858183417</v>
      </c>
      <c r="L58" s="1167">
        <v>1098.1245340190226</v>
      </c>
      <c r="M58" s="1167">
        <v>216.87996330364712</v>
      </c>
      <c r="N58" s="1167">
        <v>230.28821290156378</v>
      </c>
      <c r="O58" s="1167"/>
      <c r="P58" s="1167">
        <v>637</v>
      </c>
      <c r="Q58" s="1167">
        <v>397.69724161627875</v>
      </c>
      <c r="R58" s="1167">
        <v>0</v>
      </c>
      <c r="S58" s="1194">
        <v>0</v>
      </c>
      <c r="T58" s="202"/>
    </row>
    <row r="59" spans="1:20">
      <c r="A59" s="785">
        <v>26</v>
      </c>
      <c r="B59" s="1164">
        <v>3796</v>
      </c>
      <c r="C59" s="1164">
        <v>1936</v>
      </c>
      <c r="D59" s="1164">
        <v>1714</v>
      </c>
      <c r="E59" s="1164">
        <v>2116.6087537022554</v>
      </c>
      <c r="F59" s="1164">
        <v>364.71872789834481</v>
      </c>
      <c r="G59" s="1164">
        <v>91.570240357674379</v>
      </c>
      <c r="H59" s="1167">
        <v>177</v>
      </c>
      <c r="I59" s="1167">
        <v>209</v>
      </c>
      <c r="J59" s="1167">
        <v>135</v>
      </c>
      <c r="K59" s="1167">
        <v>54.193559349427531</v>
      </c>
      <c r="L59" s="1167">
        <v>111.87202250831699</v>
      </c>
      <c r="M59" s="1167">
        <v>17.361744740064676</v>
      </c>
      <c r="N59" s="1167">
        <v>3.5723528329672427</v>
      </c>
      <c r="O59" s="1167"/>
      <c r="P59" s="1167">
        <v>0</v>
      </c>
      <c r="Q59" s="1167">
        <v>50.57390797610131</v>
      </c>
      <c r="R59" s="1167">
        <v>0</v>
      </c>
      <c r="S59" s="1194">
        <v>0</v>
      </c>
      <c r="T59" s="202"/>
    </row>
    <row r="60" spans="1:20">
      <c r="A60" s="785">
        <v>27</v>
      </c>
      <c r="B60" s="1164">
        <v>1324</v>
      </c>
      <c r="C60" s="1164">
        <v>210</v>
      </c>
      <c r="D60" s="1164">
        <v>198</v>
      </c>
      <c r="E60" s="1164">
        <v>582.83423893593408</v>
      </c>
      <c r="F60" s="1164">
        <v>87.713535212998579</v>
      </c>
      <c r="G60" s="1164">
        <v>39.73022746042929</v>
      </c>
      <c r="H60" s="1167">
        <v>15</v>
      </c>
      <c r="I60" s="1167">
        <v>15</v>
      </c>
      <c r="J60" s="1167">
        <v>16</v>
      </c>
      <c r="K60" s="1167">
        <v>0</v>
      </c>
      <c r="L60" s="1167">
        <v>0</v>
      </c>
      <c r="M60" s="1167">
        <v>0</v>
      </c>
      <c r="N60" s="1167">
        <v>0</v>
      </c>
      <c r="O60" s="1167"/>
      <c r="P60" s="1167">
        <v>0</v>
      </c>
      <c r="Q60" s="1167">
        <v>0</v>
      </c>
      <c r="R60" s="1167">
        <v>0</v>
      </c>
      <c r="S60" s="1194">
        <v>0</v>
      </c>
      <c r="T60" s="202"/>
    </row>
    <row r="61" spans="1:20">
      <c r="A61" s="785">
        <v>28</v>
      </c>
      <c r="B61" s="1164">
        <v>236</v>
      </c>
      <c r="C61" s="1164">
        <v>187</v>
      </c>
      <c r="D61" s="1164">
        <v>22</v>
      </c>
      <c r="E61" s="1164">
        <v>0</v>
      </c>
      <c r="F61" s="1164">
        <v>87.713535212998579</v>
      </c>
      <c r="G61" s="1164">
        <v>0</v>
      </c>
      <c r="H61" s="1167">
        <v>1</v>
      </c>
      <c r="I61" s="1167">
        <v>0</v>
      </c>
      <c r="J61" s="1167">
        <v>0</v>
      </c>
      <c r="K61" s="1167">
        <v>0</v>
      </c>
      <c r="L61" s="1167">
        <v>0</v>
      </c>
      <c r="M61" s="1167">
        <v>0</v>
      </c>
      <c r="N61" s="1167">
        <v>0</v>
      </c>
      <c r="O61" s="1167"/>
      <c r="P61" s="1167">
        <v>0</v>
      </c>
      <c r="Q61" s="1167">
        <v>0</v>
      </c>
      <c r="R61" s="1167">
        <v>0</v>
      </c>
      <c r="S61" s="1194">
        <v>0</v>
      </c>
      <c r="T61" s="202"/>
    </row>
    <row r="62" spans="1:20">
      <c r="A62" s="785">
        <v>29</v>
      </c>
      <c r="B62" s="1164">
        <v>0</v>
      </c>
      <c r="C62" s="1164">
        <v>2</v>
      </c>
      <c r="D62" s="1164">
        <v>0</v>
      </c>
      <c r="E62" s="1164">
        <v>0</v>
      </c>
      <c r="F62" s="1164">
        <v>0</v>
      </c>
      <c r="G62" s="1164">
        <v>0</v>
      </c>
      <c r="H62" s="1167">
        <v>0</v>
      </c>
      <c r="I62" s="1167">
        <v>0</v>
      </c>
      <c r="J62" s="1167">
        <v>0</v>
      </c>
      <c r="K62" s="1167">
        <v>0</v>
      </c>
      <c r="L62" s="1167">
        <v>0</v>
      </c>
      <c r="M62" s="1167">
        <v>0</v>
      </c>
      <c r="N62" s="1167">
        <v>0</v>
      </c>
      <c r="O62" s="1167"/>
      <c r="P62" s="1167">
        <v>0</v>
      </c>
      <c r="Q62" s="1167">
        <v>0</v>
      </c>
      <c r="R62" s="1167">
        <v>0</v>
      </c>
      <c r="S62" s="1194">
        <v>0</v>
      </c>
      <c r="T62" s="202"/>
    </row>
    <row r="63" spans="1:20">
      <c r="A63" s="784" t="s">
        <v>414</v>
      </c>
      <c r="B63" s="1164">
        <f>SUM(B38:B62)</f>
        <v>36538</v>
      </c>
      <c r="C63" s="1164">
        <f t="shared" ref="C63:S63" si="2">SUM(C38:C62)</f>
        <v>31726</v>
      </c>
      <c r="D63" s="1164">
        <f t="shared" si="2"/>
        <v>43032</v>
      </c>
      <c r="E63" s="1164">
        <f t="shared" si="2"/>
        <v>31861.597707129407</v>
      </c>
      <c r="F63" s="1164">
        <f t="shared" si="2"/>
        <v>24807.860523745341</v>
      </c>
      <c r="G63" s="1164">
        <f t="shared" si="2"/>
        <v>25203.04217892266</v>
      </c>
      <c r="H63" s="1164">
        <f t="shared" si="2"/>
        <v>41558</v>
      </c>
      <c r="I63" s="1164">
        <f>SUM(I38:I62)</f>
        <v>48000</v>
      </c>
      <c r="J63" s="1164">
        <f t="shared" si="2"/>
        <v>29247</v>
      </c>
      <c r="K63" s="1165">
        <f t="shared" si="2"/>
        <v>32219.237946509318</v>
      </c>
      <c r="L63" s="1165">
        <f t="shared" si="2"/>
        <v>47593.504289695491</v>
      </c>
      <c r="M63" s="1165">
        <f t="shared" si="2"/>
        <v>53209.552925973956</v>
      </c>
      <c r="N63" s="1165">
        <f t="shared" si="2"/>
        <v>52713.598510486008</v>
      </c>
      <c r="O63" s="1165"/>
      <c r="P63" s="1165">
        <f t="shared" si="2"/>
        <v>102738</v>
      </c>
      <c r="Q63" s="1165">
        <f t="shared" si="2"/>
        <v>72560.773251252875</v>
      </c>
      <c r="R63" s="1165">
        <f t="shared" si="2"/>
        <v>25542.001057201418</v>
      </c>
      <c r="S63" s="1222">
        <f t="shared" si="2"/>
        <v>86541</v>
      </c>
      <c r="T63" s="596"/>
    </row>
    <row r="64" spans="1:20">
      <c r="H64" s="320"/>
      <c r="O64" s="441"/>
      <c r="P64" s="441"/>
      <c r="Q64" s="441"/>
      <c r="R64" s="441"/>
      <c r="S64" s="441"/>
      <c r="T64" s="441"/>
    </row>
    <row r="65" spans="1:20">
      <c r="N65" s="597"/>
      <c r="T65" s="441"/>
    </row>
    <row r="66" spans="1:20">
      <c r="O66" s="441"/>
      <c r="P66" s="441"/>
      <c r="Q66" s="441"/>
      <c r="R66" s="441"/>
      <c r="S66" s="441"/>
      <c r="T66" s="441"/>
    </row>
    <row r="69" spans="1:20">
      <c r="O69" s="440"/>
      <c r="P69" s="440"/>
      <c r="Q69" s="440"/>
      <c r="R69" s="440"/>
      <c r="S69" s="440"/>
      <c r="T69" s="440"/>
    </row>
    <row r="70" spans="1:20">
      <c r="A70" s="246"/>
      <c r="B70" s="1290"/>
      <c r="C70" s="1290"/>
      <c r="D70" s="1290"/>
      <c r="E70" s="1290"/>
      <c r="O70" s="441"/>
      <c r="P70" s="441"/>
      <c r="Q70" s="441"/>
      <c r="R70" s="441"/>
      <c r="S70" s="441"/>
      <c r="T70" s="441"/>
    </row>
    <row r="71" spans="1:20">
      <c r="A71" s="246"/>
      <c r="B71"/>
      <c r="C71"/>
      <c r="D71"/>
      <c r="E71"/>
      <c r="O71" s="441"/>
      <c r="P71" s="441"/>
      <c r="Q71" s="441"/>
      <c r="R71" s="441"/>
      <c r="S71" s="441"/>
      <c r="T71" s="441"/>
    </row>
    <row r="72" spans="1:20">
      <c r="A72" s="246"/>
      <c r="B72" s="246"/>
      <c r="C72" s="246"/>
      <c r="D72" s="246"/>
      <c r="E72" s="246"/>
      <c r="O72" s="441"/>
      <c r="P72" s="441"/>
      <c r="Q72" s="441"/>
      <c r="R72" s="441"/>
      <c r="S72" s="441"/>
      <c r="T72" s="441"/>
    </row>
    <row r="73" spans="1:20" ht="14.4">
      <c r="A73" s="334"/>
      <c r="C73" s="335"/>
      <c r="E73" s="335"/>
      <c r="O73" s="441"/>
      <c r="P73" s="441"/>
      <c r="Q73" s="441"/>
      <c r="R73" s="441"/>
      <c r="S73" s="441"/>
      <c r="T73" s="441"/>
    </row>
    <row r="74" spans="1:20" ht="14.4">
      <c r="A74" s="334"/>
      <c r="C74" s="335"/>
      <c r="E74" s="335"/>
      <c r="O74" s="441"/>
      <c r="P74" s="441"/>
      <c r="Q74" s="441"/>
      <c r="R74" s="441"/>
      <c r="S74" s="441"/>
      <c r="T74" s="441"/>
    </row>
    <row r="75" spans="1:20" ht="14.4">
      <c r="A75" s="334"/>
      <c r="C75" s="335"/>
      <c r="E75" s="335"/>
      <c r="O75" s="441"/>
      <c r="P75" s="441"/>
      <c r="Q75" s="441"/>
      <c r="R75" s="441"/>
      <c r="S75" s="441"/>
      <c r="T75" s="441"/>
    </row>
    <row r="76" spans="1:20" ht="14.4">
      <c r="A76" s="334"/>
      <c r="C76" s="335"/>
      <c r="E76" s="335"/>
      <c r="O76" s="441"/>
      <c r="P76" s="441"/>
      <c r="Q76" s="441"/>
      <c r="R76" s="441"/>
      <c r="S76" s="441"/>
      <c r="T76" s="441"/>
    </row>
    <row r="77" spans="1:20" ht="14.4">
      <c r="A77" s="334"/>
      <c r="C77" s="335"/>
      <c r="E77" s="335"/>
      <c r="O77" s="441"/>
      <c r="P77" s="441"/>
      <c r="Q77" s="441"/>
      <c r="R77" s="441"/>
      <c r="S77" s="441"/>
      <c r="T77" s="441"/>
    </row>
    <row r="78" spans="1:20" ht="14.4">
      <c r="A78" s="334"/>
      <c r="C78" s="335"/>
      <c r="E78" s="335"/>
      <c r="O78" s="441"/>
      <c r="P78" s="441"/>
      <c r="Q78" s="441"/>
      <c r="R78" s="441"/>
      <c r="S78" s="441"/>
      <c r="T78" s="441"/>
    </row>
    <row r="79" spans="1:20" ht="14.4">
      <c r="A79" s="334"/>
      <c r="C79" s="335"/>
      <c r="E79" s="335"/>
      <c r="O79" s="441"/>
      <c r="P79" s="441"/>
      <c r="Q79" s="441"/>
      <c r="R79" s="441"/>
      <c r="S79" s="441"/>
      <c r="T79" s="441"/>
    </row>
    <row r="80" spans="1:20" ht="14.4">
      <c r="A80" s="334"/>
      <c r="C80" s="335"/>
      <c r="E80" s="335"/>
      <c r="O80" s="441"/>
      <c r="P80" s="441"/>
      <c r="Q80" s="441"/>
      <c r="R80" s="441"/>
      <c r="S80" s="441"/>
      <c r="T80" s="441"/>
    </row>
    <row r="81" spans="1:20" ht="14.4">
      <c r="A81" s="334"/>
      <c r="C81" s="335"/>
      <c r="E81" s="335"/>
      <c r="O81" s="441"/>
      <c r="P81" s="441"/>
      <c r="Q81" s="441"/>
      <c r="R81" s="441"/>
      <c r="S81" s="441"/>
      <c r="T81" s="441"/>
    </row>
    <row r="82" spans="1:20" ht="14.4">
      <c r="A82" s="334"/>
      <c r="C82" s="335"/>
      <c r="E82" s="335"/>
    </row>
    <row r="83" spans="1:20" ht="14.4">
      <c r="A83" s="334"/>
      <c r="C83" s="335"/>
      <c r="E83" s="335"/>
    </row>
    <row r="84" spans="1:20" ht="14.4">
      <c r="A84" s="334"/>
      <c r="C84" s="335"/>
      <c r="E84" s="335"/>
    </row>
    <row r="85" spans="1:20" ht="14.4">
      <c r="A85" s="334"/>
      <c r="C85" s="335"/>
      <c r="E85" s="335"/>
      <c r="O85" s="440"/>
      <c r="P85" s="440"/>
      <c r="Q85" s="440"/>
      <c r="R85" s="440"/>
      <c r="S85" s="440"/>
      <c r="T85" s="440"/>
    </row>
    <row r="86" spans="1:20" ht="14.4">
      <c r="A86" s="334"/>
      <c r="C86" s="335"/>
      <c r="E86" s="335"/>
      <c r="O86" s="441"/>
      <c r="P86" s="441"/>
      <c r="Q86" s="441"/>
      <c r="R86" s="441"/>
      <c r="S86" s="441"/>
      <c r="T86" s="441"/>
    </row>
    <row r="87" spans="1:20" ht="14.4">
      <c r="A87" s="334"/>
      <c r="C87" s="335"/>
      <c r="E87" s="335"/>
      <c r="O87" s="441"/>
      <c r="P87" s="441"/>
      <c r="Q87" s="441"/>
      <c r="R87" s="441"/>
      <c r="S87" s="441"/>
      <c r="T87" s="441"/>
    </row>
    <row r="88" spans="1:20" ht="14.4">
      <c r="A88" s="334"/>
      <c r="C88" s="335"/>
      <c r="E88" s="335"/>
      <c r="O88" s="441"/>
      <c r="P88" s="441"/>
      <c r="Q88" s="441"/>
      <c r="R88" s="441"/>
      <c r="S88" s="441"/>
      <c r="T88" s="441"/>
    </row>
    <row r="89" spans="1:20" ht="14.4">
      <c r="A89" s="334"/>
      <c r="C89" s="335"/>
      <c r="E89" s="335"/>
      <c r="O89" s="441"/>
      <c r="P89" s="441"/>
      <c r="Q89" s="441"/>
      <c r="R89" s="441"/>
      <c r="S89" s="441"/>
      <c r="T89" s="441"/>
    </row>
    <row r="90" spans="1:20" ht="14.4">
      <c r="A90" s="334"/>
      <c r="C90" s="335"/>
      <c r="E90" s="335"/>
      <c r="O90" s="441"/>
      <c r="P90" s="441"/>
      <c r="Q90" s="441"/>
      <c r="R90" s="441"/>
      <c r="S90" s="441"/>
      <c r="T90" s="441"/>
    </row>
    <row r="91" spans="1:20" ht="14.4">
      <c r="A91" s="334"/>
      <c r="C91" s="335"/>
      <c r="E91" s="335"/>
      <c r="O91" s="441"/>
      <c r="P91" s="441"/>
      <c r="Q91" s="441"/>
      <c r="R91" s="441"/>
      <c r="S91" s="441"/>
      <c r="T91" s="441"/>
    </row>
    <row r="92" spans="1:20" ht="14.4">
      <c r="A92" s="334"/>
      <c r="C92" s="335"/>
      <c r="E92" s="335"/>
      <c r="O92" s="441"/>
      <c r="P92" s="441"/>
      <c r="Q92" s="441"/>
      <c r="R92" s="441"/>
      <c r="S92" s="441"/>
      <c r="T92" s="441"/>
    </row>
    <row r="93" spans="1:20" ht="14.4">
      <c r="A93" s="334"/>
      <c r="C93" s="335"/>
      <c r="E93" s="335"/>
      <c r="O93" s="441"/>
      <c r="P93" s="441"/>
      <c r="Q93" s="441"/>
      <c r="R93" s="441"/>
      <c r="S93" s="441"/>
      <c r="T93" s="441"/>
    </row>
    <row r="94" spans="1:20" ht="14.4">
      <c r="A94" s="334"/>
      <c r="C94" s="335"/>
      <c r="E94" s="335"/>
      <c r="O94" s="441"/>
      <c r="P94" s="441"/>
      <c r="Q94" s="441"/>
      <c r="R94" s="441"/>
      <c r="S94" s="441"/>
      <c r="T94" s="441"/>
    </row>
    <row r="95" spans="1:20" ht="14.4">
      <c r="A95" s="334"/>
      <c r="C95" s="335"/>
      <c r="E95" s="335"/>
      <c r="O95" s="441"/>
      <c r="P95" s="441"/>
      <c r="Q95" s="441"/>
      <c r="R95" s="441"/>
      <c r="S95" s="441"/>
      <c r="T95" s="441"/>
    </row>
    <row r="96" spans="1:20" ht="14.4">
      <c r="A96" s="334"/>
      <c r="C96" s="335"/>
      <c r="E96" s="335"/>
      <c r="O96" s="441"/>
      <c r="P96" s="441"/>
      <c r="Q96" s="441"/>
      <c r="R96" s="441"/>
      <c r="S96" s="441"/>
      <c r="T96" s="441"/>
    </row>
    <row r="97" spans="1:20" ht="14.4">
      <c r="A97" s="334"/>
      <c r="C97" s="335"/>
      <c r="E97" s="335"/>
      <c r="O97" s="441"/>
      <c r="P97" s="441"/>
      <c r="Q97" s="441"/>
      <c r="R97" s="441"/>
      <c r="S97" s="441"/>
      <c r="T97" s="441"/>
    </row>
    <row r="98" spans="1:20" ht="14.4">
      <c r="A98" s="334"/>
      <c r="C98" s="335"/>
      <c r="E98" s="335"/>
    </row>
    <row r="99" spans="1:20" ht="14.4">
      <c r="A99" s="334"/>
      <c r="C99" s="335"/>
      <c r="E99" s="335"/>
    </row>
    <row r="100" spans="1:20" ht="14.4">
      <c r="A100" s="334"/>
      <c r="C100" s="335"/>
      <c r="D100" s="320"/>
      <c r="E100" s="335"/>
    </row>
    <row r="101" spans="1:20" ht="14.4">
      <c r="A101" s="334"/>
      <c r="C101" s="335"/>
      <c r="D101" s="320"/>
      <c r="E101" s="335"/>
      <c r="O101" s="440"/>
      <c r="P101" s="440"/>
      <c r="Q101" s="440"/>
      <c r="R101" s="440"/>
      <c r="S101" s="440"/>
      <c r="T101" s="440"/>
    </row>
    <row r="102" spans="1:20" ht="14.4">
      <c r="A102" s="334"/>
      <c r="C102" s="335"/>
      <c r="D102" s="320"/>
      <c r="E102" s="335"/>
      <c r="O102" s="441"/>
      <c r="P102" s="441"/>
      <c r="Q102" s="441"/>
      <c r="R102" s="441"/>
      <c r="S102" s="441"/>
      <c r="T102" s="441"/>
    </row>
    <row r="103" spans="1:20" ht="14.4">
      <c r="A103" s="334"/>
      <c r="C103" s="335"/>
      <c r="D103" s="320"/>
      <c r="E103" s="335"/>
      <c r="O103" s="441"/>
      <c r="P103" s="441"/>
      <c r="Q103" s="441"/>
      <c r="R103" s="441"/>
      <c r="S103" s="441"/>
      <c r="T103" s="441"/>
    </row>
    <row r="104" spans="1:20" ht="14.4">
      <c r="A104" s="334"/>
      <c r="B104" s="320"/>
      <c r="C104" s="335"/>
      <c r="D104" s="320"/>
      <c r="E104" s="335"/>
      <c r="O104" s="441"/>
      <c r="P104" s="441"/>
      <c r="Q104" s="441"/>
      <c r="R104" s="441"/>
      <c r="S104" s="441"/>
      <c r="T104" s="441"/>
    </row>
    <row r="105" spans="1:20" ht="14.4">
      <c r="A105" s="334"/>
      <c r="B105" s="320"/>
      <c r="C105" s="335"/>
      <c r="D105" s="320"/>
      <c r="E105" s="335"/>
      <c r="O105" s="441"/>
      <c r="P105" s="441"/>
      <c r="Q105" s="441"/>
      <c r="R105" s="441"/>
      <c r="S105" s="441"/>
      <c r="T105" s="441"/>
    </row>
    <row r="106" spans="1:20" ht="14.4">
      <c r="A106" s="334"/>
      <c r="B106" s="320"/>
      <c r="C106" s="335"/>
      <c r="D106" s="320"/>
      <c r="E106" s="335"/>
      <c r="O106" s="441"/>
      <c r="P106" s="441"/>
      <c r="Q106" s="441"/>
      <c r="R106" s="441"/>
      <c r="S106" s="441"/>
      <c r="T106" s="441"/>
    </row>
    <row r="107" spans="1:20" ht="14.4">
      <c r="A107" s="334"/>
      <c r="B107" s="320"/>
      <c r="C107" s="335"/>
      <c r="D107" s="320"/>
      <c r="E107" s="335"/>
      <c r="O107" s="441"/>
      <c r="P107" s="441"/>
      <c r="Q107" s="441"/>
      <c r="R107" s="441"/>
      <c r="S107" s="441"/>
      <c r="T107" s="441"/>
    </row>
    <row r="108" spans="1:20" ht="14.4">
      <c r="A108" s="334"/>
      <c r="B108" s="320"/>
      <c r="C108" s="335"/>
      <c r="D108" s="320"/>
      <c r="E108" s="335"/>
      <c r="O108" s="441"/>
      <c r="P108" s="441"/>
      <c r="Q108" s="441"/>
      <c r="R108" s="441"/>
      <c r="S108" s="441"/>
      <c r="T108" s="441"/>
    </row>
    <row r="109" spans="1:20" ht="14.4">
      <c r="A109" s="334"/>
      <c r="B109" s="320"/>
      <c r="C109" s="335"/>
      <c r="D109" s="320"/>
      <c r="E109" s="335"/>
      <c r="O109" s="441"/>
      <c r="P109" s="441"/>
      <c r="Q109" s="441"/>
      <c r="R109" s="441"/>
      <c r="S109" s="441"/>
      <c r="T109" s="441"/>
    </row>
    <row r="110" spans="1:20" ht="14.4">
      <c r="A110" s="334"/>
      <c r="B110" s="320"/>
      <c r="C110" s="335"/>
      <c r="D110" s="320"/>
      <c r="E110" s="335"/>
      <c r="O110" s="441"/>
      <c r="P110" s="441"/>
      <c r="Q110" s="441"/>
      <c r="R110" s="441"/>
      <c r="S110" s="441"/>
      <c r="T110" s="441"/>
    </row>
    <row r="111" spans="1:20" ht="14.4">
      <c r="A111" s="334"/>
      <c r="B111" s="320"/>
      <c r="C111" s="335"/>
      <c r="D111" s="320"/>
      <c r="E111" s="335"/>
      <c r="O111" s="441"/>
      <c r="P111" s="441"/>
      <c r="Q111" s="441"/>
      <c r="R111" s="441"/>
      <c r="S111" s="441"/>
      <c r="T111" s="441"/>
    </row>
    <row r="112" spans="1:20" ht="14.4">
      <c r="A112" s="334"/>
      <c r="B112" s="320"/>
      <c r="C112" s="335"/>
      <c r="D112" s="320"/>
      <c r="E112" s="335"/>
      <c r="O112" s="441"/>
      <c r="P112" s="441"/>
      <c r="Q112" s="441"/>
      <c r="R112" s="441"/>
      <c r="S112" s="441"/>
      <c r="T112" s="441"/>
    </row>
    <row r="113" spans="1:20" ht="14.4">
      <c r="A113" s="334"/>
      <c r="B113" s="320"/>
      <c r="C113" s="335"/>
      <c r="D113" s="320"/>
      <c r="E113" s="335"/>
      <c r="O113" s="441"/>
      <c r="P113" s="441"/>
      <c r="Q113" s="441"/>
      <c r="R113" s="441"/>
      <c r="S113" s="441"/>
      <c r="T113" s="441"/>
    </row>
    <row r="114" spans="1:20" ht="14.4">
      <c r="A114" s="334"/>
      <c r="B114" s="320"/>
      <c r="C114" s="335"/>
      <c r="D114" s="320"/>
      <c r="E114" s="335"/>
    </row>
    <row r="115" spans="1:20" ht="14.4">
      <c r="A115" s="334"/>
      <c r="B115" s="320"/>
      <c r="C115" s="335"/>
      <c r="D115" s="320"/>
      <c r="E115" s="335"/>
    </row>
    <row r="116" spans="1:20" ht="14.4">
      <c r="A116" s="334"/>
      <c r="B116" s="320"/>
      <c r="C116" s="335"/>
      <c r="D116" s="320"/>
      <c r="E116" s="335"/>
    </row>
    <row r="117" spans="1:20" ht="14.4">
      <c r="A117" s="334"/>
      <c r="B117" s="320"/>
      <c r="C117" s="335"/>
      <c r="D117" s="320"/>
      <c r="E117" s="335"/>
      <c r="O117" s="440"/>
      <c r="P117" s="440"/>
      <c r="Q117" s="440"/>
      <c r="R117" s="440"/>
      <c r="S117" s="440"/>
      <c r="T117" s="440"/>
    </row>
    <row r="118" spans="1:20" ht="14.4">
      <c r="A118" s="334"/>
      <c r="B118" s="320"/>
      <c r="C118" s="335"/>
      <c r="D118" s="320"/>
      <c r="E118" s="335"/>
      <c r="O118" s="441"/>
      <c r="P118" s="441"/>
      <c r="Q118" s="441"/>
      <c r="R118" s="441"/>
      <c r="S118" s="441"/>
      <c r="T118" s="441"/>
    </row>
    <row r="119" spans="1:20" ht="14.4">
      <c r="A119"/>
      <c r="B119" s="320"/>
      <c r="C119" s="335"/>
      <c r="D119" s="335"/>
      <c r="E119" s="335"/>
      <c r="O119" s="441"/>
      <c r="P119" s="441"/>
      <c r="Q119" s="441"/>
      <c r="R119" s="441"/>
      <c r="S119" s="441"/>
      <c r="T119" s="441"/>
    </row>
    <row r="120" spans="1:20">
      <c r="O120" s="441"/>
      <c r="P120" s="441"/>
      <c r="Q120" s="441"/>
      <c r="R120" s="441"/>
      <c r="S120" s="441"/>
      <c r="T120" s="441"/>
    </row>
    <row r="121" spans="1:20">
      <c r="O121" s="441"/>
      <c r="P121" s="441"/>
      <c r="Q121" s="441"/>
      <c r="R121" s="441"/>
      <c r="S121" s="441"/>
      <c r="T121" s="441"/>
    </row>
    <row r="122" spans="1:20">
      <c r="O122" s="441"/>
      <c r="P122" s="441"/>
      <c r="Q122" s="441"/>
      <c r="R122" s="441"/>
      <c r="S122" s="441"/>
      <c r="T122" s="441"/>
    </row>
    <row r="123" spans="1:20">
      <c r="O123" s="441"/>
      <c r="P123" s="441"/>
      <c r="Q123" s="441"/>
      <c r="R123" s="441"/>
      <c r="S123" s="441"/>
      <c r="T123" s="441"/>
    </row>
    <row r="124" spans="1:20">
      <c r="O124" s="441"/>
      <c r="P124" s="441"/>
      <c r="Q124" s="441"/>
      <c r="R124" s="441"/>
      <c r="S124" s="441"/>
      <c r="T124" s="441"/>
    </row>
    <row r="125" spans="1:20">
      <c r="O125" s="441"/>
      <c r="P125" s="441"/>
      <c r="Q125" s="441"/>
      <c r="R125" s="441"/>
      <c r="S125" s="441"/>
      <c r="T125" s="441"/>
    </row>
    <row r="126" spans="1:20">
      <c r="O126" s="441"/>
      <c r="P126" s="441"/>
      <c r="Q126" s="441"/>
      <c r="R126" s="441"/>
      <c r="S126" s="441"/>
      <c r="T126" s="441"/>
    </row>
    <row r="127" spans="1:20">
      <c r="O127" s="441"/>
      <c r="P127" s="441"/>
      <c r="Q127" s="441"/>
      <c r="R127" s="441"/>
      <c r="S127" s="441"/>
      <c r="T127" s="441"/>
    </row>
    <row r="128" spans="1:20">
      <c r="O128" s="441"/>
      <c r="P128" s="441"/>
      <c r="Q128" s="441"/>
      <c r="R128" s="441"/>
      <c r="S128" s="441"/>
      <c r="T128" s="441"/>
    </row>
    <row r="129" spans="15:20">
      <c r="O129" s="441"/>
      <c r="P129" s="441"/>
      <c r="Q129" s="441"/>
      <c r="R129" s="441"/>
      <c r="S129" s="441"/>
      <c r="T129" s="441"/>
    </row>
    <row r="133" spans="15:20">
      <c r="O133" s="440"/>
      <c r="P133" s="440"/>
      <c r="Q133" s="440"/>
      <c r="R133" s="440"/>
      <c r="S133" s="440"/>
      <c r="T133" s="440"/>
    </row>
    <row r="134" spans="15:20">
      <c r="O134" s="441"/>
      <c r="P134" s="441"/>
      <c r="Q134" s="441"/>
      <c r="R134" s="441"/>
      <c r="S134" s="441"/>
      <c r="T134" s="441"/>
    </row>
    <row r="135" spans="15:20">
      <c r="O135" s="441"/>
      <c r="P135" s="441"/>
      <c r="Q135" s="441"/>
      <c r="R135" s="441"/>
      <c r="S135" s="441"/>
      <c r="T135" s="441"/>
    </row>
    <row r="136" spans="15:20">
      <c r="O136" s="441"/>
      <c r="P136" s="441"/>
      <c r="Q136" s="441"/>
      <c r="R136" s="441"/>
      <c r="S136" s="441"/>
      <c r="T136" s="441"/>
    </row>
    <row r="137" spans="15:20">
      <c r="O137" s="441"/>
      <c r="P137" s="441"/>
      <c r="Q137" s="441"/>
      <c r="R137" s="441"/>
      <c r="S137" s="441"/>
      <c r="T137" s="441"/>
    </row>
    <row r="138" spans="15:20">
      <c r="O138" s="441"/>
      <c r="P138" s="441"/>
      <c r="Q138" s="441"/>
      <c r="R138" s="441"/>
      <c r="S138" s="441"/>
      <c r="T138" s="441"/>
    </row>
    <row r="139" spans="15:20">
      <c r="O139" s="441"/>
      <c r="P139" s="441"/>
      <c r="Q139" s="441"/>
      <c r="R139" s="441"/>
      <c r="S139" s="441"/>
      <c r="T139" s="441"/>
    </row>
    <row r="140" spans="15:20">
      <c r="O140" s="441"/>
      <c r="P140" s="441"/>
      <c r="Q140" s="441"/>
      <c r="R140" s="441"/>
      <c r="S140" s="441"/>
      <c r="T140" s="441"/>
    </row>
    <row r="141" spans="15:20">
      <c r="O141" s="441"/>
      <c r="P141" s="441"/>
      <c r="Q141" s="441"/>
      <c r="R141" s="441"/>
      <c r="S141" s="441"/>
      <c r="T141" s="441"/>
    </row>
    <row r="142" spans="15:20">
      <c r="O142" s="441"/>
      <c r="P142" s="441"/>
      <c r="Q142" s="441"/>
      <c r="R142" s="441"/>
      <c r="S142" s="441"/>
      <c r="T142" s="441"/>
    </row>
    <row r="143" spans="15:20">
      <c r="O143" s="441"/>
      <c r="P143" s="441"/>
      <c r="Q143" s="441"/>
      <c r="R143" s="441"/>
      <c r="S143" s="441"/>
      <c r="T143" s="441"/>
    </row>
    <row r="144" spans="15:20">
      <c r="O144" s="441"/>
      <c r="P144" s="441"/>
      <c r="Q144" s="441"/>
      <c r="R144" s="441"/>
      <c r="S144" s="441"/>
      <c r="T144" s="441"/>
    </row>
    <row r="145" spans="11:20">
      <c r="O145" s="441"/>
      <c r="P145" s="441"/>
      <c r="Q145" s="441"/>
      <c r="R145" s="441"/>
      <c r="S145" s="441"/>
      <c r="T145" s="441"/>
    </row>
    <row r="146" spans="11:20">
      <c r="O146" s="441"/>
      <c r="P146" s="441"/>
      <c r="Q146" s="441"/>
      <c r="R146" s="441"/>
      <c r="S146" s="441"/>
      <c r="T146" s="441"/>
    </row>
    <row r="149" spans="11:20">
      <c r="O149" s="440"/>
      <c r="P149" s="440"/>
      <c r="Q149" s="440"/>
      <c r="R149" s="440"/>
      <c r="S149" s="440"/>
      <c r="T149" s="440"/>
    </row>
    <row r="150" spans="11:20">
      <c r="O150" s="441"/>
      <c r="P150" s="441"/>
      <c r="Q150" s="441"/>
      <c r="R150" s="441"/>
      <c r="S150" s="441"/>
      <c r="T150" s="441"/>
    </row>
    <row r="151" spans="11:20">
      <c r="O151" s="441"/>
      <c r="P151" s="441"/>
      <c r="Q151" s="441"/>
      <c r="R151" s="441"/>
      <c r="S151" s="441"/>
      <c r="T151" s="441"/>
    </row>
    <row r="152" spans="11:20">
      <c r="O152" s="441"/>
      <c r="P152" s="441"/>
      <c r="Q152" s="441"/>
      <c r="R152" s="441"/>
      <c r="S152" s="441"/>
      <c r="T152" s="441"/>
    </row>
    <row r="153" spans="11:20">
      <c r="O153" s="441"/>
      <c r="P153" s="441"/>
      <c r="Q153" s="441"/>
      <c r="R153" s="441"/>
      <c r="S153" s="441"/>
      <c r="T153" s="441"/>
    </row>
    <row r="154" spans="11:20">
      <c r="O154" s="441"/>
      <c r="P154" s="441"/>
      <c r="Q154" s="441"/>
      <c r="R154" s="441"/>
      <c r="S154" s="441"/>
      <c r="T154" s="441"/>
    </row>
    <row r="155" spans="11:20">
      <c r="O155" s="441"/>
      <c r="P155" s="441"/>
      <c r="Q155" s="441"/>
      <c r="R155" s="441"/>
      <c r="S155" s="441"/>
      <c r="T155" s="441"/>
    </row>
    <row r="156" spans="11:20">
      <c r="O156" s="441"/>
      <c r="P156" s="441"/>
      <c r="Q156" s="441"/>
      <c r="R156" s="441"/>
      <c r="S156" s="441"/>
      <c r="T156" s="441"/>
    </row>
    <row r="157" spans="11:20">
      <c r="O157" s="441"/>
      <c r="P157" s="441"/>
      <c r="Q157" s="441"/>
      <c r="R157" s="441"/>
      <c r="S157" s="441"/>
      <c r="T157" s="441"/>
    </row>
    <row r="158" spans="11:20">
      <c r="O158" s="441"/>
      <c r="P158" s="441"/>
      <c r="Q158" s="441"/>
      <c r="R158" s="441"/>
      <c r="S158" s="441"/>
      <c r="T158" s="441"/>
    </row>
    <row r="159" spans="11:20">
      <c r="K159" s="3"/>
      <c r="L159" s="3"/>
      <c r="M159" s="3"/>
      <c r="N159" s="3"/>
      <c r="O159" s="441"/>
      <c r="P159" s="441"/>
      <c r="Q159" s="441"/>
      <c r="R159" s="441"/>
      <c r="S159" s="441"/>
      <c r="T159" s="441"/>
    </row>
    <row r="160" spans="11:20">
      <c r="O160" s="441"/>
      <c r="P160" s="441"/>
      <c r="Q160" s="441"/>
      <c r="R160" s="441"/>
      <c r="S160" s="441"/>
      <c r="T160" s="441"/>
    </row>
    <row r="161" spans="15:20">
      <c r="O161" s="441"/>
      <c r="P161" s="441"/>
      <c r="Q161" s="441"/>
      <c r="R161" s="441"/>
      <c r="S161" s="441"/>
      <c r="T161" s="441"/>
    </row>
    <row r="165" spans="15:20">
      <c r="O165" s="440"/>
      <c r="P165" s="440"/>
      <c r="Q165" s="440"/>
      <c r="R165" s="440"/>
      <c r="S165" s="440"/>
      <c r="T165" s="440"/>
    </row>
    <row r="166" spans="15:20">
      <c r="O166" s="441"/>
      <c r="P166" s="441"/>
      <c r="Q166" s="441"/>
      <c r="R166" s="441"/>
      <c r="S166" s="441"/>
      <c r="T166" s="441"/>
    </row>
    <row r="167" spans="15:20">
      <c r="O167" s="441"/>
      <c r="P167" s="441"/>
      <c r="Q167" s="441"/>
      <c r="R167" s="441"/>
      <c r="S167" s="441"/>
      <c r="T167" s="441"/>
    </row>
    <row r="168" spans="15:20">
      <c r="O168" s="441"/>
      <c r="P168" s="441"/>
      <c r="Q168" s="441"/>
      <c r="R168" s="441"/>
      <c r="S168" s="441"/>
      <c r="T168" s="441"/>
    </row>
    <row r="169" spans="15:20">
      <c r="O169" s="441"/>
      <c r="P169" s="441"/>
      <c r="Q169" s="441"/>
      <c r="R169" s="441"/>
      <c r="S169" s="441"/>
      <c r="T169" s="441"/>
    </row>
    <row r="170" spans="15:20">
      <c r="O170" s="441"/>
      <c r="P170" s="441"/>
      <c r="Q170" s="441"/>
      <c r="R170" s="441"/>
      <c r="S170" s="441"/>
      <c r="T170" s="441"/>
    </row>
    <row r="171" spans="15:20">
      <c r="O171" s="441"/>
      <c r="P171" s="441"/>
      <c r="Q171" s="441"/>
      <c r="R171" s="441"/>
      <c r="S171" s="441"/>
      <c r="T171" s="441"/>
    </row>
    <row r="172" spans="15:20">
      <c r="O172" s="441"/>
      <c r="P172" s="441"/>
      <c r="Q172" s="441"/>
      <c r="R172" s="441"/>
      <c r="S172" s="441"/>
      <c r="T172" s="441"/>
    </row>
    <row r="173" spans="15:20">
      <c r="O173" s="441"/>
      <c r="P173" s="441"/>
      <c r="Q173" s="441"/>
      <c r="R173" s="441"/>
      <c r="S173" s="441"/>
      <c r="T173" s="441"/>
    </row>
    <row r="174" spans="15:20">
      <c r="O174" s="441"/>
      <c r="P174" s="441"/>
      <c r="Q174" s="441"/>
      <c r="R174" s="441"/>
      <c r="S174" s="441"/>
      <c r="T174" s="441"/>
    </row>
    <row r="175" spans="15:20">
      <c r="O175" s="441"/>
      <c r="P175" s="441"/>
      <c r="Q175" s="441"/>
      <c r="R175" s="441"/>
      <c r="S175" s="441"/>
      <c r="T175" s="441"/>
    </row>
    <row r="176" spans="15:20">
      <c r="O176" s="441"/>
      <c r="P176" s="441"/>
      <c r="Q176" s="441"/>
      <c r="R176" s="441"/>
      <c r="S176" s="441"/>
      <c r="T176" s="441"/>
    </row>
    <row r="177" spans="15:20">
      <c r="O177" s="441"/>
      <c r="P177" s="441"/>
      <c r="Q177" s="441"/>
      <c r="R177" s="441"/>
      <c r="S177" s="441"/>
      <c r="T177" s="441"/>
    </row>
    <row r="194" spans="8:28">
      <c r="H194" s="15" t="s">
        <v>417</v>
      </c>
      <c r="AB194" s="15" t="s">
        <v>418</v>
      </c>
    </row>
    <row r="267" spans="20:38">
      <c r="T267" s="327"/>
      <c r="U267" s="327"/>
      <c r="V267" s="327"/>
      <c r="W267" s="327"/>
      <c r="X267" s="327"/>
      <c r="Y267" s="327"/>
      <c r="Z267" s="327"/>
      <c r="AA267" s="327"/>
      <c r="AB267" s="327"/>
      <c r="AC267" s="327"/>
      <c r="AD267" s="327"/>
      <c r="AE267" s="327"/>
      <c r="AF267" s="327"/>
      <c r="AG267" s="327"/>
      <c r="AH267" s="327"/>
      <c r="AI267" s="327"/>
      <c r="AJ267" s="327"/>
      <c r="AK267" s="327"/>
      <c r="AL267" s="327"/>
    </row>
    <row r="268" spans="20:38">
      <c r="T268" s="327"/>
      <c r="U268" s="327"/>
      <c r="V268" s="327"/>
      <c r="W268" s="327"/>
      <c r="X268" s="327"/>
      <c r="Y268" s="327"/>
      <c r="Z268" s="327"/>
      <c r="AA268" s="327"/>
      <c r="AB268" s="327"/>
      <c r="AC268" s="327"/>
      <c r="AD268" s="327"/>
      <c r="AE268" s="327"/>
      <c r="AF268" s="327"/>
      <c r="AG268" s="327"/>
      <c r="AH268" s="327"/>
      <c r="AI268" s="327"/>
      <c r="AJ268" s="327"/>
      <c r="AK268" s="327"/>
      <c r="AL268" s="327"/>
    </row>
    <row r="269" spans="20:38">
      <c r="T269" s="327"/>
      <c r="U269" s="327"/>
      <c r="V269" s="327"/>
      <c r="W269" s="327"/>
      <c r="X269" s="327"/>
      <c r="Y269" s="327"/>
      <c r="Z269" s="327"/>
      <c r="AA269" s="327"/>
      <c r="AB269" s="327"/>
      <c r="AC269" s="327"/>
      <c r="AD269" s="327"/>
      <c r="AE269" s="327"/>
      <c r="AF269" s="327"/>
      <c r="AG269" s="327"/>
      <c r="AH269" s="327"/>
      <c r="AI269" s="327"/>
      <c r="AJ269" s="327"/>
      <c r="AK269" s="327"/>
      <c r="AL269" s="327"/>
    </row>
    <row r="270" spans="20:38">
      <c r="T270" s="327"/>
      <c r="U270" s="327"/>
      <c r="V270" s="327"/>
      <c r="W270" s="327"/>
      <c r="X270" s="327"/>
      <c r="Y270" s="327"/>
      <c r="Z270" s="327"/>
      <c r="AA270" s="327"/>
      <c r="AB270" s="327"/>
      <c r="AC270" s="327"/>
      <c r="AD270" s="327"/>
      <c r="AE270" s="327"/>
      <c r="AF270" s="327"/>
      <c r="AG270" s="327"/>
      <c r="AH270" s="327"/>
      <c r="AI270" s="327"/>
      <c r="AJ270" s="327"/>
      <c r="AK270" s="327"/>
      <c r="AL270" s="327"/>
    </row>
    <row r="271" spans="20:38">
      <c r="T271" s="327"/>
      <c r="U271" s="327"/>
      <c r="V271" s="327"/>
      <c r="W271" s="327"/>
      <c r="X271" s="327"/>
      <c r="Y271" s="327"/>
      <c r="Z271" s="327"/>
      <c r="AA271" s="327"/>
      <c r="AB271" s="327"/>
      <c r="AC271" s="327"/>
      <c r="AD271" s="327"/>
      <c r="AE271" s="327"/>
      <c r="AF271" s="327"/>
      <c r="AG271" s="327"/>
      <c r="AH271" s="327"/>
      <c r="AI271" s="327"/>
      <c r="AJ271" s="327"/>
      <c r="AK271" s="327"/>
      <c r="AL271" s="327"/>
    </row>
    <row r="272" spans="20:38">
      <c r="T272" s="327"/>
      <c r="U272" s="327"/>
      <c r="V272" s="327"/>
      <c r="W272" s="327"/>
      <c r="X272" s="327"/>
      <c r="Y272" s="327"/>
      <c r="Z272" s="327"/>
      <c r="AA272" s="327"/>
      <c r="AB272" s="327"/>
      <c r="AC272" s="327"/>
      <c r="AD272" s="327"/>
      <c r="AE272" s="327"/>
      <c r="AF272" s="327"/>
      <c r="AG272" s="327"/>
      <c r="AH272" s="327"/>
      <c r="AI272" s="327"/>
      <c r="AJ272" s="327"/>
      <c r="AK272" s="327"/>
      <c r="AL272" s="327"/>
    </row>
    <row r="273" spans="20:38">
      <c r="T273" s="327"/>
      <c r="U273" s="327"/>
      <c r="V273" s="327"/>
      <c r="W273" s="327"/>
      <c r="X273" s="327"/>
      <c r="Y273" s="327"/>
      <c r="Z273" s="327"/>
      <c r="AA273" s="327"/>
      <c r="AB273" s="327"/>
      <c r="AC273" s="327"/>
      <c r="AD273" s="327"/>
      <c r="AE273" s="327"/>
      <c r="AF273" s="327"/>
      <c r="AG273" s="327"/>
      <c r="AH273" s="327"/>
      <c r="AI273" s="327"/>
      <c r="AJ273" s="327"/>
      <c r="AK273" s="327"/>
      <c r="AL273" s="327"/>
    </row>
    <row r="274" spans="20:38">
      <c r="T274" s="327"/>
      <c r="U274" s="327"/>
      <c r="V274" s="327"/>
      <c r="W274" s="327"/>
      <c r="X274" s="327"/>
      <c r="Y274" s="327"/>
      <c r="Z274" s="327"/>
      <c r="AA274" s="327"/>
      <c r="AB274" s="327"/>
      <c r="AC274" s="327"/>
      <c r="AD274" s="327"/>
      <c r="AE274" s="327"/>
      <c r="AF274" s="327"/>
      <c r="AG274" s="327"/>
      <c r="AH274" s="327"/>
      <c r="AI274" s="327"/>
      <c r="AJ274" s="327"/>
      <c r="AK274" s="327"/>
      <c r="AL274" s="327"/>
    </row>
    <row r="275" spans="20:38">
      <c r="T275" s="327"/>
      <c r="U275" s="327"/>
      <c r="V275" s="327"/>
      <c r="W275" s="327"/>
      <c r="X275" s="327"/>
      <c r="Y275" s="327"/>
      <c r="Z275" s="327"/>
      <c r="AA275" s="327"/>
      <c r="AB275" s="327"/>
      <c r="AC275" s="327"/>
      <c r="AD275" s="327"/>
      <c r="AE275" s="327"/>
      <c r="AF275" s="327"/>
      <c r="AG275" s="327"/>
      <c r="AH275" s="327"/>
      <c r="AI275" s="327"/>
      <c r="AJ275" s="327"/>
      <c r="AK275" s="327"/>
      <c r="AL275" s="327"/>
    </row>
    <row r="276" spans="20:38">
      <c r="T276" s="327"/>
      <c r="U276" s="327"/>
      <c r="V276" s="327"/>
      <c r="W276" s="327"/>
      <c r="X276" s="327"/>
      <c r="Y276" s="327"/>
      <c r="Z276" s="327"/>
      <c r="AA276" s="327"/>
      <c r="AB276" s="327"/>
      <c r="AC276" s="327"/>
      <c r="AD276" s="327"/>
      <c r="AE276" s="327"/>
      <c r="AF276" s="327"/>
      <c r="AG276" s="327"/>
      <c r="AH276" s="327"/>
      <c r="AI276" s="327"/>
      <c r="AJ276" s="327"/>
      <c r="AK276" s="327"/>
      <c r="AL276" s="327"/>
    </row>
    <row r="277" spans="20:38">
      <c r="T277" s="327"/>
      <c r="U277" s="327"/>
      <c r="V277" s="327"/>
      <c r="W277" s="327"/>
      <c r="X277" s="327"/>
      <c r="Y277" s="327"/>
      <c r="Z277" s="327"/>
      <c r="AA277" s="327"/>
      <c r="AB277" s="327"/>
      <c r="AC277" s="327"/>
      <c r="AD277" s="327"/>
      <c r="AE277" s="327"/>
      <c r="AF277" s="327"/>
      <c r="AG277" s="327"/>
      <c r="AH277" s="327"/>
      <c r="AI277" s="327"/>
      <c r="AJ277" s="327"/>
      <c r="AK277" s="327"/>
      <c r="AL277" s="327"/>
    </row>
    <row r="278" spans="20:38">
      <c r="T278" s="327"/>
      <c r="U278" s="327"/>
      <c r="V278" s="327"/>
      <c r="W278" s="327"/>
      <c r="X278" s="327"/>
      <c r="Y278" s="327"/>
      <c r="Z278" s="327"/>
      <c r="AA278" s="327"/>
      <c r="AB278" s="327"/>
      <c r="AC278" s="327"/>
      <c r="AD278" s="327"/>
      <c r="AE278" s="327"/>
      <c r="AF278" s="327"/>
      <c r="AG278" s="327"/>
      <c r="AH278" s="327"/>
      <c r="AI278" s="327"/>
      <c r="AJ278" s="327"/>
      <c r="AK278" s="327"/>
      <c r="AL278" s="327"/>
    </row>
    <row r="279" spans="20:38">
      <c r="T279" s="327"/>
      <c r="U279" s="327"/>
      <c r="V279" s="327"/>
      <c r="W279" s="327"/>
      <c r="X279" s="327"/>
      <c r="Y279" s="327"/>
      <c r="Z279" s="327"/>
      <c r="AA279" s="327"/>
      <c r="AB279" s="327"/>
      <c r="AC279" s="327"/>
      <c r="AD279" s="327"/>
      <c r="AE279" s="327"/>
      <c r="AF279" s="327"/>
      <c r="AG279" s="327"/>
      <c r="AH279" s="327"/>
      <c r="AI279" s="327"/>
      <c r="AJ279" s="327"/>
      <c r="AK279" s="327"/>
      <c r="AL279" s="327"/>
    </row>
    <row r="280" spans="20:38">
      <c r="T280" s="327"/>
      <c r="U280" s="327"/>
      <c r="V280" s="327"/>
      <c r="W280" s="327"/>
      <c r="X280" s="327"/>
      <c r="Y280" s="327"/>
      <c r="Z280" s="327"/>
      <c r="AA280" s="327"/>
      <c r="AB280" s="327"/>
      <c r="AC280" s="327"/>
      <c r="AD280" s="327"/>
      <c r="AE280" s="327"/>
      <c r="AF280" s="327"/>
      <c r="AG280" s="327"/>
      <c r="AH280" s="327"/>
      <c r="AI280" s="327"/>
      <c r="AJ280" s="327"/>
      <c r="AK280" s="327"/>
      <c r="AL280" s="327"/>
    </row>
    <row r="281" spans="20:38">
      <c r="T281" s="327"/>
      <c r="U281" s="327"/>
      <c r="V281" s="327"/>
      <c r="W281" s="327"/>
      <c r="X281" s="327"/>
      <c r="Y281" s="327"/>
      <c r="Z281" s="327"/>
      <c r="AA281" s="327"/>
      <c r="AB281" s="327"/>
      <c r="AC281" s="327"/>
      <c r="AD281" s="327"/>
      <c r="AE281" s="327"/>
      <c r="AF281" s="327"/>
      <c r="AG281" s="327"/>
      <c r="AH281" s="327"/>
      <c r="AI281" s="327"/>
      <c r="AJ281" s="327"/>
      <c r="AK281" s="327"/>
      <c r="AL281" s="327"/>
    </row>
    <row r="282" spans="20:38">
      <c r="T282" s="327"/>
      <c r="U282" s="327"/>
      <c r="V282" s="327"/>
      <c r="W282" s="327"/>
      <c r="X282" s="327"/>
      <c r="Y282" s="327"/>
      <c r="Z282" s="327"/>
      <c r="AA282" s="327"/>
      <c r="AB282" s="327"/>
      <c r="AC282" s="327"/>
      <c r="AD282" s="327"/>
      <c r="AE282" s="327"/>
      <c r="AF282" s="327"/>
      <c r="AG282" s="327"/>
      <c r="AH282" s="327"/>
      <c r="AI282" s="327"/>
      <c r="AJ282" s="327"/>
      <c r="AK282" s="327"/>
      <c r="AL282" s="327"/>
    </row>
    <row r="283" spans="20:38">
      <c r="T283" s="327"/>
      <c r="U283" s="327"/>
      <c r="V283" s="327"/>
      <c r="W283" s="327"/>
      <c r="X283" s="327"/>
      <c r="Y283" s="327"/>
      <c r="Z283" s="327"/>
      <c r="AA283" s="327"/>
      <c r="AB283" s="327"/>
      <c r="AC283" s="327"/>
      <c r="AD283" s="327"/>
      <c r="AE283" s="327"/>
      <c r="AF283" s="327"/>
      <c r="AG283" s="327"/>
      <c r="AH283" s="327"/>
      <c r="AI283" s="327"/>
      <c r="AJ283" s="327"/>
    </row>
  </sheetData>
  <mergeCells count="3">
    <mergeCell ref="B70:E70"/>
    <mergeCell ref="AY42:BG42"/>
    <mergeCell ref="AL42:AM42"/>
  </mergeCells>
  <phoneticPr fontId="9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N214"/>
  <sheetViews>
    <sheetView topLeftCell="A18" zoomScale="76" zoomScaleNormal="76" workbookViewId="0">
      <selection activeCell="A63" sqref="A63"/>
    </sheetView>
  </sheetViews>
  <sheetFormatPr defaultColWidth="5" defaultRowHeight="13.2"/>
  <cols>
    <col min="1" max="9" width="14.33203125" style="2" customWidth="1"/>
    <col min="10" max="10" width="16.6640625" style="2" customWidth="1"/>
    <col min="11" max="96" width="14.33203125" style="2" customWidth="1"/>
    <col min="97" max="97" width="19.44140625" style="2" customWidth="1"/>
    <col min="98" max="106" width="14.33203125" style="2" customWidth="1"/>
    <col min="107" max="112" width="12" style="2" customWidth="1"/>
    <col min="113" max="113" width="6.109375" style="2" customWidth="1"/>
    <col min="114" max="114" width="7.109375" style="2" customWidth="1"/>
    <col min="115" max="115" width="10.88671875" style="2" customWidth="1"/>
    <col min="116" max="116" width="10" style="2" customWidth="1"/>
    <col min="117" max="117" width="19.6640625" style="2" bestFit="1" customWidth="1"/>
    <col min="118" max="118" width="19.33203125" style="2" customWidth="1"/>
    <col min="119" max="123" width="12.44140625" style="2" customWidth="1"/>
    <col min="124" max="124" width="13.44140625" style="2" customWidth="1"/>
    <col min="125" max="125" width="8" style="2" customWidth="1"/>
    <col min="126" max="126" width="12.109375" style="2" customWidth="1"/>
    <col min="127" max="127" width="10.33203125" style="2" bestFit="1" customWidth="1"/>
    <col min="128" max="133" width="10.6640625" style="2" customWidth="1"/>
    <col min="134" max="134" width="12" style="2" customWidth="1"/>
    <col min="135" max="136" width="10.6640625" style="2" customWidth="1"/>
    <col min="137" max="137" width="12.44140625" style="2" customWidth="1"/>
    <col min="138" max="144" width="13.44140625" style="2" customWidth="1"/>
    <col min="145" max="16384" width="5" style="2"/>
  </cols>
  <sheetData>
    <row r="1" spans="1:131" ht="24.6">
      <c r="A1" s="186"/>
      <c r="B1" s="100"/>
      <c r="C1" s="95"/>
      <c r="D1" s="95"/>
      <c r="E1" s="101"/>
      <c r="F1" s="96"/>
      <c r="J1" s="220">
        <v>2008</v>
      </c>
      <c r="K1" s="23"/>
      <c r="V1" s="1"/>
      <c r="W1" s="1"/>
      <c r="X1" s="1"/>
      <c r="Y1" s="1"/>
      <c r="Z1" s="1"/>
      <c r="AA1" s="1"/>
      <c r="AE1" s="220">
        <v>2009</v>
      </c>
      <c r="AF1" s="23"/>
      <c r="BB1" s="220">
        <v>2010</v>
      </c>
      <c r="BX1" s="220">
        <v>2011</v>
      </c>
      <c r="CS1" s="220">
        <v>2012</v>
      </c>
      <c r="DN1" s="220">
        <v>2013</v>
      </c>
      <c r="DY1" s="220">
        <v>2014</v>
      </c>
      <c r="DZ1" s="220">
        <v>2015</v>
      </c>
      <c r="EA1" s="360" t="s">
        <v>419</v>
      </c>
    </row>
    <row r="2" spans="1:131" ht="13.8" thickBot="1">
      <c r="A2" s="3" t="s">
        <v>420</v>
      </c>
      <c r="B2" s="3"/>
      <c r="C2" s="3"/>
      <c r="D2" s="3"/>
      <c r="E2" s="3"/>
      <c r="F2" s="3"/>
      <c r="G2" s="3"/>
      <c r="J2" s="2" t="s">
        <v>282</v>
      </c>
      <c r="K2" s="2" t="s">
        <v>421</v>
      </c>
      <c r="L2" s="24"/>
      <c r="N2" s="25"/>
      <c r="O2" s="25"/>
      <c r="P2" s="25"/>
      <c r="Q2" s="25"/>
      <c r="V2" s="2" t="s">
        <v>422</v>
      </c>
      <c r="W2" s="3"/>
      <c r="X2" s="3"/>
      <c r="Y2" s="3"/>
      <c r="Z2" s="3"/>
      <c r="AA2" s="3"/>
      <c r="AB2" s="3"/>
      <c r="AE2" s="2" t="s">
        <v>282</v>
      </c>
      <c r="AF2" s="2" t="s">
        <v>423</v>
      </c>
      <c r="AG2" s="24"/>
      <c r="AI2" s="25"/>
      <c r="AJ2" s="25"/>
      <c r="AK2" s="25"/>
      <c r="AL2" s="25"/>
      <c r="AQ2" s="2" t="s">
        <v>424</v>
      </c>
      <c r="AR2" s="3"/>
      <c r="AS2" s="3"/>
      <c r="AT2" s="3"/>
      <c r="AU2" s="3"/>
      <c r="AV2" s="3"/>
      <c r="AW2" s="3"/>
      <c r="BA2" s="2" t="s">
        <v>282</v>
      </c>
      <c r="BB2" s="2" t="s">
        <v>425</v>
      </c>
      <c r="BM2" s="2" t="s">
        <v>424</v>
      </c>
      <c r="BN2" s="3"/>
      <c r="BO2" s="3"/>
      <c r="BP2" s="3"/>
      <c r="BQ2" s="3"/>
      <c r="BR2" s="3"/>
      <c r="BS2" s="3"/>
      <c r="BW2" s="2" t="s">
        <v>282</v>
      </c>
      <c r="BX2" s="2" t="s">
        <v>426</v>
      </c>
      <c r="CH2" s="2" t="s">
        <v>424</v>
      </c>
      <c r="CI2" s="3"/>
      <c r="CJ2" s="3"/>
      <c r="CK2" s="3"/>
      <c r="CL2" s="3"/>
      <c r="CM2" s="3"/>
      <c r="CN2" s="3"/>
      <c r="CS2" s="2" t="s">
        <v>282</v>
      </c>
      <c r="CT2" s="2" t="s">
        <v>427</v>
      </c>
      <c r="DC2" s="2" t="s">
        <v>424</v>
      </c>
      <c r="DD2" s="3"/>
      <c r="DE2" s="3"/>
      <c r="DF2" s="3"/>
      <c r="DG2" s="3"/>
      <c r="DH2" s="3"/>
      <c r="DI2" s="3"/>
      <c r="DN2" s="2" t="s">
        <v>282</v>
      </c>
      <c r="DO2" s="2" t="s">
        <v>428</v>
      </c>
    </row>
    <row r="3" spans="1:131" ht="13.8">
      <c r="J3" s="12"/>
      <c r="K3" s="15"/>
      <c r="M3" s="25"/>
      <c r="N3" s="25"/>
      <c r="O3" s="25"/>
      <c r="P3" s="25"/>
      <c r="S3" s="26" t="s">
        <v>382</v>
      </c>
      <c r="T3" s="68">
        <v>8.8000000000000005E-3</v>
      </c>
      <c r="AE3" s="12"/>
      <c r="AF3" s="15"/>
      <c r="AH3" s="25"/>
      <c r="AI3" s="25"/>
      <c r="AJ3" s="25"/>
      <c r="AK3" s="25"/>
      <c r="AQ3" s="692" t="s">
        <v>337</v>
      </c>
      <c r="AR3" s="692" t="s">
        <v>305</v>
      </c>
      <c r="AS3" s="692" t="s">
        <v>306</v>
      </c>
      <c r="AT3" s="692" t="s">
        <v>307</v>
      </c>
      <c r="AU3" s="692" t="s">
        <v>308</v>
      </c>
      <c r="AV3" s="692" t="s">
        <v>309</v>
      </c>
      <c r="AW3" s="692" t="s">
        <v>310</v>
      </c>
      <c r="AX3" s="692" t="s">
        <v>311</v>
      </c>
      <c r="AY3" s="206"/>
      <c r="BB3" s="692" t="s">
        <v>337</v>
      </c>
      <c r="BC3" s="692" t="s">
        <v>305</v>
      </c>
      <c r="BD3" s="692" t="s">
        <v>306</v>
      </c>
      <c r="BE3" s="692" t="s">
        <v>307</v>
      </c>
      <c r="BF3" s="692" t="s">
        <v>308</v>
      </c>
      <c r="BG3" s="692" t="s">
        <v>309</v>
      </c>
      <c r="BH3" s="692" t="s">
        <v>310</v>
      </c>
      <c r="BI3" s="692" t="s">
        <v>311</v>
      </c>
      <c r="BM3" s="692" t="s">
        <v>337</v>
      </c>
      <c r="BN3" s="692" t="s">
        <v>305</v>
      </c>
      <c r="BO3" s="692" t="s">
        <v>306</v>
      </c>
      <c r="BP3" s="692" t="s">
        <v>307</v>
      </c>
      <c r="BQ3" s="692" t="s">
        <v>308</v>
      </c>
      <c r="BR3" s="692" t="s">
        <v>309</v>
      </c>
      <c r="BS3" s="692" t="s">
        <v>310</v>
      </c>
      <c r="BT3" s="692" t="s">
        <v>311</v>
      </c>
      <c r="BU3" s="206"/>
      <c r="BX3" s="692" t="s">
        <v>337</v>
      </c>
      <c r="BY3" s="692" t="s">
        <v>305</v>
      </c>
      <c r="BZ3" s="692" t="s">
        <v>306</v>
      </c>
      <c r="CA3" s="692" t="s">
        <v>307</v>
      </c>
      <c r="CB3" s="692" t="s">
        <v>308</v>
      </c>
      <c r="CC3" s="692" t="s">
        <v>309</v>
      </c>
      <c r="CD3" s="692" t="s">
        <v>310</v>
      </c>
      <c r="CE3" s="692" t="s">
        <v>311</v>
      </c>
      <c r="CH3" s="692" t="s">
        <v>337</v>
      </c>
      <c r="CI3" s="692" t="s">
        <v>305</v>
      </c>
      <c r="CJ3" s="692" t="s">
        <v>306</v>
      </c>
      <c r="CK3" s="692" t="s">
        <v>307</v>
      </c>
      <c r="CL3" s="692" t="s">
        <v>308</v>
      </c>
      <c r="CM3" s="692" t="s">
        <v>309</v>
      </c>
      <c r="CN3" s="692" t="s">
        <v>310</v>
      </c>
      <c r="CO3" s="692" t="s">
        <v>311</v>
      </c>
      <c r="CS3" s="692" t="s">
        <v>337</v>
      </c>
      <c r="CT3" s="692" t="s">
        <v>305</v>
      </c>
      <c r="CU3" s="692" t="s">
        <v>306</v>
      </c>
      <c r="CV3" s="692" t="s">
        <v>307</v>
      </c>
      <c r="CW3" s="692" t="s">
        <v>308</v>
      </c>
      <c r="CX3" s="692" t="s">
        <v>309</v>
      </c>
      <c r="CY3" s="692" t="s">
        <v>310</v>
      </c>
      <c r="CZ3" s="692" t="s">
        <v>311</v>
      </c>
      <c r="DC3" s="692" t="s">
        <v>337</v>
      </c>
      <c r="DD3" s="692" t="s">
        <v>305</v>
      </c>
      <c r="DE3" s="692" t="s">
        <v>306</v>
      </c>
      <c r="DF3" s="692" t="s">
        <v>307</v>
      </c>
      <c r="DG3" s="692" t="s">
        <v>308</v>
      </c>
      <c r="DH3" s="692" t="s">
        <v>309</v>
      </c>
      <c r="DI3" s="692" t="s">
        <v>310</v>
      </c>
      <c r="DJ3" s="692" t="s">
        <v>311</v>
      </c>
      <c r="DN3" s="692" t="s">
        <v>337</v>
      </c>
      <c r="DO3" s="692" t="s">
        <v>305</v>
      </c>
      <c r="DP3" s="692" t="s">
        <v>306</v>
      </c>
      <c r="DQ3" s="692" t="s">
        <v>307</v>
      </c>
      <c r="DR3" s="692" t="s">
        <v>308</v>
      </c>
      <c r="DS3" s="692" t="s">
        <v>309</v>
      </c>
      <c r="DT3" s="692" t="s">
        <v>310</v>
      </c>
      <c r="DU3" s="692" t="s">
        <v>311</v>
      </c>
    </row>
    <row r="4" spans="1:131" ht="15" thickBot="1">
      <c r="J4" s="28"/>
      <c r="K4" s="29"/>
      <c r="L4" s="29"/>
      <c r="M4" s="29"/>
      <c r="N4" s="29"/>
      <c r="O4" s="29"/>
      <c r="P4" s="29"/>
      <c r="Q4" s="29"/>
      <c r="S4" s="27" t="s">
        <v>383</v>
      </c>
      <c r="T4" s="68">
        <v>2.9857</v>
      </c>
      <c r="AE4" s="28"/>
      <c r="AF4" s="29"/>
      <c r="AG4" s="29"/>
      <c r="AH4" s="29"/>
      <c r="AI4" s="29"/>
      <c r="AJ4" s="29"/>
      <c r="AK4" s="29"/>
      <c r="AL4" s="29"/>
      <c r="AQ4" s="692">
        <v>6</v>
      </c>
      <c r="AR4" s="764">
        <v>100</v>
      </c>
      <c r="AS4" s="764">
        <v>0</v>
      </c>
      <c r="AT4" s="764">
        <v>0</v>
      </c>
      <c r="AU4" s="764">
        <v>0</v>
      </c>
      <c r="AV4" s="764">
        <v>0</v>
      </c>
      <c r="AW4" s="764">
        <v>0</v>
      </c>
      <c r="AX4" s="764">
        <v>0</v>
      </c>
      <c r="AZ4" s="2">
        <v>425.9195480328994</v>
      </c>
      <c r="BB4" s="692">
        <v>6</v>
      </c>
      <c r="BC4" s="764">
        <f t="shared" ref="BC4:BC48" si="0">+AR4%*$AZ4</f>
        <v>425.9195480328994</v>
      </c>
      <c r="BD4" s="764">
        <f t="shared" ref="BD4:BD48" si="1">+AS4%*$AZ4</f>
        <v>0</v>
      </c>
      <c r="BE4" s="764">
        <f t="shared" ref="BE4:BE48" si="2">+AT4%*$AZ4</f>
        <v>0</v>
      </c>
      <c r="BF4" s="764">
        <f t="shared" ref="BF4:BF48" si="3">+AU4%*$AZ4</f>
        <v>0</v>
      </c>
      <c r="BG4" s="764">
        <f t="shared" ref="BG4:BG48" si="4">+AV4%*$AZ4</f>
        <v>0</v>
      </c>
      <c r="BH4" s="764">
        <f t="shared" ref="BH4:BH48" si="5">+AW4%*$AZ4</f>
        <v>0</v>
      </c>
      <c r="BI4" s="764">
        <f t="shared" ref="BI4:BI48" si="6">+AX4%*$AZ4</f>
        <v>0</v>
      </c>
      <c r="BJ4" s="786">
        <f>SUM(BC4:BI4)</f>
        <v>425.9195480328994</v>
      </c>
      <c r="BM4" s="692">
        <v>6</v>
      </c>
      <c r="BN4" s="764">
        <v>100</v>
      </c>
      <c r="BO4" s="764">
        <v>0</v>
      </c>
      <c r="BP4" s="764">
        <v>0</v>
      </c>
      <c r="BQ4" s="764">
        <v>0</v>
      </c>
      <c r="BR4" s="764">
        <v>0</v>
      </c>
      <c r="BS4" s="764">
        <v>0</v>
      </c>
      <c r="BT4" s="764">
        <v>0</v>
      </c>
      <c r="BV4" s="209">
        <v>0</v>
      </c>
      <c r="BX4" s="692">
        <v>6</v>
      </c>
      <c r="BY4" s="764">
        <f t="shared" ref="BY4:BY48" si="7">+BN4%*$BV4</f>
        <v>0</v>
      </c>
      <c r="BZ4" s="764">
        <f t="shared" ref="BZ4:BZ48" si="8">+BO4%*$BV4</f>
        <v>0</v>
      </c>
      <c r="CA4" s="764">
        <f t="shared" ref="CA4:CA48" si="9">+BP4%*$BV4</f>
        <v>0</v>
      </c>
      <c r="CB4" s="764">
        <f t="shared" ref="CB4:CB48" si="10">+BQ4%*$BV4</f>
        <v>0</v>
      </c>
      <c r="CC4" s="764">
        <f t="shared" ref="CC4:CC48" si="11">+BR4%*$BV4</f>
        <v>0</v>
      </c>
      <c r="CD4" s="764">
        <f t="shared" ref="CD4:CD48" si="12">+BS4%*$BV4</f>
        <v>0</v>
      </c>
      <c r="CE4" s="764">
        <f t="shared" ref="CE4:CE48" si="13">+BT4%*$BV4</f>
        <v>0</v>
      </c>
      <c r="CF4" s="786">
        <f t="shared" ref="CF4:CF48" si="14">SUM(BY4:CE4)</f>
        <v>0</v>
      </c>
      <c r="CH4" s="692">
        <v>6</v>
      </c>
      <c r="CI4" s="764">
        <v>100</v>
      </c>
      <c r="CJ4" s="764">
        <v>0</v>
      </c>
      <c r="CK4" s="764">
        <v>0</v>
      </c>
      <c r="CL4" s="764">
        <v>0</v>
      </c>
      <c r="CM4" s="764">
        <v>0</v>
      </c>
      <c r="CN4" s="764">
        <v>0</v>
      </c>
      <c r="CO4" s="764">
        <v>0</v>
      </c>
      <c r="CP4">
        <v>6</v>
      </c>
      <c r="CQ4" s="244">
        <v>0</v>
      </c>
      <c r="CS4" s="692">
        <v>6</v>
      </c>
      <c r="CT4" s="764">
        <f>+CI4%*$CQ4</f>
        <v>0</v>
      </c>
      <c r="CU4" s="764">
        <f t="shared" ref="CU4:CZ4" si="15">+CJ4%*$CQ4</f>
        <v>0</v>
      </c>
      <c r="CV4" s="764">
        <f t="shared" si="15"/>
        <v>0</v>
      </c>
      <c r="CW4" s="764">
        <f t="shared" si="15"/>
        <v>0</v>
      </c>
      <c r="CX4" s="764">
        <f t="shared" si="15"/>
        <v>0</v>
      </c>
      <c r="CY4" s="764">
        <f t="shared" si="15"/>
        <v>0</v>
      </c>
      <c r="CZ4" s="764">
        <f t="shared" si="15"/>
        <v>0</v>
      </c>
      <c r="DA4" s="764">
        <f>SUM(CT4:CZ4)</f>
        <v>0</v>
      </c>
      <c r="DC4" s="692">
        <v>6</v>
      </c>
      <c r="DD4" s="764">
        <v>100</v>
      </c>
      <c r="DE4" s="764">
        <v>0</v>
      </c>
      <c r="DF4" s="764">
        <v>0</v>
      </c>
      <c r="DG4" s="764">
        <v>0</v>
      </c>
      <c r="DH4" s="764">
        <v>0</v>
      </c>
      <c r="DI4" s="764">
        <v>0</v>
      </c>
      <c r="DJ4" s="764">
        <v>0</v>
      </c>
      <c r="DK4">
        <v>6</v>
      </c>
      <c r="DL4" s="244">
        <v>0</v>
      </c>
      <c r="DM4" s="2">
        <f>DN4+0.25</f>
        <v>6.25</v>
      </c>
      <c r="DN4" s="692">
        <v>6</v>
      </c>
      <c r="DO4" s="764">
        <f>+DD4%*$DL4</f>
        <v>0</v>
      </c>
      <c r="DP4" s="764">
        <f t="shared" ref="DP4:DU4" si="16">+DE4%*$DL4</f>
        <v>0</v>
      </c>
      <c r="DQ4" s="764">
        <f t="shared" si="16"/>
        <v>0</v>
      </c>
      <c r="DR4" s="764">
        <f t="shared" si="16"/>
        <v>0</v>
      </c>
      <c r="DS4" s="764">
        <f t="shared" si="16"/>
        <v>0</v>
      </c>
      <c r="DT4" s="764">
        <f t="shared" si="16"/>
        <v>0</v>
      </c>
      <c r="DU4" s="764">
        <f t="shared" si="16"/>
        <v>0</v>
      </c>
      <c r="DV4" s="764">
        <f>SUM(DO4:DU4)</f>
        <v>0</v>
      </c>
    </row>
    <row r="5" spans="1:131" ht="15" thickBot="1">
      <c r="A5" s="30" t="s">
        <v>429</v>
      </c>
      <c r="B5" s="20" t="s">
        <v>305</v>
      </c>
      <c r="C5" s="21" t="s">
        <v>306</v>
      </c>
      <c r="D5" s="21" t="s">
        <v>307</v>
      </c>
      <c r="E5" s="21" t="s">
        <v>308</v>
      </c>
      <c r="F5" s="21" t="s">
        <v>309</v>
      </c>
      <c r="G5" s="21" t="s">
        <v>310</v>
      </c>
      <c r="H5" s="31" t="s">
        <v>311</v>
      </c>
      <c r="J5" s="652" t="s">
        <v>429</v>
      </c>
      <c r="K5" s="652" t="s">
        <v>305</v>
      </c>
      <c r="L5" s="652" t="s">
        <v>306</v>
      </c>
      <c r="M5" s="652" t="s">
        <v>307</v>
      </c>
      <c r="N5" s="652" t="s">
        <v>308</v>
      </c>
      <c r="O5" s="652" t="s">
        <v>309</v>
      </c>
      <c r="P5" s="652" t="s">
        <v>310</v>
      </c>
      <c r="Q5" s="652" t="s">
        <v>311</v>
      </c>
      <c r="R5" s="652" t="s">
        <v>46</v>
      </c>
      <c r="S5" s="10"/>
      <c r="T5" s="10"/>
      <c r="U5" s="10"/>
      <c r="V5" s="104" t="s">
        <v>429</v>
      </c>
      <c r="W5" s="48" t="s">
        <v>305</v>
      </c>
      <c r="X5" s="48" t="s">
        <v>306</v>
      </c>
      <c r="Y5" s="48" t="s">
        <v>307</v>
      </c>
      <c r="Z5" s="48" t="s">
        <v>308</v>
      </c>
      <c r="AA5" s="48" t="s">
        <v>309</v>
      </c>
      <c r="AB5" s="48" t="s">
        <v>310</v>
      </c>
      <c r="AC5" s="49" t="s">
        <v>311</v>
      </c>
      <c r="AE5" s="22" t="s">
        <v>429</v>
      </c>
      <c r="AF5" s="105" t="s">
        <v>305</v>
      </c>
      <c r="AG5" s="21" t="s">
        <v>306</v>
      </c>
      <c r="AH5" s="21" t="s">
        <v>307</v>
      </c>
      <c r="AI5" s="21" t="s">
        <v>308</v>
      </c>
      <c r="AJ5" s="21" t="s">
        <v>309</v>
      </c>
      <c r="AK5" s="21" t="s">
        <v>310</v>
      </c>
      <c r="AL5" s="106" t="s">
        <v>311</v>
      </c>
      <c r="AM5" s="30" t="s">
        <v>46</v>
      </c>
      <c r="AO5" s="26" t="s">
        <v>382</v>
      </c>
      <c r="AP5" s="107">
        <v>8.3999999999999995E-3</v>
      </c>
      <c r="AQ5" s="692">
        <v>6.5</v>
      </c>
      <c r="AR5" s="764">
        <v>100</v>
      </c>
      <c r="AS5" s="764">
        <v>0</v>
      </c>
      <c r="AT5" s="764">
        <v>0</v>
      </c>
      <c r="AU5" s="764">
        <v>0</v>
      </c>
      <c r="AV5" s="764">
        <v>0</v>
      </c>
      <c r="AW5" s="764">
        <v>0</v>
      </c>
      <c r="AX5" s="764">
        <v>0</v>
      </c>
      <c r="AZ5" s="2">
        <v>0</v>
      </c>
      <c r="BB5" s="692">
        <v>6.5</v>
      </c>
      <c r="BC5" s="764">
        <f t="shared" si="0"/>
        <v>0</v>
      </c>
      <c r="BD5" s="764">
        <f t="shared" si="1"/>
        <v>0</v>
      </c>
      <c r="BE5" s="764">
        <f t="shared" si="2"/>
        <v>0</v>
      </c>
      <c r="BF5" s="764">
        <f t="shared" si="3"/>
        <v>0</v>
      </c>
      <c r="BG5" s="764">
        <f t="shared" si="4"/>
        <v>0</v>
      </c>
      <c r="BH5" s="764">
        <f t="shared" si="5"/>
        <v>0</v>
      </c>
      <c r="BI5" s="764">
        <f t="shared" si="6"/>
        <v>0</v>
      </c>
      <c r="BJ5" s="786">
        <f t="shared" ref="BJ5:BJ48" si="17">SUM(BC5:BI5)</f>
        <v>0</v>
      </c>
      <c r="BM5" s="692">
        <v>6.5</v>
      </c>
      <c r="BN5" s="764">
        <v>100</v>
      </c>
      <c r="BO5" s="764">
        <v>0</v>
      </c>
      <c r="BP5" s="764">
        <v>0</v>
      </c>
      <c r="BQ5" s="764">
        <v>0</v>
      </c>
      <c r="BR5" s="764">
        <v>0</v>
      </c>
      <c r="BS5" s="764">
        <v>0</v>
      </c>
      <c r="BT5" s="764">
        <v>0</v>
      </c>
      <c r="BV5" s="209">
        <v>0</v>
      </c>
      <c r="BX5" s="692">
        <v>6.5</v>
      </c>
      <c r="BY5" s="764">
        <f t="shared" si="7"/>
        <v>0</v>
      </c>
      <c r="BZ5" s="764">
        <f t="shared" si="8"/>
        <v>0</v>
      </c>
      <c r="CA5" s="764">
        <f t="shared" si="9"/>
        <v>0</v>
      </c>
      <c r="CB5" s="764">
        <f t="shared" si="10"/>
        <v>0</v>
      </c>
      <c r="CC5" s="764">
        <f t="shared" si="11"/>
        <v>0</v>
      </c>
      <c r="CD5" s="764">
        <f t="shared" si="12"/>
        <v>0</v>
      </c>
      <c r="CE5" s="764">
        <f t="shared" si="13"/>
        <v>0</v>
      </c>
      <c r="CF5" s="786">
        <f t="shared" si="14"/>
        <v>0</v>
      </c>
      <c r="CH5" s="692">
        <v>6.5</v>
      </c>
      <c r="CI5" s="764">
        <v>100</v>
      </c>
      <c r="CJ5" s="764">
        <v>0</v>
      </c>
      <c r="CK5" s="764">
        <v>0</v>
      </c>
      <c r="CL5" s="764">
        <v>0</v>
      </c>
      <c r="CM5" s="764">
        <v>0</v>
      </c>
      <c r="CN5" s="764">
        <v>0</v>
      </c>
      <c r="CO5" s="764">
        <v>0</v>
      </c>
      <c r="CP5">
        <v>6.5</v>
      </c>
      <c r="CQ5" s="244">
        <v>0</v>
      </c>
      <c r="CS5" s="692">
        <v>6.5</v>
      </c>
      <c r="CT5" s="764">
        <f t="shared" ref="CT5:CT48" si="18">+CI5%*$CQ5</f>
        <v>0</v>
      </c>
      <c r="CU5" s="764">
        <f t="shared" ref="CU5:CU48" si="19">+CJ5%*$CQ5</f>
        <v>0</v>
      </c>
      <c r="CV5" s="764">
        <f t="shared" ref="CV5:CV48" si="20">+CK5%*$CQ5</f>
        <v>0</v>
      </c>
      <c r="CW5" s="764">
        <f t="shared" ref="CW5:CW48" si="21">+CL5%*$CQ5</f>
        <v>0</v>
      </c>
      <c r="CX5" s="764">
        <f t="shared" ref="CX5:CX48" si="22">+CM5%*$CQ5</f>
        <v>0</v>
      </c>
      <c r="CY5" s="764">
        <f t="shared" ref="CY5:CY48" si="23">+CN5%*$CQ5</f>
        <v>0</v>
      </c>
      <c r="CZ5" s="764">
        <f t="shared" ref="CZ5:CZ48" si="24">+CO5%*$CQ5</f>
        <v>0</v>
      </c>
      <c r="DA5" s="764">
        <f t="shared" ref="DA5:DA48" si="25">SUM(CT5:CZ5)</f>
        <v>0</v>
      </c>
      <c r="DC5" s="692">
        <v>6.5</v>
      </c>
      <c r="DD5" s="764">
        <v>100</v>
      </c>
      <c r="DE5" s="764">
        <v>0</v>
      </c>
      <c r="DF5" s="764">
        <v>0</v>
      </c>
      <c r="DG5" s="764">
        <v>0</v>
      </c>
      <c r="DH5" s="764">
        <v>0</v>
      </c>
      <c r="DI5" s="764">
        <v>0</v>
      </c>
      <c r="DJ5" s="764">
        <v>0</v>
      </c>
      <c r="DK5">
        <v>6.5</v>
      </c>
      <c r="DL5" s="244">
        <v>500.14597638050697</v>
      </c>
      <c r="DM5" s="2">
        <f t="shared" ref="DM5:DM48" si="26">DN5+0.25</f>
        <v>6.75</v>
      </c>
      <c r="DN5" s="692">
        <v>6.5</v>
      </c>
      <c r="DO5" s="764">
        <f t="shared" ref="DO5:DO48" si="27">+DD5%*$DL5</f>
        <v>500.14597638050697</v>
      </c>
      <c r="DP5" s="764">
        <f t="shared" ref="DP5:DP48" si="28">+DE5%*$DL5</f>
        <v>0</v>
      </c>
      <c r="DQ5" s="764">
        <f t="shared" ref="DQ5:DQ48" si="29">+DF5%*$DL5</f>
        <v>0</v>
      </c>
      <c r="DR5" s="764">
        <f t="shared" ref="DR5:DR48" si="30">+DG5%*$DL5</f>
        <v>0</v>
      </c>
      <c r="DS5" s="764">
        <f t="shared" ref="DS5:DS48" si="31">+DH5%*$DL5</f>
        <v>0</v>
      </c>
      <c r="DT5" s="764">
        <f t="shared" ref="DT5:DT48" si="32">+DI5%*$DL5</f>
        <v>0</v>
      </c>
      <c r="DU5" s="764">
        <f t="shared" ref="DU5:DU48" si="33">+DJ5%*$DL5</f>
        <v>0</v>
      </c>
      <c r="DV5" s="764">
        <f t="shared" ref="DV5:DV48" si="34">SUM(DO5:DU5)</f>
        <v>500.14597638050697</v>
      </c>
    </row>
    <row r="6" spans="1:131" ht="15" thickBot="1">
      <c r="A6" s="32">
        <v>6</v>
      </c>
      <c r="B6" s="33"/>
      <c r="C6" s="34"/>
      <c r="D6" s="34"/>
      <c r="E6" s="34"/>
      <c r="F6" s="34"/>
      <c r="G6" s="34"/>
      <c r="H6" s="35"/>
      <c r="I6" s="1"/>
      <c r="J6" s="763">
        <v>6</v>
      </c>
      <c r="K6" s="664"/>
      <c r="L6" s="664"/>
      <c r="M6" s="664"/>
      <c r="N6" s="664"/>
      <c r="O6" s="664"/>
      <c r="P6" s="664"/>
      <c r="Q6" s="664"/>
      <c r="R6" s="664"/>
      <c r="T6" s="1"/>
      <c r="U6" s="1"/>
      <c r="V6" s="108">
        <v>6</v>
      </c>
      <c r="W6" s="109">
        <v>100</v>
      </c>
      <c r="X6" s="110"/>
      <c r="Y6" s="110"/>
      <c r="Z6" s="110"/>
      <c r="AA6" s="110"/>
      <c r="AB6" s="110"/>
      <c r="AC6" s="111"/>
      <c r="AD6" s="1"/>
      <c r="AE6" s="36">
        <v>6</v>
      </c>
      <c r="AF6" s="787">
        <f t="shared" ref="AF6:AL42" si="35">W6%*$AM6</f>
        <v>0</v>
      </c>
      <c r="AG6" s="787">
        <f t="shared" si="35"/>
        <v>0</v>
      </c>
      <c r="AH6" s="787">
        <f t="shared" si="35"/>
        <v>0</v>
      </c>
      <c r="AI6" s="787">
        <f t="shared" si="35"/>
        <v>0</v>
      </c>
      <c r="AJ6" s="787">
        <f t="shared" si="35"/>
        <v>0</v>
      </c>
      <c r="AK6" s="787">
        <f t="shared" si="35"/>
        <v>0</v>
      </c>
      <c r="AL6" s="788">
        <f t="shared" si="35"/>
        <v>0</v>
      </c>
      <c r="AM6" s="141">
        <v>0</v>
      </c>
      <c r="AO6" s="27" t="s">
        <v>383</v>
      </c>
      <c r="AP6" s="107">
        <v>3.0057999999999998</v>
      </c>
      <c r="AQ6" s="692">
        <v>7</v>
      </c>
      <c r="AR6" s="764">
        <v>100</v>
      </c>
      <c r="AS6" s="764">
        <v>0</v>
      </c>
      <c r="AT6" s="764">
        <v>0</v>
      </c>
      <c r="AU6" s="764">
        <v>0</v>
      </c>
      <c r="AV6" s="764">
        <v>0</v>
      </c>
      <c r="AW6" s="764">
        <v>0</v>
      </c>
      <c r="AX6" s="764">
        <v>0</v>
      </c>
      <c r="AZ6" s="2">
        <v>0</v>
      </c>
      <c r="BB6" s="692">
        <v>7</v>
      </c>
      <c r="BC6" s="764">
        <f t="shared" si="0"/>
        <v>0</v>
      </c>
      <c r="BD6" s="764">
        <f t="shared" si="1"/>
        <v>0</v>
      </c>
      <c r="BE6" s="764">
        <f t="shared" si="2"/>
        <v>0</v>
      </c>
      <c r="BF6" s="764">
        <f t="shared" si="3"/>
        <v>0</v>
      </c>
      <c r="BG6" s="764">
        <f t="shared" si="4"/>
        <v>0</v>
      </c>
      <c r="BH6" s="764">
        <f t="shared" si="5"/>
        <v>0</v>
      </c>
      <c r="BI6" s="764">
        <f t="shared" si="6"/>
        <v>0</v>
      </c>
      <c r="BJ6" s="786">
        <f t="shared" si="17"/>
        <v>0</v>
      </c>
      <c r="BM6" s="692">
        <v>7</v>
      </c>
      <c r="BN6" s="764">
        <v>100</v>
      </c>
      <c r="BO6" s="764">
        <v>0</v>
      </c>
      <c r="BP6" s="764">
        <v>0</v>
      </c>
      <c r="BQ6" s="764">
        <v>0</v>
      </c>
      <c r="BR6" s="764">
        <v>0</v>
      </c>
      <c r="BS6" s="764">
        <v>0</v>
      </c>
      <c r="BT6" s="764">
        <v>0</v>
      </c>
      <c r="BV6" s="209">
        <v>0</v>
      </c>
      <c r="BX6" s="692">
        <v>7</v>
      </c>
      <c r="BY6" s="764">
        <f t="shared" si="7"/>
        <v>0</v>
      </c>
      <c r="BZ6" s="764">
        <f t="shared" si="8"/>
        <v>0</v>
      </c>
      <c r="CA6" s="764">
        <f t="shared" si="9"/>
        <v>0</v>
      </c>
      <c r="CB6" s="764">
        <f t="shared" si="10"/>
        <v>0</v>
      </c>
      <c r="CC6" s="764">
        <f t="shared" si="11"/>
        <v>0</v>
      </c>
      <c r="CD6" s="764">
        <f t="shared" si="12"/>
        <v>0</v>
      </c>
      <c r="CE6" s="764">
        <f t="shared" si="13"/>
        <v>0</v>
      </c>
      <c r="CF6" s="786">
        <f t="shared" si="14"/>
        <v>0</v>
      </c>
      <c r="CH6" s="692">
        <v>7</v>
      </c>
      <c r="CI6" s="764">
        <v>100</v>
      </c>
      <c r="CJ6" s="764">
        <v>0</v>
      </c>
      <c r="CK6" s="764">
        <v>0</v>
      </c>
      <c r="CL6" s="764">
        <v>0</v>
      </c>
      <c r="CM6" s="764">
        <v>0</v>
      </c>
      <c r="CN6" s="764">
        <v>0</v>
      </c>
      <c r="CO6" s="764">
        <v>0</v>
      </c>
      <c r="CP6">
        <v>7</v>
      </c>
      <c r="CQ6" s="244">
        <v>0</v>
      </c>
      <c r="CS6" s="692">
        <v>7</v>
      </c>
      <c r="CT6" s="764">
        <f t="shared" si="18"/>
        <v>0</v>
      </c>
      <c r="CU6" s="764">
        <f t="shared" si="19"/>
        <v>0</v>
      </c>
      <c r="CV6" s="764">
        <f t="shared" si="20"/>
        <v>0</v>
      </c>
      <c r="CW6" s="764">
        <f t="shared" si="21"/>
        <v>0</v>
      </c>
      <c r="CX6" s="764">
        <f t="shared" si="22"/>
        <v>0</v>
      </c>
      <c r="CY6" s="764">
        <f t="shared" si="23"/>
        <v>0</v>
      </c>
      <c r="CZ6" s="764">
        <f t="shared" si="24"/>
        <v>0</v>
      </c>
      <c r="DA6" s="764">
        <f t="shared" si="25"/>
        <v>0</v>
      </c>
      <c r="DC6" s="692">
        <v>7</v>
      </c>
      <c r="DD6" s="764">
        <v>100</v>
      </c>
      <c r="DE6" s="764">
        <v>0</v>
      </c>
      <c r="DF6" s="764">
        <v>0</v>
      </c>
      <c r="DG6" s="764">
        <v>0</v>
      </c>
      <c r="DH6" s="764">
        <v>0</v>
      </c>
      <c r="DI6" s="764">
        <v>0</v>
      </c>
      <c r="DJ6" s="764">
        <v>0</v>
      </c>
      <c r="DK6">
        <v>7</v>
      </c>
      <c r="DL6" s="244">
        <v>1437.9196820939571</v>
      </c>
      <c r="DM6" s="2">
        <f t="shared" si="26"/>
        <v>7.25</v>
      </c>
      <c r="DN6" s="692">
        <v>7</v>
      </c>
      <c r="DO6" s="764">
        <f t="shared" si="27"/>
        <v>1437.9196820939571</v>
      </c>
      <c r="DP6" s="764">
        <f t="shared" si="28"/>
        <v>0</v>
      </c>
      <c r="DQ6" s="764">
        <f t="shared" si="29"/>
        <v>0</v>
      </c>
      <c r="DR6" s="764">
        <f t="shared" si="30"/>
        <v>0</v>
      </c>
      <c r="DS6" s="764">
        <f t="shared" si="31"/>
        <v>0</v>
      </c>
      <c r="DT6" s="764">
        <f t="shared" si="32"/>
        <v>0</v>
      </c>
      <c r="DU6" s="764">
        <f t="shared" si="33"/>
        <v>0</v>
      </c>
      <c r="DV6" s="764">
        <f t="shared" si="34"/>
        <v>1437.9196820939571</v>
      </c>
    </row>
    <row r="7" spans="1:131" ht="14.4">
      <c r="A7" s="36">
        <v>6.5</v>
      </c>
      <c r="B7" s="37"/>
      <c r="C7" s="711"/>
      <c r="D7" s="711"/>
      <c r="E7" s="711"/>
      <c r="F7" s="711"/>
      <c r="G7" s="711"/>
      <c r="H7" s="38"/>
      <c r="I7" s="1"/>
      <c r="J7" s="763">
        <v>6.5</v>
      </c>
      <c r="K7" s="664"/>
      <c r="L7" s="664"/>
      <c r="M7" s="664"/>
      <c r="N7" s="664"/>
      <c r="O7" s="664"/>
      <c r="P7" s="664"/>
      <c r="Q7" s="664"/>
      <c r="R7" s="664"/>
      <c r="T7" s="1"/>
      <c r="U7" s="1"/>
      <c r="V7" s="112">
        <v>6.5</v>
      </c>
      <c r="W7" s="789">
        <v>100</v>
      </c>
      <c r="X7" s="712"/>
      <c r="Y7" s="712"/>
      <c r="Z7" s="712"/>
      <c r="AA7" s="712"/>
      <c r="AB7" s="712"/>
      <c r="AC7" s="113"/>
      <c r="AD7" s="1"/>
      <c r="AE7" s="36">
        <v>6.5</v>
      </c>
      <c r="AF7" s="787">
        <f t="shared" si="35"/>
        <v>0</v>
      </c>
      <c r="AG7" s="787">
        <f t="shared" si="35"/>
        <v>0</v>
      </c>
      <c r="AH7" s="787">
        <f t="shared" si="35"/>
        <v>0</v>
      </c>
      <c r="AI7" s="787">
        <f t="shared" si="35"/>
        <v>0</v>
      </c>
      <c r="AJ7" s="787">
        <f t="shared" si="35"/>
        <v>0</v>
      </c>
      <c r="AK7" s="787">
        <f t="shared" si="35"/>
        <v>0</v>
      </c>
      <c r="AL7" s="788">
        <f t="shared" si="35"/>
        <v>0</v>
      </c>
      <c r="AM7" s="142">
        <v>0</v>
      </c>
      <c r="AQ7" s="692">
        <v>7.5</v>
      </c>
      <c r="AR7" s="764">
        <v>100</v>
      </c>
      <c r="AS7" s="764">
        <v>0</v>
      </c>
      <c r="AT7" s="764">
        <v>0</v>
      </c>
      <c r="AU7" s="764">
        <v>0</v>
      </c>
      <c r="AV7" s="764">
        <v>0</v>
      </c>
      <c r="AW7" s="764">
        <v>0</v>
      </c>
      <c r="AX7" s="764">
        <v>0</v>
      </c>
      <c r="AZ7" s="2">
        <v>5737.1732188828655</v>
      </c>
      <c r="BB7" s="692">
        <v>7.5</v>
      </c>
      <c r="BC7" s="764">
        <f t="shared" si="0"/>
        <v>5737.1732188828655</v>
      </c>
      <c r="BD7" s="764">
        <f t="shared" si="1"/>
        <v>0</v>
      </c>
      <c r="BE7" s="764">
        <f t="shared" si="2"/>
        <v>0</v>
      </c>
      <c r="BF7" s="764">
        <f t="shared" si="3"/>
        <v>0</v>
      </c>
      <c r="BG7" s="764">
        <f t="shared" si="4"/>
        <v>0</v>
      </c>
      <c r="BH7" s="764">
        <f t="shared" si="5"/>
        <v>0</v>
      </c>
      <c r="BI7" s="764">
        <f t="shared" si="6"/>
        <v>0</v>
      </c>
      <c r="BJ7" s="786">
        <f t="shared" si="17"/>
        <v>5737.1732188828655</v>
      </c>
      <c r="BM7" s="692">
        <v>7.5</v>
      </c>
      <c r="BN7" s="764">
        <v>100</v>
      </c>
      <c r="BO7" s="764">
        <v>0</v>
      </c>
      <c r="BP7" s="764">
        <v>0</v>
      </c>
      <c r="BQ7" s="764">
        <v>0</v>
      </c>
      <c r="BR7" s="764">
        <v>0</v>
      </c>
      <c r="BS7" s="764">
        <v>0</v>
      </c>
      <c r="BT7" s="764">
        <v>0</v>
      </c>
      <c r="BV7" s="209">
        <v>0</v>
      </c>
      <c r="BX7" s="692">
        <v>7.5</v>
      </c>
      <c r="BY7" s="764">
        <f t="shared" si="7"/>
        <v>0</v>
      </c>
      <c r="BZ7" s="764">
        <f t="shared" si="8"/>
        <v>0</v>
      </c>
      <c r="CA7" s="764">
        <f t="shared" si="9"/>
        <v>0</v>
      </c>
      <c r="CB7" s="764">
        <f t="shared" si="10"/>
        <v>0</v>
      </c>
      <c r="CC7" s="764">
        <f t="shared" si="11"/>
        <v>0</v>
      </c>
      <c r="CD7" s="764">
        <f t="shared" si="12"/>
        <v>0</v>
      </c>
      <c r="CE7" s="764">
        <f t="shared" si="13"/>
        <v>0</v>
      </c>
      <c r="CF7" s="786">
        <f t="shared" si="14"/>
        <v>0</v>
      </c>
      <c r="CH7" s="692">
        <v>7.5</v>
      </c>
      <c r="CI7" s="764">
        <v>100</v>
      </c>
      <c r="CJ7" s="764">
        <v>0</v>
      </c>
      <c r="CK7" s="764">
        <v>0</v>
      </c>
      <c r="CL7" s="764">
        <v>0</v>
      </c>
      <c r="CM7" s="764">
        <v>0</v>
      </c>
      <c r="CN7" s="764">
        <v>0</v>
      </c>
      <c r="CO7" s="764">
        <v>0</v>
      </c>
      <c r="CP7">
        <v>7.5</v>
      </c>
      <c r="CQ7" s="244">
        <v>0</v>
      </c>
      <c r="CS7" s="692">
        <v>7.5</v>
      </c>
      <c r="CT7" s="764">
        <f t="shared" si="18"/>
        <v>0</v>
      </c>
      <c r="CU7" s="764">
        <f t="shared" si="19"/>
        <v>0</v>
      </c>
      <c r="CV7" s="764">
        <f t="shared" si="20"/>
        <v>0</v>
      </c>
      <c r="CW7" s="764">
        <f t="shared" si="21"/>
        <v>0</v>
      </c>
      <c r="CX7" s="764">
        <f t="shared" si="22"/>
        <v>0</v>
      </c>
      <c r="CY7" s="764">
        <f t="shared" si="23"/>
        <v>0</v>
      </c>
      <c r="CZ7" s="764">
        <f t="shared" si="24"/>
        <v>0</v>
      </c>
      <c r="DA7" s="764">
        <f t="shared" si="25"/>
        <v>0</v>
      </c>
      <c r="DC7" s="692">
        <v>7.5</v>
      </c>
      <c r="DD7" s="764">
        <v>100</v>
      </c>
      <c r="DE7" s="764">
        <v>0</v>
      </c>
      <c r="DF7" s="764">
        <v>0</v>
      </c>
      <c r="DG7" s="764">
        <v>0</v>
      </c>
      <c r="DH7" s="764">
        <v>0</v>
      </c>
      <c r="DI7" s="764">
        <v>0</v>
      </c>
      <c r="DJ7" s="764">
        <v>0</v>
      </c>
      <c r="DK7">
        <v>7.5</v>
      </c>
      <c r="DL7" s="244">
        <v>1187.8466939037041</v>
      </c>
      <c r="DM7" s="2">
        <f t="shared" si="26"/>
        <v>7.75</v>
      </c>
      <c r="DN7" s="692">
        <v>7.5</v>
      </c>
      <c r="DO7" s="764">
        <f t="shared" si="27"/>
        <v>1187.8466939037041</v>
      </c>
      <c r="DP7" s="764">
        <f t="shared" si="28"/>
        <v>0</v>
      </c>
      <c r="DQ7" s="764">
        <f t="shared" si="29"/>
        <v>0</v>
      </c>
      <c r="DR7" s="764">
        <f t="shared" si="30"/>
        <v>0</v>
      </c>
      <c r="DS7" s="764">
        <f t="shared" si="31"/>
        <v>0</v>
      </c>
      <c r="DT7" s="764">
        <f t="shared" si="32"/>
        <v>0</v>
      </c>
      <c r="DU7" s="764">
        <f t="shared" si="33"/>
        <v>0</v>
      </c>
      <c r="DV7" s="764">
        <f t="shared" si="34"/>
        <v>1187.8466939037041</v>
      </c>
    </row>
    <row r="8" spans="1:131" ht="14.4">
      <c r="A8" s="36">
        <v>7</v>
      </c>
      <c r="B8" s="37"/>
      <c r="C8" s="711"/>
      <c r="D8" s="711"/>
      <c r="E8" s="711"/>
      <c r="F8" s="711"/>
      <c r="G8" s="711"/>
      <c r="H8" s="38"/>
      <c r="I8" s="1"/>
      <c r="J8" s="763">
        <v>7</v>
      </c>
      <c r="K8" s="664"/>
      <c r="L8" s="664"/>
      <c r="M8" s="664"/>
      <c r="N8" s="664"/>
      <c r="O8" s="664"/>
      <c r="P8" s="664"/>
      <c r="Q8" s="664"/>
      <c r="R8" s="664"/>
      <c r="T8" s="1"/>
      <c r="U8" s="1"/>
      <c r="V8" s="112">
        <v>7</v>
      </c>
      <c r="W8" s="789">
        <v>100</v>
      </c>
      <c r="X8" s="712"/>
      <c r="Y8" s="712"/>
      <c r="Z8" s="712"/>
      <c r="AA8" s="712"/>
      <c r="AB8" s="712"/>
      <c r="AC8" s="113"/>
      <c r="AD8" s="1"/>
      <c r="AE8" s="36">
        <v>7</v>
      </c>
      <c r="AF8" s="787">
        <f t="shared" si="35"/>
        <v>0</v>
      </c>
      <c r="AG8" s="787">
        <f t="shared" si="35"/>
        <v>0</v>
      </c>
      <c r="AH8" s="787">
        <f t="shared" si="35"/>
        <v>0</v>
      </c>
      <c r="AI8" s="787">
        <f t="shared" si="35"/>
        <v>0</v>
      </c>
      <c r="AJ8" s="787">
        <f t="shared" si="35"/>
        <v>0</v>
      </c>
      <c r="AK8" s="787">
        <f t="shared" si="35"/>
        <v>0</v>
      </c>
      <c r="AL8" s="788">
        <f t="shared" si="35"/>
        <v>0</v>
      </c>
      <c r="AM8" s="142">
        <v>0</v>
      </c>
      <c r="AQ8" s="692">
        <v>8</v>
      </c>
      <c r="AR8" s="764">
        <v>100</v>
      </c>
      <c r="AS8" s="764">
        <v>0</v>
      </c>
      <c r="AT8" s="764">
        <v>0</v>
      </c>
      <c r="AU8" s="764">
        <v>0</v>
      </c>
      <c r="AV8" s="764">
        <v>0</v>
      </c>
      <c r="AW8" s="764">
        <v>0</v>
      </c>
      <c r="AX8" s="764">
        <v>0</v>
      </c>
      <c r="AZ8" s="2">
        <v>1434.2933047207164</v>
      </c>
      <c r="BB8" s="692">
        <v>8</v>
      </c>
      <c r="BC8" s="764">
        <f t="shared" si="0"/>
        <v>1434.2933047207164</v>
      </c>
      <c r="BD8" s="764">
        <f t="shared" si="1"/>
        <v>0</v>
      </c>
      <c r="BE8" s="764">
        <f t="shared" si="2"/>
        <v>0</v>
      </c>
      <c r="BF8" s="764">
        <f t="shared" si="3"/>
        <v>0</v>
      </c>
      <c r="BG8" s="764">
        <f t="shared" si="4"/>
        <v>0</v>
      </c>
      <c r="BH8" s="764">
        <f t="shared" si="5"/>
        <v>0</v>
      </c>
      <c r="BI8" s="764">
        <f t="shared" si="6"/>
        <v>0</v>
      </c>
      <c r="BJ8" s="786">
        <f t="shared" si="17"/>
        <v>1434.2933047207164</v>
      </c>
      <c r="BM8" s="692">
        <v>8</v>
      </c>
      <c r="BN8" s="764">
        <v>100</v>
      </c>
      <c r="BO8" s="764">
        <v>0</v>
      </c>
      <c r="BP8" s="764">
        <v>0</v>
      </c>
      <c r="BQ8" s="764">
        <v>0</v>
      </c>
      <c r="BR8" s="764">
        <v>0</v>
      </c>
      <c r="BS8" s="764">
        <v>0</v>
      </c>
      <c r="BT8" s="764">
        <v>0</v>
      </c>
      <c r="BV8" s="209">
        <v>573.15960825015554</v>
      </c>
      <c r="BX8" s="692">
        <v>8</v>
      </c>
      <c r="BY8" s="764">
        <f t="shared" si="7"/>
        <v>573.15960825015554</v>
      </c>
      <c r="BZ8" s="764">
        <f t="shared" si="8"/>
        <v>0</v>
      </c>
      <c r="CA8" s="764">
        <f t="shared" si="9"/>
        <v>0</v>
      </c>
      <c r="CB8" s="764">
        <f t="shared" si="10"/>
        <v>0</v>
      </c>
      <c r="CC8" s="764">
        <f t="shared" si="11"/>
        <v>0</v>
      </c>
      <c r="CD8" s="764">
        <f t="shared" si="12"/>
        <v>0</v>
      </c>
      <c r="CE8" s="764">
        <f t="shared" si="13"/>
        <v>0</v>
      </c>
      <c r="CF8" s="786">
        <f t="shared" si="14"/>
        <v>573.15960825015554</v>
      </c>
      <c r="CH8" s="692">
        <v>8</v>
      </c>
      <c r="CI8" s="764">
        <v>100</v>
      </c>
      <c r="CJ8" s="764">
        <v>0</v>
      </c>
      <c r="CK8" s="764">
        <v>0</v>
      </c>
      <c r="CL8" s="764">
        <v>0</v>
      </c>
      <c r="CM8" s="764">
        <v>0</v>
      </c>
      <c r="CN8" s="764">
        <v>0</v>
      </c>
      <c r="CO8" s="764">
        <v>0</v>
      </c>
      <c r="CP8">
        <v>8</v>
      </c>
      <c r="CQ8" s="244">
        <v>0</v>
      </c>
      <c r="CS8" s="692">
        <v>8</v>
      </c>
      <c r="CT8" s="764">
        <f t="shared" si="18"/>
        <v>0</v>
      </c>
      <c r="CU8" s="764">
        <f t="shared" si="19"/>
        <v>0</v>
      </c>
      <c r="CV8" s="764">
        <f t="shared" si="20"/>
        <v>0</v>
      </c>
      <c r="CW8" s="764">
        <f t="shared" si="21"/>
        <v>0</v>
      </c>
      <c r="CX8" s="764">
        <f t="shared" si="22"/>
        <v>0</v>
      </c>
      <c r="CY8" s="764">
        <f t="shared" si="23"/>
        <v>0</v>
      </c>
      <c r="CZ8" s="764">
        <f t="shared" si="24"/>
        <v>0</v>
      </c>
      <c r="DA8" s="764">
        <f t="shared" si="25"/>
        <v>0</v>
      </c>
      <c r="DC8" s="692">
        <v>8</v>
      </c>
      <c r="DD8" s="764">
        <v>100</v>
      </c>
      <c r="DE8" s="764">
        <v>0</v>
      </c>
      <c r="DF8" s="764">
        <v>0</v>
      </c>
      <c r="DG8" s="764">
        <v>0</v>
      </c>
      <c r="DH8" s="764">
        <v>0</v>
      </c>
      <c r="DI8" s="764">
        <v>0</v>
      </c>
      <c r="DJ8" s="764">
        <v>0</v>
      </c>
      <c r="DK8">
        <v>8</v>
      </c>
      <c r="DL8" s="244">
        <v>379.89420954609551</v>
      </c>
      <c r="DM8" s="2">
        <f t="shared" si="26"/>
        <v>8.25</v>
      </c>
      <c r="DN8" s="692">
        <v>8</v>
      </c>
      <c r="DO8" s="764">
        <f t="shared" si="27"/>
        <v>379.89420954609551</v>
      </c>
      <c r="DP8" s="764">
        <f t="shared" si="28"/>
        <v>0</v>
      </c>
      <c r="DQ8" s="764">
        <f t="shared" si="29"/>
        <v>0</v>
      </c>
      <c r="DR8" s="764">
        <f t="shared" si="30"/>
        <v>0</v>
      </c>
      <c r="DS8" s="764">
        <f t="shared" si="31"/>
        <v>0</v>
      </c>
      <c r="DT8" s="764">
        <f t="shared" si="32"/>
        <v>0</v>
      </c>
      <c r="DU8" s="764">
        <f t="shared" si="33"/>
        <v>0</v>
      </c>
      <c r="DV8" s="764">
        <f t="shared" si="34"/>
        <v>379.89420954609551</v>
      </c>
    </row>
    <row r="9" spans="1:131" ht="14.4">
      <c r="A9" s="36">
        <v>7.5</v>
      </c>
      <c r="B9" s="37"/>
      <c r="C9" s="711"/>
      <c r="D9" s="711"/>
      <c r="E9" s="711"/>
      <c r="F9" s="711"/>
      <c r="G9" s="711"/>
      <c r="H9" s="38"/>
      <c r="I9" s="1"/>
      <c r="J9" s="763">
        <v>7.5</v>
      </c>
      <c r="K9" s="664"/>
      <c r="L9" s="664"/>
      <c r="M9" s="664"/>
      <c r="N9" s="664"/>
      <c r="O9" s="664"/>
      <c r="P9" s="664"/>
      <c r="Q9" s="664"/>
      <c r="R9" s="664"/>
      <c r="T9" s="1"/>
      <c r="U9" s="1"/>
      <c r="V9" s="112">
        <v>7.5</v>
      </c>
      <c r="W9" s="789">
        <v>100</v>
      </c>
      <c r="X9" s="712"/>
      <c r="Y9" s="712"/>
      <c r="Z9" s="712"/>
      <c r="AA9" s="712"/>
      <c r="AB9" s="712"/>
      <c r="AC9" s="113"/>
      <c r="AD9" s="1"/>
      <c r="AE9" s="36">
        <v>7.5</v>
      </c>
      <c r="AF9" s="787">
        <f t="shared" si="35"/>
        <v>338.17682088702497</v>
      </c>
      <c r="AG9" s="787">
        <f t="shared" si="35"/>
        <v>0</v>
      </c>
      <c r="AH9" s="787">
        <f t="shared" si="35"/>
        <v>0</v>
      </c>
      <c r="AI9" s="787">
        <f t="shared" si="35"/>
        <v>0</v>
      </c>
      <c r="AJ9" s="787">
        <f t="shared" si="35"/>
        <v>0</v>
      </c>
      <c r="AK9" s="787">
        <f t="shared" si="35"/>
        <v>0</v>
      </c>
      <c r="AL9" s="788">
        <f t="shared" si="35"/>
        <v>0</v>
      </c>
      <c r="AM9" s="142">
        <v>338.17682088702497</v>
      </c>
      <c r="AQ9" s="692">
        <v>8.5</v>
      </c>
      <c r="AR9" s="764">
        <v>100</v>
      </c>
      <c r="AS9" s="764">
        <v>0</v>
      </c>
      <c r="AT9" s="764">
        <v>0</v>
      </c>
      <c r="AU9" s="764">
        <v>0</v>
      </c>
      <c r="AV9" s="764">
        <v>0</v>
      </c>
      <c r="AW9" s="764">
        <v>0</v>
      </c>
      <c r="AX9" s="764">
        <v>0</v>
      </c>
      <c r="AZ9" s="2">
        <v>178.8985149866933</v>
      </c>
      <c r="BB9" s="692">
        <v>8.5</v>
      </c>
      <c r="BC9" s="764">
        <f t="shared" si="0"/>
        <v>178.8985149866933</v>
      </c>
      <c r="BD9" s="764">
        <f t="shared" si="1"/>
        <v>0</v>
      </c>
      <c r="BE9" s="764">
        <f t="shared" si="2"/>
        <v>0</v>
      </c>
      <c r="BF9" s="764">
        <f t="shared" si="3"/>
        <v>0</v>
      </c>
      <c r="BG9" s="764">
        <f t="shared" si="4"/>
        <v>0</v>
      </c>
      <c r="BH9" s="764">
        <f t="shared" si="5"/>
        <v>0</v>
      </c>
      <c r="BI9" s="764">
        <f t="shared" si="6"/>
        <v>0</v>
      </c>
      <c r="BJ9" s="786">
        <f t="shared" si="17"/>
        <v>178.8985149866933</v>
      </c>
      <c r="BM9" s="692">
        <v>8.5</v>
      </c>
      <c r="BN9" s="764">
        <v>100</v>
      </c>
      <c r="BO9" s="764">
        <v>0</v>
      </c>
      <c r="BP9" s="764">
        <v>0</v>
      </c>
      <c r="BQ9" s="764">
        <v>0</v>
      </c>
      <c r="BR9" s="764">
        <v>0</v>
      </c>
      <c r="BS9" s="764">
        <v>0</v>
      </c>
      <c r="BT9" s="764">
        <v>0</v>
      </c>
      <c r="BV9" s="209">
        <v>877.43922715507506</v>
      </c>
      <c r="BX9" s="692">
        <v>8.5</v>
      </c>
      <c r="BY9" s="764">
        <f t="shared" si="7"/>
        <v>877.43922715507506</v>
      </c>
      <c r="BZ9" s="764">
        <f t="shared" si="8"/>
        <v>0</v>
      </c>
      <c r="CA9" s="764">
        <f t="shared" si="9"/>
        <v>0</v>
      </c>
      <c r="CB9" s="764">
        <f t="shared" si="10"/>
        <v>0</v>
      </c>
      <c r="CC9" s="764">
        <f t="shared" si="11"/>
        <v>0</v>
      </c>
      <c r="CD9" s="764">
        <f t="shared" si="12"/>
        <v>0</v>
      </c>
      <c r="CE9" s="764">
        <f t="shared" si="13"/>
        <v>0</v>
      </c>
      <c r="CF9" s="786">
        <f t="shared" si="14"/>
        <v>877.43922715507506</v>
      </c>
      <c r="CH9" s="692">
        <v>8.5</v>
      </c>
      <c r="CI9" s="764">
        <v>100</v>
      </c>
      <c r="CJ9" s="764">
        <v>0</v>
      </c>
      <c r="CK9" s="764">
        <v>0</v>
      </c>
      <c r="CL9" s="764">
        <v>0</v>
      </c>
      <c r="CM9" s="764">
        <v>0</v>
      </c>
      <c r="CN9" s="764">
        <v>0</v>
      </c>
      <c r="CO9" s="764">
        <v>0</v>
      </c>
      <c r="CP9">
        <v>8.5</v>
      </c>
      <c r="CQ9" s="244">
        <v>468.07864194534875</v>
      </c>
      <c r="CS9" s="692">
        <v>8.5</v>
      </c>
      <c r="CT9" s="764">
        <f t="shared" si="18"/>
        <v>468.07864194534875</v>
      </c>
      <c r="CU9" s="764">
        <f t="shared" si="19"/>
        <v>0</v>
      </c>
      <c r="CV9" s="764">
        <f t="shared" si="20"/>
        <v>0</v>
      </c>
      <c r="CW9" s="764">
        <f t="shared" si="21"/>
        <v>0</v>
      </c>
      <c r="CX9" s="764">
        <f t="shared" si="22"/>
        <v>0</v>
      </c>
      <c r="CY9" s="764">
        <f t="shared" si="23"/>
        <v>0</v>
      </c>
      <c r="CZ9" s="764">
        <f t="shared" si="24"/>
        <v>0</v>
      </c>
      <c r="DA9" s="764">
        <f t="shared" si="25"/>
        <v>468.07864194534875</v>
      </c>
      <c r="DC9" s="692">
        <v>8.5</v>
      </c>
      <c r="DD9" s="764">
        <v>100</v>
      </c>
      <c r="DE9" s="764">
        <v>0</v>
      </c>
      <c r="DF9" s="764">
        <v>0</v>
      </c>
      <c r="DG9" s="764">
        <v>0</v>
      </c>
      <c r="DH9" s="764">
        <v>0</v>
      </c>
      <c r="DI9" s="764">
        <v>0</v>
      </c>
      <c r="DJ9" s="764">
        <v>0</v>
      </c>
      <c r="DK9">
        <v>8.5</v>
      </c>
      <c r="DL9" s="244">
        <v>497.33708692323961</v>
      </c>
      <c r="DM9" s="2">
        <f t="shared" si="26"/>
        <v>8.75</v>
      </c>
      <c r="DN9" s="692">
        <v>8.5</v>
      </c>
      <c r="DO9" s="764">
        <f t="shared" si="27"/>
        <v>497.33708692323961</v>
      </c>
      <c r="DP9" s="764">
        <f t="shared" si="28"/>
        <v>0</v>
      </c>
      <c r="DQ9" s="764">
        <f t="shared" si="29"/>
        <v>0</v>
      </c>
      <c r="DR9" s="764">
        <f t="shared" si="30"/>
        <v>0</v>
      </c>
      <c r="DS9" s="764">
        <f t="shared" si="31"/>
        <v>0</v>
      </c>
      <c r="DT9" s="764">
        <f t="shared" si="32"/>
        <v>0</v>
      </c>
      <c r="DU9" s="764">
        <f t="shared" si="33"/>
        <v>0</v>
      </c>
      <c r="DV9" s="764">
        <f t="shared" si="34"/>
        <v>497.33708692323961</v>
      </c>
    </row>
    <row r="10" spans="1:131" ht="14.4">
      <c r="A10" s="36">
        <v>8</v>
      </c>
      <c r="B10" s="40">
        <v>100</v>
      </c>
      <c r="C10" s="711"/>
      <c r="D10" s="711"/>
      <c r="E10" s="711"/>
      <c r="F10" s="711"/>
      <c r="G10" s="711"/>
      <c r="H10" s="38"/>
      <c r="I10" s="1"/>
      <c r="J10" s="763">
        <v>8</v>
      </c>
      <c r="K10" s="664">
        <f t="shared" ref="K10:Q46" si="36">B10*$R10/100</f>
        <v>13.223638470718049</v>
      </c>
      <c r="L10" s="664">
        <f t="shared" si="36"/>
        <v>0</v>
      </c>
      <c r="M10" s="664">
        <f t="shared" si="36"/>
        <v>0</v>
      </c>
      <c r="N10" s="664">
        <f t="shared" si="36"/>
        <v>0</v>
      </c>
      <c r="O10" s="664">
        <f t="shared" si="36"/>
        <v>0</v>
      </c>
      <c r="P10" s="664">
        <f t="shared" si="36"/>
        <v>0</v>
      </c>
      <c r="Q10" s="664">
        <f t="shared" si="36"/>
        <v>0</v>
      </c>
      <c r="R10" s="664">
        <v>13.223638470718049</v>
      </c>
      <c r="S10" s="1"/>
      <c r="T10" s="1"/>
      <c r="U10" s="1"/>
      <c r="V10" s="112">
        <v>8</v>
      </c>
      <c r="W10" s="789">
        <v>100</v>
      </c>
      <c r="X10" s="712"/>
      <c r="Y10" s="712"/>
      <c r="Z10" s="712"/>
      <c r="AA10" s="712"/>
      <c r="AB10" s="712"/>
      <c r="AC10" s="113"/>
      <c r="AD10" s="1"/>
      <c r="AE10" s="36">
        <v>8</v>
      </c>
      <c r="AF10" s="787">
        <f t="shared" si="35"/>
        <v>0</v>
      </c>
      <c r="AG10" s="787">
        <f t="shared" si="35"/>
        <v>0</v>
      </c>
      <c r="AH10" s="787">
        <f t="shared" si="35"/>
        <v>0</v>
      </c>
      <c r="AI10" s="787">
        <f t="shared" si="35"/>
        <v>0</v>
      </c>
      <c r="AJ10" s="787">
        <f t="shared" si="35"/>
        <v>0</v>
      </c>
      <c r="AK10" s="787">
        <f t="shared" si="35"/>
        <v>0</v>
      </c>
      <c r="AL10" s="788">
        <f t="shared" si="35"/>
        <v>0</v>
      </c>
      <c r="AM10" s="142">
        <v>0</v>
      </c>
      <c r="AQ10" s="692">
        <v>9</v>
      </c>
      <c r="AR10" s="764">
        <v>100</v>
      </c>
      <c r="AS10" s="764">
        <v>0</v>
      </c>
      <c r="AT10" s="764">
        <v>0</v>
      </c>
      <c r="AU10" s="764">
        <v>0</v>
      </c>
      <c r="AV10" s="764">
        <v>0</v>
      </c>
      <c r="AW10" s="764">
        <v>0</v>
      </c>
      <c r="AX10" s="764">
        <v>0</v>
      </c>
      <c r="AZ10" s="2">
        <v>268.34777248003991</v>
      </c>
      <c r="BB10" s="692">
        <v>9</v>
      </c>
      <c r="BC10" s="764">
        <f t="shared" si="0"/>
        <v>268.34777248003991</v>
      </c>
      <c r="BD10" s="764">
        <f t="shared" si="1"/>
        <v>0</v>
      </c>
      <c r="BE10" s="764">
        <f t="shared" si="2"/>
        <v>0</v>
      </c>
      <c r="BF10" s="764">
        <f t="shared" si="3"/>
        <v>0</v>
      </c>
      <c r="BG10" s="764">
        <f t="shared" si="4"/>
        <v>0</v>
      </c>
      <c r="BH10" s="764">
        <f t="shared" si="5"/>
        <v>0</v>
      </c>
      <c r="BI10" s="764">
        <f t="shared" si="6"/>
        <v>0</v>
      </c>
      <c r="BJ10" s="786">
        <f t="shared" si="17"/>
        <v>268.34777248003991</v>
      </c>
      <c r="BM10" s="692">
        <v>9</v>
      </c>
      <c r="BN10" s="764">
        <v>100</v>
      </c>
      <c r="BO10" s="764">
        <v>0</v>
      </c>
      <c r="BP10" s="764">
        <v>0</v>
      </c>
      <c r="BQ10" s="764">
        <v>0</v>
      </c>
      <c r="BR10" s="764">
        <v>0</v>
      </c>
      <c r="BS10" s="764">
        <v>0</v>
      </c>
      <c r="BT10" s="764">
        <v>0</v>
      </c>
      <c r="BV10" s="209">
        <v>7659.9091511156812</v>
      </c>
      <c r="BX10" s="692">
        <v>9</v>
      </c>
      <c r="BY10" s="764">
        <f t="shared" si="7"/>
        <v>7659.9091511156812</v>
      </c>
      <c r="BZ10" s="764">
        <f t="shared" si="8"/>
        <v>0</v>
      </c>
      <c r="CA10" s="764">
        <f t="shared" si="9"/>
        <v>0</v>
      </c>
      <c r="CB10" s="764">
        <f t="shared" si="10"/>
        <v>0</v>
      </c>
      <c r="CC10" s="764">
        <f t="shared" si="11"/>
        <v>0</v>
      </c>
      <c r="CD10" s="764">
        <f t="shared" si="12"/>
        <v>0</v>
      </c>
      <c r="CE10" s="764">
        <f t="shared" si="13"/>
        <v>0</v>
      </c>
      <c r="CF10" s="786">
        <f t="shared" si="14"/>
        <v>7659.9091511156812</v>
      </c>
      <c r="CH10" s="692">
        <v>9</v>
      </c>
      <c r="CI10" s="764">
        <v>100</v>
      </c>
      <c r="CJ10" s="764">
        <v>0</v>
      </c>
      <c r="CK10" s="764">
        <v>0</v>
      </c>
      <c r="CL10" s="764">
        <v>0</v>
      </c>
      <c r="CM10" s="764">
        <v>0</v>
      </c>
      <c r="CN10" s="764">
        <v>0</v>
      </c>
      <c r="CO10" s="764">
        <v>0</v>
      </c>
      <c r="CP10">
        <v>9</v>
      </c>
      <c r="CQ10" s="244">
        <v>0</v>
      </c>
      <c r="CS10" s="692">
        <v>9</v>
      </c>
      <c r="CT10" s="764">
        <f t="shared" si="18"/>
        <v>0</v>
      </c>
      <c r="CU10" s="764">
        <f t="shared" si="19"/>
        <v>0</v>
      </c>
      <c r="CV10" s="764">
        <f t="shared" si="20"/>
        <v>0</v>
      </c>
      <c r="CW10" s="764">
        <f t="shared" si="21"/>
        <v>0</v>
      </c>
      <c r="CX10" s="764">
        <f t="shared" si="22"/>
        <v>0</v>
      </c>
      <c r="CY10" s="764">
        <f t="shared" si="23"/>
        <v>0</v>
      </c>
      <c r="CZ10" s="764">
        <f t="shared" si="24"/>
        <v>0</v>
      </c>
      <c r="DA10" s="764">
        <f t="shared" si="25"/>
        <v>0</v>
      </c>
      <c r="DC10" s="692">
        <v>9</v>
      </c>
      <c r="DD10" s="764">
        <v>100</v>
      </c>
      <c r="DE10" s="764">
        <v>0</v>
      </c>
      <c r="DF10" s="764">
        <v>0</v>
      </c>
      <c r="DG10" s="764">
        <v>0</v>
      </c>
      <c r="DH10" s="764">
        <v>0</v>
      </c>
      <c r="DI10" s="764">
        <v>0</v>
      </c>
      <c r="DJ10" s="764">
        <v>0</v>
      </c>
      <c r="DK10">
        <v>9</v>
      </c>
      <c r="DL10" s="244">
        <v>890.30013439642528</v>
      </c>
      <c r="DM10" s="2">
        <f t="shared" si="26"/>
        <v>9.25</v>
      </c>
      <c r="DN10" s="692">
        <v>9</v>
      </c>
      <c r="DO10" s="764">
        <f t="shared" si="27"/>
        <v>890.30013439642528</v>
      </c>
      <c r="DP10" s="764">
        <f t="shared" si="28"/>
        <v>0</v>
      </c>
      <c r="DQ10" s="764">
        <f t="shared" si="29"/>
        <v>0</v>
      </c>
      <c r="DR10" s="764">
        <f t="shared" si="30"/>
        <v>0</v>
      </c>
      <c r="DS10" s="764">
        <f t="shared" si="31"/>
        <v>0</v>
      </c>
      <c r="DT10" s="764">
        <f t="shared" si="32"/>
        <v>0</v>
      </c>
      <c r="DU10" s="764">
        <f t="shared" si="33"/>
        <v>0</v>
      </c>
      <c r="DV10" s="764">
        <f t="shared" si="34"/>
        <v>890.30013439642528</v>
      </c>
    </row>
    <row r="11" spans="1:131" ht="14.4">
      <c r="A11" s="36">
        <v>8.5</v>
      </c>
      <c r="B11" s="40">
        <v>100</v>
      </c>
      <c r="C11" s="711"/>
      <c r="D11" s="711"/>
      <c r="E11" s="711"/>
      <c r="F11" s="711"/>
      <c r="G11" s="711"/>
      <c r="H11" s="38"/>
      <c r="I11" s="1"/>
      <c r="J11" s="763">
        <v>8.5</v>
      </c>
      <c r="K11" s="664">
        <f t="shared" si="36"/>
        <v>26.447276941436098</v>
      </c>
      <c r="L11" s="664">
        <f t="shared" si="36"/>
        <v>0</v>
      </c>
      <c r="M11" s="664">
        <f t="shared" si="36"/>
        <v>0</v>
      </c>
      <c r="N11" s="664">
        <f t="shared" si="36"/>
        <v>0</v>
      </c>
      <c r="O11" s="664">
        <f t="shared" si="36"/>
        <v>0</v>
      </c>
      <c r="P11" s="664">
        <f t="shared" si="36"/>
        <v>0</v>
      </c>
      <c r="Q11" s="664">
        <f t="shared" si="36"/>
        <v>0</v>
      </c>
      <c r="R11" s="664">
        <v>26.447276941436098</v>
      </c>
      <c r="S11" s="1"/>
      <c r="T11" s="1"/>
      <c r="U11" s="1"/>
      <c r="V11" s="112">
        <v>8.5</v>
      </c>
      <c r="W11" s="789">
        <v>100</v>
      </c>
      <c r="X11" s="712"/>
      <c r="Y11" s="712"/>
      <c r="Z11" s="712"/>
      <c r="AA11" s="712"/>
      <c r="AB11" s="712"/>
      <c r="AC11" s="113"/>
      <c r="AD11" s="1"/>
      <c r="AE11" s="36">
        <v>8.5</v>
      </c>
      <c r="AF11" s="787">
        <f t="shared" si="35"/>
        <v>301.26024875767655</v>
      </c>
      <c r="AG11" s="787">
        <f t="shared" si="35"/>
        <v>0</v>
      </c>
      <c r="AH11" s="787">
        <f t="shared" si="35"/>
        <v>0</v>
      </c>
      <c r="AI11" s="787">
        <f t="shared" si="35"/>
        <v>0</v>
      </c>
      <c r="AJ11" s="787">
        <f t="shared" si="35"/>
        <v>0</v>
      </c>
      <c r="AK11" s="787">
        <f t="shared" si="35"/>
        <v>0</v>
      </c>
      <c r="AL11" s="788">
        <f t="shared" si="35"/>
        <v>0</v>
      </c>
      <c r="AM11" s="142">
        <v>301.26024875767655</v>
      </c>
      <c r="AQ11" s="692">
        <v>9.5</v>
      </c>
      <c r="AR11" s="764">
        <v>100</v>
      </c>
      <c r="AS11" s="764">
        <v>0</v>
      </c>
      <c r="AT11" s="764">
        <v>0</v>
      </c>
      <c r="AU11" s="764">
        <v>0</v>
      </c>
      <c r="AV11" s="764">
        <v>0</v>
      </c>
      <c r="AW11" s="764">
        <v>0</v>
      </c>
      <c r="AX11" s="764">
        <v>0</v>
      </c>
      <c r="AZ11" s="2">
        <v>1112.1673508950762</v>
      </c>
      <c r="BB11" s="692">
        <v>9.5</v>
      </c>
      <c r="BC11" s="764">
        <f t="shared" si="0"/>
        <v>1112.1673508950762</v>
      </c>
      <c r="BD11" s="764">
        <f t="shared" si="1"/>
        <v>0</v>
      </c>
      <c r="BE11" s="764">
        <f t="shared" si="2"/>
        <v>0</v>
      </c>
      <c r="BF11" s="764">
        <f t="shared" si="3"/>
        <v>0</v>
      </c>
      <c r="BG11" s="764">
        <f t="shared" si="4"/>
        <v>0</v>
      </c>
      <c r="BH11" s="764">
        <f t="shared" si="5"/>
        <v>0</v>
      </c>
      <c r="BI11" s="764">
        <f t="shared" si="6"/>
        <v>0</v>
      </c>
      <c r="BJ11" s="786">
        <f t="shared" si="17"/>
        <v>1112.1673508950762</v>
      </c>
      <c r="BM11" s="692">
        <v>9.5</v>
      </c>
      <c r="BN11" s="764">
        <v>100</v>
      </c>
      <c r="BO11" s="764">
        <v>0</v>
      </c>
      <c r="BP11" s="764">
        <v>0</v>
      </c>
      <c r="BQ11" s="764">
        <v>0</v>
      </c>
      <c r="BR11" s="764">
        <v>0</v>
      </c>
      <c r="BS11" s="764">
        <v>0</v>
      </c>
      <c r="BT11" s="764">
        <v>0</v>
      </c>
      <c r="BV11" s="209">
        <v>21550.607291856344</v>
      </c>
      <c r="BX11" s="692">
        <v>9.5</v>
      </c>
      <c r="BY11" s="764">
        <f t="shared" si="7"/>
        <v>21550.607291856344</v>
      </c>
      <c r="BZ11" s="764">
        <f t="shared" si="8"/>
        <v>0</v>
      </c>
      <c r="CA11" s="764">
        <f t="shared" si="9"/>
        <v>0</v>
      </c>
      <c r="CB11" s="764">
        <f t="shared" si="10"/>
        <v>0</v>
      </c>
      <c r="CC11" s="764">
        <f t="shared" si="11"/>
        <v>0</v>
      </c>
      <c r="CD11" s="764">
        <f t="shared" si="12"/>
        <v>0</v>
      </c>
      <c r="CE11" s="764">
        <f t="shared" si="13"/>
        <v>0</v>
      </c>
      <c r="CF11" s="786">
        <f t="shared" si="14"/>
        <v>21550.607291856344</v>
      </c>
      <c r="CH11" s="692">
        <v>9.5</v>
      </c>
      <c r="CI11" s="764">
        <v>100</v>
      </c>
      <c r="CJ11" s="764">
        <v>0</v>
      </c>
      <c r="CK11" s="764">
        <v>0</v>
      </c>
      <c r="CL11" s="764">
        <v>0</v>
      </c>
      <c r="CM11" s="764">
        <v>0</v>
      </c>
      <c r="CN11" s="764">
        <v>0</v>
      </c>
      <c r="CO11" s="764">
        <v>0</v>
      </c>
      <c r="CP11">
        <v>9.5</v>
      </c>
      <c r="CQ11" s="244">
        <v>297.35876584510305</v>
      </c>
      <c r="CS11" s="692">
        <v>9.5</v>
      </c>
      <c r="CT11" s="764">
        <f t="shared" si="18"/>
        <v>297.35876584510305</v>
      </c>
      <c r="CU11" s="764">
        <f t="shared" si="19"/>
        <v>0</v>
      </c>
      <c r="CV11" s="764">
        <f t="shared" si="20"/>
        <v>0</v>
      </c>
      <c r="CW11" s="764">
        <f t="shared" si="21"/>
        <v>0</v>
      </c>
      <c r="CX11" s="764">
        <f t="shared" si="22"/>
        <v>0</v>
      </c>
      <c r="CY11" s="764">
        <f t="shared" si="23"/>
        <v>0</v>
      </c>
      <c r="CZ11" s="764">
        <f t="shared" si="24"/>
        <v>0</v>
      </c>
      <c r="DA11" s="764">
        <f t="shared" si="25"/>
        <v>297.35876584510305</v>
      </c>
      <c r="DC11" s="692">
        <v>9.5</v>
      </c>
      <c r="DD11" s="764">
        <v>100</v>
      </c>
      <c r="DE11" s="764">
        <v>0</v>
      </c>
      <c r="DF11" s="764">
        <v>0</v>
      </c>
      <c r="DG11" s="764">
        <v>0</v>
      </c>
      <c r="DH11" s="764">
        <v>0</v>
      </c>
      <c r="DI11" s="764">
        <v>0</v>
      </c>
      <c r="DJ11" s="764">
        <v>0</v>
      </c>
      <c r="DK11">
        <v>9.5</v>
      </c>
      <c r="DL11" s="244">
        <v>2216.9144727377934</v>
      </c>
      <c r="DM11" s="2">
        <f t="shared" si="26"/>
        <v>9.75</v>
      </c>
      <c r="DN11" s="692">
        <v>9.5</v>
      </c>
      <c r="DO11" s="764">
        <f t="shared" si="27"/>
        <v>2216.9144727377934</v>
      </c>
      <c r="DP11" s="764">
        <f t="shared" si="28"/>
        <v>0</v>
      </c>
      <c r="DQ11" s="764">
        <f t="shared" si="29"/>
        <v>0</v>
      </c>
      <c r="DR11" s="764">
        <f t="shared" si="30"/>
        <v>0</v>
      </c>
      <c r="DS11" s="764">
        <f t="shared" si="31"/>
        <v>0</v>
      </c>
      <c r="DT11" s="764">
        <f t="shared" si="32"/>
        <v>0</v>
      </c>
      <c r="DU11" s="764">
        <f t="shared" si="33"/>
        <v>0</v>
      </c>
      <c r="DV11" s="764">
        <f t="shared" si="34"/>
        <v>2216.9144727377934</v>
      </c>
    </row>
    <row r="12" spans="1:131" ht="14.4">
      <c r="A12" s="36">
        <v>9</v>
      </c>
      <c r="B12" s="40">
        <v>100</v>
      </c>
      <c r="C12" s="711"/>
      <c r="D12" s="711"/>
      <c r="E12" s="711"/>
      <c r="F12" s="711"/>
      <c r="G12" s="711"/>
      <c r="H12" s="38"/>
      <c r="I12" s="1"/>
      <c r="J12" s="763">
        <v>9</v>
      </c>
      <c r="K12" s="664">
        <f t="shared" si="36"/>
        <v>1807.5202457292214</v>
      </c>
      <c r="L12" s="664">
        <f t="shared" si="36"/>
        <v>0</v>
      </c>
      <c r="M12" s="664">
        <f t="shared" si="36"/>
        <v>0</v>
      </c>
      <c r="N12" s="664">
        <f t="shared" si="36"/>
        <v>0</v>
      </c>
      <c r="O12" s="664">
        <f t="shared" si="36"/>
        <v>0</v>
      </c>
      <c r="P12" s="664">
        <f t="shared" si="36"/>
        <v>0</v>
      </c>
      <c r="Q12" s="664">
        <f t="shared" si="36"/>
        <v>0</v>
      </c>
      <c r="R12" s="664">
        <v>1807.5202457292216</v>
      </c>
      <c r="S12" s="1"/>
      <c r="T12" s="1"/>
      <c r="U12" s="1"/>
      <c r="V12" s="112">
        <v>9</v>
      </c>
      <c r="W12" s="789">
        <v>100</v>
      </c>
      <c r="X12" s="712"/>
      <c r="Y12" s="712"/>
      <c r="Z12" s="712"/>
      <c r="AA12" s="712"/>
      <c r="AB12" s="712"/>
      <c r="AC12" s="113"/>
      <c r="AD12" s="1"/>
      <c r="AE12" s="36">
        <v>9</v>
      </c>
      <c r="AF12" s="787">
        <f t="shared" si="35"/>
        <v>0</v>
      </c>
      <c r="AG12" s="787">
        <f t="shared" si="35"/>
        <v>0</v>
      </c>
      <c r="AH12" s="787">
        <f t="shared" si="35"/>
        <v>0</v>
      </c>
      <c r="AI12" s="787">
        <f t="shared" si="35"/>
        <v>0</v>
      </c>
      <c r="AJ12" s="787">
        <f t="shared" si="35"/>
        <v>0</v>
      </c>
      <c r="AK12" s="787">
        <f t="shared" si="35"/>
        <v>0</v>
      </c>
      <c r="AL12" s="788">
        <f t="shared" si="35"/>
        <v>0</v>
      </c>
      <c r="AM12" s="142">
        <v>0</v>
      </c>
      <c r="AQ12" s="692">
        <v>10</v>
      </c>
      <c r="AR12" s="764">
        <v>100</v>
      </c>
      <c r="AS12" s="764">
        <v>0</v>
      </c>
      <c r="AT12" s="764">
        <v>0</v>
      </c>
      <c r="AU12" s="764">
        <v>0</v>
      </c>
      <c r="AV12" s="764">
        <v>0</v>
      </c>
      <c r="AW12" s="764">
        <v>0</v>
      </c>
      <c r="AX12" s="764">
        <v>0</v>
      </c>
      <c r="AZ12" s="2">
        <v>774.40310617778823</v>
      </c>
      <c r="BB12" s="692">
        <v>10</v>
      </c>
      <c r="BC12" s="764">
        <f t="shared" si="0"/>
        <v>774.40310617778823</v>
      </c>
      <c r="BD12" s="764">
        <f t="shared" si="1"/>
        <v>0</v>
      </c>
      <c r="BE12" s="764">
        <f t="shared" si="2"/>
        <v>0</v>
      </c>
      <c r="BF12" s="764">
        <f t="shared" si="3"/>
        <v>0</v>
      </c>
      <c r="BG12" s="764">
        <f t="shared" si="4"/>
        <v>0</v>
      </c>
      <c r="BH12" s="764">
        <f t="shared" si="5"/>
        <v>0</v>
      </c>
      <c r="BI12" s="764">
        <f t="shared" si="6"/>
        <v>0</v>
      </c>
      <c r="BJ12" s="786">
        <f t="shared" si="17"/>
        <v>774.40310617778823</v>
      </c>
      <c r="BM12" s="692">
        <v>10</v>
      </c>
      <c r="BN12" s="764">
        <v>100</v>
      </c>
      <c r="BO12" s="764">
        <v>0</v>
      </c>
      <c r="BP12" s="764">
        <v>0</v>
      </c>
      <c r="BQ12" s="764">
        <v>0</v>
      </c>
      <c r="BR12" s="764">
        <v>0</v>
      </c>
      <c r="BS12" s="764">
        <v>0</v>
      </c>
      <c r="BT12" s="764">
        <v>0</v>
      </c>
      <c r="BV12" s="209">
        <v>42273.232461226828</v>
      </c>
      <c r="BX12" s="692">
        <v>10</v>
      </c>
      <c r="BY12" s="764">
        <f t="shared" si="7"/>
        <v>42273.232461226828</v>
      </c>
      <c r="BZ12" s="764">
        <f t="shared" si="8"/>
        <v>0</v>
      </c>
      <c r="CA12" s="764">
        <f t="shared" si="9"/>
        <v>0</v>
      </c>
      <c r="CB12" s="764">
        <f t="shared" si="10"/>
        <v>0</v>
      </c>
      <c r="CC12" s="764">
        <f t="shared" si="11"/>
        <v>0</v>
      </c>
      <c r="CD12" s="764">
        <f t="shared" si="12"/>
        <v>0</v>
      </c>
      <c r="CE12" s="764">
        <f t="shared" si="13"/>
        <v>0</v>
      </c>
      <c r="CF12" s="786">
        <f t="shared" si="14"/>
        <v>42273.232461226828</v>
      </c>
      <c r="CH12" s="692">
        <v>10</v>
      </c>
      <c r="CI12" s="764">
        <v>100</v>
      </c>
      <c r="CJ12" s="764">
        <v>0</v>
      </c>
      <c r="CK12" s="764">
        <v>0</v>
      </c>
      <c r="CL12" s="764">
        <v>0</v>
      </c>
      <c r="CM12" s="764">
        <v>0</v>
      </c>
      <c r="CN12" s="764">
        <v>0</v>
      </c>
      <c r="CO12" s="764">
        <v>0</v>
      </c>
      <c r="CP12">
        <v>10</v>
      </c>
      <c r="CQ12" s="244">
        <v>296.63080167678334</v>
      </c>
      <c r="CS12" s="692">
        <v>10</v>
      </c>
      <c r="CT12" s="764">
        <f t="shared" si="18"/>
        <v>296.63080167678334</v>
      </c>
      <c r="CU12" s="764">
        <f t="shared" si="19"/>
        <v>0</v>
      </c>
      <c r="CV12" s="764">
        <f t="shared" si="20"/>
        <v>0</v>
      </c>
      <c r="CW12" s="764">
        <f t="shared" si="21"/>
        <v>0</v>
      </c>
      <c r="CX12" s="764">
        <f t="shared" si="22"/>
        <v>0</v>
      </c>
      <c r="CY12" s="764">
        <f t="shared" si="23"/>
        <v>0</v>
      </c>
      <c r="CZ12" s="764">
        <f t="shared" si="24"/>
        <v>0</v>
      </c>
      <c r="DA12" s="764">
        <f t="shared" si="25"/>
        <v>296.63080167678334</v>
      </c>
      <c r="DC12" s="692">
        <v>10</v>
      </c>
      <c r="DD12" s="764">
        <v>100</v>
      </c>
      <c r="DE12" s="764">
        <v>0</v>
      </c>
      <c r="DF12" s="764">
        <v>0</v>
      </c>
      <c r="DG12" s="764">
        <v>0</v>
      </c>
      <c r="DH12" s="764">
        <v>0</v>
      </c>
      <c r="DI12" s="764">
        <v>0</v>
      </c>
      <c r="DJ12" s="764">
        <v>0</v>
      </c>
      <c r="DK12">
        <v>10</v>
      </c>
      <c r="DL12" s="244">
        <v>2551.3046222248468</v>
      </c>
      <c r="DM12" s="2">
        <f t="shared" si="26"/>
        <v>10.25</v>
      </c>
      <c r="DN12" s="692">
        <v>10</v>
      </c>
      <c r="DO12" s="764">
        <f t="shared" si="27"/>
        <v>2551.3046222248468</v>
      </c>
      <c r="DP12" s="764">
        <f t="shared" si="28"/>
        <v>0</v>
      </c>
      <c r="DQ12" s="764">
        <f t="shared" si="29"/>
        <v>0</v>
      </c>
      <c r="DR12" s="764">
        <f t="shared" si="30"/>
        <v>0</v>
      </c>
      <c r="DS12" s="764">
        <f t="shared" si="31"/>
        <v>0</v>
      </c>
      <c r="DT12" s="764">
        <f t="shared" si="32"/>
        <v>0</v>
      </c>
      <c r="DU12" s="764">
        <f t="shared" si="33"/>
        <v>0</v>
      </c>
      <c r="DV12" s="764">
        <f t="shared" si="34"/>
        <v>2551.3046222248468</v>
      </c>
    </row>
    <row r="13" spans="1:131" ht="14.4">
      <c r="A13" s="36">
        <v>9.5</v>
      </c>
      <c r="B13" s="40">
        <v>100</v>
      </c>
      <c r="C13" s="711"/>
      <c r="D13" s="711"/>
      <c r="E13" s="711"/>
      <c r="F13" s="711"/>
      <c r="G13" s="711"/>
      <c r="H13" s="38"/>
      <c r="I13" s="1"/>
      <c r="J13" s="763">
        <v>9.5</v>
      </c>
      <c r="K13" s="664">
        <f t="shared" si="36"/>
        <v>531.45664781910375</v>
      </c>
      <c r="L13" s="664">
        <f t="shared" si="36"/>
        <v>0</v>
      </c>
      <c r="M13" s="664">
        <f t="shared" si="36"/>
        <v>0</v>
      </c>
      <c r="N13" s="664">
        <f t="shared" si="36"/>
        <v>0</v>
      </c>
      <c r="O13" s="664">
        <f t="shared" si="36"/>
        <v>0</v>
      </c>
      <c r="P13" s="664">
        <f t="shared" si="36"/>
        <v>0</v>
      </c>
      <c r="Q13" s="664">
        <f t="shared" si="36"/>
        <v>0</v>
      </c>
      <c r="R13" s="664">
        <v>531.45664781910375</v>
      </c>
      <c r="S13" s="1"/>
      <c r="T13" s="1"/>
      <c r="U13" s="1"/>
      <c r="V13" s="112">
        <v>9.5</v>
      </c>
      <c r="W13" s="789">
        <v>100</v>
      </c>
      <c r="X13" s="712"/>
      <c r="Y13" s="712"/>
      <c r="Z13" s="712"/>
      <c r="AA13" s="712"/>
      <c r="AB13" s="712"/>
      <c r="AC13" s="113"/>
      <c r="AD13" s="1"/>
      <c r="AE13" s="36">
        <v>9.5</v>
      </c>
      <c r="AF13" s="787">
        <f t="shared" si="35"/>
        <v>0</v>
      </c>
      <c r="AG13" s="787">
        <f t="shared" si="35"/>
        <v>0</v>
      </c>
      <c r="AH13" s="787">
        <f t="shared" si="35"/>
        <v>0</v>
      </c>
      <c r="AI13" s="787">
        <f t="shared" si="35"/>
        <v>0</v>
      </c>
      <c r="AJ13" s="787">
        <f t="shared" si="35"/>
        <v>0</v>
      </c>
      <c r="AK13" s="787">
        <f t="shared" si="35"/>
        <v>0</v>
      </c>
      <c r="AL13" s="788">
        <f t="shared" si="35"/>
        <v>0</v>
      </c>
      <c r="AM13" s="142">
        <v>0</v>
      </c>
      <c r="AQ13" s="692">
        <v>10.5</v>
      </c>
      <c r="AR13" s="764">
        <v>100</v>
      </c>
      <c r="AS13" s="764">
        <v>0</v>
      </c>
      <c r="AT13" s="764">
        <v>0</v>
      </c>
      <c r="AU13" s="764">
        <v>0</v>
      </c>
      <c r="AV13" s="764">
        <v>0</v>
      </c>
      <c r="AW13" s="764">
        <v>0</v>
      </c>
      <c r="AX13" s="764">
        <v>0</v>
      </c>
      <c r="AZ13" s="2">
        <v>1413.6410749875868</v>
      </c>
      <c r="BB13" s="692">
        <v>10.5</v>
      </c>
      <c r="BC13" s="764">
        <f t="shared" si="0"/>
        <v>1413.6410749875868</v>
      </c>
      <c r="BD13" s="764">
        <f t="shared" si="1"/>
        <v>0</v>
      </c>
      <c r="BE13" s="764">
        <f t="shared" si="2"/>
        <v>0</v>
      </c>
      <c r="BF13" s="764">
        <f t="shared" si="3"/>
        <v>0</v>
      </c>
      <c r="BG13" s="764">
        <f t="shared" si="4"/>
        <v>0</v>
      </c>
      <c r="BH13" s="764">
        <f t="shared" si="5"/>
        <v>0</v>
      </c>
      <c r="BI13" s="764">
        <f t="shared" si="6"/>
        <v>0</v>
      </c>
      <c r="BJ13" s="786">
        <f t="shared" si="17"/>
        <v>1413.6410749875868</v>
      </c>
      <c r="BM13" s="692">
        <v>10.5</v>
      </c>
      <c r="BN13" s="764">
        <v>100</v>
      </c>
      <c r="BO13" s="764">
        <v>0</v>
      </c>
      <c r="BP13" s="764">
        <v>0</v>
      </c>
      <c r="BQ13" s="764">
        <v>0</v>
      </c>
      <c r="BR13" s="764">
        <v>0</v>
      </c>
      <c r="BS13" s="764">
        <v>0</v>
      </c>
      <c r="BT13" s="764">
        <v>0</v>
      </c>
      <c r="BV13" s="209">
        <v>49749.869239989312</v>
      </c>
      <c r="BX13" s="692">
        <v>10.5</v>
      </c>
      <c r="BY13" s="764">
        <f t="shared" si="7"/>
        <v>49749.869239989312</v>
      </c>
      <c r="BZ13" s="764">
        <f t="shared" si="8"/>
        <v>0</v>
      </c>
      <c r="CA13" s="764">
        <f t="shared" si="9"/>
        <v>0</v>
      </c>
      <c r="CB13" s="764">
        <f t="shared" si="10"/>
        <v>0</v>
      </c>
      <c r="CC13" s="764">
        <f t="shared" si="11"/>
        <v>0</v>
      </c>
      <c r="CD13" s="764">
        <f t="shared" si="12"/>
        <v>0</v>
      </c>
      <c r="CE13" s="764">
        <f t="shared" si="13"/>
        <v>0</v>
      </c>
      <c r="CF13" s="786">
        <f t="shared" si="14"/>
        <v>49749.869239989312</v>
      </c>
      <c r="CH13" s="692">
        <v>10.5</v>
      </c>
      <c r="CI13" s="764">
        <v>100</v>
      </c>
      <c r="CJ13" s="764">
        <v>0</v>
      </c>
      <c r="CK13" s="764">
        <v>0</v>
      </c>
      <c r="CL13" s="764">
        <v>0</v>
      </c>
      <c r="CM13" s="764">
        <v>0</v>
      </c>
      <c r="CN13" s="764">
        <v>0</v>
      </c>
      <c r="CO13" s="764">
        <v>0</v>
      </c>
      <c r="CP13">
        <v>10.5</v>
      </c>
      <c r="CQ13" s="244">
        <v>2047.922970076349</v>
      </c>
      <c r="CS13" s="692">
        <v>10.5</v>
      </c>
      <c r="CT13" s="764">
        <f t="shared" si="18"/>
        <v>2047.922970076349</v>
      </c>
      <c r="CU13" s="764">
        <f t="shared" si="19"/>
        <v>0</v>
      </c>
      <c r="CV13" s="764">
        <f t="shared" si="20"/>
        <v>0</v>
      </c>
      <c r="CW13" s="764">
        <f t="shared" si="21"/>
        <v>0</v>
      </c>
      <c r="CX13" s="764">
        <f t="shared" si="22"/>
        <v>0</v>
      </c>
      <c r="CY13" s="764">
        <f t="shared" si="23"/>
        <v>0</v>
      </c>
      <c r="CZ13" s="764">
        <f t="shared" si="24"/>
        <v>0</v>
      </c>
      <c r="DA13" s="764">
        <f t="shared" si="25"/>
        <v>2047.922970076349</v>
      </c>
      <c r="DC13" s="692">
        <v>10.5</v>
      </c>
      <c r="DD13" s="764">
        <v>100</v>
      </c>
      <c r="DE13" s="764">
        <v>0</v>
      </c>
      <c r="DF13" s="764">
        <v>0</v>
      </c>
      <c r="DG13" s="764">
        <v>0</v>
      </c>
      <c r="DH13" s="764">
        <v>0</v>
      </c>
      <c r="DI13" s="764">
        <v>0</v>
      </c>
      <c r="DJ13" s="764">
        <v>0</v>
      </c>
      <c r="DK13">
        <v>10.5</v>
      </c>
      <c r="DL13" s="244">
        <v>4528.2533181785175</v>
      </c>
      <c r="DM13" s="2">
        <f t="shared" si="26"/>
        <v>10.75</v>
      </c>
      <c r="DN13" s="692">
        <v>10.5</v>
      </c>
      <c r="DO13" s="764">
        <f t="shared" si="27"/>
        <v>4528.2533181785175</v>
      </c>
      <c r="DP13" s="764">
        <f t="shared" si="28"/>
        <v>0</v>
      </c>
      <c r="DQ13" s="764">
        <f t="shared" si="29"/>
        <v>0</v>
      </c>
      <c r="DR13" s="764">
        <f t="shared" si="30"/>
        <v>0</v>
      </c>
      <c r="DS13" s="764">
        <f t="shared" si="31"/>
        <v>0</v>
      </c>
      <c r="DT13" s="764">
        <f t="shared" si="32"/>
        <v>0</v>
      </c>
      <c r="DU13" s="764">
        <f t="shared" si="33"/>
        <v>0</v>
      </c>
      <c r="DV13" s="764">
        <f t="shared" si="34"/>
        <v>4528.2533181785175</v>
      </c>
    </row>
    <row r="14" spans="1:131" ht="14.4">
      <c r="A14" s="36">
        <v>10</v>
      </c>
      <c r="B14" s="40">
        <v>100</v>
      </c>
      <c r="C14" s="711"/>
      <c r="D14" s="711"/>
      <c r="E14" s="711"/>
      <c r="F14" s="711"/>
      <c r="G14" s="711"/>
      <c r="H14" s="38"/>
      <c r="I14" s="1"/>
      <c r="J14" s="763">
        <v>10</v>
      </c>
      <c r="K14" s="664">
        <f t="shared" si="36"/>
        <v>844.94027645381095</v>
      </c>
      <c r="L14" s="664">
        <f t="shared" si="36"/>
        <v>0</v>
      </c>
      <c r="M14" s="664">
        <f t="shared" si="36"/>
        <v>0</v>
      </c>
      <c r="N14" s="664">
        <f t="shared" si="36"/>
        <v>0</v>
      </c>
      <c r="O14" s="664">
        <f t="shared" si="36"/>
        <v>0</v>
      </c>
      <c r="P14" s="664">
        <f t="shared" si="36"/>
        <v>0</v>
      </c>
      <c r="Q14" s="664">
        <f t="shared" si="36"/>
        <v>0</v>
      </c>
      <c r="R14" s="664">
        <v>844.94027645381095</v>
      </c>
      <c r="S14" s="1"/>
      <c r="T14" s="1"/>
      <c r="U14" s="1"/>
      <c r="V14" s="112">
        <v>10</v>
      </c>
      <c r="W14" s="789">
        <v>100</v>
      </c>
      <c r="X14" s="712"/>
      <c r="Y14" s="712"/>
      <c r="Z14" s="712"/>
      <c r="AA14" s="712"/>
      <c r="AB14" s="712"/>
      <c r="AC14" s="113"/>
      <c r="AD14" s="1"/>
      <c r="AE14" s="36">
        <v>10</v>
      </c>
      <c r="AF14" s="787">
        <f t="shared" si="35"/>
        <v>846.04181537862632</v>
      </c>
      <c r="AG14" s="787">
        <f t="shared" si="35"/>
        <v>0</v>
      </c>
      <c r="AH14" s="787">
        <f t="shared" si="35"/>
        <v>0</v>
      </c>
      <c r="AI14" s="787">
        <f t="shared" si="35"/>
        <v>0</v>
      </c>
      <c r="AJ14" s="787">
        <f t="shared" si="35"/>
        <v>0</v>
      </c>
      <c r="AK14" s="787">
        <f t="shared" si="35"/>
        <v>0</v>
      </c>
      <c r="AL14" s="788">
        <f t="shared" si="35"/>
        <v>0</v>
      </c>
      <c r="AM14" s="142">
        <v>846.04181537862632</v>
      </c>
      <c r="AQ14" s="692">
        <v>11</v>
      </c>
      <c r="AR14" s="764">
        <v>100</v>
      </c>
      <c r="AS14" s="764">
        <v>0</v>
      </c>
      <c r="AT14" s="764">
        <v>0</v>
      </c>
      <c r="AU14" s="764">
        <v>0</v>
      </c>
      <c r="AV14" s="764">
        <v>0</v>
      </c>
      <c r="AW14" s="764">
        <v>0</v>
      </c>
      <c r="AX14" s="764">
        <v>0</v>
      </c>
      <c r="AZ14" s="2">
        <v>2524.4624195124411</v>
      </c>
      <c r="BB14" s="692">
        <v>11</v>
      </c>
      <c r="BC14" s="764">
        <f t="shared" si="0"/>
        <v>2524.4624195124411</v>
      </c>
      <c r="BD14" s="764">
        <f t="shared" si="1"/>
        <v>0</v>
      </c>
      <c r="BE14" s="764">
        <f t="shared" si="2"/>
        <v>0</v>
      </c>
      <c r="BF14" s="764">
        <f t="shared" si="3"/>
        <v>0</v>
      </c>
      <c r="BG14" s="764">
        <f t="shared" si="4"/>
        <v>0</v>
      </c>
      <c r="BH14" s="764">
        <f t="shared" si="5"/>
        <v>0</v>
      </c>
      <c r="BI14" s="764">
        <f t="shared" si="6"/>
        <v>0</v>
      </c>
      <c r="BJ14" s="786">
        <f t="shared" si="17"/>
        <v>2524.4624195124411</v>
      </c>
      <c r="BM14" s="692">
        <v>11</v>
      </c>
      <c r="BN14" s="764">
        <v>100</v>
      </c>
      <c r="BO14" s="764">
        <v>0</v>
      </c>
      <c r="BP14" s="764">
        <v>0</v>
      </c>
      <c r="BQ14" s="764">
        <v>0</v>
      </c>
      <c r="BR14" s="764">
        <v>0</v>
      </c>
      <c r="BS14" s="764">
        <v>0</v>
      </c>
      <c r="BT14" s="764">
        <v>0</v>
      </c>
      <c r="BV14" s="209">
        <v>51887.74917064661</v>
      </c>
      <c r="BX14" s="692">
        <v>11</v>
      </c>
      <c r="BY14" s="764">
        <f t="shared" si="7"/>
        <v>51887.74917064661</v>
      </c>
      <c r="BZ14" s="764">
        <f t="shared" si="8"/>
        <v>0</v>
      </c>
      <c r="CA14" s="764">
        <f t="shared" si="9"/>
        <v>0</v>
      </c>
      <c r="CB14" s="764">
        <f t="shared" si="10"/>
        <v>0</v>
      </c>
      <c r="CC14" s="764">
        <f t="shared" si="11"/>
        <v>0</v>
      </c>
      <c r="CD14" s="764">
        <f t="shared" si="12"/>
        <v>0</v>
      </c>
      <c r="CE14" s="764">
        <f t="shared" si="13"/>
        <v>0</v>
      </c>
      <c r="CF14" s="786">
        <f t="shared" si="14"/>
        <v>51887.74917064661</v>
      </c>
      <c r="CH14" s="692">
        <v>11</v>
      </c>
      <c r="CI14" s="764">
        <v>100</v>
      </c>
      <c r="CJ14" s="764">
        <v>0</v>
      </c>
      <c r="CK14" s="764">
        <v>0</v>
      </c>
      <c r="CL14" s="764">
        <v>0</v>
      </c>
      <c r="CM14" s="764">
        <v>0</v>
      </c>
      <c r="CN14" s="764">
        <v>0</v>
      </c>
      <c r="CO14" s="764">
        <v>0</v>
      </c>
      <c r="CP14">
        <v>11</v>
      </c>
      <c r="CQ14" s="244">
        <v>5496.1524995246418</v>
      </c>
      <c r="CS14" s="692">
        <v>11</v>
      </c>
      <c r="CT14" s="764">
        <f t="shared" si="18"/>
        <v>5496.1524995246418</v>
      </c>
      <c r="CU14" s="764">
        <f t="shared" si="19"/>
        <v>0</v>
      </c>
      <c r="CV14" s="764">
        <f t="shared" si="20"/>
        <v>0</v>
      </c>
      <c r="CW14" s="764">
        <f t="shared" si="21"/>
        <v>0</v>
      </c>
      <c r="CX14" s="764">
        <f t="shared" si="22"/>
        <v>0</v>
      </c>
      <c r="CY14" s="764">
        <f t="shared" si="23"/>
        <v>0</v>
      </c>
      <c r="CZ14" s="764">
        <f t="shared" si="24"/>
        <v>0</v>
      </c>
      <c r="DA14" s="764">
        <f t="shared" si="25"/>
        <v>5496.1524995246418</v>
      </c>
      <c r="DC14" s="692">
        <v>11</v>
      </c>
      <c r="DD14" s="764">
        <v>100</v>
      </c>
      <c r="DE14" s="764">
        <v>0</v>
      </c>
      <c r="DF14" s="764">
        <v>0</v>
      </c>
      <c r="DG14" s="764">
        <v>0</v>
      </c>
      <c r="DH14" s="764">
        <v>0</v>
      </c>
      <c r="DI14" s="764">
        <v>0</v>
      </c>
      <c r="DJ14" s="764">
        <v>0</v>
      </c>
      <c r="DK14">
        <v>11</v>
      </c>
      <c r="DL14" s="244">
        <v>16095.332610245707</v>
      </c>
      <c r="DM14" s="2">
        <f t="shared" si="26"/>
        <v>11.25</v>
      </c>
      <c r="DN14" s="692">
        <v>11</v>
      </c>
      <c r="DO14" s="764">
        <f t="shared" si="27"/>
        <v>16095.332610245707</v>
      </c>
      <c r="DP14" s="764">
        <f t="shared" si="28"/>
        <v>0</v>
      </c>
      <c r="DQ14" s="764">
        <f t="shared" si="29"/>
        <v>0</v>
      </c>
      <c r="DR14" s="764">
        <f t="shared" si="30"/>
        <v>0</v>
      </c>
      <c r="DS14" s="764">
        <f t="shared" si="31"/>
        <v>0</v>
      </c>
      <c r="DT14" s="764">
        <f t="shared" si="32"/>
        <v>0</v>
      </c>
      <c r="DU14" s="764">
        <f t="shared" si="33"/>
        <v>0</v>
      </c>
      <c r="DV14" s="764">
        <f t="shared" si="34"/>
        <v>16095.332610245707</v>
      </c>
    </row>
    <row r="15" spans="1:131" ht="14.4">
      <c r="A15" s="36">
        <v>10.5</v>
      </c>
      <c r="B15" s="40">
        <v>100</v>
      </c>
      <c r="C15" s="711"/>
      <c r="D15" s="711"/>
      <c r="E15" s="711"/>
      <c r="F15" s="711"/>
      <c r="G15" s="711"/>
      <c r="H15" s="38"/>
      <c r="I15" s="1"/>
      <c r="J15" s="763">
        <v>10.5</v>
      </c>
      <c r="K15" s="664">
        <f t="shared" si="36"/>
        <v>3502.6254698425405</v>
      </c>
      <c r="L15" s="664">
        <f t="shared" si="36"/>
        <v>0</v>
      </c>
      <c r="M15" s="664">
        <f t="shared" si="36"/>
        <v>0</v>
      </c>
      <c r="N15" s="664">
        <f t="shared" si="36"/>
        <v>0</v>
      </c>
      <c r="O15" s="664">
        <f t="shared" si="36"/>
        <v>0</v>
      </c>
      <c r="P15" s="664">
        <f t="shared" si="36"/>
        <v>0</v>
      </c>
      <c r="Q15" s="664">
        <f t="shared" si="36"/>
        <v>0</v>
      </c>
      <c r="R15" s="664">
        <v>3502.6254698425405</v>
      </c>
      <c r="S15" s="1"/>
      <c r="T15" s="1"/>
      <c r="U15" s="1"/>
      <c r="V15" s="112">
        <v>10.5</v>
      </c>
      <c r="W15" s="789">
        <v>100</v>
      </c>
      <c r="X15" s="712"/>
      <c r="Y15" s="712"/>
      <c r="Z15" s="712"/>
      <c r="AA15" s="712"/>
      <c r="AB15" s="712"/>
      <c r="AC15" s="113"/>
      <c r="AD15" s="1"/>
      <c r="AE15" s="36">
        <v>10.5</v>
      </c>
      <c r="AF15" s="787">
        <f t="shared" si="35"/>
        <v>2236.8886546608796</v>
      </c>
      <c r="AG15" s="787">
        <f t="shared" si="35"/>
        <v>0</v>
      </c>
      <c r="AH15" s="787">
        <f t="shared" si="35"/>
        <v>0</v>
      </c>
      <c r="AI15" s="787">
        <f t="shared" si="35"/>
        <v>0</v>
      </c>
      <c r="AJ15" s="787">
        <f t="shared" si="35"/>
        <v>0</v>
      </c>
      <c r="AK15" s="787">
        <f t="shared" si="35"/>
        <v>0</v>
      </c>
      <c r="AL15" s="788">
        <f t="shared" si="35"/>
        <v>0</v>
      </c>
      <c r="AM15" s="142">
        <v>2236.8886546608796</v>
      </c>
      <c r="AQ15" s="692">
        <v>11.5</v>
      </c>
      <c r="AR15" s="764">
        <v>100</v>
      </c>
      <c r="AS15" s="764">
        <v>0</v>
      </c>
      <c r="AT15" s="764">
        <v>0</v>
      </c>
      <c r="AU15" s="764">
        <v>0</v>
      </c>
      <c r="AV15" s="764">
        <v>0</v>
      </c>
      <c r="AW15" s="764">
        <v>0</v>
      </c>
      <c r="AX15" s="764">
        <v>0</v>
      </c>
      <c r="AZ15" s="2">
        <v>12485.872704228543</v>
      </c>
      <c r="BB15" s="692">
        <v>11.5</v>
      </c>
      <c r="BC15" s="764">
        <f t="shared" si="0"/>
        <v>12485.872704228543</v>
      </c>
      <c r="BD15" s="764">
        <f t="shared" si="1"/>
        <v>0</v>
      </c>
      <c r="BE15" s="764">
        <f t="shared" si="2"/>
        <v>0</v>
      </c>
      <c r="BF15" s="764">
        <f t="shared" si="3"/>
        <v>0</v>
      </c>
      <c r="BG15" s="764">
        <f t="shared" si="4"/>
        <v>0</v>
      </c>
      <c r="BH15" s="764">
        <f t="shared" si="5"/>
        <v>0</v>
      </c>
      <c r="BI15" s="764">
        <f t="shared" si="6"/>
        <v>0</v>
      </c>
      <c r="BJ15" s="786">
        <f t="shared" si="17"/>
        <v>12485.872704228543</v>
      </c>
      <c r="BM15" s="692">
        <v>11.5</v>
      </c>
      <c r="BN15" s="764">
        <v>100</v>
      </c>
      <c r="BO15" s="764">
        <v>0</v>
      </c>
      <c r="BP15" s="764">
        <v>0</v>
      </c>
      <c r="BQ15" s="764">
        <v>0</v>
      </c>
      <c r="BR15" s="764">
        <v>0</v>
      </c>
      <c r="BS15" s="764">
        <v>0</v>
      </c>
      <c r="BT15" s="764">
        <v>0</v>
      </c>
      <c r="BV15" s="209">
        <v>90813.237257809655</v>
      </c>
      <c r="BX15" s="692">
        <v>11.5</v>
      </c>
      <c r="BY15" s="764">
        <f t="shared" si="7"/>
        <v>90813.237257809655</v>
      </c>
      <c r="BZ15" s="764">
        <f t="shared" si="8"/>
        <v>0</v>
      </c>
      <c r="CA15" s="764">
        <f t="shared" si="9"/>
        <v>0</v>
      </c>
      <c r="CB15" s="764">
        <f t="shared" si="10"/>
        <v>0</v>
      </c>
      <c r="CC15" s="764">
        <f t="shared" si="11"/>
        <v>0</v>
      </c>
      <c r="CD15" s="764">
        <f t="shared" si="12"/>
        <v>0</v>
      </c>
      <c r="CE15" s="764">
        <f t="shared" si="13"/>
        <v>0</v>
      </c>
      <c r="CF15" s="786">
        <f t="shared" si="14"/>
        <v>90813.237257809655</v>
      </c>
      <c r="CH15" s="692">
        <v>11.5</v>
      </c>
      <c r="CI15" s="764">
        <v>100</v>
      </c>
      <c r="CJ15" s="764">
        <v>0</v>
      </c>
      <c r="CK15" s="764">
        <v>0</v>
      </c>
      <c r="CL15" s="764">
        <v>0</v>
      </c>
      <c r="CM15" s="764">
        <v>0</v>
      </c>
      <c r="CN15" s="764">
        <v>0</v>
      </c>
      <c r="CO15" s="764">
        <v>0</v>
      </c>
      <c r="CP15">
        <v>11.5</v>
      </c>
      <c r="CQ15" s="244">
        <v>14161.202317380488</v>
      </c>
      <c r="CS15" s="692">
        <v>11.5</v>
      </c>
      <c r="CT15" s="764">
        <f t="shared" si="18"/>
        <v>14161.202317380488</v>
      </c>
      <c r="CU15" s="764">
        <f t="shared" si="19"/>
        <v>0</v>
      </c>
      <c r="CV15" s="764">
        <f t="shared" si="20"/>
        <v>0</v>
      </c>
      <c r="CW15" s="764">
        <f t="shared" si="21"/>
        <v>0</v>
      </c>
      <c r="CX15" s="764">
        <f t="shared" si="22"/>
        <v>0</v>
      </c>
      <c r="CY15" s="764">
        <f t="shared" si="23"/>
        <v>0</v>
      </c>
      <c r="CZ15" s="764">
        <f t="shared" si="24"/>
        <v>0</v>
      </c>
      <c r="DA15" s="764">
        <f t="shared" si="25"/>
        <v>14161.202317380488</v>
      </c>
      <c r="DC15" s="692">
        <v>11.5</v>
      </c>
      <c r="DD15" s="764">
        <v>100</v>
      </c>
      <c r="DE15" s="764">
        <v>0</v>
      </c>
      <c r="DF15" s="764">
        <v>0</v>
      </c>
      <c r="DG15" s="764">
        <v>0</v>
      </c>
      <c r="DH15" s="764">
        <v>0</v>
      </c>
      <c r="DI15" s="764">
        <v>0</v>
      </c>
      <c r="DJ15" s="764">
        <v>0</v>
      </c>
      <c r="DK15">
        <v>11.5</v>
      </c>
      <c r="DL15" s="244">
        <v>61396.25776990749</v>
      </c>
      <c r="DM15" s="2">
        <f t="shared" si="26"/>
        <v>11.75</v>
      </c>
      <c r="DN15" s="692">
        <v>11.5</v>
      </c>
      <c r="DO15" s="764">
        <f t="shared" si="27"/>
        <v>61396.25776990749</v>
      </c>
      <c r="DP15" s="764">
        <f t="shared" si="28"/>
        <v>0</v>
      </c>
      <c r="DQ15" s="764">
        <f t="shared" si="29"/>
        <v>0</v>
      </c>
      <c r="DR15" s="764">
        <f t="shared" si="30"/>
        <v>0</v>
      </c>
      <c r="DS15" s="764">
        <f t="shared" si="31"/>
        <v>0</v>
      </c>
      <c r="DT15" s="764">
        <f t="shared" si="32"/>
        <v>0</v>
      </c>
      <c r="DU15" s="764">
        <f t="shared" si="33"/>
        <v>0</v>
      </c>
      <c r="DV15" s="764">
        <f t="shared" si="34"/>
        <v>61396.25776990749</v>
      </c>
    </row>
    <row r="16" spans="1:131" ht="14.4">
      <c r="A16" s="63">
        <v>11</v>
      </c>
      <c r="B16" s="40">
        <v>100</v>
      </c>
      <c r="C16" s="711"/>
      <c r="D16" s="711"/>
      <c r="E16" s="711"/>
      <c r="F16" s="711"/>
      <c r="G16" s="711"/>
      <c r="H16" s="65"/>
      <c r="I16" s="1"/>
      <c r="J16" s="763">
        <v>11</v>
      </c>
      <c r="K16" s="664">
        <f t="shared" si="36"/>
        <v>5531.1827044875999</v>
      </c>
      <c r="L16" s="664">
        <f t="shared" si="36"/>
        <v>0</v>
      </c>
      <c r="M16" s="664">
        <f t="shared" si="36"/>
        <v>0</v>
      </c>
      <c r="N16" s="664">
        <f t="shared" si="36"/>
        <v>0</v>
      </c>
      <c r="O16" s="664">
        <f t="shared" si="36"/>
        <v>0</v>
      </c>
      <c r="P16" s="664">
        <f t="shared" si="36"/>
        <v>0</v>
      </c>
      <c r="Q16" s="664">
        <f t="shared" si="36"/>
        <v>0</v>
      </c>
      <c r="R16" s="664">
        <v>5531.1827044875999</v>
      </c>
      <c r="S16" s="1"/>
      <c r="T16" s="1"/>
      <c r="U16" s="1"/>
      <c r="V16" s="114">
        <v>11</v>
      </c>
      <c r="W16" s="789">
        <v>100</v>
      </c>
      <c r="X16" s="712"/>
      <c r="Y16" s="712"/>
      <c r="Z16" s="712"/>
      <c r="AA16" s="712"/>
      <c r="AB16" s="712"/>
      <c r="AC16" s="115"/>
      <c r="AD16" s="1"/>
      <c r="AE16" s="36">
        <v>11</v>
      </c>
      <c r="AF16" s="787">
        <f t="shared" si="35"/>
        <v>2111.4989702020393</v>
      </c>
      <c r="AG16" s="787">
        <f t="shared" si="35"/>
        <v>0</v>
      </c>
      <c r="AH16" s="787">
        <f t="shared" si="35"/>
        <v>0</v>
      </c>
      <c r="AI16" s="787">
        <f t="shared" si="35"/>
        <v>0</v>
      </c>
      <c r="AJ16" s="787">
        <f t="shared" si="35"/>
        <v>0</v>
      </c>
      <c r="AK16" s="787">
        <f t="shared" si="35"/>
        <v>0</v>
      </c>
      <c r="AL16" s="788">
        <f t="shared" si="35"/>
        <v>0</v>
      </c>
      <c r="AM16" s="142">
        <v>2111.4989702020393</v>
      </c>
      <c r="AQ16" s="692">
        <v>12</v>
      </c>
      <c r="AR16" s="764">
        <v>100</v>
      </c>
      <c r="AS16" s="764">
        <v>0</v>
      </c>
      <c r="AT16" s="764">
        <v>0</v>
      </c>
      <c r="AU16" s="764">
        <v>0</v>
      </c>
      <c r="AV16" s="764">
        <v>0</v>
      </c>
      <c r="AW16" s="764">
        <v>0</v>
      </c>
      <c r="AX16" s="764">
        <v>0</v>
      </c>
      <c r="AZ16" s="2">
        <v>12216.26974083974</v>
      </c>
      <c r="BB16" s="692">
        <v>12</v>
      </c>
      <c r="BC16" s="764">
        <f t="shared" si="0"/>
        <v>12216.26974083974</v>
      </c>
      <c r="BD16" s="764">
        <f t="shared" si="1"/>
        <v>0</v>
      </c>
      <c r="BE16" s="764">
        <f t="shared" si="2"/>
        <v>0</v>
      </c>
      <c r="BF16" s="764">
        <f t="shared" si="3"/>
        <v>0</v>
      </c>
      <c r="BG16" s="764">
        <f t="shared" si="4"/>
        <v>0</v>
      </c>
      <c r="BH16" s="764">
        <f t="shared" si="5"/>
        <v>0</v>
      </c>
      <c r="BI16" s="764">
        <f t="shared" si="6"/>
        <v>0</v>
      </c>
      <c r="BJ16" s="786">
        <f t="shared" si="17"/>
        <v>12216.26974083974</v>
      </c>
      <c r="BM16" s="692">
        <v>12</v>
      </c>
      <c r="BN16" s="764">
        <v>100</v>
      </c>
      <c r="BO16" s="764">
        <v>0</v>
      </c>
      <c r="BP16" s="764">
        <v>0</v>
      </c>
      <c r="BQ16" s="764">
        <v>0</v>
      </c>
      <c r="BR16" s="764">
        <v>0</v>
      </c>
      <c r="BS16" s="764">
        <v>0</v>
      </c>
      <c r="BT16" s="764">
        <v>0</v>
      </c>
      <c r="BV16" s="209">
        <v>131707.68760034657</v>
      </c>
      <c r="BX16" s="692">
        <v>12</v>
      </c>
      <c r="BY16" s="764">
        <f t="shared" si="7"/>
        <v>131707.68760034657</v>
      </c>
      <c r="BZ16" s="764">
        <f t="shared" si="8"/>
        <v>0</v>
      </c>
      <c r="CA16" s="764">
        <f t="shared" si="9"/>
        <v>0</v>
      </c>
      <c r="CB16" s="764">
        <f t="shared" si="10"/>
        <v>0</v>
      </c>
      <c r="CC16" s="764">
        <f t="shared" si="11"/>
        <v>0</v>
      </c>
      <c r="CD16" s="764">
        <f t="shared" si="12"/>
        <v>0</v>
      </c>
      <c r="CE16" s="764">
        <f t="shared" si="13"/>
        <v>0</v>
      </c>
      <c r="CF16" s="786">
        <f t="shared" si="14"/>
        <v>131707.68760034657</v>
      </c>
      <c r="CH16" s="692">
        <v>12</v>
      </c>
      <c r="CI16" s="764">
        <v>100</v>
      </c>
      <c r="CJ16" s="764">
        <v>0</v>
      </c>
      <c r="CK16" s="764">
        <v>0</v>
      </c>
      <c r="CL16" s="764">
        <v>0</v>
      </c>
      <c r="CM16" s="764">
        <v>0</v>
      </c>
      <c r="CN16" s="764">
        <v>0</v>
      </c>
      <c r="CO16" s="764">
        <v>0</v>
      </c>
      <c r="CP16">
        <v>12</v>
      </c>
      <c r="CQ16" s="244">
        <v>62230.673419254264</v>
      </c>
      <c r="CS16" s="692">
        <v>12</v>
      </c>
      <c r="CT16" s="764">
        <f t="shared" si="18"/>
        <v>62230.673419254264</v>
      </c>
      <c r="CU16" s="764">
        <f t="shared" si="19"/>
        <v>0</v>
      </c>
      <c r="CV16" s="764">
        <f t="shared" si="20"/>
        <v>0</v>
      </c>
      <c r="CW16" s="764">
        <f t="shared" si="21"/>
        <v>0</v>
      </c>
      <c r="CX16" s="764">
        <f t="shared" si="22"/>
        <v>0</v>
      </c>
      <c r="CY16" s="764">
        <f t="shared" si="23"/>
        <v>0</v>
      </c>
      <c r="CZ16" s="764">
        <f t="shared" si="24"/>
        <v>0</v>
      </c>
      <c r="DA16" s="764">
        <f t="shared" si="25"/>
        <v>62230.673419254264</v>
      </c>
      <c r="DC16" s="692">
        <v>12</v>
      </c>
      <c r="DD16" s="764">
        <v>100</v>
      </c>
      <c r="DE16" s="764">
        <v>0</v>
      </c>
      <c r="DF16" s="764">
        <v>0</v>
      </c>
      <c r="DG16" s="764">
        <v>0</v>
      </c>
      <c r="DH16" s="764">
        <v>0</v>
      </c>
      <c r="DI16" s="764">
        <v>0</v>
      </c>
      <c r="DJ16" s="764">
        <v>0</v>
      </c>
      <c r="DK16">
        <v>12</v>
      </c>
      <c r="DL16" s="244">
        <v>78630.495616538436</v>
      </c>
      <c r="DM16" s="2">
        <f t="shared" si="26"/>
        <v>12.25</v>
      </c>
      <c r="DN16" s="692">
        <v>12</v>
      </c>
      <c r="DO16" s="764">
        <f t="shared" si="27"/>
        <v>78630.495616538436</v>
      </c>
      <c r="DP16" s="764">
        <f t="shared" si="28"/>
        <v>0</v>
      </c>
      <c r="DQ16" s="764">
        <f t="shared" si="29"/>
        <v>0</v>
      </c>
      <c r="DR16" s="764">
        <f t="shared" si="30"/>
        <v>0</v>
      </c>
      <c r="DS16" s="764">
        <f t="shared" si="31"/>
        <v>0</v>
      </c>
      <c r="DT16" s="764">
        <f t="shared" si="32"/>
        <v>0</v>
      </c>
      <c r="DU16" s="764">
        <f t="shared" si="33"/>
        <v>0</v>
      </c>
      <c r="DV16" s="764">
        <f t="shared" si="34"/>
        <v>78630.495616538436</v>
      </c>
    </row>
    <row r="17" spans="1:126" ht="14.4">
      <c r="A17" s="63">
        <v>11.5</v>
      </c>
      <c r="B17" s="40">
        <v>100</v>
      </c>
      <c r="C17" s="711"/>
      <c r="D17" s="711"/>
      <c r="E17" s="711"/>
      <c r="F17" s="711"/>
      <c r="G17" s="711"/>
      <c r="H17" s="65"/>
      <c r="I17" s="1"/>
      <c r="J17" s="763">
        <v>11.5</v>
      </c>
      <c r="K17" s="664">
        <f t="shared" si="36"/>
        <v>9907.4203338325915</v>
      </c>
      <c r="L17" s="664">
        <f t="shared" si="36"/>
        <v>0</v>
      </c>
      <c r="M17" s="664">
        <f t="shared" si="36"/>
        <v>0</v>
      </c>
      <c r="N17" s="664">
        <f t="shared" si="36"/>
        <v>0</v>
      </c>
      <c r="O17" s="664">
        <f t="shared" si="36"/>
        <v>0</v>
      </c>
      <c r="P17" s="664">
        <f t="shared" si="36"/>
        <v>0</v>
      </c>
      <c r="Q17" s="664">
        <f t="shared" si="36"/>
        <v>0</v>
      </c>
      <c r="R17" s="664">
        <v>9907.4203338325915</v>
      </c>
      <c r="S17" s="1"/>
      <c r="T17" s="1"/>
      <c r="U17" s="1"/>
      <c r="V17" s="114">
        <v>11.5</v>
      </c>
      <c r="W17" s="789">
        <v>100</v>
      </c>
      <c r="X17" s="712"/>
      <c r="Y17" s="712"/>
      <c r="Z17" s="712"/>
      <c r="AA17" s="712"/>
      <c r="AB17" s="712"/>
      <c r="AC17" s="115"/>
      <c r="AD17" s="1"/>
      <c r="AE17" s="36">
        <v>11.5</v>
      </c>
      <c r="AF17" s="787">
        <f t="shared" si="35"/>
        <v>7084.5067009497716</v>
      </c>
      <c r="AG17" s="787">
        <f t="shared" si="35"/>
        <v>0</v>
      </c>
      <c r="AH17" s="787">
        <f t="shared" si="35"/>
        <v>0</v>
      </c>
      <c r="AI17" s="787">
        <f t="shared" si="35"/>
        <v>0</v>
      </c>
      <c r="AJ17" s="787">
        <f t="shared" si="35"/>
        <v>0</v>
      </c>
      <c r="AK17" s="787">
        <f t="shared" si="35"/>
        <v>0</v>
      </c>
      <c r="AL17" s="788">
        <f t="shared" si="35"/>
        <v>0</v>
      </c>
      <c r="AM17" s="142">
        <v>7084.5067009497716</v>
      </c>
      <c r="AQ17" s="692">
        <v>12.5</v>
      </c>
      <c r="AR17" s="764">
        <v>100</v>
      </c>
      <c r="AS17" s="764">
        <v>0</v>
      </c>
      <c r="AT17" s="764">
        <v>0</v>
      </c>
      <c r="AU17" s="764">
        <v>0</v>
      </c>
      <c r="AV17" s="764">
        <v>0</v>
      </c>
      <c r="AW17" s="764">
        <v>0</v>
      </c>
      <c r="AX17" s="764">
        <v>0</v>
      </c>
      <c r="AZ17" s="2">
        <v>22242.014241773431</v>
      </c>
      <c r="BB17" s="692">
        <v>12.5</v>
      </c>
      <c r="BC17" s="764">
        <f t="shared" si="0"/>
        <v>22242.014241773431</v>
      </c>
      <c r="BD17" s="764">
        <f t="shared" si="1"/>
        <v>0</v>
      </c>
      <c r="BE17" s="764">
        <f t="shared" si="2"/>
        <v>0</v>
      </c>
      <c r="BF17" s="764">
        <f t="shared" si="3"/>
        <v>0</v>
      </c>
      <c r="BG17" s="764">
        <f t="shared" si="4"/>
        <v>0</v>
      </c>
      <c r="BH17" s="764">
        <f t="shared" si="5"/>
        <v>0</v>
      </c>
      <c r="BI17" s="764">
        <f t="shared" si="6"/>
        <v>0</v>
      </c>
      <c r="BJ17" s="786">
        <f t="shared" si="17"/>
        <v>22242.014241773431</v>
      </c>
      <c r="BM17" s="692">
        <v>12.5</v>
      </c>
      <c r="BN17" s="764">
        <v>100</v>
      </c>
      <c r="BO17" s="764">
        <v>0</v>
      </c>
      <c r="BP17" s="764">
        <v>0</v>
      </c>
      <c r="BQ17" s="764">
        <v>0</v>
      </c>
      <c r="BR17" s="764">
        <v>0</v>
      </c>
      <c r="BS17" s="764">
        <v>0</v>
      </c>
      <c r="BT17" s="764">
        <v>0</v>
      </c>
      <c r="BV17" s="209">
        <v>236322.89821551068</v>
      </c>
      <c r="BX17" s="692">
        <v>12.5</v>
      </c>
      <c r="BY17" s="764">
        <f t="shared" si="7"/>
        <v>236322.89821551068</v>
      </c>
      <c r="BZ17" s="764">
        <f t="shared" si="8"/>
        <v>0</v>
      </c>
      <c r="CA17" s="764">
        <f t="shared" si="9"/>
        <v>0</v>
      </c>
      <c r="CB17" s="764">
        <f t="shared" si="10"/>
        <v>0</v>
      </c>
      <c r="CC17" s="764">
        <f t="shared" si="11"/>
        <v>0</v>
      </c>
      <c r="CD17" s="764">
        <f t="shared" si="12"/>
        <v>0</v>
      </c>
      <c r="CE17" s="764">
        <f t="shared" si="13"/>
        <v>0</v>
      </c>
      <c r="CF17" s="786">
        <f t="shared" si="14"/>
        <v>236322.89821551068</v>
      </c>
      <c r="CH17" s="692">
        <v>12.5</v>
      </c>
      <c r="CI17" s="764">
        <v>100</v>
      </c>
      <c r="CJ17" s="764">
        <v>0</v>
      </c>
      <c r="CK17" s="764">
        <v>0</v>
      </c>
      <c r="CL17" s="764">
        <v>0</v>
      </c>
      <c r="CM17" s="764">
        <v>0</v>
      </c>
      <c r="CN17" s="764">
        <v>0</v>
      </c>
      <c r="CO17" s="764">
        <v>0</v>
      </c>
      <c r="CP17">
        <v>12.5</v>
      </c>
      <c r="CQ17" s="244">
        <v>90028.73729949574</v>
      </c>
      <c r="CS17" s="692">
        <v>12.5</v>
      </c>
      <c r="CT17" s="764">
        <f t="shared" si="18"/>
        <v>90028.73729949574</v>
      </c>
      <c r="CU17" s="764">
        <f t="shared" si="19"/>
        <v>0</v>
      </c>
      <c r="CV17" s="764">
        <f t="shared" si="20"/>
        <v>0</v>
      </c>
      <c r="CW17" s="764">
        <f t="shared" si="21"/>
        <v>0</v>
      </c>
      <c r="CX17" s="764">
        <f t="shared" si="22"/>
        <v>0</v>
      </c>
      <c r="CY17" s="764">
        <f t="shared" si="23"/>
        <v>0</v>
      </c>
      <c r="CZ17" s="764">
        <f t="shared" si="24"/>
        <v>0</v>
      </c>
      <c r="DA17" s="764">
        <f t="shared" si="25"/>
        <v>90028.73729949574</v>
      </c>
      <c r="DC17" s="692">
        <v>12.5</v>
      </c>
      <c r="DD17" s="764">
        <v>100</v>
      </c>
      <c r="DE17" s="764">
        <v>0</v>
      </c>
      <c r="DF17" s="764">
        <v>0</v>
      </c>
      <c r="DG17" s="764">
        <v>0</v>
      </c>
      <c r="DH17" s="764">
        <v>0</v>
      </c>
      <c r="DI17" s="764">
        <v>0</v>
      </c>
      <c r="DJ17" s="764">
        <v>0</v>
      </c>
      <c r="DK17">
        <v>12.5</v>
      </c>
      <c r="DL17" s="244">
        <v>157318.84127991175</v>
      </c>
      <c r="DM17" s="2">
        <f t="shared" si="26"/>
        <v>12.75</v>
      </c>
      <c r="DN17" s="692">
        <v>12.5</v>
      </c>
      <c r="DO17" s="764">
        <f t="shared" si="27"/>
        <v>157318.84127991175</v>
      </c>
      <c r="DP17" s="764">
        <f t="shared" si="28"/>
        <v>0</v>
      </c>
      <c r="DQ17" s="764">
        <f t="shared" si="29"/>
        <v>0</v>
      </c>
      <c r="DR17" s="764">
        <f t="shared" si="30"/>
        <v>0</v>
      </c>
      <c r="DS17" s="764">
        <f t="shared" si="31"/>
        <v>0</v>
      </c>
      <c r="DT17" s="764">
        <f t="shared" si="32"/>
        <v>0</v>
      </c>
      <c r="DU17" s="764">
        <f t="shared" si="33"/>
        <v>0</v>
      </c>
      <c r="DV17" s="764">
        <f t="shared" si="34"/>
        <v>157318.84127991175</v>
      </c>
    </row>
    <row r="18" spans="1:126" ht="14.4">
      <c r="A18" s="63">
        <v>12</v>
      </c>
      <c r="B18" s="40">
        <v>100</v>
      </c>
      <c r="C18" s="790">
        <v>0</v>
      </c>
      <c r="D18" s="790">
        <v>0</v>
      </c>
      <c r="E18" s="790">
        <v>0</v>
      </c>
      <c r="F18" s="790">
        <v>0</v>
      </c>
      <c r="G18" s="790">
        <v>0</v>
      </c>
      <c r="H18" s="38">
        <v>0</v>
      </c>
      <c r="I18" s="1"/>
      <c r="J18" s="763">
        <v>12</v>
      </c>
      <c r="K18" s="664">
        <f t="shared" si="36"/>
        <v>25129.098224694215</v>
      </c>
      <c r="L18" s="664">
        <f t="shared" si="36"/>
        <v>0</v>
      </c>
      <c r="M18" s="664">
        <f t="shared" si="36"/>
        <v>0</v>
      </c>
      <c r="N18" s="664">
        <f t="shared" si="36"/>
        <v>0</v>
      </c>
      <c r="O18" s="664">
        <f t="shared" si="36"/>
        <v>0</v>
      </c>
      <c r="P18" s="664">
        <f t="shared" si="36"/>
        <v>0</v>
      </c>
      <c r="Q18" s="664">
        <f t="shared" si="36"/>
        <v>0</v>
      </c>
      <c r="R18" s="664">
        <v>25129.098224694215</v>
      </c>
      <c r="S18" s="1"/>
      <c r="T18" s="1"/>
      <c r="U18" s="1"/>
      <c r="V18" s="114">
        <v>12</v>
      </c>
      <c r="W18" s="789">
        <v>100</v>
      </c>
      <c r="X18" s="722"/>
      <c r="Y18" s="722"/>
      <c r="Z18" s="722"/>
      <c r="AA18" s="722"/>
      <c r="AB18" s="722"/>
      <c r="AC18" s="113"/>
      <c r="AD18" s="1"/>
      <c r="AE18" s="36">
        <v>12</v>
      </c>
      <c r="AF18" s="787">
        <f t="shared" si="35"/>
        <v>11376.962598415457</v>
      </c>
      <c r="AG18" s="787">
        <f t="shared" si="35"/>
        <v>0</v>
      </c>
      <c r="AH18" s="787">
        <f t="shared" si="35"/>
        <v>0</v>
      </c>
      <c r="AI18" s="787">
        <f t="shared" si="35"/>
        <v>0</v>
      </c>
      <c r="AJ18" s="787">
        <f t="shared" si="35"/>
        <v>0</v>
      </c>
      <c r="AK18" s="787">
        <f t="shared" si="35"/>
        <v>0</v>
      </c>
      <c r="AL18" s="788">
        <f t="shared" si="35"/>
        <v>0</v>
      </c>
      <c r="AM18" s="142">
        <v>11376.962598415457</v>
      </c>
      <c r="AQ18" s="692">
        <v>13</v>
      </c>
      <c r="AR18" s="764">
        <v>50</v>
      </c>
      <c r="AS18" s="764">
        <v>50</v>
      </c>
      <c r="AT18" s="764">
        <v>0</v>
      </c>
      <c r="AU18" s="764">
        <v>0</v>
      </c>
      <c r="AV18" s="764">
        <v>0</v>
      </c>
      <c r="AW18" s="764">
        <v>0</v>
      </c>
      <c r="AX18" s="764">
        <v>0</v>
      </c>
      <c r="AZ18" s="2">
        <v>42852.709125149973</v>
      </c>
      <c r="BB18" s="692">
        <v>13</v>
      </c>
      <c r="BC18" s="764">
        <f t="shared" si="0"/>
        <v>21426.354562574987</v>
      </c>
      <c r="BD18" s="764">
        <f t="shared" si="1"/>
        <v>21426.354562574987</v>
      </c>
      <c r="BE18" s="764">
        <f t="shared" si="2"/>
        <v>0</v>
      </c>
      <c r="BF18" s="764">
        <f t="shared" si="3"/>
        <v>0</v>
      </c>
      <c r="BG18" s="764">
        <f t="shared" si="4"/>
        <v>0</v>
      </c>
      <c r="BH18" s="764">
        <f t="shared" si="5"/>
        <v>0</v>
      </c>
      <c r="BI18" s="764">
        <f t="shared" si="6"/>
        <v>0</v>
      </c>
      <c r="BJ18" s="786">
        <f t="shared" si="17"/>
        <v>42852.709125149973</v>
      </c>
      <c r="BM18" s="692">
        <v>13</v>
      </c>
      <c r="BN18" s="764">
        <v>50</v>
      </c>
      <c r="BO18" s="764">
        <v>50</v>
      </c>
      <c r="BP18" s="764">
        <v>0</v>
      </c>
      <c r="BQ18" s="764">
        <v>0</v>
      </c>
      <c r="BR18" s="764">
        <v>0</v>
      </c>
      <c r="BS18" s="764">
        <v>0</v>
      </c>
      <c r="BT18" s="764">
        <v>0</v>
      </c>
      <c r="BV18" s="209">
        <v>396348.47627545614</v>
      </c>
      <c r="BX18" s="692">
        <v>13</v>
      </c>
      <c r="BY18" s="764">
        <f t="shared" si="7"/>
        <v>198174.23813772807</v>
      </c>
      <c r="BZ18" s="764">
        <f t="shared" si="8"/>
        <v>198174.23813772807</v>
      </c>
      <c r="CA18" s="764">
        <f t="shared" si="9"/>
        <v>0</v>
      </c>
      <c r="CB18" s="764">
        <f t="shared" si="10"/>
        <v>0</v>
      </c>
      <c r="CC18" s="764">
        <f t="shared" si="11"/>
        <v>0</v>
      </c>
      <c r="CD18" s="764">
        <f t="shared" si="12"/>
        <v>0</v>
      </c>
      <c r="CE18" s="764">
        <f t="shared" si="13"/>
        <v>0</v>
      </c>
      <c r="CF18" s="786">
        <f t="shared" si="14"/>
        <v>396348.47627545614</v>
      </c>
      <c r="CH18" s="692">
        <v>13</v>
      </c>
      <c r="CI18" s="764">
        <v>50</v>
      </c>
      <c r="CJ18" s="764">
        <v>50</v>
      </c>
      <c r="CK18" s="764">
        <v>0</v>
      </c>
      <c r="CL18" s="764">
        <v>0</v>
      </c>
      <c r="CM18" s="764">
        <v>0</v>
      </c>
      <c r="CN18" s="764">
        <v>0</v>
      </c>
      <c r="CO18" s="764">
        <v>0</v>
      </c>
      <c r="CP18">
        <v>13</v>
      </c>
      <c r="CQ18" s="244">
        <v>237356.31983224567</v>
      </c>
      <c r="CS18" s="692">
        <v>13</v>
      </c>
      <c r="CT18" s="764">
        <f t="shared" si="18"/>
        <v>118678.15991612284</v>
      </c>
      <c r="CU18" s="764">
        <f t="shared" si="19"/>
        <v>118678.15991612284</v>
      </c>
      <c r="CV18" s="764">
        <f t="shared" si="20"/>
        <v>0</v>
      </c>
      <c r="CW18" s="764">
        <f t="shared" si="21"/>
        <v>0</v>
      </c>
      <c r="CX18" s="764">
        <f t="shared" si="22"/>
        <v>0</v>
      </c>
      <c r="CY18" s="764">
        <f t="shared" si="23"/>
        <v>0</v>
      </c>
      <c r="CZ18" s="764">
        <f t="shared" si="24"/>
        <v>0</v>
      </c>
      <c r="DA18" s="764">
        <f t="shared" si="25"/>
        <v>237356.31983224567</v>
      </c>
      <c r="DC18" s="692">
        <v>13</v>
      </c>
      <c r="DD18" s="764">
        <v>50</v>
      </c>
      <c r="DE18" s="764">
        <v>50</v>
      </c>
      <c r="DF18" s="764">
        <v>0</v>
      </c>
      <c r="DG18" s="764">
        <v>0</v>
      </c>
      <c r="DH18" s="764">
        <v>0</v>
      </c>
      <c r="DI18" s="764">
        <v>0</v>
      </c>
      <c r="DJ18" s="764">
        <v>0</v>
      </c>
      <c r="DK18">
        <v>13</v>
      </c>
      <c r="DL18" s="244">
        <v>179819.28735020096</v>
      </c>
      <c r="DM18" s="2">
        <f t="shared" si="26"/>
        <v>13.25</v>
      </c>
      <c r="DN18" s="692">
        <v>13</v>
      </c>
      <c r="DO18" s="764">
        <f t="shared" si="27"/>
        <v>89909.64367510048</v>
      </c>
      <c r="DP18" s="764">
        <f t="shared" si="28"/>
        <v>89909.64367510048</v>
      </c>
      <c r="DQ18" s="764">
        <f t="shared" si="29"/>
        <v>0</v>
      </c>
      <c r="DR18" s="764">
        <f t="shared" si="30"/>
        <v>0</v>
      </c>
      <c r="DS18" s="764">
        <f t="shared" si="31"/>
        <v>0</v>
      </c>
      <c r="DT18" s="764">
        <f t="shared" si="32"/>
        <v>0</v>
      </c>
      <c r="DU18" s="764">
        <f t="shared" si="33"/>
        <v>0</v>
      </c>
      <c r="DV18" s="764">
        <f t="shared" si="34"/>
        <v>179819.28735020096</v>
      </c>
    </row>
    <row r="19" spans="1:126" ht="14.4">
      <c r="A19" s="63">
        <v>12.5</v>
      </c>
      <c r="B19" s="40">
        <v>100</v>
      </c>
      <c r="C19" s="790">
        <v>0</v>
      </c>
      <c r="D19" s="790">
        <v>0</v>
      </c>
      <c r="E19" s="790">
        <v>0</v>
      </c>
      <c r="F19" s="790">
        <v>0</v>
      </c>
      <c r="G19" s="790">
        <v>0</v>
      </c>
      <c r="H19" s="38">
        <v>0</v>
      </c>
      <c r="I19" s="1"/>
      <c r="J19" s="763">
        <v>12.5</v>
      </c>
      <c r="K19" s="664">
        <f t="shared" si="36"/>
        <v>51701.660108645141</v>
      </c>
      <c r="L19" s="664">
        <f t="shared" si="36"/>
        <v>0</v>
      </c>
      <c r="M19" s="664">
        <f t="shared" si="36"/>
        <v>0</v>
      </c>
      <c r="N19" s="664">
        <f t="shared" si="36"/>
        <v>0</v>
      </c>
      <c r="O19" s="664">
        <f t="shared" si="36"/>
        <v>0</v>
      </c>
      <c r="P19" s="664">
        <f t="shared" si="36"/>
        <v>0</v>
      </c>
      <c r="Q19" s="664">
        <f t="shared" si="36"/>
        <v>0</v>
      </c>
      <c r="R19" s="664">
        <v>51701.660108645141</v>
      </c>
      <c r="S19" s="1"/>
      <c r="T19" s="1"/>
      <c r="U19" s="1"/>
      <c r="V19" s="114">
        <v>12.5</v>
      </c>
      <c r="W19" s="789">
        <v>100</v>
      </c>
      <c r="X19" s="722"/>
      <c r="Y19" s="722"/>
      <c r="Z19" s="722"/>
      <c r="AA19" s="722"/>
      <c r="AB19" s="722"/>
      <c r="AC19" s="113"/>
      <c r="AD19" s="1"/>
      <c r="AE19" s="36">
        <v>12.5</v>
      </c>
      <c r="AF19" s="787">
        <f t="shared" si="35"/>
        <v>22804.872471823994</v>
      </c>
      <c r="AG19" s="787">
        <f t="shared" si="35"/>
        <v>0</v>
      </c>
      <c r="AH19" s="787">
        <f t="shared" si="35"/>
        <v>0</v>
      </c>
      <c r="AI19" s="787">
        <f t="shared" si="35"/>
        <v>0</v>
      </c>
      <c r="AJ19" s="787">
        <f t="shared" si="35"/>
        <v>0</v>
      </c>
      <c r="AK19" s="787">
        <f t="shared" si="35"/>
        <v>0</v>
      </c>
      <c r="AL19" s="788">
        <f t="shared" si="35"/>
        <v>0</v>
      </c>
      <c r="AM19" s="142">
        <v>22804.872471823994</v>
      </c>
      <c r="AQ19" s="692">
        <v>13.5</v>
      </c>
      <c r="AR19" s="764">
        <v>25</v>
      </c>
      <c r="AS19" s="764">
        <v>75</v>
      </c>
      <c r="AT19" s="764">
        <v>0</v>
      </c>
      <c r="AU19" s="764">
        <v>0</v>
      </c>
      <c r="AV19" s="764">
        <v>0</v>
      </c>
      <c r="AW19" s="764">
        <v>0</v>
      </c>
      <c r="AX19" s="764">
        <v>0</v>
      </c>
      <c r="AZ19" s="2">
        <v>54989.171153345</v>
      </c>
      <c r="BB19" s="692">
        <v>13.5</v>
      </c>
      <c r="BC19" s="764">
        <f t="shared" si="0"/>
        <v>13747.29278833625</v>
      </c>
      <c r="BD19" s="764">
        <f t="shared" si="1"/>
        <v>41241.87836500875</v>
      </c>
      <c r="BE19" s="764">
        <f t="shared" si="2"/>
        <v>0</v>
      </c>
      <c r="BF19" s="764">
        <f t="shared" si="3"/>
        <v>0</v>
      </c>
      <c r="BG19" s="764">
        <f t="shared" si="4"/>
        <v>0</v>
      </c>
      <c r="BH19" s="764">
        <f t="shared" si="5"/>
        <v>0</v>
      </c>
      <c r="BI19" s="764">
        <f t="shared" si="6"/>
        <v>0</v>
      </c>
      <c r="BJ19" s="786">
        <f t="shared" si="17"/>
        <v>54989.171153345</v>
      </c>
      <c r="BM19" s="692">
        <v>13.5</v>
      </c>
      <c r="BN19" s="764">
        <v>25</v>
      </c>
      <c r="BO19" s="764">
        <v>75</v>
      </c>
      <c r="BP19" s="764">
        <v>0</v>
      </c>
      <c r="BQ19" s="764">
        <v>0</v>
      </c>
      <c r="BR19" s="764">
        <v>0</v>
      </c>
      <c r="BS19" s="764">
        <v>0</v>
      </c>
      <c r="BT19" s="764">
        <v>0</v>
      </c>
      <c r="BV19" s="209">
        <v>464007.08280254243</v>
      </c>
      <c r="BX19" s="692">
        <v>13.5</v>
      </c>
      <c r="BY19" s="764">
        <f t="shared" si="7"/>
        <v>116001.77070063561</v>
      </c>
      <c r="BZ19" s="764">
        <f t="shared" si="8"/>
        <v>348005.31210190681</v>
      </c>
      <c r="CA19" s="764">
        <f t="shared" si="9"/>
        <v>0</v>
      </c>
      <c r="CB19" s="764">
        <f t="shared" si="10"/>
        <v>0</v>
      </c>
      <c r="CC19" s="764">
        <f t="shared" si="11"/>
        <v>0</v>
      </c>
      <c r="CD19" s="764">
        <f t="shared" si="12"/>
        <v>0</v>
      </c>
      <c r="CE19" s="764">
        <f t="shared" si="13"/>
        <v>0</v>
      </c>
      <c r="CF19" s="786">
        <f t="shared" si="14"/>
        <v>464007.08280254243</v>
      </c>
      <c r="CH19" s="692">
        <v>13.5</v>
      </c>
      <c r="CI19" s="764">
        <v>25</v>
      </c>
      <c r="CJ19" s="764">
        <v>75</v>
      </c>
      <c r="CK19" s="764">
        <v>0</v>
      </c>
      <c r="CL19" s="764">
        <v>0</v>
      </c>
      <c r="CM19" s="764">
        <v>0</v>
      </c>
      <c r="CN19" s="764">
        <v>0</v>
      </c>
      <c r="CO19" s="764">
        <v>0</v>
      </c>
      <c r="CP19">
        <v>13.5</v>
      </c>
      <c r="CQ19" s="244">
        <v>261861.16071554247</v>
      </c>
      <c r="CS19" s="692">
        <v>13.5</v>
      </c>
      <c r="CT19" s="764">
        <f t="shared" si="18"/>
        <v>65465.290178885618</v>
      </c>
      <c r="CU19" s="764">
        <f t="shared" si="19"/>
        <v>196395.87053665685</v>
      </c>
      <c r="CV19" s="764">
        <f t="shared" si="20"/>
        <v>0</v>
      </c>
      <c r="CW19" s="764">
        <f t="shared" si="21"/>
        <v>0</v>
      </c>
      <c r="CX19" s="764">
        <f t="shared" si="22"/>
        <v>0</v>
      </c>
      <c r="CY19" s="764">
        <f t="shared" si="23"/>
        <v>0</v>
      </c>
      <c r="CZ19" s="764">
        <f t="shared" si="24"/>
        <v>0</v>
      </c>
      <c r="DA19" s="764">
        <f t="shared" si="25"/>
        <v>261861.16071554247</v>
      </c>
      <c r="DC19" s="692">
        <v>13.5</v>
      </c>
      <c r="DD19" s="764">
        <v>25</v>
      </c>
      <c r="DE19" s="764">
        <v>75</v>
      </c>
      <c r="DF19" s="764">
        <v>0</v>
      </c>
      <c r="DG19" s="764">
        <v>0</v>
      </c>
      <c r="DH19" s="764">
        <v>0</v>
      </c>
      <c r="DI19" s="764">
        <v>0</v>
      </c>
      <c r="DJ19" s="764">
        <v>0</v>
      </c>
      <c r="DK19">
        <v>13.5</v>
      </c>
      <c r="DL19" s="244">
        <v>342988.93174829026</v>
      </c>
      <c r="DM19" s="2">
        <f t="shared" si="26"/>
        <v>13.75</v>
      </c>
      <c r="DN19" s="692">
        <v>13.5</v>
      </c>
      <c r="DO19" s="764">
        <f t="shared" si="27"/>
        <v>85747.232937072564</v>
      </c>
      <c r="DP19" s="764">
        <f t="shared" si="28"/>
        <v>257241.69881121768</v>
      </c>
      <c r="DQ19" s="764">
        <f t="shared" si="29"/>
        <v>0</v>
      </c>
      <c r="DR19" s="764">
        <f t="shared" si="30"/>
        <v>0</v>
      </c>
      <c r="DS19" s="764">
        <f t="shared" si="31"/>
        <v>0</v>
      </c>
      <c r="DT19" s="764">
        <f t="shared" si="32"/>
        <v>0</v>
      </c>
      <c r="DU19" s="764">
        <f t="shared" si="33"/>
        <v>0</v>
      </c>
      <c r="DV19" s="764">
        <f t="shared" si="34"/>
        <v>342988.93174829026</v>
      </c>
    </row>
    <row r="20" spans="1:126" ht="14.4">
      <c r="A20" s="63">
        <v>13</v>
      </c>
      <c r="B20" s="40">
        <v>100</v>
      </c>
      <c r="C20" s="790">
        <v>0</v>
      </c>
      <c r="D20" s="790">
        <v>0</v>
      </c>
      <c r="E20" s="790">
        <v>0</v>
      </c>
      <c r="F20" s="790">
        <v>0</v>
      </c>
      <c r="G20" s="790">
        <v>0</v>
      </c>
      <c r="H20" s="38">
        <v>0</v>
      </c>
      <c r="I20" s="1"/>
      <c r="J20" s="763">
        <v>13</v>
      </c>
      <c r="K20" s="664">
        <f t="shared" si="36"/>
        <v>116262.84861779181</v>
      </c>
      <c r="L20" s="664">
        <f t="shared" si="36"/>
        <v>0</v>
      </c>
      <c r="M20" s="664">
        <f t="shared" si="36"/>
        <v>0</v>
      </c>
      <c r="N20" s="664">
        <f t="shared" si="36"/>
        <v>0</v>
      </c>
      <c r="O20" s="664">
        <f t="shared" si="36"/>
        <v>0</v>
      </c>
      <c r="P20" s="664">
        <f t="shared" si="36"/>
        <v>0</v>
      </c>
      <c r="Q20" s="664">
        <f t="shared" si="36"/>
        <v>0</v>
      </c>
      <c r="R20" s="664">
        <v>116262.84861779181</v>
      </c>
      <c r="S20" s="1"/>
      <c r="T20" s="1"/>
      <c r="U20" s="1"/>
      <c r="V20" s="114">
        <v>13</v>
      </c>
      <c r="W20" s="789">
        <v>100</v>
      </c>
      <c r="X20" s="722"/>
      <c r="Y20" s="722"/>
      <c r="Z20" s="722"/>
      <c r="AA20" s="722"/>
      <c r="AB20" s="722"/>
      <c r="AC20" s="113"/>
      <c r="AD20" s="1"/>
      <c r="AE20" s="36">
        <v>13</v>
      </c>
      <c r="AF20" s="787">
        <f t="shared" si="35"/>
        <v>75376.095147846747</v>
      </c>
      <c r="AG20" s="787">
        <f t="shared" si="35"/>
        <v>0</v>
      </c>
      <c r="AH20" s="787">
        <f t="shared" si="35"/>
        <v>0</v>
      </c>
      <c r="AI20" s="787">
        <f t="shared" si="35"/>
        <v>0</v>
      </c>
      <c r="AJ20" s="787">
        <f t="shared" si="35"/>
        <v>0</v>
      </c>
      <c r="AK20" s="787">
        <f t="shared" si="35"/>
        <v>0</v>
      </c>
      <c r="AL20" s="788">
        <f t="shared" si="35"/>
        <v>0</v>
      </c>
      <c r="AM20" s="142">
        <v>75376.095147846747</v>
      </c>
      <c r="AQ20" s="692">
        <v>14</v>
      </c>
      <c r="AR20" s="764">
        <v>8.3333333333333321</v>
      </c>
      <c r="AS20" s="764">
        <v>91.666666666666657</v>
      </c>
      <c r="AT20" s="764">
        <v>0</v>
      </c>
      <c r="AU20" s="764">
        <v>0</v>
      </c>
      <c r="AV20" s="764">
        <v>0</v>
      </c>
      <c r="AW20" s="764">
        <v>0</v>
      </c>
      <c r="AX20" s="764">
        <v>0</v>
      </c>
      <c r="AZ20" s="2">
        <v>98202.93955719845</v>
      </c>
      <c r="BB20" s="692">
        <v>14</v>
      </c>
      <c r="BC20" s="764">
        <f t="shared" si="0"/>
        <v>8183.578296433202</v>
      </c>
      <c r="BD20" s="764">
        <f t="shared" si="1"/>
        <v>90019.361260765232</v>
      </c>
      <c r="BE20" s="764">
        <f t="shared" si="2"/>
        <v>0</v>
      </c>
      <c r="BF20" s="764">
        <f t="shared" si="3"/>
        <v>0</v>
      </c>
      <c r="BG20" s="764">
        <f t="shared" si="4"/>
        <v>0</v>
      </c>
      <c r="BH20" s="764">
        <f t="shared" si="5"/>
        <v>0</v>
      </c>
      <c r="BI20" s="764">
        <f t="shared" si="6"/>
        <v>0</v>
      </c>
      <c r="BJ20" s="786">
        <f t="shared" si="17"/>
        <v>98202.939557198435</v>
      </c>
      <c r="BM20" s="692">
        <v>14</v>
      </c>
      <c r="BN20" s="764">
        <v>8.3333333333333321</v>
      </c>
      <c r="BO20" s="764">
        <v>91.666666666666657</v>
      </c>
      <c r="BP20" s="764">
        <v>0</v>
      </c>
      <c r="BQ20" s="764">
        <v>0</v>
      </c>
      <c r="BR20" s="764">
        <v>0</v>
      </c>
      <c r="BS20" s="764">
        <v>0</v>
      </c>
      <c r="BT20" s="764">
        <v>0</v>
      </c>
      <c r="BV20" s="209">
        <v>553521.65705041855</v>
      </c>
      <c r="BX20" s="692">
        <v>14</v>
      </c>
      <c r="BY20" s="764">
        <f t="shared" si="7"/>
        <v>46126.804754201534</v>
      </c>
      <c r="BZ20" s="764">
        <f t="shared" si="8"/>
        <v>507394.85229621694</v>
      </c>
      <c r="CA20" s="764">
        <f t="shared" si="9"/>
        <v>0</v>
      </c>
      <c r="CB20" s="764">
        <f t="shared" si="10"/>
        <v>0</v>
      </c>
      <c r="CC20" s="764">
        <f t="shared" si="11"/>
        <v>0</v>
      </c>
      <c r="CD20" s="764">
        <f t="shared" si="12"/>
        <v>0</v>
      </c>
      <c r="CE20" s="764">
        <f t="shared" si="13"/>
        <v>0</v>
      </c>
      <c r="CF20" s="786">
        <f t="shared" si="14"/>
        <v>553521.65705041843</v>
      </c>
      <c r="CH20" s="692">
        <v>14</v>
      </c>
      <c r="CI20" s="764">
        <v>8.3333333333333321</v>
      </c>
      <c r="CJ20" s="764">
        <v>91.666666666666657</v>
      </c>
      <c r="CK20" s="764">
        <v>0</v>
      </c>
      <c r="CL20" s="764">
        <v>0</v>
      </c>
      <c r="CM20" s="764">
        <v>0</v>
      </c>
      <c r="CN20" s="764">
        <v>0</v>
      </c>
      <c r="CO20" s="764">
        <v>0</v>
      </c>
      <c r="CP20">
        <v>14</v>
      </c>
      <c r="CQ20" s="244">
        <v>343999.40948870208</v>
      </c>
      <c r="CS20" s="692">
        <v>14</v>
      </c>
      <c r="CT20" s="764">
        <f t="shared" si="18"/>
        <v>28666.617457391832</v>
      </c>
      <c r="CU20" s="764">
        <f t="shared" si="19"/>
        <v>315332.79203131021</v>
      </c>
      <c r="CV20" s="764">
        <f t="shared" si="20"/>
        <v>0</v>
      </c>
      <c r="CW20" s="764">
        <f t="shared" si="21"/>
        <v>0</v>
      </c>
      <c r="CX20" s="764">
        <f t="shared" si="22"/>
        <v>0</v>
      </c>
      <c r="CY20" s="764">
        <f t="shared" si="23"/>
        <v>0</v>
      </c>
      <c r="CZ20" s="764">
        <f t="shared" si="24"/>
        <v>0</v>
      </c>
      <c r="DA20" s="764">
        <f t="shared" si="25"/>
        <v>343999.40948870202</v>
      </c>
      <c r="DC20" s="692">
        <v>14</v>
      </c>
      <c r="DD20" s="764">
        <v>8.3333333333333321</v>
      </c>
      <c r="DE20" s="764">
        <v>91.666666666666657</v>
      </c>
      <c r="DF20" s="764">
        <v>0</v>
      </c>
      <c r="DG20" s="764">
        <v>0</v>
      </c>
      <c r="DH20" s="764">
        <v>0</v>
      </c>
      <c r="DI20" s="764">
        <v>0</v>
      </c>
      <c r="DJ20" s="764">
        <v>0</v>
      </c>
      <c r="DK20">
        <v>14</v>
      </c>
      <c r="DL20" s="244">
        <v>479706.39070032956</v>
      </c>
      <c r="DM20" s="2">
        <f t="shared" si="26"/>
        <v>14.25</v>
      </c>
      <c r="DN20" s="692">
        <v>14</v>
      </c>
      <c r="DO20" s="764">
        <f t="shared" si="27"/>
        <v>39975.532558360785</v>
      </c>
      <c r="DP20" s="764">
        <f t="shared" si="28"/>
        <v>439730.85814196867</v>
      </c>
      <c r="DQ20" s="764">
        <f t="shared" si="29"/>
        <v>0</v>
      </c>
      <c r="DR20" s="764">
        <f t="shared" si="30"/>
        <v>0</v>
      </c>
      <c r="DS20" s="764">
        <f t="shared" si="31"/>
        <v>0</v>
      </c>
      <c r="DT20" s="764">
        <f t="shared" si="32"/>
        <v>0</v>
      </c>
      <c r="DU20" s="764">
        <f t="shared" si="33"/>
        <v>0</v>
      </c>
      <c r="DV20" s="764">
        <f t="shared" si="34"/>
        <v>479706.39070032944</v>
      </c>
    </row>
    <row r="21" spans="1:126" ht="14.4">
      <c r="A21" s="63">
        <v>13.5</v>
      </c>
      <c r="B21" s="40">
        <v>100</v>
      </c>
      <c r="C21" s="790">
        <v>0</v>
      </c>
      <c r="D21" s="790">
        <v>0</v>
      </c>
      <c r="E21" s="790">
        <v>0</v>
      </c>
      <c r="F21" s="790">
        <v>0</v>
      </c>
      <c r="G21" s="790">
        <v>0</v>
      </c>
      <c r="H21" s="38">
        <v>0</v>
      </c>
      <c r="I21" s="1"/>
      <c r="J21" s="763">
        <v>13.5</v>
      </c>
      <c r="K21" s="664">
        <f t="shared" si="36"/>
        <v>227693.42301835111</v>
      </c>
      <c r="L21" s="664">
        <f t="shared" si="36"/>
        <v>0</v>
      </c>
      <c r="M21" s="664">
        <f t="shared" si="36"/>
        <v>0</v>
      </c>
      <c r="N21" s="664">
        <f t="shared" si="36"/>
        <v>0</v>
      </c>
      <c r="O21" s="664">
        <f t="shared" si="36"/>
        <v>0</v>
      </c>
      <c r="P21" s="664">
        <f t="shared" si="36"/>
        <v>0</v>
      </c>
      <c r="Q21" s="664">
        <f t="shared" si="36"/>
        <v>0</v>
      </c>
      <c r="R21" s="664">
        <v>227693.42301835114</v>
      </c>
      <c r="S21" s="1"/>
      <c r="T21" s="1"/>
      <c r="U21" s="1"/>
      <c r="V21" s="114">
        <v>13.5</v>
      </c>
      <c r="W21" s="789">
        <v>100</v>
      </c>
      <c r="X21" s="722"/>
      <c r="Y21" s="722"/>
      <c r="Z21" s="722"/>
      <c r="AA21" s="722"/>
      <c r="AB21" s="722"/>
      <c r="AC21" s="113"/>
      <c r="AD21" s="1"/>
      <c r="AE21" s="36">
        <v>13.5</v>
      </c>
      <c r="AF21" s="787">
        <f t="shared" si="35"/>
        <v>61596.29166303813</v>
      </c>
      <c r="AG21" s="787">
        <f t="shared" si="35"/>
        <v>0</v>
      </c>
      <c r="AH21" s="787">
        <f t="shared" si="35"/>
        <v>0</v>
      </c>
      <c r="AI21" s="787">
        <f t="shared" si="35"/>
        <v>0</v>
      </c>
      <c r="AJ21" s="787">
        <f t="shared" si="35"/>
        <v>0</v>
      </c>
      <c r="AK21" s="787">
        <f t="shared" si="35"/>
        <v>0</v>
      </c>
      <c r="AL21" s="788">
        <f t="shared" si="35"/>
        <v>0</v>
      </c>
      <c r="AM21" s="142">
        <v>61596.29166303813</v>
      </c>
      <c r="AQ21" s="692">
        <v>14.5</v>
      </c>
      <c r="AR21" s="764">
        <v>0</v>
      </c>
      <c r="AS21" s="764">
        <v>100</v>
      </c>
      <c r="AT21" s="764">
        <v>0</v>
      </c>
      <c r="AU21" s="764">
        <v>0</v>
      </c>
      <c r="AV21" s="764">
        <v>0</v>
      </c>
      <c r="AW21" s="764">
        <v>0</v>
      </c>
      <c r="AX21" s="764">
        <v>0</v>
      </c>
      <c r="AZ21" s="2">
        <v>168201.35796671687</v>
      </c>
      <c r="BB21" s="692">
        <v>14.5</v>
      </c>
      <c r="BC21" s="764">
        <f t="shared" si="0"/>
        <v>0</v>
      </c>
      <c r="BD21" s="764">
        <f t="shared" si="1"/>
        <v>168201.35796671687</v>
      </c>
      <c r="BE21" s="764">
        <f t="shared" si="2"/>
        <v>0</v>
      </c>
      <c r="BF21" s="764">
        <f t="shared" si="3"/>
        <v>0</v>
      </c>
      <c r="BG21" s="764">
        <f t="shared" si="4"/>
        <v>0</v>
      </c>
      <c r="BH21" s="764">
        <f t="shared" si="5"/>
        <v>0</v>
      </c>
      <c r="BI21" s="764">
        <f t="shared" si="6"/>
        <v>0</v>
      </c>
      <c r="BJ21" s="786">
        <f t="shared" si="17"/>
        <v>168201.35796671687</v>
      </c>
      <c r="BM21" s="692">
        <v>14.5</v>
      </c>
      <c r="BN21" s="764">
        <v>0</v>
      </c>
      <c r="BO21" s="764">
        <v>100</v>
      </c>
      <c r="BP21" s="764">
        <v>0</v>
      </c>
      <c r="BQ21" s="764">
        <v>0</v>
      </c>
      <c r="BR21" s="764">
        <v>0</v>
      </c>
      <c r="BS21" s="764">
        <v>0</v>
      </c>
      <c r="BT21" s="764">
        <v>0</v>
      </c>
      <c r="BV21" s="209">
        <v>469214.20952501614</v>
      </c>
      <c r="BX21" s="692">
        <v>14.5</v>
      </c>
      <c r="BY21" s="764">
        <f t="shared" si="7"/>
        <v>0</v>
      </c>
      <c r="BZ21" s="764">
        <f t="shared" si="8"/>
        <v>469214.20952501614</v>
      </c>
      <c r="CA21" s="764">
        <f t="shared" si="9"/>
        <v>0</v>
      </c>
      <c r="CB21" s="764">
        <f t="shared" si="10"/>
        <v>0</v>
      </c>
      <c r="CC21" s="764">
        <f t="shared" si="11"/>
        <v>0</v>
      </c>
      <c r="CD21" s="764">
        <f t="shared" si="12"/>
        <v>0</v>
      </c>
      <c r="CE21" s="764">
        <f t="shared" si="13"/>
        <v>0</v>
      </c>
      <c r="CF21" s="786">
        <f t="shared" si="14"/>
        <v>469214.20952501614</v>
      </c>
      <c r="CH21" s="692">
        <v>14.5</v>
      </c>
      <c r="CI21" s="764">
        <v>0</v>
      </c>
      <c r="CJ21" s="764">
        <v>100</v>
      </c>
      <c r="CK21" s="764">
        <v>0</v>
      </c>
      <c r="CL21" s="764">
        <v>0</v>
      </c>
      <c r="CM21" s="764">
        <v>0</v>
      </c>
      <c r="CN21" s="764">
        <v>0</v>
      </c>
      <c r="CO21" s="764">
        <v>0</v>
      </c>
      <c r="CP21">
        <v>14.5</v>
      </c>
      <c r="CQ21" s="244">
        <v>379337.7373155274</v>
      </c>
      <c r="CS21" s="692">
        <v>14.5</v>
      </c>
      <c r="CT21" s="764">
        <f t="shared" si="18"/>
        <v>0</v>
      </c>
      <c r="CU21" s="764">
        <f t="shared" si="19"/>
        <v>379337.7373155274</v>
      </c>
      <c r="CV21" s="764">
        <f t="shared" si="20"/>
        <v>0</v>
      </c>
      <c r="CW21" s="764">
        <f t="shared" si="21"/>
        <v>0</v>
      </c>
      <c r="CX21" s="764">
        <f t="shared" si="22"/>
        <v>0</v>
      </c>
      <c r="CY21" s="764">
        <f t="shared" si="23"/>
        <v>0</v>
      </c>
      <c r="CZ21" s="764">
        <f t="shared" si="24"/>
        <v>0</v>
      </c>
      <c r="DA21" s="764">
        <f t="shared" si="25"/>
        <v>379337.7373155274</v>
      </c>
      <c r="DC21" s="692">
        <v>14.5</v>
      </c>
      <c r="DD21" s="764">
        <v>0</v>
      </c>
      <c r="DE21" s="764">
        <v>100</v>
      </c>
      <c r="DF21" s="764">
        <v>0</v>
      </c>
      <c r="DG21" s="764">
        <v>0</v>
      </c>
      <c r="DH21" s="764">
        <v>0</v>
      </c>
      <c r="DI21" s="764">
        <v>0</v>
      </c>
      <c r="DJ21" s="764">
        <v>0</v>
      </c>
      <c r="DK21">
        <v>14.5</v>
      </c>
      <c r="DL21" s="244">
        <v>576977.40809699299</v>
      </c>
      <c r="DM21" s="2">
        <f t="shared" si="26"/>
        <v>14.75</v>
      </c>
      <c r="DN21" s="692">
        <v>14.5</v>
      </c>
      <c r="DO21" s="764">
        <f t="shared" si="27"/>
        <v>0</v>
      </c>
      <c r="DP21" s="764">
        <f t="shared" si="28"/>
        <v>576977.40809699299</v>
      </c>
      <c r="DQ21" s="764">
        <f t="shared" si="29"/>
        <v>0</v>
      </c>
      <c r="DR21" s="764">
        <f t="shared" si="30"/>
        <v>0</v>
      </c>
      <c r="DS21" s="764">
        <f t="shared" si="31"/>
        <v>0</v>
      </c>
      <c r="DT21" s="764">
        <f t="shared" si="32"/>
        <v>0</v>
      </c>
      <c r="DU21" s="764">
        <f t="shared" si="33"/>
        <v>0</v>
      </c>
      <c r="DV21" s="764">
        <f t="shared" si="34"/>
        <v>576977.40809699299</v>
      </c>
    </row>
    <row r="22" spans="1:126" ht="14.4">
      <c r="A22" s="63">
        <v>14</v>
      </c>
      <c r="B22" s="40">
        <v>100</v>
      </c>
      <c r="C22" s="790">
        <v>0</v>
      </c>
      <c r="D22" s="790">
        <v>0</v>
      </c>
      <c r="E22" s="790">
        <v>0</v>
      </c>
      <c r="F22" s="790">
        <v>0</v>
      </c>
      <c r="G22" s="790">
        <v>0</v>
      </c>
      <c r="H22" s="38">
        <v>0</v>
      </c>
      <c r="I22" s="1"/>
      <c r="J22" s="763">
        <v>14</v>
      </c>
      <c r="K22" s="664">
        <f t="shared" si="36"/>
        <v>397418.62578201271</v>
      </c>
      <c r="L22" s="664">
        <f t="shared" si="36"/>
        <v>0</v>
      </c>
      <c r="M22" s="664">
        <f t="shared" si="36"/>
        <v>0</v>
      </c>
      <c r="N22" s="664">
        <f t="shared" si="36"/>
        <v>0</v>
      </c>
      <c r="O22" s="664">
        <f t="shared" si="36"/>
        <v>0</v>
      </c>
      <c r="P22" s="664">
        <f t="shared" si="36"/>
        <v>0</v>
      </c>
      <c r="Q22" s="664">
        <f t="shared" si="36"/>
        <v>0</v>
      </c>
      <c r="R22" s="664">
        <v>397418.62578201271</v>
      </c>
      <c r="S22" s="1"/>
      <c r="T22" s="1"/>
      <c r="U22" s="1"/>
      <c r="V22" s="114">
        <v>14</v>
      </c>
      <c r="W22" s="789">
        <v>100</v>
      </c>
      <c r="X22" s="722"/>
      <c r="Y22" s="722"/>
      <c r="Z22" s="722"/>
      <c r="AA22" s="722"/>
      <c r="AB22" s="722"/>
      <c r="AC22" s="113"/>
      <c r="AD22" s="1"/>
      <c r="AE22" s="36">
        <v>14</v>
      </c>
      <c r="AF22" s="787">
        <f t="shared" si="35"/>
        <v>107592.14211474295</v>
      </c>
      <c r="AG22" s="787">
        <f t="shared" si="35"/>
        <v>0</v>
      </c>
      <c r="AH22" s="787">
        <f t="shared" si="35"/>
        <v>0</v>
      </c>
      <c r="AI22" s="787">
        <f t="shared" si="35"/>
        <v>0</v>
      </c>
      <c r="AJ22" s="787">
        <f t="shared" si="35"/>
        <v>0</v>
      </c>
      <c r="AK22" s="787">
        <f t="shared" si="35"/>
        <v>0</v>
      </c>
      <c r="AL22" s="788">
        <f t="shared" si="35"/>
        <v>0</v>
      </c>
      <c r="AM22" s="142">
        <v>107592.14211474295</v>
      </c>
      <c r="AQ22" s="692">
        <v>15</v>
      </c>
      <c r="AR22" s="764">
        <v>0</v>
      </c>
      <c r="AS22" s="764">
        <v>83.333333333333343</v>
      </c>
      <c r="AT22" s="764">
        <v>16.666666666666664</v>
      </c>
      <c r="AU22" s="764">
        <v>0</v>
      </c>
      <c r="AV22" s="764">
        <v>0</v>
      </c>
      <c r="AW22" s="764">
        <v>0</v>
      </c>
      <c r="AX22" s="764">
        <v>0</v>
      </c>
      <c r="AZ22" s="2">
        <v>245162.37707519316</v>
      </c>
      <c r="BB22" s="692">
        <v>15</v>
      </c>
      <c r="BC22" s="764">
        <f t="shared" si="0"/>
        <v>0</v>
      </c>
      <c r="BD22" s="764">
        <f t="shared" si="1"/>
        <v>204301.98089599435</v>
      </c>
      <c r="BE22" s="764">
        <f t="shared" si="2"/>
        <v>40860.396179198848</v>
      </c>
      <c r="BF22" s="764">
        <f t="shared" si="3"/>
        <v>0</v>
      </c>
      <c r="BG22" s="764">
        <f t="shared" si="4"/>
        <v>0</v>
      </c>
      <c r="BH22" s="764">
        <f t="shared" si="5"/>
        <v>0</v>
      </c>
      <c r="BI22" s="764">
        <f t="shared" si="6"/>
        <v>0</v>
      </c>
      <c r="BJ22" s="786">
        <f t="shared" si="17"/>
        <v>245162.37707519319</v>
      </c>
      <c r="BM22" s="692">
        <v>15</v>
      </c>
      <c r="BN22" s="764">
        <v>0</v>
      </c>
      <c r="BO22" s="764">
        <v>83.333333333333343</v>
      </c>
      <c r="BP22" s="764">
        <v>16.666666666666664</v>
      </c>
      <c r="BQ22" s="764">
        <v>0</v>
      </c>
      <c r="BR22" s="764">
        <v>0</v>
      </c>
      <c r="BS22" s="764">
        <v>0</v>
      </c>
      <c r="BT22" s="764">
        <v>0</v>
      </c>
      <c r="BV22" s="209">
        <v>492932.69721063576</v>
      </c>
      <c r="BX22" s="692">
        <v>15</v>
      </c>
      <c r="BY22" s="764">
        <f t="shared" si="7"/>
        <v>0</v>
      </c>
      <c r="BZ22" s="764">
        <f t="shared" si="8"/>
        <v>410777.24767552986</v>
      </c>
      <c r="CA22" s="764">
        <f t="shared" si="9"/>
        <v>82155.449535105945</v>
      </c>
      <c r="CB22" s="764">
        <f t="shared" si="10"/>
        <v>0</v>
      </c>
      <c r="CC22" s="764">
        <f t="shared" si="11"/>
        <v>0</v>
      </c>
      <c r="CD22" s="764">
        <f t="shared" si="12"/>
        <v>0</v>
      </c>
      <c r="CE22" s="764">
        <f t="shared" si="13"/>
        <v>0</v>
      </c>
      <c r="CF22" s="786">
        <f t="shared" si="14"/>
        <v>492932.69721063582</v>
      </c>
      <c r="CH22" s="692">
        <v>15</v>
      </c>
      <c r="CI22" s="764">
        <v>0</v>
      </c>
      <c r="CJ22" s="764">
        <v>83.333333333333343</v>
      </c>
      <c r="CK22" s="764">
        <v>16.666666666666664</v>
      </c>
      <c r="CL22" s="764">
        <v>0</v>
      </c>
      <c r="CM22" s="764">
        <v>0</v>
      </c>
      <c r="CN22" s="764">
        <v>0</v>
      </c>
      <c r="CO22" s="764">
        <v>0</v>
      </c>
      <c r="CP22">
        <v>15</v>
      </c>
      <c r="CQ22" s="244">
        <v>465405.37515574339</v>
      </c>
      <c r="CS22" s="692">
        <v>15</v>
      </c>
      <c r="CT22" s="764">
        <f t="shared" si="18"/>
        <v>0</v>
      </c>
      <c r="CU22" s="764">
        <f t="shared" si="19"/>
        <v>387837.8126297862</v>
      </c>
      <c r="CV22" s="764">
        <f t="shared" si="20"/>
        <v>77567.562525957212</v>
      </c>
      <c r="CW22" s="764">
        <f t="shared" si="21"/>
        <v>0</v>
      </c>
      <c r="CX22" s="764">
        <f t="shared" si="22"/>
        <v>0</v>
      </c>
      <c r="CY22" s="764">
        <f t="shared" si="23"/>
        <v>0</v>
      </c>
      <c r="CZ22" s="764">
        <f t="shared" si="24"/>
        <v>0</v>
      </c>
      <c r="DA22" s="764">
        <f t="shared" si="25"/>
        <v>465405.37515574344</v>
      </c>
      <c r="DC22" s="692">
        <v>15</v>
      </c>
      <c r="DD22" s="764">
        <v>0</v>
      </c>
      <c r="DE22" s="764">
        <v>83.333333333333343</v>
      </c>
      <c r="DF22" s="764">
        <v>16.666666666666664</v>
      </c>
      <c r="DG22" s="764">
        <v>0</v>
      </c>
      <c r="DH22" s="764">
        <v>0</v>
      </c>
      <c r="DI22" s="764">
        <v>0</v>
      </c>
      <c r="DJ22" s="764">
        <v>0</v>
      </c>
      <c r="DK22">
        <v>15</v>
      </c>
      <c r="DL22" s="244">
        <v>584134.48102119879</v>
      </c>
      <c r="DM22" s="2">
        <f t="shared" si="26"/>
        <v>15.25</v>
      </c>
      <c r="DN22" s="692">
        <v>15</v>
      </c>
      <c r="DO22" s="764">
        <f t="shared" si="27"/>
        <v>0</v>
      </c>
      <c r="DP22" s="764">
        <f t="shared" si="28"/>
        <v>486778.73418433242</v>
      </c>
      <c r="DQ22" s="764">
        <f t="shared" si="29"/>
        <v>97355.746836866441</v>
      </c>
      <c r="DR22" s="764">
        <f t="shared" si="30"/>
        <v>0</v>
      </c>
      <c r="DS22" s="764">
        <f t="shared" si="31"/>
        <v>0</v>
      </c>
      <c r="DT22" s="764">
        <f t="shared" si="32"/>
        <v>0</v>
      </c>
      <c r="DU22" s="764">
        <f t="shared" si="33"/>
        <v>0</v>
      </c>
      <c r="DV22" s="764">
        <f t="shared" si="34"/>
        <v>584134.48102119891</v>
      </c>
    </row>
    <row r="23" spans="1:126" ht="14.4">
      <c r="A23" s="63">
        <v>14.5</v>
      </c>
      <c r="B23" s="40">
        <v>100</v>
      </c>
      <c r="C23" s="790">
        <v>0</v>
      </c>
      <c r="D23" s="790">
        <v>0</v>
      </c>
      <c r="E23" s="790">
        <v>0</v>
      </c>
      <c r="F23" s="790">
        <v>0</v>
      </c>
      <c r="G23" s="790">
        <v>0</v>
      </c>
      <c r="H23" s="38">
        <v>0</v>
      </c>
      <c r="I23" s="1"/>
      <c r="J23" s="763">
        <v>14.5</v>
      </c>
      <c r="K23" s="664">
        <f t="shared" si="36"/>
        <v>502846.89090528793</v>
      </c>
      <c r="L23" s="664">
        <f t="shared" si="36"/>
        <v>0</v>
      </c>
      <c r="M23" s="664">
        <f t="shared" si="36"/>
        <v>0</v>
      </c>
      <c r="N23" s="664">
        <f t="shared" si="36"/>
        <v>0</v>
      </c>
      <c r="O23" s="664">
        <f t="shared" si="36"/>
        <v>0</v>
      </c>
      <c r="P23" s="664">
        <f t="shared" si="36"/>
        <v>0</v>
      </c>
      <c r="Q23" s="664">
        <f t="shared" si="36"/>
        <v>0</v>
      </c>
      <c r="R23" s="664">
        <v>502846.89090528793</v>
      </c>
      <c r="S23" s="1"/>
      <c r="T23" s="1"/>
      <c r="U23" s="1"/>
      <c r="V23" s="114">
        <v>14.5</v>
      </c>
      <c r="W23" s="789">
        <v>100</v>
      </c>
      <c r="X23" s="722"/>
      <c r="Y23" s="722"/>
      <c r="Z23" s="722"/>
      <c r="AA23" s="722"/>
      <c r="AB23" s="722"/>
      <c r="AC23" s="113"/>
      <c r="AD23" s="1"/>
      <c r="AE23" s="36">
        <v>14.5</v>
      </c>
      <c r="AF23" s="787">
        <f t="shared" si="35"/>
        <v>123403.52496971509</v>
      </c>
      <c r="AG23" s="787">
        <f t="shared" si="35"/>
        <v>0</v>
      </c>
      <c r="AH23" s="787">
        <f t="shared" si="35"/>
        <v>0</v>
      </c>
      <c r="AI23" s="787">
        <f t="shared" si="35"/>
        <v>0</v>
      </c>
      <c r="AJ23" s="787">
        <f t="shared" si="35"/>
        <v>0</v>
      </c>
      <c r="AK23" s="787">
        <f t="shared" si="35"/>
        <v>0</v>
      </c>
      <c r="AL23" s="788">
        <f t="shared" si="35"/>
        <v>0</v>
      </c>
      <c r="AM23" s="142">
        <v>123403.52496971509</v>
      </c>
      <c r="AQ23" s="692">
        <v>15.5</v>
      </c>
      <c r="AR23" s="764">
        <v>0</v>
      </c>
      <c r="AS23" s="764">
        <v>93.333333333333329</v>
      </c>
      <c r="AT23" s="764">
        <v>6.666666666666667</v>
      </c>
      <c r="AU23" s="764">
        <v>0</v>
      </c>
      <c r="AV23" s="764">
        <v>0</v>
      </c>
      <c r="AW23" s="764">
        <v>0</v>
      </c>
      <c r="AX23" s="764">
        <v>0</v>
      </c>
      <c r="AZ23" s="2">
        <v>229357.73477414122</v>
      </c>
      <c r="BB23" s="692">
        <v>15.5</v>
      </c>
      <c r="BC23" s="764">
        <f t="shared" si="0"/>
        <v>0</v>
      </c>
      <c r="BD23" s="764">
        <f t="shared" si="1"/>
        <v>214067.21912253179</v>
      </c>
      <c r="BE23" s="764">
        <f t="shared" si="2"/>
        <v>15290.515651609414</v>
      </c>
      <c r="BF23" s="764">
        <f t="shared" si="3"/>
        <v>0</v>
      </c>
      <c r="BG23" s="764">
        <f t="shared" si="4"/>
        <v>0</v>
      </c>
      <c r="BH23" s="764">
        <f t="shared" si="5"/>
        <v>0</v>
      </c>
      <c r="BI23" s="764">
        <f t="shared" si="6"/>
        <v>0</v>
      </c>
      <c r="BJ23" s="786">
        <f t="shared" si="17"/>
        <v>229357.73477414122</v>
      </c>
      <c r="BM23" s="692">
        <v>15.5</v>
      </c>
      <c r="BN23" s="764">
        <v>0</v>
      </c>
      <c r="BO23" s="764">
        <v>93.333333333333329</v>
      </c>
      <c r="BP23" s="764">
        <v>6.666666666666667</v>
      </c>
      <c r="BQ23" s="764">
        <v>0</v>
      </c>
      <c r="BR23" s="764">
        <v>0</v>
      </c>
      <c r="BS23" s="764">
        <v>0</v>
      </c>
      <c r="BT23" s="764">
        <v>0</v>
      </c>
      <c r="BV23" s="209">
        <v>532337.83839620522</v>
      </c>
      <c r="BX23" s="692">
        <v>15.5</v>
      </c>
      <c r="BY23" s="764">
        <f t="shared" si="7"/>
        <v>0</v>
      </c>
      <c r="BZ23" s="764">
        <f t="shared" si="8"/>
        <v>496848.64916979149</v>
      </c>
      <c r="CA23" s="764">
        <f t="shared" si="9"/>
        <v>35489.189226413684</v>
      </c>
      <c r="CB23" s="764">
        <f t="shared" si="10"/>
        <v>0</v>
      </c>
      <c r="CC23" s="764">
        <f t="shared" si="11"/>
        <v>0</v>
      </c>
      <c r="CD23" s="764">
        <f t="shared" si="12"/>
        <v>0</v>
      </c>
      <c r="CE23" s="764">
        <f t="shared" si="13"/>
        <v>0</v>
      </c>
      <c r="CF23" s="786">
        <f t="shared" si="14"/>
        <v>532337.83839620522</v>
      </c>
      <c r="CH23" s="692">
        <v>15.5</v>
      </c>
      <c r="CI23" s="764">
        <v>0</v>
      </c>
      <c r="CJ23" s="764">
        <v>93.333333333333329</v>
      </c>
      <c r="CK23" s="764">
        <v>6.666666666666667</v>
      </c>
      <c r="CL23" s="764">
        <v>0</v>
      </c>
      <c r="CM23" s="764">
        <v>0</v>
      </c>
      <c r="CN23" s="764">
        <v>0</v>
      </c>
      <c r="CO23" s="764">
        <v>0</v>
      </c>
      <c r="CP23">
        <v>15.5</v>
      </c>
      <c r="CQ23" s="244">
        <v>334284.35617138678</v>
      </c>
      <c r="CS23" s="692">
        <v>15.5</v>
      </c>
      <c r="CT23" s="764">
        <f t="shared" si="18"/>
        <v>0</v>
      </c>
      <c r="CU23" s="764">
        <f t="shared" si="19"/>
        <v>311998.73242662766</v>
      </c>
      <c r="CV23" s="764">
        <f t="shared" si="20"/>
        <v>22285.623744759119</v>
      </c>
      <c r="CW23" s="764">
        <f t="shared" si="21"/>
        <v>0</v>
      </c>
      <c r="CX23" s="764">
        <f t="shared" si="22"/>
        <v>0</v>
      </c>
      <c r="CY23" s="764">
        <f t="shared" si="23"/>
        <v>0</v>
      </c>
      <c r="CZ23" s="764">
        <f t="shared" si="24"/>
        <v>0</v>
      </c>
      <c r="DA23" s="764">
        <f t="shared" si="25"/>
        <v>334284.35617138678</v>
      </c>
      <c r="DC23" s="692">
        <v>15.5</v>
      </c>
      <c r="DD23" s="764">
        <v>0</v>
      </c>
      <c r="DE23" s="764">
        <v>93.333333333333329</v>
      </c>
      <c r="DF23" s="764">
        <v>6.666666666666667</v>
      </c>
      <c r="DG23" s="764">
        <v>0</v>
      </c>
      <c r="DH23" s="764">
        <v>0</v>
      </c>
      <c r="DI23" s="764">
        <v>0</v>
      </c>
      <c r="DJ23" s="764">
        <v>0</v>
      </c>
      <c r="DK23">
        <v>15.5</v>
      </c>
      <c r="DL23" s="244">
        <v>651379.90472304681</v>
      </c>
      <c r="DM23" s="2">
        <f t="shared" si="26"/>
        <v>15.75</v>
      </c>
      <c r="DN23" s="692">
        <v>15.5</v>
      </c>
      <c r="DO23" s="764">
        <f t="shared" si="27"/>
        <v>0</v>
      </c>
      <c r="DP23" s="764">
        <f t="shared" si="28"/>
        <v>607954.57774151035</v>
      </c>
      <c r="DQ23" s="764">
        <f t="shared" si="29"/>
        <v>43425.326981536455</v>
      </c>
      <c r="DR23" s="764">
        <f t="shared" si="30"/>
        <v>0</v>
      </c>
      <c r="DS23" s="764">
        <f t="shared" si="31"/>
        <v>0</v>
      </c>
      <c r="DT23" s="764">
        <f t="shared" si="32"/>
        <v>0</v>
      </c>
      <c r="DU23" s="764">
        <f t="shared" si="33"/>
        <v>0</v>
      </c>
      <c r="DV23" s="764">
        <f t="shared" si="34"/>
        <v>651379.90472304681</v>
      </c>
    </row>
    <row r="24" spans="1:126" ht="14.4">
      <c r="A24" s="63">
        <v>15</v>
      </c>
      <c r="B24" s="40">
        <v>100</v>
      </c>
      <c r="C24" s="790">
        <v>0</v>
      </c>
      <c r="D24" s="790">
        <v>0</v>
      </c>
      <c r="E24" s="790">
        <v>0</v>
      </c>
      <c r="F24" s="790">
        <v>0</v>
      </c>
      <c r="G24" s="790">
        <v>0</v>
      </c>
      <c r="H24" s="38">
        <v>0</v>
      </c>
      <c r="I24" s="1"/>
      <c r="J24" s="763">
        <v>15</v>
      </c>
      <c r="K24" s="664">
        <f t="shared" si="36"/>
        <v>522116.92511451407</v>
      </c>
      <c r="L24" s="664">
        <f t="shared" si="36"/>
        <v>0</v>
      </c>
      <c r="M24" s="664">
        <f t="shared" si="36"/>
        <v>0</v>
      </c>
      <c r="N24" s="664">
        <f t="shared" si="36"/>
        <v>0</v>
      </c>
      <c r="O24" s="664">
        <f t="shared" si="36"/>
        <v>0</v>
      </c>
      <c r="P24" s="664">
        <f t="shared" si="36"/>
        <v>0</v>
      </c>
      <c r="Q24" s="664">
        <f t="shared" si="36"/>
        <v>0</v>
      </c>
      <c r="R24" s="664">
        <v>522116.92511451407</v>
      </c>
      <c r="S24" s="1"/>
      <c r="T24" s="1"/>
      <c r="U24" s="1"/>
      <c r="V24" s="114">
        <v>15</v>
      </c>
      <c r="W24" s="789">
        <v>92.307692307692307</v>
      </c>
      <c r="X24" s="722">
        <v>7.6923076923076925</v>
      </c>
      <c r="Y24" s="722"/>
      <c r="Z24" s="722"/>
      <c r="AA24" s="722"/>
      <c r="AB24" s="722"/>
      <c r="AC24" s="113"/>
      <c r="AD24" s="1"/>
      <c r="AE24" s="36">
        <v>15</v>
      </c>
      <c r="AF24" s="787">
        <f t="shared" si="35"/>
        <v>157354.69210672964</v>
      </c>
      <c r="AG24" s="787">
        <f t="shared" si="35"/>
        <v>13112.891008894137</v>
      </c>
      <c r="AH24" s="787">
        <f t="shared" si="35"/>
        <v>0</v>
      </c>
      <c r="AI24" s="787">
        <f t="shared" si="35"/>
        <v>0</v>
      </c>
      <c r="AJ24" s="787">
        <f t="shared" si="35"/>
        <v>0</v>
      </c>
      <c r="AK24" s="787">
        <f t="shared" si="35"/>
        <v>0</v>
      </c>
      <c r="AL24" s="788">
        <f t="shared" si="35"/>
        <v>0</v>
      </c>
      <c r="AM24" s="142">
        <v>170467.58311562377</v>
      </c>
      <c r="AQ24" s="692">
        <v>16</v>
      </c>
      <c r="AR24" s="764">
        <v>0</v>
      </c>
      <c r="AS24" s="764">
        <v>87.5</v>
      </c>
      <c r="AT24" s="764">
        <v>12.5</v>
      </c>
      <c r="AU24" s="764">
        <v>0</v>
      </c>
      <c r="AV24" s="764">
        <v>0</v>
      </c>
      <c r="AW24" s="764">
        <v>0</v>
      </c>
      <c r="AX24" s="764">
        <v>0</v>
      </c>
      <c r="AZ24" s="2">
        <v>382395.01681603008</v>
      </c>
      <c r="BB24" s="692">
        <v>16</v>
      </c>
      <c r="BC24" s="764">
        <f t="shared" si="0"/>
        <v>0</v>
      </c>
      <c r="BD24" s="764">
        <f t="shared" si="1"/>
        <v>334595.6397140263</v>
      </c>
      <c r="BE24" s="764">
        <f t="shared" si="2"/>
        <v>47799.37710200376</v>
      </c>
      <c r="BF24" s="764">
        <f t="shared" si="3"/>
        <v>0</v>
      </c>
      <c r="BG24" s="764">
        <f t="shared" si="4"/>
        <v>0</v>
      </c>
      <c r="BH24" s="764">
        <f t="shared" si="5"/>
        <v>0</v>
      </c>
      <c r="BI24" s="764">
        <f t="shared" si="6"/>
        <v>0</v>
      </c>
      <c r="BJ24" s="786">
        <f t="shared" si="17"/>
        <v>382395.01681603008</v>
      </c>
      <c r="BM24" s="692">
        <v>16</v>
      </c>
      <c r="BN24" s="764">
        <v>0</v>
      </c>
      <c r="BO24" s="764">
        <v>87.5</v>
      </c>
      <c r="BP24" s="764">
        <v>12.5</v>
      </c>
      <c r="BQ24" s="764">
        <v>0</v>
      </c>
      <c r="BR24" s="764">
        <v>0</v>
      </c>
      <c r="BS24" s="764">
        <v>0</v>
      </c>
      <c r="BT24" s="764">
        <v>0</v>
      </c>
      <c r="BV24" s="209">
        <v>649408.4368144155</v>
      </c>
      <c r="BX24" s="692">
        <v>16</v>
      </c>
      <c r="BY24" s="764">
        <f t="shared" si="7"/>
        <v>0</v>
      </c>
      <c r="BZ24" s="764">
        <f t="shared" si="8"/>
        <v>568232.38221261359</v>
      </c>
      <c r="CA24" s="764">
        <f t="shared" si="9"/>
        <v>81176.054601801938</v>
      </c>
      <c r="CB24" s="764">
        <f t="shared" si="10"/>
        <v>0</v>
      </c>
      <c r="CC24" s="764">
        <f t="shared" si="11"/>
        <v>0</v>
      </c>
      <c r="CD24" s="764">
        <f t="shared" si="12"/>
        <v>0</v>
      </c>
      <c r="CE24" s="764">
        <f t="shared" si="13"/>
        <v>0</v>
      </c>
      <c r="CF24" s="786">
        <f t="shared" si="14"/>
        <v>649408.4368144155</v>
      </c>
      <c r="CH24" s="692">
        <v>16</v>
      </c>
      <c r="CI24" s="764">
        <v>0</v>
      </c>
      <c r="CJ24" s="764">
        <v>87.5</v>
      </c>
      <c r="CK24" s="764">
        <v>12.5</v>
      </c>
      <c r="CL24" s="764">
        <v>0</v>
      </c>
      <c r="CM24" s="764">
        <v>0</v>
      </c>
      <c r="CN24" s="764">
        <v>0</v>
      </c>
      <c r="CO24" s="764">
        <v>0</v>
      </c>
      <c r="CP24">
        <v>16</v>
      </c>
      <c r="CQ24" s="244">
        <v>312619.84917035891</v>
      </c>
      <c r="CS24" s="692">
        <v>16</v>
      </c>
      <c r="CT24" s="764">
        <f t="shared" si="18"/>
        <v>0</v>
      </c>
      <c r="CU24" s="764">
        <f t="shared" si="19"/>
        <v>273542.36802406405</v>
      </c>
      <c r="CV24" s="764">
        <f t="shared" si="20"/>
        <v>39077.481146294864</v>
      </c>
      <c r="CW24" s="764">
        <f t="shared" si="21"/>
        <v>0</v>
      </c>
      <c r="CX24" s="764">
        <f t="shared" si="22"/>
        <v>0</v>
      </c>
      <c r="CY24" s="764">
        <f t="shared" si="23"/>
        <v>0</v>
      </c>
      <c r="CZ24" s="764">
        <f t="shared" si="24"/>
        <v>0</v>
      </c>
      <c r="DA24" s="764">
        <f t="shared" si="25"/>
        <v>312619.84917035891</v>
      </c>
      <c r="DC24" s="692">
        <v>16</v>
      </c>
      <c r="DD24" s="764">
        <v>0</v>
      </c>
      <c r="DE24" s="764">
        <v>87.5</v>
      </c>
      <c r="DF24" s="764">
        <v>12.5</v>
      </c>
      <c r="DG24" s="764">
        <v>0</v>
      </c>
      <c r="DH24" s="764">
        <v>0</v>
      </c>
      <c r="DI24" s="764">
        <v>0</v>
      </c>
      <c r="DJ24" s="764">
        <v>0</v>
      </c>
      <c r="DK24">
        <v>16</v>
      </c>
      <c r="DL24" s="244">
        <v>535672.94130652747</v>
      </c>
      <c r="DM24" s="2">
        <f t="shared" si="26"/>
        <v>16.25</v>
      </c>
      <c r="DN24" s="692">
        <v>16</v>
      </c>
      <c r="DO24" s="764">
        <f t="shared" si="27"/>
        <v>0</v>
      </c>
      <c r="DP24" s="764">
        <f t="shared" si="28"/>
        <v>468713.82364321151</v>
      </c>
      <c r="DQ24" s="764">
        <f t="shared" si="29"/>
        <v>66959.117663315934</v>
      </c>
      <c r="DR24" s="764">
        <f t="shared" si="30"/>
        <v>0</v>
      </c>
      <c r="DS24" s="764">
        <f t="shared" si="31"/>
        <v>0</v>
      </c>
      <c r="DT24" s="764">
        <f t="shared" si="32"/>
        <v>0</v>
      </c>
      <c r="DU24" s="764">
        <f t="shared" si="33"/>
        <v>0</v>
      </c>
      <c r="DV24" s="764">
        <f t="shared" si="34"/>
        <v>535672.94130652747</v>
      </c>
    </row>
    <row r="25" spans="1:126" ht="14.4">
      <c r="A25" s="63">
        <v>15.5</v>
      </c>
      <c r="B25" s="40">
        <v>100</v>
      </c>
      <c r="C25" s="790">
        <v>0</v>
      </c>
      <c r="D25" s="790">
        <v>0</v>
      </c>
      <c r="E25" s="790">
        <v>0</v>
      </c>
      <c r="F25" s="790">
        <v>0</v>
      </c>
      <c r="G25" s="790">
        <v>0</v>
      </c>
      <c r="H25" s="38">
        <v>0</v>
      </c>
      <c r="I25" s="1"/>
      <c r="J25" s="763">
        <v>15.5</v>
      </c>
      <c r="K25" s="664">
        <f t="shared" si="36"/>
        <v>657919.0433804366</v>
      </c>
      <c r="L25" s="664">
        <f t="shared" si="36"/>
        <v>0</v>
      </c>
      <c r="M25" s="664">
        <f t="shared" si="36"/>
        <v>0</v>
      </c>
      <c r="N25" s="664">
        <f t="shared" si="36"/>
        <v>0</v>
      </c>
      <c r="O25" s="664">
        <f t="shared" si="36"/>
        <v>0</v>
      </c>
      <c r="P25" s="664">
        <f t="shared" si="36"/>
        <v>0</v>
      </c>
      <c r="Q25" s="664">
        <f t="shared" si="36"/>
        <v>0</v>
      </c>
      <c r="R25" s="664">
        <v>657919.0433804366</v>
      </c>
      <c r="S25" s="1"/>
      <c r="T25" s="1"/>
      <c r="U25" s="1"/>
      <c r="V25" s="114">
        <v>15.5</v>
      </c>
      <c r="W25" s="789">
        <v>81.25</v>
      </c>
      <c r="X25" s="722">
        <v>18.75</v>
      </c>
      <c r="Y25" s="722"/>
      <c r="Z25" s="722"/>
      <c r="AA25" s="722"/>
      <c r="AB25" s="722"/>
      <c r="AC25" s="113"/>
      <c r="AD25" s="1"/>
      <c r="AE25" s="36">
        <v>15.5</v>
      </c>
      <c r="AF25" s="787">
        <f t="shared" si="35"/>
        <v>142961.13191959774</v>
      </c>
      <c r="AG25" s="787">
        <f t="shared" si="35"/>
        <v>32991.030442984091</v>
      </c>
      <c r="AH25" s="787">
        <f t="shared" si="35"/>
        <v>0</v>
      </c>
      <c r="AI25" s="787">
        <f t="shared" si="35"/>
        <v>0</v>
      </c>
      <c r="AJ25" s="787">
        <f t="shared" si="35"/>
        <v>0</v>
      </c>
      <c r="AK25" s="787">
        <f t="shared" si="35"/>
        <v>0</v>
      </c>
      <c r="AL25" s="788">
        <f t="shared" si="35"/>
        <v>0</v>
      </c>
      <c r="AM25" s="142">
        <v>175952.16236258182</v>
      </c>
      <c r="AQ25" s="692">
        <v>16.5</v>
      </c>
      <c r="AR25" s="764">
        <v>0</v>
      </c>
      <c r="AS25" s="764">
        <v>80</v>
      </c>
      <c r="AT25" s="764">
        <v>20</v>
      </c>
      <c r="AU25" s="764">
        <v>0</v>
      </c>
      <c r="AV25" s="764">
        <v>0</v>
      </c>
      <c r="AW25" s="764">
        <v>0</v>
      </c>
      <c r="AX25" s="764">
        <v>0</v>
      </c>
      <c r="AZ25" s="2">
        <v>459388.78610971262</v>
      </c>
      <c r="BB25" s="692">
        <v>16.5</v>
      </c>
      <c r="BC25" s="764">
        <f t="shared" si="0"/>
        <v>0</v>
      </c>
      <c r="BD25" s="764">
        <f t="shared" si="1"/>
        <v>367511.02888777014</v>
      </c>
      <c r="BE25" s="764">
        <f t="shared" si="2"/>
        <v>91877.757221942535</v>
      </c>
      <c r="BF25" s="764">
        <f t="shared" si="3"/>
        <v>0</v>
      </c>
      <c r="BG25" s="764">
        <f t="shared" si="4"/>
        <v>0</v>
      </c>
      <c r="BH25" s="764">
        <f t="shared" si="5"/>
        <v>0</v>
      </c>
      <c r="BI25" s="764">
        <f t="shared" si="6"/>
        <v>0</v>
      </c>
      <c r="BJ25" s="786">
        <f t="shared" si="17"/>
        <v>459388.78610971267</v>
      </c>
      <c r="BM25" s="692">
        <v>16.5</v>
      </c>
      <c r="BN25" s="764">
        <v>0</v>
      </c>
      <c r="BO25" s="764">
        <v>80</v>
      </c>
      <c r="BP25" s="764">
        <v>20</v>
      </c>
      <c r="BQ25" s="764">
        <v>0</v>
      </c>
      <c r="BR25" s="764">
        <v>0</v>
      </c>
      <c r="BS25" s="764">
        <v>0</v>
      </c>
      <c r="BT25" s="764">
        <v>0</v>
      </c>
      <c r="BV25" s="209">
        <v>550138.76389691513</v>
      </c>
      <c r="BX25" s="692">
        <v>16.5</v>
      </c>
      <c r="BY25" s="764">
        <f t="shared" si="7"/>
        <v>0</v>
      </c>
      <c r="BZ25" s="764">
        <f t="shared" si="8"/>
        <v>440111.01111753215</v>
      </c>
      <c r="CA25" s="764">
        <f t="shared" si="9"/>
        <v>110027.75277938304</v>
      </c>
      <c r="CB25" s="764">
        <f t="shared" si="10"/>
        <v>0</v>
      </c>
      <c r="CC25" s="764">
        <f t="shared" si="11"/>
        <v>0</v>
      </c>
      <c r="CD25" s="764">
        <f t="shared" si="12"/>
        <v>0</v>
      </c>
      <c r="CE25" s="764">
        <f t="shared" si="13"/>
        <v>0</v>
      </c>
      <c r="CF25" s="786">
        <f t="shared" si="14"/>
        <v>550138.76389691513</v>
      </c>
      <c r="CH25" s="692">
        <v>16.5</v>
      </c>
      <c r="CI25" s="764">
        <v>0</v>
      </c>
      <c r="CJ25" s="764">
        <v>80</v>
      </c>
      <c r="CK25" s="764">
        <v>20</v>
      </c>
      <c r="CL25" s="764">
        <v>0</v>
      </c>
      <c r="CM25" s="764">
        <v>0</v>
      </c>
      <c r="CN25" s="764">
        <v>0</v>
      </c>
      <c r="CO25" s="764">
        <v>0</v>
      </c>
      <c r="CP25">
        <v>16.5</v>
      </c>
      <c r="CQ25" s="244">
        <v>246628.67686723414</v>
      </c>
      <c r="CS25" s="692">
        <v>16.5</v>
      </c>
      <c r="CT25" s="764">
        <f t="shared" si="18"/>
        <v>0</v>
      </c>
      <c r="CU25" s="764">
        <f t="shared" si="19"/>
        <v>197302.94149378734</v>
      </c>
      <c r="CV25" s="764">
        <f t="shared" si="20"/>
        <v>49325.735373446834</v>
      </c>
      <c r="CW25" s="764">
        <f t="shared" si="21"/>
        <v>0</v>
      </c>
      <c r="CX25" s="764">
        <f t="shared" si="22"/>
        <v>0</v>
      </c>
      <c r="CY25" s="764">
        <f t="shared" si="23"/>
        <v>0</v>
      </c>
      <c r="CZ25" s="764">
        <f t="shared" si="24"/>
        <v>0</v>
      </c>
      <c r="DA25" s="764">
        <f t="shared" si="25"/>
        <v>246628.67686723417</v>
      </c>
      <c r="DC25" s="692">
        <v>16.5</v>
      </c>
      <c r="DD25" s="764">
        <v>0</v>
      </c>
      <c r="DE25" s="764">
        <v>80</v>
      </c>
      <c r="DF25" s="764">
        <v>20</v>
      </c>
      <c r="DG25" s="764">
        <v>0</v>
      </c>
      <c r="DH25" s="764">
        <v>0</v>
      </c>
      <c r="DI25" s="764">
        <v>0</v>
      </c>
      <c r="DJ25" s="764">
        <v>0</v>
      </c>
      <c r="DK25">
        <v>16.5</v>
      </c>
      <c r="DL25" s="244">
        <v>356422.71412608359</v>
      </c>
      <c r="DM25" s="2">
        <f t="shared" si="26"/>
        <v>16.75</v>
      </c>
      <c r="DN25" s="692">
        <v>16.5</v>
      </c>
      <c r="DO25" s="764">
        <f t="shared" si="27"/>
        <v>0</v>
      </c>
      <c r="DP25" s="764">
        <f t="shared" si="28"/>
        <v>285138.17130086687</v>
      </c>
      <c r="DQ25" s="764">
        <f t="shared" si="29"/>
        <v>71284.542825216718</v>
      </c>
      <c r="DR25" s="764">
        <f t="shared" si="30"/>
        <v>0</v>
      </c>
      <c r="DS25" s="764">
        <f t="shared" si="31"/>
        <v>0</v>
      </c>
      <c r="DT25" s="764">
        <f t="shared" si="32"/>
        <v>0</v>
      </c>
      <c r="DU25" s="764">
        <f t="shared" si="33"/>
        <v>0</v>
      </c>
      <c r="DV25" s="764">
        <f t="shared" si="34"/>
        <v>356422.71412608359</v>
      </c>
    </row>
    <row r="26" spans="1:126" ht="14.4">
      <c r="A26" s="63">
        <v>16</v>
      </c>
      <c r="B26" s="40">
        <v>100</v>
      </c>
      <c r="C26" s="790">
        <v>0</v>
      </c>
      <c r="D26" s="790">
        <v>0</v>
      </c>
      <c r="E26" s="790">
        <v>0</v>
      </c>
      <c r="F26" s="790">
        <v>0</v>
      </c>
      <c r="G26" s="790">
        <v>0</v>
      </c>
      <c r="H26" s="38">
        <v>0</v>
      </c>
      <c r="I26" s="1"/>
      <c r="J26" s="763">
        <v>16</v>
      </c>
      <c r="K26" s="664">
        <f t="shared" si="36"/>
        <v>658754.74701115605</v>
      </c>
      <c r="L26" s="664">
        <f t="shared" si="36"/>
        <v>0</v>
      </c>
      <c r="M26" s="664">
        <f t="shared" si="36"/>
        <v>0</v>
      </c>
      <c r="N26" s="664">
        <f t="shared" si="36"/>
        <v>0</v>
      </c>
      <c r="O26" s="664">
        <f t="shared" si="36"/>
        <v>0</v>
      </c>
      <c r="P26" s="664">
        <f t="shared" si="36"/>
        <v>0</v>
      </c>
      <c r="Q26" s="664">
        <f t="shared" si="36"/>
        <v>0</v>
      </c>
      <c r="R26" s="664">
        <v>658754.74701115605</v>
      </c>
      <c r="S26" s="1"/>
      <c r="T26" s="1"/>
      <c r="U26" s="1"/>
      <c r="V26" s="114">
        <v>16</v>
      </c>
      <c r="W26" s="789">
        <v>84.210526315789465</v>
      </c>
      <c r="X26" s="722">
        <v>15.789473684210526</v>
      </c>
      <c r="Y26" s="722"/>
      <c r="Z26" s="722"/>
      <c r="AA26" s="722"/>
      <c r="AB26" s="722"/>
      <c r="AC26" s="113"/>
      <c r="AD26" s="1"/>
      <c r="AE26" s="36">
        <v>16</v>
      </c>
      <c r="AF26" s="787">
        <f t="shared" si="35"/>
        <v>281267.0785071323</v>
      </c>
      <c r="AG26" s="787">
        <f t="shared" si="35"/>
        <v>52737.577220087311</v>
      </c>
      <c r="AH26" s="787">
        <f t="shared" si="35"/>
        <v>0</v>
      </c>
      <c r="AI26" s="787">
        <f t="shared" si="35"/>
        <v>0</v>
      </c>
      <c r="AJ26" s="787">
        <f t="shared" si="35"/>
        <v>0</v>
      </c>
      <c r="AK26" s="787">
        <f t="shared" si="35"/>
        <v>0</v>
      </c>
      <c r="AL26" s="788">
        <f t="shared" si="35"/>
        <v>0</v>
      </c>
      <c r="AM26" s="142">
        <v>334004.65572721965</v>
      </c>
      <c r="AQ26" s="692">
        <v>17</v>
      </c>
      <c r="AR26" s="764">
        <v>0</v>
      </c>
      <c r="AS26" s="764">
        <v>50</v>
      </c>
      <c r="AT26" s="764">
        <v>50</v>
      </c>
      <c r="AU26" s="764">
        <v>0</v>
      </c>
      <c r="AV26" s="764">
        <v>0</v>
      </c>
      <c r="AW26" s="764">
        <v>0</v>
      </c>
      <c r="AX26" s="764">
        <v>0</v>
      </c>
      <c r="AZ26" s="2">
        <v>761594.33424275299</v>
      </c>
      <c r="BB26" s="692">
        <v>17</v>
      </c>
      <c r="BC26" s="764">
        <f t="shared" si="0"/>
        <v>0</v>
      </c>
      <c r="BD26" s="764">
        <f t="shared" si="1"/>
        <v>380797.16712137649</v>
      </c>
      <c r="BE26" s="764">
        <f t="shared" si="2"/>
        <v>380797.16712137649</v>
      </c>
      <c r="BF26" s="764">
        <f t="shared" si="3"/>
        <v>0</v>
      </c>
      <c r="BG26" s="764">
        <f t="shared" si="4"/>
        <v>0</v>
      </c>
      <c r="BH26" s="764">
        <f t="shared" si="5"/>
        <v>0</v>
      </c>
      <c r="BI26" s="764">
        <f t="shared" si="6"/>
        <v>0</v>
      </c>
      <c r="BJ26" s="786">
        <f t="shared" si="17"/>
        <v>761594.33424275299</v>
      </c>
      <c r="BM26" s="692">
        <v>17</v>
      </c>
      <c r="BN26" s="764">
        <v>0</v>
      </c>
      <c r="BO26" s="764">
        <v>50</v>
      </c>
      <c r="BP26" s="764">
        <v>50</v>
      </c>
      <c r="BQ26" s="764">
        <v>0</v>
      </c>
      <c r="BR26" s="764">
        <v>0</v>
      </c>
      <c r="BS26" s="764">
        <v>0</v>
      </c>
      <c r="BT26" s="764">
        <v>0</v>
      </c>
      <c r="BV26" s="209">
        <v>565685.38664141856</v>
      </c>
      <c r="BX26" s="692">
        <v>17</v>
      </c>
      <c r="BY26" s="764">
        <f t="shared" si="7"/>
        <v>0</v>
      </c>
      <c r="BZ26" s="764">
        <f t="shared" si="8"/>
        <v>282842.69332070928</v>
      </c>
      <c r="CA26" s="764">
        <f t="shared" si="9"/>
        <v>282842.69332070928</v>
      </c>
      <c r="CB26" s="764">
        <f t="shared" si="10"/>
        <v>0</v>
      </c>
      <c r="CC26" s="764">
        <f t="shared" si="11"/>
        <v>0</v>
      </c>
      <c r="CD26" s="764">
        <f t="shared" si="12"/>
        <v>0</v>
      </c>
      <c r="CE26" s="764">
        <f t="shared" si="13"/>
        <v>0</v>
      </c>
      <c r="CF26" s="786">
        <f t="shared" si="14"/>
        <v>565685.38664141856</v>
      </c>
      <c r="CH26" s="692">
        <v>17</v>
      </c>
      <c r="CI26" s="764">
        <v>0</v>
      </c>
      <c r="CJ26" s="764">
        <v>50</v>
      </c>
      <c r="CK26" s="764">
        <v>50</v>
      </c>
      <c r="CL26" s="764">
        <v>0</v>
      </c>
      <c r="CM26" s="764">
        <v>0</v>
      </c>
      <c r="CN26" s="764">
        <v>0</v>
      </c>
      <c r="CO26" s="764">
        <v>0</v>
      </c>
      <c r="CP26">
        <v>17</v>
      </c>
      <c r="CQ26" s="244">
        <v>268883.91667890246</v>
      </c>
      <c r="CS26" s="692">
        <v>17</v>
      </c>
      <c r="CT26" s="764">
        <f t="shared" si="18"/>
        <v>0</v>
      </c>
      <c r="CU26" s="764">
        <f t="shared" si="19"/>
        <v>134441.95833945123</v>
      </c>
      <c r="CV26" s="764">
        <f t="shared" si="20"/>
        <v>134441.95833945123</v>
      </c>
      <c r="CW26" s="764">
        <f t="shared" si="21"/>
        <v>0</v>
      </c>
      <c r="CX26" s="764">
        <f t="shared" si="22"/>
        <v>0</v>
      </c>
      <c r="CY26" s="764">
        <f t="shared" si="23"/>
        <v>0</v>
      </c>
      <c r="CZ26" s="764">
        <f t="shared" si="24"/>
        <v>0</v>
      </c>
      <c r="DA26" s="764">
        <f t="shared" si="25"/>
        <v>268883.91667890246</v>
      </c>
      <c r="DC26" s="692">
        <v>17</v>
      </c>
      <c r="DD26" s="764">
        <v>0</v>
      </c>
      <c r="DE26" s="764">
        <v>50</v>
      </c>
      <c r="DF26" s="764">
        <v>50</v>
      </c>
      <c r="DG26" s="764">
        <v>0</v>
      </c>
      <c r="DH26" s="764">
        <v>0</v>
      </c>
      <c r="DI26" s="764">
        <v>0</v>
      </c>
      <c r="DJ26" s="764">
        <v>0</v>
      </c>
      <c r="DK26">
        <v>17</v>
      </c>
      <c r="DL26" s="244">
        <v>250812.68572948914</v>
      </c>
      <c r="DM26" s="2">
        <f t="shared" si="26"/>
        <v>17.25</v>
      </c>
      <c r="DN26" s="692">
        <v>17</v>
      </c>
      <c r="DO26" s="764">
        <f t="shared" si="27"/>
        <v>0</v>
      </c>
      <c r="DP26" s="764">
        <f t="shared" si="28"/>
        <v>125406.34286474457</v>
      </c>
      <c r="DQ26" s="764">
        <f t="shared" si="29"/>
        <v>125406.34286474457</v>
      </c>
      <c r="DR26" s="764">
        <f t="shared" si="30"/>
        <v>0</v>
      </c>
      <c r="DS26" s="764">
        <f t="shared" si="31"/>
        <v>0</v>
      </c>
      <c r="DT26" s="764">
        <f t="shared" si="32"/>
        <v>0</v>
      </c>
      <c r="DU26" s="764">
        <f t="shared" si="33"/>
        <v>0</v>
      </c>
      <c r="DV26" s="764">
        <f t="shared" si="34"/>
        <v>250812.68572948914</v>
      </c>
    </row>
    <row r="27" spans="1:126" ht="14.4">
      <c r="A27" s="63">
        <v>16.5</v>
      </c>
      <c r="B27" s="40">
        <v>97.435897435897431</v>
      </c>
      <c r="C27" s="790">
        <v>2.5641025641025639</v>
      </c>
      <c r="D27" s="790">
        <v>0</v>
      </c>
      <c r="E27" s="790">
        <v>0</v>
      </c>
      <c r="F27" s="790">
        <v>0</v>
      </c>
      <c r="G27" s="790">
        <v>0</v>
      </c>
      <c r="H27" s="38">
        <v>0</v>
      </c>
      <c r="I27" s="1"/>
      <c r="J27" s="763">
        <v>16.5</v>
      </c>
      <c r="K27" s="664">
        <f t="shared" si="36"/>
        <v>761979.29964963545</v>
      </c>
      <c r="L27" s="664">
        <f t="shared" si="36"/>
        <v>20052.086832885143</v>
      </c>
      <c r="M27" s="664">
        <f t="shared" si="36"/>
        <v>0</v>
      </c>
      <c r="N27" s="664">
        <f t="shared" si="36"/>
        <v>0</v>
      </c>
      <c r="O27" s="664">
        <f t="shared" si="36"/>
        <v>0</v>
      </c>
      <c r="P27" s="664">
        <f t="shared" si="36"/>
        <v>0</v>
      </c>
      <c r="Q27" s="664">
        <f t="shared" si="36"/>
        <v>0</v>
      </c>
      <c r="R27" s="664">
        <v>782031.38648252061</v>
      </c>
      <c r="S27" s="1"/>
      <c r="T27" s="1"/>
      <c r="U27" s="1"/>
      <c r="V27" s="114">
        <v>16.5</v>
      </c>
      <c r="W27" s="789">
        <v>59.259259259259252</v>
      </c>
      <c r="X27" s="722">
        <v>37.037037037037038</v>
      </c>
      <c r="Y27" s="722">
        <v>3.7037037037037033</v>
      </c>
      <c r="Z27" s="722"/>
      <c r="AA27" s="722"/>
      <c r="AB27" s="722"/>
      <c r="AC27" s="113"/>
      <c r="AD27" s="1"/>
      <c r="AE27" s="36">
        <v>16.5</v>
      </c>
      <c r="AF27" s="787">
        <f t="shared" si="35"/>
        <v>178587.9495969408</v>
      </c>
      <c r="AG27" s="787">
        <f t="shared" si="35"/>
        <v>111617.46849808803</v>
      </c>
      <c r="AH27" s="787">
        <f t="shared" si="35"/>
        <v>11161.7468498088</v>
      </c>
      <c r="AI27" s="787">
        <f t="shared" si="35"/>
        <v>0</v>
      </c>
      <c r="AJ27" s="787">
        <f t="shared" si="35"/>
        <v>0</v>
      </c>
      <c r="AK27" s="787">
        <f t="shared" si="35"/>
        <v>0</v>
      </c>
      <c r="AL27" s="788">
        <f t="shared" si="35"/>
        <v>0</v>
      </c>
      <c r="AM27" s="142">
        <v>301367.16494483763</v>
      </c>
      <c r="AQ27" s="692">
        <v>17.5</v>
      </c>
      <c r="AR27" s="764">
        <v>0</v>
      </c>
      <c r="AS27" s="764">
        <v>57.142857142857139</v>
      </c>
      <c r="AT27" s="764">
        <v>42.857142857142854</v>
      </c>
      <c r="AU27" s="764">
        <v>0</v>
      </c>
      <c r="AV27" s="764">
        <v>0</v>
      </c>
      <c r="AW27" s="764">
        <v>0</v>
      </c>
      <c r="AX27" s="764">
        <v>0</v>
      </c>
      <c r="AZ27" s="2">
        <v>829466.42638418893</v>
      </c>
      <c r="BB27" s="692">
        <v>17.5</v>
      </c>
      <c r="BC27" s="764">
        <f t="shared" si="0"/>
        <v>0</v>
      </c>
      <c r="BD27" s="764">
        <f t="shared" si="1"/>
        <v>473980.81507667934</v>
      </c>
      <c r="BE27" s="764">
        <f t="shared" si="2"/>
        <v>355485.61130750953</v>
      </c>
      <c r="BF27" s="764">
        <f t="shared" si="3"/>
        <v>0</v>
      </c>
      <c r="BG27" s="764">
        <f t="shared" si="4"/>
        <v>0</v>
      </c>
      <c r="BH27" s="764">
        <f t="shared" si="5"/>
        <v>0</v>
      </c>
      <c r="BI27" s="764">
        <f t="shared" si="6"/>
        <v>0</v>
      </c>
      <c r="BJ27" s="786">
        <f t="shared" si="17"/>
        <v>829466.42638418893</v>
      </c>
      <c r="BM27" s="692">
        <v>17.5</v>
      </c>
      <c r="BN27" s="764">
        <v>0</v>
      </c>
      <c r="BO27" s="764">
        <v>57.142857142857139</v>
      </c>
      <c r="BP27" s="764">
        <v>42.857142857142854</v>
      </c>
      <c r="BQ27" s="764">
        <v>0</v>
      </c>
      <c r="BR27" s="764">
        <v>0</v>
      </c>
      <c r="BS27" s="764">
        <v>0</v>
      </c>
      <c r="BT27" s="764">
        <v>0</v>
      </c>
      <c r="BV27" s="209">
        <v>425498.40097844071</v>
      </c>
      <c r="BX27" s="692">
        <v>17.5</v>
      </c>
      <c r="BY27" s="764">
        <f t="shared" si="7"/>
        <v>0</v>
      </c>
      <c r="BZ27" s="764">
        <f t="shared" si="8"/>
        <v>243141.94341625183</v>
      </c>
      <c r="CA27" s="764">
        <f t="shared" si="9"/>
        <v>182356.45756218888</v>
      </c>
      <c r="CB27" s="764">
        <f t="shared" si="10"/>
        <v>0</v>
      </c>
      <c r="CC27" s="764">
        <f t="shared" si="11"/>
        <v>0</v>
      </c>
      <c r="CD27" s="764">
        <f t="shared" si="12"/>
        <v>0</v>
      </c>
      <c r="CE27" s="764">
        <f t="shared" si="13"/>
        <v>0</v>
      </c>
      <c r="CF27" s="786">
        <f t="shared" si="14"/>
        <v>425498.40097844071</v>
      </c>
      <c r="CH27" s="692">
        <v>17.5</v>
      </c>
      <c r="CI27" s="764">
        <v>0</v>
      </c>
      <c r="CJ27" s="764">
        <v>57.142857142857139</v>
      </c>
      <c r="CK27" s="764">
        <v>42.857142857142854</v>
      </c>
      <c r="CL27" s="764">
        <v>0</v>
      </c>
      <c r="CM27" s="764">
        <v>0</v>
      </c>
      <c r="CN27" s="764">
        <v>0</v>
      </c>
      <c r="CO27" s="764">
        <v>0</v>
      </c>
      <c r="CP27">
        <v>17.5</v>
      </c>
      <c r="CQ27" s="244">
        <v>313303.77444572054</v>
      </c>
      <c r="CS27" s="692">
        <v>17.5</v>
      </c>
      <c r="CT27" s="764">
        <f t="shared" si="18"/>
        <v>0</v>
      </c>
      <c r="CU27" s="764">
        <f t="shared" si="19"/>
        <v>179030.72825469743</v>
      </c>
      <c r="CV27" s="764">
        <f t="shared" si="20"/>
        <v>134273.04619102308</v>
      </c>
      <c r="CW27" s="764">
        <f t="shared" si="21"/>
        <v>0</v>
      </c>
      <c r="CX27" s="764">
        <f t="shared" si="22"/>
        <v>0</v>
      </c>
      <c r="CY27" s="764">
        <f t="shared" si="23"/>
        <v>0</v>
      </c>
      <c r="CZ27" s="764">
        <f t="shared" si="24"/>
        <v>0</v>
      </c>
      <c r="DA27" s="764">
        <f t="shared" si="25"/>
        <v>313303.77444572048</v>
      </c>
      <c r="DC27" s="692">
        <v>17.5</v>
      </c>
      <c r="DD27" s="764">
        <v>0</v>
      </c>
      <c r="DE27" s="764">
        <v>57.142857142857139</v>
      </c>
      <c r="DF27" s="764">
        <v>42.857142857142854</v>
      </c>
      <c r="DG27" s="764">
        <v>0</v>
      </c>
      <c r="DH27" s="764">
        <v>0</v>
      </c>
      <c r="DI27" s="764">
        <v>0</v>
      </c>
      <c r="DJ27" s="764">
        <v>0</v>
      </c>
      <c r="DK27">
        <v>17.5</v>
      </c>
      <c r="DL27" s="244">
        <v>237432.82613347983</v>
      </c>
      <c r="DM27" s="2">
        <f t="shared" si="26"/>
        <v>17.75</v>
      </c>
      <c r="DN27" s="692">
        <v>17.5</v>
      </c>
      <c r="DO27" s="764">
        <f t="shared" si="27"/>
        <v>0</v>
      </c>
      <c r="DP27" s="764">
        <f t="shared" si="28"/>
        <v>135675.90064770274</v>
      </c>
      <c r="DQ27" s="764">
        <f t="shared" si="29"/>
        <v>101756.92548577706</v>
      </c>
      <c r="DR27" s="764">
        <f t="shared" si="30"/>
        <v>0</v>
      </c>
      <c r="DS27" s="764">
        <f t="shared" si="31"/>
        <v>0</v>
      </c>
      <c r="DT27" s="764">
        <f t="shared" si="32"/>
        <v>0</v>
      </c>
      <c r="DU27" s="764">
        <f t="shared" si="33"/>
        <v>0</v>
      </c>
      <c r="DV27" s="764">
        <f t="shared" si="34"/>
        <v>237432.8261334798</v>
      </c>
    </row>
    <row r="28" spans="1:126" ht="14.4">
      <c r="A28" s="63">
        <v>17</v>
      </c>
      <c r="B28" s="40">
        <v>77.777777777777786</v>
      </c>
      <c r="C28" s="790">
        <v>22.222222222222221</v>
      </c>
      <c r="D28" s="790">
        <v>0</v>
      </c>
      <c r="E28" s="790">
        <v>0</v>
      </c>
      <c r="F28" s="790">
        <v>0</v>
      </c>
      <c r="G28" s="790">
        <v>0</v>
      </c>
      <c r="H28" s="38">
        <v>0</v>
      </c>
      <c r="I28" s="1"/>
      <c r="J28" s="763">
        <v>17</v>
      </c>
      <c r="K28" s="664">
        <f t="shared" si="36"/>
        <v>550285.21310793806</v>
      </c>
      <c r="L28" s="664">
        <f t="shared" si="36"/>
        <v>157224.34660226799</v>
      </c>
      <c r="M28" s="664">
        <f t="shared" si="36"/>
        <v>0</v>
      </c>
      <c r="N28" s="664">
        <f t="shared" si="36"/>
        <v>0</v>
      </c>
      <c r="O28" s="664">
        <f t="shared" si="36"/>
        <v>0</v>
      </c>
      <c r="P28" s="664">
        <f t="shared" si="36"/>
        <v>0</v>
      </c>
      <c r="Q28" s="664">
        <f t="shared" si="36"/>
        <v>0</v>
      </c>
      <c r="R28" s="664">
        <v>707509.559710206</v>
      </c>
      <c r="S28" s="1"/>
      <c r="T28" s="1"/>
      <c r="U28" s="1"/>
      <c r="V28" s="114">
        <v>17</v>
      </c>
      <c r="W28" s="789">
        <v>16.216216216216218</v>
      </c>
      <c r="X28" s="722">
        <v>81.081081081081081</v>
      </c>
      <c r="Y28" s="722">
        <v>2.7027027027027026</v>
      </c>
      <c r="Z28" s="722"/>
      <c r="AA28" s="722"/>
      <c r="AB28" s="722"/>
      <c r="AC28" s="113"/>
      <c r="AD28" s="1"/>
      <c r="AE28" s="36">
        <v>17</v>
      </c>
      <c r="AF28" s="787">
        <f t="shared" si="35"/>
        <v>87687.867361610231</v>
      </c>
      <c r="AG28" s="787">
        <f t="shared" si="35"/>
        <v>438439.33680805122</v>
      </c>
      <c r="AH28" s="787">
        <f t="shared" si="35"/>
        <v>14614.644560268371</v>
      </c>
      <c r="AI28" s="787">
        <f t="shared" si="35"/>
        <v>0</v>
      </c>
      <c r="AJ28" s="787">
        <f t="shared" si="35"/>
        <v>0</v>
      </c>
      <c r="AK28" s="787">
        <f t="shared" si="35"/>
        <v>0</v>
      </c>
      <c r="AL28" s="788">
        <f t="shared" si="35"/>
        <v>0</v>
      </c>
      <c r="AM28" s="142">
        <v>540741.84872992977</v>
      </c>
      <c r="AQ28" s="692">
        <v>18</v>
      </c>
      <c r="AR28" s="764">
        <v>0</v>
      </c>
      <c r="AS28" s="764">
        <v>60</v>
      </c>
      <c r="AT28" s="764">
        <v>35</v>
      </c>
      <c r="AU28" s="764">
        <v>5</v>
      </c>
      <c r="AV28" s="764">
        <v>0</v>
      </c>
      <c r="AW28" s="764">
        <v>0</v>
      </c>
      <c r="AX28" s="764">
        <v>0</v>
      </c>
      <c r="AZ28" s="2">
        <v>1157243.0814812053</v>
      </c>
      <c r="BB28" s="692">
        <v>18</v>
      </c>
      <c r="BC28" s="764">
        <f t="shared" si="0"/>
        <v>0</v>
      </c>
      <c r="BD28" s="764">
        <f t="shared" si="1"/>
        <v>694345.84888872318</v>
      </c>
      <c r="BE28" s="764">
        <f t="shared" si="2"/>
        <v>405035.07851842185</v>
      </c>
      <c r="BF28" s="764">
        <f t="shared" si="3"/>
        <v>57862.154074060265</v>
      </c>
      <c r="BG28" s="764">
        <f t="shared" si="4"/>
        <v>0</v>
      </c>
      <c r="BH28" s="764">
        <f t="shared" si="5"/>
        <v>0</v>
      </c>
      <c r="BI28" s="764">
        <f t="shared" si="6"/>
        <v>0</v>
      </c>
      <c r="BJ28" s="786">
        <f t="shared" si="17"/>
        <v>1157243.0814812053</v>
      </c>
      <c r="BM28" s="692">
        <v>18</v>
      </c>
      <c r="BN28" s="764">
        <v>0</v>
      </c>
      <c r="BO28" s="764">
        <v>60</v>
      </c>
      <c r="BP28" s="764">
        <v>35</v>
      </c>
      <c r="BQ28" s="764">
        <v>5</v>
      </c>
      <c r="BR28" s="764">
        <v>0</v>
      </c>
      <c r="BS28" s="764">
        <v>0</v>
      </c>
      <c r="BT28" s="764">
        <v>0</v>
      </c>
      <c r="BV28" s="209">
        <v>366270.26884948276</v>
      </c>
      <c r="BX28" s="692">
        <v>18</v>
      </c>
      <c r="BY28" s="764">
        <f t="shared" si="7"/>
        <v>0</v>
      </c>
      <c r="BZ28" s="764">
        <f t="shared" si="8"/>
        <v>219762.16130968966</v>
      </c>
      <c r="CA28" s="764">
        <f t="shared" si="9"/>
        <v>128194.59409731896</v>
      </c>
      <c r="CB28" s="764">
        <f t="shared" si="10"/>
        <v>18313.513442474137</v>
      </c>
      <c r="CC28" s="764">
        <f t="shared" si="11"/>
        <v>0</v>
      </c>
      <c r="CD28" s="764">
        <f t="shared" si="12"/>
        <v>0</v>
      </c>
      <c r="CE28" s="764">
        <f t="shared" si="13"/>
        <v>0</v>
      </c>
      <c r="CF28" s="786">
        <f t="shared" si="14"/>
        <v>366270.26884948276</v>
      </c>
      <c r="CH28" s="692">
        <v>18</v>
      </c>
      <c r="CI28" s="764">
        <v>0</v>
      </c>
      <c r="CJ28" s="764">
        <v>60</v>
      </c>
      <c r="CK28" s="764">
        <v>35</v>
      </c>
      <c r="CL28" s="764">
        <v>5</v>
      </c>
      <c r="CM28" s="764">
        <v>0</v>
      </c>
      <c r="CN28" s="764">
        <v>0</v>
      </c>
      <c r="CO28" s="764">
        <v>0</v>
      </c>
      <c r="CP28">
        <v>18</v>
      </c>
      <c r="CQ28" s="244">
        <v>448682.39393948868</v>
      </c>
      <c r="CS28" s="692">
        <v>18</v>
      </c>
      <c r="CT28" s="764">
        <f t="shared" si="18"/>
        <v>0</v>
      </c>
      <c r="CU28" s="764">
        <f t="shared" si="19"/>
        <v>269209.43636369321</v>
      </c>
      <c r="CV28" s="764">
        <f t="shared" si="20"/>
        <v>157038.83787882104</v>
      </c>
      <c r="CW28" s="764">
        <f t="shared" si="21"/>
        <v>22434.119696974434</v>
      </c>
      <c r="CX28" s="764">
        <f t="shared" si="22"/>
        <v>0</v>
      </c>
      <c r="CY28" s="764">
        <f t="shared" si="23"/>
        <v>0</v>
      </c>
      <c r="CZ28" s="764">
        <f t="shared" si="24"/>
        <v>0</v>
      </c>
      <c r="DA28" s="764">
        <f t="shared" si="25"/>
        <v>448682.39393948868</v>
      </c>
      <c r="DC28" s="692">
        <v>18</v>
      </c>
      <c r="DD28" s="764">
        <v>0</v>
      </c>
      <c r="DE28" s="764">
        <v>60</v>
      </c>
      <c r="DF28" s="764">
        <v>35</v>
      </c>
      <c r="DG28" s="764">
        <v>5</v>
      </c>
      <c r="DH28" s="764">
        <v>0</v>
      </c>
      <c r="DI28" s="764">
        <v>0</v>
      </c>
      <c r="DJ28" s="764">
        <v>0</v>
      </c>
      <c r="DK28">
        <v>18</v>
      </c>
      <c r="DL28" s="244">
        <v>185119.10132403916</v>
      </c>
      <c r="DM28" s="2">
        <f t="shared" si="26"/>
        <v>18.25</v>
      </c>
      <c r="DN28" s="692">
        <v>18</v>
      </c>
      <c r="DO28" s="764">
        <f t="shared" si="27"/>
        <v>0</v>
      </c>
      <c r="DP28" s="764">
        <f t="shared" si="28"/>
        <v>111071.46079442349</v>
      </c>
      <c r="DQ28" s="764">
        <f t="shared" si="29"/>
        <v>64791.685463413705</v>
      </c>
      <c r="DR28" s="764">
        <f t="shared" si="30"/>
        <v>9255.9550662019592</v>
      </c>
      <c r="DS28" s="764">
        <f t="shared" si="31"/>
        <v>0</v>
      </c>
      <c r="DT28" s="764">
        <f t="shared" si="32"/>
        <v>0</v>
      </c>
      <c r="DU28" s="764">
        <f t="shared" si="33"/>
        <v>0</v>
      </c>
      <c r="DV28" s="764">
        <f t="shared" si="34"/>
        <v>185119.10132403913</v>
      </c>
    </row>
    <row r="29" spans="1:126" ht="14.4">
      <c r="A29" s="63">
        <v>17.5</v>
      </c>
      <c r="B29" s="40">
        <v>11.904761904761903</v>
      </c>
      <c r="C29" s="790">
        <v>80.952380952380949</v>
      </c>
      <c r="D29" s="790">
        <v>7.1428571428571423</v>
      </c>
      <c r="E29" s="790">
        <v>0</v>
      </c>
      <c r="F29" s="790">
        <v>0</v>
      </c>
      <c r="G29" s="790">
        <v>0</v>
      </c>
      <c r="H29" s="38">
        <v>0</v>
      </c>
      <c r="I29" s="1"/>
      <c r="J29" s="763">
        <v>17.5</v>
      </c>
      <c r="K29" s="664">
        <f t="shared" si="36"/>
        <v>77751.770487042289</v>
      </c>
      <c r="L29" s="664">
        <f t="shared" si="36"/>
        <v>528712.03931188758</v>
      </c>
      <c r="M29" s="664">
        <f t="shared" si="36"/>
        <v>46651.062292225368</v>
      </c>
      <c r="N29" s="664">
        <f t="shared" si="36"/>
        <v>0</v>
      </c>
      <c r="O29" s="664">
        <f t="shared" si="36"/>
        <v>0</v>
      </c>
      <c r="P29" s="664">
        <f t="shared" si="36"/>
        <v>0</v>
      </c>
      <c r="Q29" s="664">
        <f t="shared" si="36"/>
        <v>0</v>
      </c>
      <c r="R29" s="664">
        <v>653114.87209115527</v>
      </c>
      <c r="S29" s="1"/>
      <c r="T29" s="1"/>
      <c r="U29" s="1"/>
      <c r="V29" s="114">
        <v>17.5</v>
      </c>
      <c r="W29" s="789"/>
      <c r="X29" s="722">
        <v>97.61904761904762</v>
      </c>
      <c r="Y29" s="722">
        <v>2.3809523809523809</v>
      </c>
      <c r="Z29" s="722"/>
      <c r="AA29" s="722"/>
      <c r="AB29" s="722"/>
      <c r="AC29" s="113"/>
      <c r="AD29" s="1"/>
      <c r="AE29" s="36">
        <v>17.5</v>
      </c>
      <c r="AF29" s="787">
        <f t="shared" si="35"/>
        <v>0</v>
      </c>
      <c r="AG29" s="787">
        <f t="shared" si="35"/>
        <v>505424.96168181486</v>
      </c>
      <c r="AH29" s="787">
        <f t="shared" si="35"/>
        <v>12327.438089800362</v>
      </c>
      <c r="AI29" s="787">
        <f t="shared" si="35"/>
        <v>0</v>
      </c>
      <c r="AJ29" s="787">
        <f t="shared" si="35"/>
        <v>0</v>
      </c>
      <c r="AK29" s="787">
        <f t="shared" si="35"/>
        <v>0</v>
      </c>
      <c r="AL29" s="788">
        <f t="shared" si="35"/>
        <v>0</v>
      </c>
      <c r="AM29" s="142">
        <v>517752.39977161522</v>
      </c>
      <c r="AQ29" s="692">
        <v>18.5</v>
      </c>
      <c r="AR29" s="764">
        <v>0</v>
      </c>
      <c r="AS29" s="764">
        <v>46.666666666666664</v>
      </c>
      <c r="AT29" s="764">
        <v>46.666666666666664</v>
      </c>
      <c r="AU29" s="764">
        <v>6.666666666666667</v>
      </c>
      <c r="AV29" s="764">
        <v>0</v>
      </c>
      <c r="AW29" s="764">
        <v>0</v>
      </c>
      <c r="AX29" s="764">
        <v>0</v>
      </c>
      <c r="AZ29" s="2">
        <v>1026789.8185964214</v>
      </c>
      <c r="BB29" s="692">
        <v>18.5</v>
      </c>
      <c r="BC29" s="764">
        <f t="shared" si="0"/>
        <v>0</v>
      </c>
      <c r="BD29" s="764">
        <f t="shared" si="1"/>
        <v>479168.58201166324</v>
      </c>
      <c r="BE29" s="764">
        <f t="shared" si="2"/>
        <v>479168.58201166324</v>
      </c>
      <c r="BF29" s="764">
        <f t="shared" si="3"/>
        <v>68452.654573094755</v>
      </c>
      <c r="BG29" s="764">
        <f t="shared" si="4"/>
        <v>0</v>
      </c>
      <c r="BH29" s="764">
        <f t="shared" si="5"/>
        <v>0</v>
      </c>
      <c r="BI29" s="764">
        <f t="shared" si="6"/>
        <v>0</v>
      </c>
      <c r="BJ29" s="786">
        <f t="shared" si="17"/>
        <v>1026789.8185964213</v>
      </c>
      <c r="BM29" s="692">
        <v>18.5</v>
      </c>
      <c r="BN29" s="764">
        <v>0</v>
      </c>
      <c r="BO29" s="764">
        <v>46.666666666666664</v>
      </c>
      <c r="BP29" s="764">
        <v>46.666666666666664</v>
      </c>
      <c r="BQ29" s="764">
        <v>6.666666666666667</v>
      </c>
      <c r="BR29" s="764">
        <v>0</v>
      </c>
      <c r="BS29" s="764">
        <v>0</v>
      </c>
      <c r="BT29" s="764">
        <v>0</v>
      </c>
      <c r="BV29" s="209">
        <v>301197.41735009011</v>
      </c>
      <c r="BX29" s="692">
        <v>18.5</v>
      </c>
      <c r="BY29" s="764">
        <f t="shared" si="7"/>
        <v>0</v>
      </c>
      <c r="BZ29" s="764">
        <f t="shared" si="8"/>
        <v>140558.79476337536</v>
      </c>
      <c r="CA29" s="764">
        <f t="shared" si="9"/>
        <v>140558.79476337536</v>
      </c>
      <c r="CB29" s="764">
        <f t="shared" si="10"/>
        <v>20079.827823339339</v>
      </c>
      <c r="CC29" s="764">
        <f t="shared" si="11"/>
        <v>0</v>
      </c>
      <c r="CD29" s="764">
        <f t="shared" si="12"/>
        <v>0</v>
      </c>
      <c r="CE29" s="764">
        <f t="shared" si="13"/>
        <v>0</v>
      </c>
      <c r="CF29" s="786">
        <f t="shared" si="14"/>
        <v>301197.41735009005</v>
      </c>
      <c r="CH29" s="692">
        <v>18.5</v>
      </c>
      <c r="CI29" s="764">
        <v>0</v>
      </c>
      <c r="CJ29" s="764">
        <v>46.666666666666664</v>
      </c>
      <c r="CK29" s="764">
        <v>46.666666666666664</v>
      </c>
      <c r="CL29" s="764">
        <v>6.666666666666667</v>
      </c>
      <c r="CM29" s="764">
        <v>0</v>
      </c>
      <c r="CN29" s="764">
        <v>0</v>
      </c>
      <c r="CO29" s="764">
        <v>0</v>
      </c>
      <c r="CP29">
        <v>18.5</v>
      </c>
      <c r="CQ29" s="244">
        <v>407180.40524222236</v>
      </c>
      <c r="CS29" s="692">
        <v>18.5</v>
      </c>
      <c r="CT29" s="764">
        <f t="shared" si="18"/>
        <v>0</v>
      </c>
      <c r="CU29" s="764">
        <f t="shared" si="19"/>
        <v>190017.52244637042</v>
      </c>
      <c r="CV29" s="764">
        <f t="shared" si="20"/>
        <v>190017.52244637042</v>
      </c>
      <c r="CW29" s="764">
        <f t="shared" si="21"/>
        <v>27145.360349481489</v>
      </c>
      <c r="CX29" s="764">
        <f t="shared" si="22"/>
        <v>0</v>
      </c>
      <c r="CY29" s="764">
        <f t="shared" si="23"/>
        <v>0</v>
      </c>
      <c r="CZ29" s="764">
        <f t="shared" si="24"/>
        <v>0</v>
      </c>
      <c r="DA29" s="764">
        <f t="shared" si="25"/>
        <v>407180.40524222236</v>
      </c>
      <c r="DC29" s="692">
        <v>18.5</v>
      </c>
      <c r="DD29" s="764">
        <v>0</v>
      </c>
      <c r="DE29" s="764">
        <v>46.666666666666664</v>
      </c>
      <c r="DF29" s="764">
        <v>46.666666666666664</v>
      </c>
      <c r="DG29" s="764">
        <v>6.666666666666667</v>
      </c>
      <c r="DH29" s="764">
        <v>0</v>
      </c>
      <c r="DI29" s="764">
        <v>0</v>
      </c>
      <c r="DJ29" s="764">
        <v>0</v>
      </c>
      <c r="DK29">
        <v>18.5</v>
      </c>
      <c r="DL29" s="244">
        <v>218366.59018201515</v>
      </c>
      <c r="DM29" s="2">
        <f t="shared" si="26"/>
        <v>18.75</v>
      </c>
      <c r="DN29" s="692">
        <v>18.5</v>
      </c>
      <c r="DO29" s="764">
        <f t="shared" si="27"/>
        <v>0</v>
      </c>
      <c r="DP29" s="764">
        <f t="shared" si="28"/>
        <v>101904.40875160706</v>
      </c>
      <c r="DQ29" s="764">
        <f t="shared" si="29"/>
        <v>101904.40875160706</v>
      </c>
      <c r="DR29" s="764">
        <f t="shared" si="30"/>
        <v>14557.77267880101</v>
      </c>
      <c r="DS29" s="764">
        <f t="shared" si="31"/>
        <v>0</v>
      </c>
      <c r="DT29" s="764">
        <f t="shared" si="32"/>
        <v>0</v>
      </c>
      <c r="DU29" s="764">
        <f t="shared" si="33"/>
        <v>0</v>
      </c>
      <c r="DV29" s="764">
        <f t="shared" si="34"/>
        <v>218366.59018201512</v>
      </c>
    </row>
    <row r="30" spans="1:126" ht="14.4">
      <c r="A30" s="63">
        <v>18</v>
      </c>
      <c r="B30" s="40">
        <v>0</v>
      </c>
      <c r="C30" s="790">
        <v>83.78378378378379</v>
      </c>
      <c r="D30" s="790">
        <v>16.216216216216218</v>
      </c>
      <c r="E30" s="790">
        <v>0</v>
      </c>
      <c r="F30" s="790">
        <v>0</v>
      </c>
      <c r="G30" s="790">
        <v>0</v>
      </c>
      <c r="H30" s="38">
        <v>0</v>
      </c>
      <c r="I30" s="1"/>
      <c r="J30" s="763">
        <v>18</v>
      </c>
      <c r="K30" s="664">
        <f t="shared" si="36"/>
        <v>0</v>
      </c>
      <c r="L30" s="664">
        <f t="shared" si="36"/>
        <v>370454.57056303596</v>
      </c>
      <c r="M30" s="664">
        <f t="shared" si="36"/>
        <v>71700.884625103747</v>
      </c>
      <c r="N30" s="664">
        <f t="shared" si="36"/>
        <v>0</v>
      </c>
      <c r="O30" s="664">
        <f t="shared" si="36"/>
        <v>0</v>
      </c>
      <c r="P30" s="664">
        <f t="shared" si="36"/>
        <v>0</v>
      </c>
      <c r="Q30" s="664">
        <f t="shared" si="36"/>
        <v>0</v>
      </c>
      <c r="R30" s="664">
        <v>442155.45518813969</v>
      </c>
      <c r="S30" s="1"/>
      <c r="T30" s="1"/>
      <c r="U30" s="1"/>
      <c r="V30" s="114">
        <v>18</v>
      </c>
      <c r="W30" s="789"/>
      <c r="X30" s="722">
        <v>78.571428571428569</v>
      </c>
      <c r="Y30" s="722">
        <v>21.428571428571427</v>
      </c>
      <c r="Z30" s="722"/>
      <c r="AA30" s="722"/>
      <c r="AB30" s="722"/>
      <c r="AC30" s="113"/>
      <c r="AD30" s="1"/>
      <c r="AE30" s="36">
        <v>18</v>
      </c>
      <c r="AF30" s="787">
        <f t="shared" si="35"/>
        <v>0</v>
      </c>
      <c r="AG30" s="787">
        <f t="shared" si="35"/>
        <v>618700.13218581094</v>
      </c>
      <c r="AH30" s="787">
        <f t="shared" si="35"/>
        <v>168736.39968703935</v>
      </c>
      <c r="AI30" s="787">
        <f t="shared" si="35"/>
        <v>0</v>
      </c>
      <c r="AJ30" s="787">
        <f t="shared" si="35"/>
        <v>0</v>
      </c>
      <c r="AK30" s="787">
        <f t="shared" si="35"/>
        <v>0</v>
      </c>
      <c r="AL30" s="788">
        <f t="shared" si="35"/>
        <v>0</v>
      </c>
      <c r="AM30" s="142">
        <v>787436.53187285026</v>
      </c>
      <c r="AQ30" s="692">
        <v>19</v>
      </c>
      <c r="AR30" s="764">
        <v>0</v>
      </c>
      <c r="AS30" s="764">
        <v>11.538461538461538</v>
      </c>
      <c r="AT30" s="764">
        <v>80.769230769230774</v>
      </c>
      <c r="AU30" s="764">
        <v>7.6923076923076925</v>
      </c>
      <c r="AV30" s="764">
        <v>0</v>
      </c>
      <c r="AW30" s="764">
        <v>0</v>
      </c>
      <c r="AX30" s="764">
        <v>0</v>
      </c>
      <c r="AZ30" s="2">
        <v>1091256.6506360159</v>
      </c>
      <c r="BB30" s="692">
        <v>19</v>
      </c>
      <c r="BC30" s="764">
        <f t="shared" si="0"/>
        <v>0</v>
      </c>
      <c r="BD30" s="764">
        <f t="shared" si="1"/>
        <v>125914.22891954028</v>
      </c>
      <c r="BE30" s="764">
        <f t="shared" si="2"/>
        <v>881399.60243678209</v>
      </c>
      <c r="BF30" s="764">
        <f t="shared" si="3"/>
        <v>83942.819279693533</v>
      </c>
      <c r="BG30" s="764">
        <f t="shared" si="4"/>
        <v>0</v>
      </c>
      <c r="BH30" s="764">
        <f t="shared" si="5"/>
        <v>0</v>
      </c>
      <c r="BI30" s="764">
        <f t="shared" si="6"/>
        <v>0</v>
      </c>
      <c r="BJ30" s="786">
        <f t="shared" si="17"/>
        <v>1091256.6506360159</v>
      </c>
      <c r="BM30" s="692">
        <v>19</v>
      </c>
      <c r="BN30" s="764">
        <v>0</v>
      </c>
      <c r="BO30" s="764">
        <v>11.538461538461538</v>
      </c>
      <c r="BP30" s="764">
        <v>80.769230769230774</v>
      </c>
      <c r="BQ30" s="764">
        <v>7.6923076923076925</v>
      </c>
      <c r="BR30" s="764">
        <v>0</v>
      </c>
      <c r="BS30" s="764">
        <v>0</v>
      </c>
      <c r="BT30" s="764">
        <v>0</v>
      </c>
      <c r="BV30" s="209">
        <v>165954.10165360864</v>
      </c>
      <c r="BX30" s="692">
        <v>19</v>
      </c>
      <c r="BY30" s="764">
        <f t="shared" si="7"/>
        <v>0</v>
      </c>
      <c r="BZ30" s="764">
        <f t="shared" si="8"/>
        <v>19148.550190800997</v>
      </c>
      <c r="CA30" s="764">
        <f t="shared" si="9"/>
        <v>134039.85133560697</v>
      </c>
      <c r="CB30" s="764">
        <f t="shared" si="10"/>
        <v>12765.700127200666</v>
      </c>
      <c r="CC30" s="764">
        <f t="shared" si="11"/>
        <v>0</v>
      </c>
      <c r="CD30" s="764">
        <f t="shared" si="12"/>
        <v>0</v>
      </c>
      <c r="CE30" s="764">
        <f t="shared" si="13"/>
        <v>0</v>
      </c>
      <c r="CF30" s="786">
        <f t="shared" si="14"/>
        <v>165954.10165360864</v>
      </c>
      <c r="CH30" s="692">
        <v>19</v>
      </c>
      <c r="CI30" s="764">
        <v>0</v>
      </c>
      <c r="CJ30" s="764">
        <v>11.538461538461538</v>
      </c>
      <c r="CK30" s="764">
        <v>80.769230769230774</v>
      </c>
      <c r="CL30" s="764">
        <v>7.6923076923076925</v>
      </c>
      <c r="CM30" s="764">
        <v>0</v>
      </c>
      <c r="CN30" s="764">
        <v>0</v>
      </c>
      <c r="CO30" s="764">
        <v>0</v>
      </c>
      <c r="CP30">
        <v>19</v>
      </c>
      <c r="CQ30" s="244">
        <v>476980.87312103302</v>
      </c>
      <c r="CS30" s="692">
        <v>19</v>
      </c>
      <c r="CT30" s="764">
        <f t="shared" si="18"/>
        <v>0</v>
      </c>
      <c r="CU30" s="764">
        <f t="shared" si="19"/>
        <v>55036.25459088842</v>
      </c>
      <c r="CV30" s="764">
        <f t="shared" si="20"/>
        <v>385253.78213621897</v>
      </c>
      <c r="CW30" s="764">
        <f t="shared" si="21"/>
        <v>36690.836393925616</v>
      </c>
      <c r="CX30" s="764">
        <f t="shared" si="22"/>
        <v>0</v>
      </c>
      <c r="CY30" s="764">
        <f t="shared" si="23"/>
        <v>0</v>
      </c>
      <c r="CZ30" s="764">
        <f t="shared" si="24"/>
        <v>0</v>
      </c>
      <c r="DA30" s="764">
        <f t="shared" si="25"/>
        <v>476980.87312103296</v>
      </c>
      <c r="DC30" s="692">
        <v>19</v>
      </c>
      <c r="DD30" s="764">
        <v>0</v>
      </c>
      <c r="DE30" s="764">
        <v>11.538461538461538</v>
      </c>
      <c r="DF30" s="764">
        <v>80.769230769230774</v>
      </c>
      <c r="DG30" s="764">
        <v>7.6923076923076925</v>
      </c>
      <c r="DH30" s="764">
        <v>0</v>
      </c>
      <c r="DI30" s="764">
        <v>0</v>
      </c>
      <c r="DJ30" s="764">
        <v>0</v>
      </c>
      <c r="DK30">
        <v>19</v>
      </c>
      <c r="DL30" s="244">
        <v>222519.83798754142</v>
      </c>
      <c r="DM30" s="2">
        <f t="shared" si="26"/>
        <v>19.25</v>
      </c>
      <c r="DN30" s="692">
        <v>19</v>
      </c>
      <c r="DO30" s="764">
        <f t="shared" si="27"/>
        <v>0</v>
      </c>
      <c r="DP30" s="764">
        <f t="shared" si="28"/>
        <v>25675.365921639393</v>
      </c>
      <c r="DQ30" s="764">
        <f t="shared" si="29"/>
        <v>179727.56145147578</v>
      </c>
      <c r="DR30" s="764">
        <f t="shared" si="30"/>
        <v>17116.910614426266</v>
      </c>
      <c r="DS30" s="764">
        <f t="shared" si="31"/>
        <v>0</v>
      </c>
      <c r="DT30" s="764">
        <f t="shared" si="32"/>
        <v>0</v>
      </c>
      <c r="DU30" s="764">
        <f t="shared" si="33"/>
        <v>0</v>
      </c>
      <c r="DV30" s="764">
        <f t="shared" si="34"/>
        <v>222519.83798754145</v>
      </c>
    </row>
    <row r="31" spans="1:126" ht="14.4">
      <c r="A31" s="63">
        <v>18.5</v>
      </c>
      <c r="B31" s="40">
        <v>0</v>
      </c>
      <c r="C31" s="790">
        <v>70.370370370370367</v>
      </c>
      <c r="D31" s="790">
        <v>29.629629629629626</v>
      </c>
      <c r="E31" s="790">
        <v>0</v>
      </c>
      <c r="F31" s="790">
        <v>0</v>
      </c>
      <c r="G31" s="790">
        <v>0</v>
      </c>
      <c r="H31" s="38">
        <v>0</v>
      </c>
      <c r="I31" s="1"/>
      <c r="J31" s="763">
        <v>18.5</v>
      </c>
      <c r="K31" s="664">
        <f t="shared" si="36"/>
        <v>0</v>
      </c>
      <c r="L31" s="664">
        <f t="shared" si="36"/>
        <v>166549.48167727859</v>
      </c>
      <c r="M31" s="664">
        <f t="shared" si="36"/>
        <v>70126.097548327816</v>
      </c>
      <c r="N31" s="664">
        <f t="shared" si="36"/>
        <v>0</v>
      </c>
      <c r="O31" s="664">
        <f t="shared" si="36"/>
        <v>0</v>
      </c>
      <c r="P31" s="664">
        <f t="shared" si="36"/>
        <v>0</v>
      </c>
      <c r="Q31" s="664">
        <f t="shared" si="36"/>
        <v>0</v>
      </c>
      <c r="R31" s="664">
        <v>236675.5792256064</v>
      </c>
      <c r="S31" s="1"/>
      <c r="T31" s="1"/>
      <c r="U31" s="1"/>
      <c r="V31" s="114">
        <v>18.5</v>
      </c>
      <c r="W31" s="789"/>
      <c r="X31" s="722">
        <v>81.25</v>
      </c>
      <c r="Y31" s="722">
        <v>18.75</v>
      </c>
      <c r="Z31" s="722"/>
      <c r="AA31" s="722"/>
      <c r="AB31" s="722"/>
      <c r="AC31" s="113"/>
      <c r="AD31" s="1"/>
      <c r="AE31" s="36">
        <v>18.5</v>
      </c>
      <c r="AF31" s="787">
        <f t="shared" si="35"/>
        <v>0</v>
      </c>
      <c r="AG31" s="787">
        <f t="shared" si="35"/>
        <v>644619.05275749916</v>
      </c>
      <c r="AH31" s="787">
        <f t="shared" si="35"/>
        <v>148758.24294403827</v>
      </c>
      <c r="AI31" s="787">
        <f t="shared" si="35"/>
        <v>0</v>
      </c>
      <c r="AJ31" s="787">
        <f t="shared" si="35"/>
        <v>0</v>
      </c>
      <c r="AK31" s="787">
        <f t="shared" si="35"/>
        <v>0</v>
      </c>
      <c r="AL31" s="788">
        <f t="shared" si="35"/>
        <v>0</v>
      </c>
      <c r="AM31" s="142">
        <v>793377.2957015374</v>
      </c>
      <c r="AQ31" s="692">
        <v>19.5</v>
      </c>
      <c r="AR31" s="764">
        <v>0</v>
      </c>
      <c r="AS31" s="764">
        <v>9.0909090909090917</v>
      </c>
      <c r="AT31" s="764">
        <v>54.54545454545454</v>
      </c>
      <c r="AU31" s="764">
        <v>36.363636363636367</v>
      </c>
      <c r="AV31" s="764">
        <v>0</v>
      </c>
      <c r="AW31" s="764">
        <v>0</v>
      </c>
      <c r="AX31" s="764">
        <v>0</v>
      </c>
      <c r="AZ31" s="2">
        <v>743672.97824234772</v>
      </c>
      <c r="BB31" s="692">
        <v>19.5</v>
      </c>
      <c r="BC31" s="764">
        <f t="shared" si="0"/>
        <v>0</v>
      </c>
      <c r="BD31" s="764">
        <f t="shared" si="1"/>
        <v>67606.634385667974</v>
      </c>
      <c r="BE31" s="764">
        <f t="shared" si="2"/>
        <v>405639.80631400779</v>
      </c>
      <c r="BF31" s="764">
        <f t="shared" si="3"/>
        <v>270426.5375426719</v>
      </c>
      <c r="BG31" s="764">
        <f t="shared" si="4"/>
        <v>0</v>
      </c>
      <c r="BH31" s="764">
        <f t="shared" si="5"/>
        <v>0</v>
      </c>
      <c r="BI31" s="764">
        <f t="shared" si="6"/>
        <v>0</v>
      </c>
      <c r="BJ31" s="786">
        <f t="shared" si="17"/>
        <v>743672.97824234772</v>
      </c>
      <c r="BM31" s="692">
        <v>19.5</v>
      </c>
      <c r="BN31" s="764">
        <v>0</v>
      </c>
      <c r="BO31" s="764">
        <v>9.0909090909090917</v>
      </c>
      <c r="BP31" s="764">
        <v>54.54545454545454</v>
      </c>
      <c r="BQ31" s="764">
        <v>36.363636363636367</v>
      </c>
      <c r="BR31" s="764">
        <v>0</v>
      </c>
      <c r="BS31" s="764">
        <v>0</v>
      </c>
      <c r="BT31" s="764">
        <v>0</v>
      </c>
      <c r="BV31" s="209">
        <v>105378.23067360328</v>
      </c>
      <c r="BX31" s="692">
        <v>19.5</v>
      </c>
      <c r="BY31" s="764">
        <f t="shared" si="7"/>
        <v>0</v>
      </c>
      <c r="BZ31" s="764">
        <f t="shared" si="8"/>
        <v>9579.8391521457525</v>
      </c>
      <c r="CA31" s="764">
        <f t="shared" si="9"/>
        <v>57479.034912874507</v>
      </c>
      <c r="CB31" s="764">
        <f t="shared" si="10"/>
        <v>38319.35660858301</v>
      </c>
      <c r="CC31" s="764">
        <f t="shared" si="11"/>
        <v>0</v>
      </c>
      <c r="CD31" s="764">
        <f t="shared" si="12"/>
        <v>0</v>
      </c>
      <c r="CE31" s="764">
        <f t="shared" si="13"/>
        <v>0</v>
      </c>
      <c r="CF31" s="786">
        <f t="shared" si="14"/>
        <v>105378.23067360328</v>
      </c>
      <c r="CH31" s="692">
        <v>19.5</v>
      </c>
      <c r="CI31" s="764">
        <v>0</v>
      </c>
      <c r="CJ31" s="764">
        <v>9.0909090909090917</v>
      </c>
      <c r="CK31" s="764">
        <v>54.54545454545454</v>
      </c>
      <c r="CL31" s="764">
        <v>36.363636363636367</v>
      </c>
      <c r="CM31" s="764">
        <v>0</v>
      </c>
      <c r="CN31" s="764">
        <v>0</v>
      </c>
      <c r="CO31" s="764">
        <v>0</v>
      </c>
      <c r="CP31">
        <v>19.5</v>
      </c>
      <c r="CQ31" s="244">
        <v>374445.17662640999</v>
      </c>
      <c r="CS31" s="692">
        <v>19.5</v>
      </c>
      <c r="CT31" s="764">
        <f t="shared" si="18"/>
        <v>0</v>
      </c>
      <c r="CU31" s="764">
        <f t="shared" si="19"/>
        <v>34040.470602400907</v>
      </c>
      <c r="CV31" s="764">
        <f t="shared" si="20"/>
        <v>204242.82361440544</v>
      </c>
      <c r="CW31" s="764">
        <f t="shared" si="21"/>
        <v>136161.88240960363</v>
      </c>
      <c r="CX31" s="764">
        <f t="shared" si="22"/>
        <v>0</v>
      </c>
      <c r="CY31" s="764">
        <f t="shared" si="23"/>
        <v>0</v>
      </c>
      <c r="CZ31" s="764">
        <f t="shared" si="24"/>
        <v>0</v>
      </c>
      <c r="DA31" s="764">
        <f t="shared" si="25"/>
        <v>374445.17662640999</v>
      </c>
      <c r="DC31" s="692">
        <v>19.5</v>
      </c>
      <c r="DD31" s="764">
        <v>0</v>
      </c>
      <c r="DE31" s="764">
        <v>9.0909090909090917</v>
      </c>
      <c r="DF31" s="764">
        <v>54.54545454545454</v>
      </c>
      <c r="DG31" s="764">
        <v>36.363636363636367</v>
      </c>
      <c r="DH31" s="764">
        <v>0</v>
      </c>
      <c r="DI31" s="764">
        <v>0</v>
      </c>
      <c r="DJ31" s="764">
        <v>0</v>
      </c>
      <c r="DK31">
        <v>19.5</v>
      </c>
      <c r="DL31" s="244">
        <v>203832.93144232011</v>
      </c>
      <c r="DM31" s="2">
        <f t="shared" si="26"/>
        <v>19.75</v>
      </c>
      <c r="DN31" s="692">
        <v>19.5</v>
      </c>
      <c r="DO31" s="764">
        <f t="shared" si="27"/>
        <v>0</v>
      </c>
      <c r="DP31" s="764">
        <f t="shared" si="28"/>
        <v>18530.266494756375</v>
      </c>
      <c r="DQ31" s="764">
        <f t="shared" si="29"/>
        <v>111181.59896853824</v>
      </c>
      <c r="DR31" s="764">
        <f t="shared" si="30"/>
        <v>74121.065979025501</v>
      </c>
      <c r="DS31" s="764">
        <f t="shared" si="31"/>
        <v>0</v>
      </c>
      <c r="DT31" s="764">
        <f t="shared" si="32"/>
        <v>0</v>
      </c>
      <c r="DU31" s="764">
        <f t="shared" si="33"/>
        <v>0</v>
      </c>
      <c r="DV31" s="764">
        <f t="shared" si="34"/>
        <v>203832.93144232011</v>
      </c>
    </row>
    <row r="32" spans="1:126" ht="14.4">
      <c r="A32" s="63">
        <v>19</v>
      </c>
      <c r="B32" s="40">
        <v>0</v>
      </c>
      <c r="C32" s="790">
        <v>20</v>
      </c>
      <c r="D32" s="790">
        <v>80</v>
      </c>
      <c r="E32" s="790">
        <v>0</v>
      </c>
      <c r="F32" s="790">
        <v>0</v>
      </c>
      <c r="G32" s="790">
        <v>0</v>
      </c>
      <c r="H32" s="38">
        <v>0</v>
      </c>
      <c r="I32" s="1"/>
      <c r="J32" s="763">
        <v>19</v>
      </c>
      <c r="K32" s="664">
        <f t="shared" si="36"/>
        <v>0</v>
      </c>
      <c r="L32" s="664">
        <f t="shared" si="36"/>
        <v>33474.53780021039</v>
      </c>
      <c r="M32" s="664">
        <f t="shared" si="36"/>
        <v>133898.15120084156</v>
      </c>
      <c r="N32" s="664">
        <f t="shared" si="36"/>
        <v>0</v>
      </c>
      <c r="O32" s="664">
        <f t="shared" si="36"/>
        <v>0</v>
      </c>
      <c r="P32" s="664">
        <f t="shared" si="36"/>
        <v>0</v>
      </c>
      <c r="Q32" s="664">
        <f t="shared" si="36"/>
        <v>0</v>
      </c>
      <c r="R32" s="664">
        <v>167372.68900105194</v>
      </c>
      <c r="S32" s="1"/>
      <c r="T32" s="1"/>
      <c r="U32" s="1"/>
      <c r="V32" s="114">
        <v>19</v>
      </c>
      <c r="W32" s="789"/>
      <c r="X32" s="722">
        <v>63.333333333333329</v>
      </c>
      <c r="Y32" s="722">
        <v>35</v>
      </c>
      <c r="Z32" s="722">
        <v>1.6666666666666667</v>
      </c>
      <c r="AA32" s="722"/>
      <c r="AB32" s="722"/>
      <c r="AC32" s="113"/>
      <c r="AD32" s="1"/>
      <c r="AE32" s="36">
        <v>19</v>
      </c>
      <c r="AF32" s="787">
        <f t="shared" si="35"/>
        <v>0</v>
      </c>
      <c r="AG32" s="787">
        <f t="shared" si="35"/>
        <v>608930.59080129059</v>
      </c>
      <c r="AH32" s="787">
        <f t="shared" si="35"/>
        <v>336514.27386387112</v>
      </c>
      <c r="AI32" s="787">
        <f t="shared" si="35"/>
        <v>16024.489231612912</v>
      </c>
      <c r="AJ32" s="787">
        <f t="shared" si="35"/>
        <v>0</v>
      </c>
      <c r="AK32" s="787">
        <f t="shared" si="35"/>
        <v>0</v>
      </c>
      <c r="AL32" s="788">
        <f t="shared" si="35"/>
        <v>0</v>
      </c>
      <c r="AM32" s="142">
        <v>961469.3538967747</v>
      </c>
      <c r="AQ32" s="692">
        <v>20</v>
      </c>
      <c r="AR32" s="764">
        <v>0</v>
      </c>
      <c r="AS32" s="764">
        <v>0</v>
      </c>
      <c r="AT32" s="764">
        <v>68.181818181818173</v>
      </c>
      <c r="AU32" s="764">
        <v>22.727272727272727</v>
      </c>
      <c r="AV32" s="764">
        <v>9.0909090909090917</v>
      </c>
      <c r="AW32" s="764">
        <v>0</v>
      </c>
      <c r="AX32" s="764">
        <v>0</v>
      </c>
      <c r="AZ32" s="2">
        <v>569264.95090576587</v>
      </c>
      <c r="BB32" s="692">
        <v>20</v>
      </c>
      <c r="BC32" s="764">
        <f t="shared" si="0"/>
        <v>0</v>
      </c>
      <c r="BD32" s="764">
        <f t="shared" si="1"/>
        <v>0</v>
      </c>
      <c r="BE32" s="764">
        <f t="shared" si="2"/>
        <v>388135.1937993858</v>
      </c>
      <c r="BF32" s="764">
        <f t="shared" si="3"/>
        <v>129378.39793312861</v>
      </c>
      <c r="BG32" s="764">
        <f t="shared" si="4"/>
        <v>51751.359173251447</v>
      </c>
      <c r="BH32" s="764">
        <f t="shared" si="5"/>
        <v>0</v>
      </c>
      <c r="BI32" s="764">
        <f t="shared" si="6"/>
        <v>0</v>
      </c>
      <c r="BJ32" s="786">
        <f t="shared" si="17"/>
        <v>569264.95090576587</v>
      </c>
      <c r="BM32" s="692">
        <v>20</v>
      </c>
      <c r="BN32" s="764">
        <v>0</v>
      </c>
      <c r="BO32" s="764">
        <v>0</v>
      </c>
      <c r="BP32" s="764">
        <v>68.181818181818173</v>
      </c>
      <c r="BQ32" s="764">
        <v>22.727272727272727</v>
      </c>
      <c r="BR32" s="764">
        <v>9.0909090909090917</v>
      </c>
      <c r="BS32" s="764">
        <v>0</v>
      </c>
      <c r="BT32" s="764">
        <v>0</v>
      </c>
      <c r="BV32" s="209">
        <v>99532.140215564868</v>
      </c>
      <c r="BX32" s="692">
        <v>20</v>
      </c>
      <c r="BY32" s="764">
        <f t="shared" si="7"/>
        <v>0</v>
      </c>
      <c r="BZ32" s="764">
        <f t="shared" si="8"/>
        <v>0</v>
      </c>
      <c r="CA32" s="764">
        <f t="shared" si="9"/>
        <v>67862.82287424877</v>
      </c>
      <c r="CB32" s="764">
        <f t="shared" si="10"/>
        <v>22620.940958082923</v>
      </c>
      <c r="CC32" s="764">
        <f t="shared" si="11"/>
        <v>9048.3763832331697</v>
      </c>
      <c r="CD32" s="764">
        <f t="shared" si="12"/>
        <v>0</v>
      </c>
      <c r="CE32" s="764">
        <f t="shared" si="13"/>
        <v>0</v>
      </c>
      <c r="CF32" s="786">
        <f t="shared" si="14"/>
        <v>99532.140215564868</v>
      </c>
      <c r="CH32" s="692">
        <v>20</v>
      </c>
      <c r="CI32" s="764">
        <v>0</v>
      </c>
      <c r="CJ32" s="764">
        <v>0</v>
      </c>
      <c r="CK32" s="764">
        <v>68.181818181818173</v>
      </c>
      <c r="CL32" s="764">
        <v>22.727272727272727</v>
      </c>
      <c r="CM32" s="764">
        <v>9.0909090909090917</v>
      </c>
      <c r="CN32" s="764">
        <v>0</v>
      </c>
      <c r="CO32" s="764">
        <v>0</v>
      </c>
      <c r="CP32">
        <v>20</v>
      </c>
      <c r="CQ32" s="244">
        <v>246369.31507186522</v>
      </c>
      <c r="CS32" s="692">
        <v>20</v>
      </c>
      <c r="CT32" s="764">
        <f t="shared" si="18"/>
        <v>0</v>
      </c>
      <c r="CU32" s="764">
        <f t="shared" si="19"/>
        <v>0</v>
      </c>
      <c r="CV32" s="764">
        <f t="shared" si="20"/>
        <v>167979.07845808991</v>
      </c>
      <c r="CW32" s="764">
        <f t="shared" si="21"/>
        <v>55993.026152696635</v>
      </c>
      <c r="CX32" s="764">
        <f t="shared" si="22"/>
        <v>22397.210461078655</v>
      </c>
      <c r="CY32" s="764">
        <f t="shared" si="23"/>
        <v>0</v>
      </c>
      <c r="CZ32" s="764">
        <f t="shared" si="24"/>
        <v>0</v>
      </c>
      <c r="DA32" s="764">
        <f t="shared" si="25"/>
        <v>246369.31507186519</v>
      </c>
      <c r="DC32" s="692">
        <v>20</v>
      </c>
      <c r="DD32" s="764">
        <v>0</v>
      </c>
      <c r="DE32" s="764">
        <v>0</v>
      </c>
      <c r="DF32" s="764">
        <v>68.181818181818173</v>
      </c>
      <c r="DG32" s="764">
        <v>22.727272727272727</v>
      </c>
      <c r="DH32" s="764">
        <v>9.0909090909090917</v>
      </c>
      <c r="DI32" s="764">
        <v>0</v>
      </c>
      <c r="DJ32" s="764">
        <v>0</v>
      </c>
      <c r="DK32">
        <v>20</v>
      </c>
      <c r="DL32" s="244">
        <v>149516.44351012085</v>
      </c>
      <c r="DM32" s="2">
        <f t="shared" si="26"/>
        <v>20.25</v>
      </c>
      <c r="DN32" s="692">
        <v>20</v>
      </c>
      <c r="DO32" s="764">
        <f t="shared" si="27"/>
        <v>0</v>
      </c>
      <c r="DP32" s="764">
        <f t="shared" si="28"/>
        <v>0</v>
      </c>
      <c r="DQ32" s="764">
        <f t="shared" si="29"/>
        <v>101943.02966599147</v>
      </c>
      <c r="DR32" s="764">
        <f t="shared" si="30"/>
        <v>33981.00988866383</v>
      </c>
      <c r="DS32" s="764">
        <f t="shared" si="31"/>
        <v>13592.403955465532</v>
      </c>
      <c r="DT32" s="764">
        <f t="shared" si="32"/>
        <v>0</v>
      </c>
      <c r="DU32" s="764">
        <f t="shared" si="33"/>
        <v>0</v>
      </c>
      <c r="DV32" s="764">
        <f t="shared" si="34"/>
        <v>149516.44351012085</v>
      </c>
    </row>
    <row r="33" spans="1:126" ht="14.4">
      <c r="A33" s="63">
        <v>19.5</v>
      </c>
      <c r="B33" s="40">
        <v>0</v>
      </c>
      <c r="C33" s="790">
        <v>7.6923076923076925</v>
      </c>
      <c r="D33" s="790">
        <v>92.307692307692307</v>
      </c>
      <c r="E33" s="790">
        <v>0</v>
      </c>
      <c r="F33" s="790">
        <v>0</v>
      </c>
      <c r="G33" s="790">
        <v>0</v>
      </c>
      <c r="H33" s="38">
        <v>0</v>
      </c>
      <c r="I33" s="1"/>
      <c r="J33" s="763">
        <v>19.5</v>
      </c>
      <c r="K33" s="664">
        <f t="shared" si="36"/>
        <v>0</v>
      </c>
      <c r="L33" s="664">
        <f t="shared" si="36"/>
        <v>8214.6914147019525</v>
      </c>
      <c r="M33" s="664">
        <f t="shared" si="36"/>
        <v>98576.296976423429</v>
      </c>
      <c r="N33" s="664">
        <f t="shared" si="36"/>
        <v>0</v>
      </c>
      <c r="O33" s="664">
        <f t="shared" si="36"/>
        <v>0</v>
      </c>
      <c r="P33" s="664">
        <f t="shared" si="36"/>
        <v>0</v>
      </c>
      <c r="Q33" s="664">
        <f t="shared" si="36"/>
        <v>0</v>
      </c>
      <c r="R33" s="664">
        <v>106790.98839112539</v>
      </c>
      <c r="S33" s="1"/>
      <c r="T33" s="1"/>
      <c r="U33" s="1"/>
      <c r="V33" s="114">
        <v>19.5</v>
      </c>
      <c r="W33" s="789"/>
      <c r="X33" s="722">
        <v>39.0625</v>
      </c>
      <c r="Y33" s="722">
        <v>53.125</v>
      </c>
      <c r="Z33" s="722">
        <v>7.8125</v>
      </c>
      <c r="AA33" s="722"/>
      <c r="AB33" s="722"/>
      <c r="AC33" s="113"/>
      <c r="AD33" s="1"/>
      <c r="AE33" s="36">
        <v>19.5</v>
      </c>
      <c r="AF33" s="787">
        <f t="shared" si="35"/>
        <v>0</v>
      </c>
      <c r="AG33" s="787">
        <f t="shared" si="35"/>
        <v>372902.77246778953</v>
      </c>
      <c r="AH33" s="787">
        <f t="shared" si="35"/>
        <v>507147.77055619378</v>
      </c>
      <c r="AI33" s="787">
        <f t="shared" si="35"/>
        <v>74580.554493557909</v>
      </c>
      <c r="AJ33" s="787">
        <f t="shared" si="35"/>
        <v>0</v>
      </c>
      <c r="AK33" s="787">
        <f t="shared" si="35"/>
        <v>0</v>
      </c>
      <c r="AL33" s="788">
        <f t="shared" si="35"/>
        <v>0</v>
      </c>
      <c r="AM33" s="142">
        <v>954631.09751754126</v>
      </c>
      <c r="AQ33" s="692">
        <v>20.5</v>
      </c>
      <c r="AR33" s="764">
        <v>0</v>
      </c>
      <c r="AS33" s="764">
        <v>0</v>
      </c>
      <c r="AT33" s="764">
        <v>41.666666666666671</v>
      </c>
      <c r="AU33" s="764">
        <v>50</v>
      </c>
      <c r="AV33" s="764">
        <v>8.3333333333333321</v>
      </c>
      <c r="AW33" s="764">
        <v>0</v>
      </c>
      <c r="AX33" s="764">
        <v>0</v>
      </c>
      <c r="AZ33" s="2">
        <v>301178.06282624189</v>
      </c>
      <c r="BB33" s="692">
        <v>20.5</v>
      </c>
      <c r="BC33" s="764">
        <f t="shared" si="0"/>
        <v>0</v>
      </c>
      <c r="BD33" s="764">
        <f t="shared" si="1"/>
        <v>0</v>
      </c>
      <c r="BE33" s="764">
        <f t="shared" si="2"/>
        <v>125490.85951093414</v>
      </c>
      <c r="BF33" s="764">
        <f t="shared" si="3"/>
        <v>150589.03141312095</v>
      </c>
      <c r="BG33" s="764">
        <f t="shared" si="4"/>
        <v>25098.171902186819</v>
      </c>
      <c r="BH33" s="764">
        <f t="shared" si="5"/>
        <v>0</v>
      </c>
      <c r="BI33" s="764">
        <f t="shared" si="6"/>
        <v>0</v>
      </c>
      <c r="BJ33" s="786">
        <f t="shared" si="17"/>
        <v>301178.06282624189</v>
      </c>
      <c r="BM33" s="692">
        <v>20.5</v>
      </c>
      <c r="BN33" s="764">
        <v>0</v>
      </c>
      <c r="BO33" s="764">
        <v>0</v>
      </c>
      <c r="BP33" s="764">
        <v>41.666666666666671</v>
      </c>
      <c r="BQ33" s="764">
        <v>50</v>
      </c>
      <c r="BR33" s="764">
        <v>8.3333333333333321</v>
      </c>
      <c r="BS33" s="764">
        <v>0</v>
      </c>
      <c r="BT33" s="764">
        <v>0</v>
      </c>
      <c r="BV33" s="209">
        <v>137374.87988261407</v>
      </c>
      <c r="BX33" s="692">
        <v>20.5</v>
      </c>
      <c r="BY33" s="764">
        <f t="shared" si="7"/>
        <v>0</v>
      </c>
      <c r="BZ33" s="764">
        <f t="shared" si="8"/>
        <v>0</v>
      </c>
      <c r="CA33" s="764">
        <f t="shared" si="9"/>
        <v>57239.533284422541</v>
      </c>
      <c r="CB33" s="764">
        <f t="shared" si="10"/>
        <v>68687.439941307035</v>
      </c>
      <c r="CC33" s="764">
        <f t="shared" si="11"/>
        <v>11447.906656884503</v>
      </c>
      <c r="CD33" s="764">
        <f t="shared" si="12"/>
        <v>0</v>
      </c>
      <c r="CE33" s="764">
        <f t="shared" si="13"/>
        <v>0</v>
      </c>
      <c r="CF33" s="786">
        <f t="shared" si="14"/>
        <v>137374.87988261407</v>
      </c>
      <c r="CH33" s="692">
        <v>20.5</v>
      </c>
      <c r="CI33" s="764">
        <v>0</v>
      </c>
      <c r="CJ33" s="764">
        <v>0</v>
      </c>
      <c r="CK33" s="764">
        <v>41.666666666666671</v>
      </c>
      <c r="CL33" s="764">
        <v>50</v>
      </c>
      <c r="CM33" s="764">
        <v>8.3333333333333321</v>
      </c>
      <c r="CN33" s="764">
        <v>0</v>
      </c>
      <c r="CO33" s="764">
        <v>0</v>
      </c>
      <c r="CP33">
        <v>20.5</v>
      </c>
      <c r="CQ33" s="244">
        <v>243613.4494472681</v>
      </c>
      <c r="CS33" s="692">
        <v>20.5</v>
      </c>
      <c r="CT33" s="764">
        <f t="shared" si="18"/>
        <v>0</v>
      </c>
      <c r="CU33" s="764">
        <f t="shared" si="19"/>
        <v>0</v>
      </c>
      <c r="CV33" s="764">
        <f t="shared" si="20"/>
        <v>101505.60393636173</v>
      </c>
      <c r="CW33" s="764">
        <f t="shared" si="21"/>
        <v>121806.72472363405</v>
      </c>
      <c r="CX33" s="764">
        <f t="shared" si="22"/>
        <v>20301.120787272335</v>
      </c>
      <c r="CY33" s="764">
        <f t="shared" si="23"/>
        <v>0</v>
      </c>
      <c r="CZ33" s="764">
        <f t="shared" si="24"/>
        <v>0</v>
      </c>
      <c r="DA33" s="764">
        <f t="shared" si="25"/>
        <v>243613.44944726813</v>
      </c>
      <c r="DC33" s="692">
        <v>20.5</v>
      </c>
      <c r="DD33" s="764">
        <v>0</v>
      </c>
      <c r="DE33" s="764">
        <v>0</v>
      </c>
      <c r="DF33" s="764">
        <v>41.666666666666671</v>
      </c>
      <c r="DG33" s="764">
        <v>50</v>
      </c>
      <c r="DH33" s="764">
        <v>8.3333333333333321</v>
      </c>
      <c r="DI33" s="764">
        <v>0</v>
      </c>
      <c r="DJ33" s="764">
        <v>0</v>
      </c>
      <c r="DK33">
        <v>20.5</v>
      </c>
      <c r="DL33" s="244">
        <v>248387.98680035959</v>
      </c>
      <c r="DM33" s="2">
        <f t="shared" si="26"/>
        <v>20.75</v>
      </c>
      <c r="DN33" s="692">
        <v>20.5</v>
      </c>
      <c r="DO33" s="764">
        <f t="shared" si="27"/>
        <v>0</v>
      </c>
      <c r="DP33" s="764">
        <f t="shared" si="28"/>
        <v>0</v>
      </c>
      <c r="DQ33" s="764">
        <f t="shared" si="29"/>
        <v>103494.99450014984</v>
      </c>
      <c r="DR33" s="764">
        <f t="shared" si="30"/>
        <v>124193.9934001798</v>
      </c>
      <c r="DS33" s="764">
        <f t="shared" si="31"/>
        <v>20698.998900029961</v>
      </c>
      <c r="DT33" s="764">
        <f t="shared" si="32"/>
        <v>0</v>
      </c>
      <c r="DU33" s="764">
        <f t="shared" si="33"/>
        <v>0</v>
      </c>
      <c r="DV33" s="764">
        <f t="shared" si="34"/>
        <v>248387.98680035959</v>
      </c>
    </row>
    <row r="34" spans="1:126" ht="14.4">
      <c r="A34" s="63">
        <v>20</v>
      </c>
      <c r="B34" s="40">
        <v>0</v>
      </c>
      <c r="C34" s="790">
        <v>0</v>
      </c>
      <c r="D34" s="790">
        <v>84.615384615384613</v>
      </c>
      <c r="E34" s="790">
        <v>15.384615384615385</v>
      </c>
      <c r="F34" s="790">
        <v>0</v>
      </c>
      <c r="G34" s="790">
        <v>0</v>
      </c>
      <c r="H34" s="38">
        <v>0</v>
      </c>
      <c r="I34" s="1"/>
      <c r="J34" s="763">
        <v>20</v>
      </c>
      <c r="K34" s="664">
        <f t="shared" si="36"/>
        <v>0</v>
      </c>
      <c r="L34" s="664">
        <f t="shared" si="36"/>
        <v>0</v>
      </c>
      <c r="M34" s="664">
        <f t="shared" si="36"/>
        <v>77199.800231208603</v>
      </c>
      <c r="N34" s="664">
        <f t="shared" si="36"/>
        <v>14036.327314765202</v>
      </c>
      <c r="O34" s="664">
        <f t="shared" si="36"/>
        <v>0</v>
      </c>
      <c r="P34" s="664">
        <f t="shared" si="36"/>
        <v>0</v>
      </c>
      <c r="Q34" s="664">
        <f t="shared" si="36"/>
        <v>0</v>
      </c>
      <c r="R34" s="664">
        <v>91236.12754597381</v>
      </c>
      <c r="S34" s="1"/>
      <c r="T34" s="1"/>
      <c r="U34" s="1"/>
      <c r="V34" s="114">
        <v>20</v>
      </c>
      <c r="W34" s="789"/>
      <c r="X34" s="722">
        <v>6.8493150684931505</v>
      </c>
      <c r="Y34" s="722">
        <v>76.712328767123282</v>
      </c>
      <c r="Z34" s="722">
        <v>16.43835616438356</v>
      </c>
      <c r="AA34" s="722"/>
      <c r="AB34" s="722"/>
      <c r="AC34" s="113"/>
      <c r="AD34" s="1"/>
      <c r="AE34" s="36">
        <v>20</v>
      </c>
      <c r="AF34" s="787">
        <f t="shared" si="35"/>
        <v>0</v>
      </c>
      <c r="AG34" s="787">
        <f t="shared" si="35"/>
        <v>67495.924221610272</v>
      </c>
      <c r="AH34" s="787">
        <f t="shared" si="35"/>
        <v>755954.351282035</v>
      </c>
      <c r="AI34" s="787">
        <f t="shared" si="35"/>
        <v>161990.21813186465</v>
      </c>
      <c r="AJ34" s="787">
        <f t="shared" si="35"/>
        <v>0</v>
      </c>
      <c r="AK34" s="787">
        <f t="shared" si="35"/>
        <v>0</v>
      </c>
      <c r="AL34" s="788">
        <f t="shared" si="35"/>
        <v>0</v>
      </c>
      <c r="AM34" s="142">
        <v>985440.49363550998</v>
      </c>
      <c r="AQ34" s="692">
        <v>21</v>
      </c>
      <c r="AR34" s="764">
        <v>0</v>
      </c>
      <c r="AS34" s="764">
        <v>0</v>
      </c>
      <c r="AT34" s="764">
        <v>30</v>
      </c>
      <c r="AU34" s="764">
        <v>60</v>
      </c>
      <c r="AV34" s="764">
        <v>10</v>
      </c>
      <c r="AW34" s="764">
        <v>0</v>
      </c>
      <c r="AX34" s="764">
        <v>0</v>
      </c>
      <c r="AZ34" s="2">
        <v>197859.87296841812</v>
      </c>
      <c r="BB34" s="692">
        <v>21</v>
      </c>
      <c r="BC34" s="764">
        <f t="shared" si="0"/>
        <v>0</v>
      </c>
      <c r="BD34" s="764">
        <f t="shared" si="1"/>
        <v>0</v>
      </c>
      <c r="BE34" s="764">
        <f t="shared" si="2"/>
        <v>59357.961890525432</v>
      </c>
      <c r="BF34" s="764">
        <f t="shared" si="3"/>
        <v>118715.92378105086</v>
      </c>
      <c r="BG34" s="764">
        <f t="shared" si="4"/>
        <v>19785.987296841813</v>
      </c>
      <c r="BH34" s="764">
        <f t="shared" si="5"/>
        <v>0</v>
      </c>
      <c r="BI34" s="764">
        <f t="shared" si="6"/>
        <v>0</v>
      </c>
      <c r="BJ34" s="786">
        <f t="shared" si="17"/>
        <v>197859.87296841812</v>
      </c>
      <c r="BM34" s="692">
        <v>21</v>
      </c>
      <c r="BN34" s="764">
        <v>0</v>
      </c>
      <c r="BO34" s="764">
        <v>0</v>
      </c>
      <c r="BP34" s="764">
        <v>30</v>
      </c>
      <c r="BQ34" s="764">
        <v>60</v>
      </c>
      <c r="BR34" s="764">
        <v>10</v>
      </c>
      <c r="BS34" s="764">
        <v>0</v>
      </c>
      <c r="BT34" s="764">
        <v>0</v>
      </c>
      <c r="BV34" s="209">
        <v>162039.18779245723</v>
      </c>
      <c r="BX34" s="692">
        <v>21</v>
      </c>
      <c r="BY34" s="764">
        <f t="shared" si="7"/>
        <v>0</v>
      </c>
      <c r="BZ34" s="764">
        <f t="shared" si="8"/>
        <v>0</v>
      </c>
      <c r="CA34" s="764">
        <f t="shared" si="9"/>
        <v>48611.75633773717</v>
      </c>
      <c r="CB34" s="764">
        <f t="shared" si="10"/>
        <v>97223.51267547434</v>
      </c>
      <c r="CC34" s="764">
        <f t="shared" si="11"/>
        <v>16203.918779245723</v>
      </c>
      <c r="CD34" s="764">
        <f t="shared" si="12"/>
        <v>0</v>
      </c>
      <c r="CE34" s="764">
        <f t="shared" si="13"/>
        <v>0</v>
      </c>
      <c r="CF34" s="786">
        <f t="shared" si="14"/>
        <v>162039.18779245723</v>
      </c>
      <c r="CH34" s="692">
        <v>21</v>
      </c>
      <c r="CI34" s="764">
        <v>0</v>
      </c>
      <c r="CJ34" s="764">
        <v>0</v>
      </c>
      <c r="CK34" s="764">
        <v>30</v>
      </c>
      <c r="CL34" s="764">
        <v>60</v>
      </c>
      <c r="CM34" s="764">
        <v>10</v>
      </c>
      <c r="CN34" s="764">
        <v>0</v>
      </c>
      <c r="CO34" s="764">
        <v>0</v>
      </c>
      <c r="CP34">
        <v>21</v>
      </c>
      <c r="CQ34" s="244">
        <v>368551.75594229042</v>
      </c>
      <c r="CS34" s="692">
        <v>21</v>
      </c>
      <c r="CT34" s="764">
        <f t="shared" si="18"/>
        <v>0</v>
      </c>
      <c r="CU34" s="764">
        <f t="shared" si="19"/>
        <v>0</v>
      </c>
      <c r="CV34" s="764">
        <f t="shared" si="20"/>
        <v>110565.52678268713</v>
      </c>
      <c r="CW34" s="764">
        <f t="shared" si="21"/>
        <v>221131.05356537426</v>
      </c>
      <c r="CX34" s="764">
        <f t="shared" si="22"/>
        <v>36855.17559422904</v>
      </c>
      <c r="CY34" s="764">
        <f t="shared" si="23"/>
        <v>0</v>
      </c>
      <c r="CZ34" s="764">
        <f t="shared" si="24"/>
        <v>0</v>
      </c>
      <c r="DA34" s="764">
        <f t="shared" si="25"/>
        <v>368551.75594229042</v>
      </c>
      <c r="DC34" s="692">
        <v>21</v>
      </c>
      <c r="DD34" s="764">
        <v>0</v>
      </c>
      <c r="DE34" s="764">
        <v>0</v>
      </c>
      <c r="DF34" s="764">
        <v>30</v>
      </c>
      <c r="DG34" s="764">
        <v>60</v>
      </c>
      <c r="DH34" s="764">
        <v>10</v>
      </c>
      <c r="DI34" s="764">
        <v>0</v>
      </c>
      <c r="DJ34" s="764">
        <v>0</v>
      </c>
      <c r="DK34">
        <v>21</v>
      </c>
      <c r="DL34" s="244">
        <v>357513.22124462517</v>
      </c>
      <c r="DM34" s="2">
        <f t="shared" si="26"/>
        <v>21.25</v>
      </c>
      <c r="DN34" s="692">
        <v>21</v>
      </c>
      <c r="DO34" s="764">
        <f t="shared" si="27"/>
        <v>0</v>
      </c>
      <c r="DP34" s="764">
        <f t="shared" si="28"/>
        <v>0</v>
      </c>
      <c r="DQ34" s="764">
        <f t="shared" si="29"/>
        <v>107253.96637338755</v>
      </c>
      <c r="DR34" s="764">
        <f t="shared" si="30"/>
        <v>214507.9327467751</v>
      </c>
      <c r="DS34" s="764">
        <f t="shared" si="31"/>
        <v>35751.322124462517</v>
      </c>
      <c r="DT34" s="764">
        <f t="shared" si="32"/>
        <v>0</v>
      </c>
      <c r="DU34" s="764">
        <f t="shared" si="33"/>
        <v>0</v>
      </c>
      <c r="DV34" s="764">
        <f t="shared" si="34"/>
        <v>357513.22124462517</v>
      </c>
    </row>
    <row r="35" spans="1:126" ht="14.4">
      <c r="A35" s="63">
        <v>20.5</v>
      </c>
      <c r="B35" s="40">
        <v>0</v>
      </c>
      <c r="C35" s="790">
        <v>0</v>
      </c>
      <c r="D35" s="790">
        <v>75</v>
      </c>
      <c r="E35" s="790">
        <v>25</v>
      </c>
      <c r="F35" s="790">
        <v>0</v>
      </c>
      <c r="G35" s="790">
        <v>0</v>
      </c>
      <c r="H35" s="38">
        <v>0</v>
      </c>
      <c r="I35" s="1"/>
      <c r="J35" s="763">
        <v>20.5</v>
      </c>
      <c r="K35" s="664">
        <f t="shared" si="36"/>
        <v>0</v>
      </c>
      <c r="L35" s="664">
        <f t="shared" si="36"/>
        <v>0</v>
      </c>
      <c r="M35" s="664">
        <f t="shared" si="36"/>
        <v>57266.182680965772</v>
      </c>
      <c r="N35" s="664">
        <f t="shared" si="36"/>
        <v>19088.727560321924</v>
      </c>
      <c r="O35" s="664">
        <f t="shared" si="36"/>
        <v>0</v>
      </c>
      <c r="P35" s="664">
        <f t="shared" si="36"/>
        <v>0</v>
      </c>
      <c r="Q35" s="664">
        <f t="shared" si="36"/>
        <v>0</v>
      </c>
      <c r="R35" s="664">
        <v>76354.910241287696</v>
      </c>
      <c r="S35" s="1"/>
      <c r="T35" s="1"/>
      <c r="U35" s="1"/>
      <c r="V35" s="114">
        <v>20.5</v>
      </c>
      <c r="W35" s="789"/>
      <c r="X35" s="722">
        <v>1.3888888888888888</v>
      </c>
      <c r="Y35" s="722">
        <v>66.666666666666657</v>
      </c>
      <c r="Z35" s="722">
        <v>31.944444444444443</v>
      </c>
      <c r="AA35" s="722"/>
      <c r="AB35" s="722"/>
      <c r="AC35" s="113"/>
      <c r="AD35" s="1"/>
      <c r="AE35" s="36">
        <v>20.5</v>
      </c>
      <c r="AF35" s="787">
        <f t="shared" si="35"/>
        <v>0</v>
      </c>
      <c r="AG35" s="787">
        <f t="shared" si="35"/>
        <v>10371.611614463856</v>
      </c>
      <c r="AH35" s="787">
        <f t="shared" si="35"/>
        <v>497837.35749426502</v>
      </c>
      <c r="AI35" s="787">
        <f t="shared" si="35"/>
        <v>238547.06713266869</v>
      </c>
      <c r="AJ35" s="787">
        <f t="shared" si="35"/>
        <v>0</v>
      </c>
      <c r="AK35" s="787">
        <f t="shared" si="35"/>
        <v>0</v>
      </c>
      <c r="AL35" s="788">
        <f t="shared" si="35"/>
        <v>0</v>
      </c>
      <c r="AM35" s="142">
        <v>746756.03624139773</v>
      </c>
      <c r="AQ35" s="692">
        <v>21.5</v>
      </c>
      <c r="AR35" s="764">
        <v>0</v>
      </c>
      <c r="AS35" s="764">
        <v>0</v>
      </c>
      <c r="AT35" s="764">
        <v>33.333333333333329</v>
      </c>
      <c r="AU35" s="764">
        <v>33.333333333333329</v>
      </c>
      <c r="AV35" s="764">
        <v>33.333333333333329</v>
      </c>
      <c r="AW35" s="764">
        <v>0</v>
      </c>
      <c r="AX35" s="764">
        <v>0</v>
      </c>
      <c r="AZ35" s="2">
        <v>105523.97027110062</v>
      </c>
      <c r="BB35" s="692">
        <v>21.5</v>
      </c>
      <c r="BC35" s="764">
        <f t="shared" si="0"/>
        <v>0</v>
      </c>
      <c r="BD35" s="764">
        <f t="shared" si="1"/>
        <v>0</v>
      </c>
      <c r="BE35" s="764">
        <f t="shared" si="2"/>
        <v>35174.656757033532</v>
      </c>
      <c r="BF35" s="764">
        <f t="shared" si="3"/>
        <v>35174.656757033532</v>
      </c>
      <c r="BG35" s="764">
        <f t="shared" si="4"/>
        <v>35174.656757033532</v>
      </c>
      <c r="BH35" s="764">
        <f t="shared" si="5"/>
        <v>0</v>
      </c>
      <c r="BI35" s="764">
        <f t="shared" si="6"/>
        <v>0</v>
      </c>
      <c r="BJ35" s="786">
        <f t="shared" si="17"/>
        <v>105523.9702711006</v>
      </c>
      <c r="BM35" s="692">
        <v>21.5</v>
      </c>
      <c r="BN35" s="764">
        <v>0</v>
      </c>
      <c r="BO35" s="764">
        <v>0</v>
      </c>
      <c r="BP35" s="764">
        <v>33.333333333333329</v>
      </c>
      <c r="BQ35" s="764">
        <v>33.333333333333329</v>
      </c>
      <c r="BR35" s="764">
        <v>33.333333333333329</v>
      </c>
      <c r="BS35" s="764">
        <v>0</v>
      </c>
      <c r="BT35" s="764">
        <v>0</v>
      </c>
      <c r="BV35" s="209">
        <v>161431.82559113402</v>
      </c>
      <c r="BX35" s="692">
        <v>21.5</v>
      </c>
      <c r="BY35" s="764">
        <f t="shared" si="7"/>
        <v>0</v>
      </c>
      <c r="BZ35" s="764">
        <f t="shared" si="8"/>
        <v>0</v>
      </c>
      <c r="CA35" s="764">
        <f t="shared" si="9"/>
        <v>53810.608530377998</v>
      </c>
      <c r="CB35" s="764">
        <f t="shared" si="10"/>
        <v>53810.608530377998</v>
      </c>
      <c r="CC35" s="764">
        <f t="shared" si="11"/>
        <v>53810.608530377998</v>
      </c>
      <c r="CD35" s="764">
        <f t="shared" si="12"/>
        <v>0</v>
      </c>
      <c r="CE35" s="764">
        <f t="shared" si="13"/>
        <v>0</v>
      </c>
      <c r="CF35" s="786">
        <f t="shared" si="14"/>
        <v>161431.82559113399</v>
      </c>
      <c r="CH35" s="692">
        <v>21.5</v>
      </c>
      <c r="CI35" s="764">
        <v>0</v>
      </c>
      <c r="CJ35" s="764">
        <v>0</v>
      </c>
      <c r="CK35" s="764">
        <v>33.333333333333329</v>
      </c>
      <c r="CL35" s="764">
        <v>33.333333333333329</v>
      </c>
      <c r="CM35" s="764">
        <v>33.333333333333329</v>
      </c>
      <c r="CN35" s="764">
        <v>0</v>
      </c>
      <c r="CO35" s="764">
        <v>0</v>
      </c>
      <c r="CP35">
        <v>21.5</v>
      </c>
      <c r="CQ35" s="244">
        <v>302624.46851856279</v>
      </c>
      <c r="CS35" s="692">
        <v>21.5</v>
      </c>
      <c r="CT35" s="764">
        <f t="shared" si="18"/>
        <v>0</v>
      </c>
      <c r="CU35" s="764">
        <f t="shared" si="19"/>
        <v>0</v>
      </c>
      <c r="CV35" s="764">
        <f t="shared" si="20"/>
        <v>100874.8228395209</v>
      </c>
      <c r="CW35" s="764">
        <f t="shared" si="21"/>
        <v>100874.8228395209</v>
      </c>
      <c r="CX35" s="764">
        <f t="shared" si="22"/>
        <v>100874.8228395209</v>
      </c>
      <c r="CY35" s="764">
        <f t="shared" si="23"/>
        <v>0</v>
      </c>
      <c r="CZ35" s="764">
        <f t="shared" si="24"/>
        <v>0</v>
      </c>
      <c r="DA35" s="764">
        <f t="shared" si="25"/>
        <v>302624.46851856273</v>
      </c>
      <c r="DC35" s="692">
        <v>21.5</v>
      </c>
      <c r="DD35" s="764">
        <v>0</v>
      </c>
      <c r="DE35" s="764">
        <v>0</v>
      </c>
      <c r="DF35" s="764">
        <v>33.333333333333329</v>
      </c>
      <c r="DG35" s="764">
        <v>33.333333333333329</v>
      </c>
      <c r="DH35" s="764">
        <v>33.333333333333329</v>
      </c>
      <c r="DI35" s="764">
        <v>0</v>
      </c>
      <c r="DJ35" s="764">
        <v>0</v>
      </c>
      <c r="DK35">
        <v>21.5</v>
      </c>
      <c r="DL35" s="244">
        <v>324557.71777500497</v>
      </c>
      <c r="DM35" s="2">
        <f t="shared" si="26"/>
        <v>21.75</v>
      </c>
      <c r="DN35" s="692">
        <v>21.5</v>
      </c>
      <c r="DO35" s="764">
        <f t="shared" si="27"/>
        <v>0</v>
      </c>
      <c r="DP35" s="764">
        <f t="shared" si="28"/>
        <v>0</v>
      </c>
      <c r="DQ35" s="764">
        <f t="shared" si="29"/>
        <v>108185.90592500163</v>
      </c>
      <c r="DR35" s="764">
        <f t="shared" si="30"/>
        <v>108185.90592500163</v>
      </c>
      <c r="DS35" s="764">
        <f t="shared" si="31"/>
        <v>108185.90592500163</v>
      </c>
      <c r="DT35" s="764">
        <f t="shared" si="32"/>
        <v>0</v>
      </c>
      <c r="DU35" s="764">
        <f t="shared" si="33"/>
        <v>0</v>
      </c>
      <c r="DV35" s="764">
        <f t="shared" si="34"/>
        <v>324557.71777500492</v>
      </c>
    </row>
    <row r="36" spans="1:126" ht="14.4">
      <c r="A36" s="63">
        <v>21</v>
      </c>
      <c r="B36" s="40">
        <v>0</v>
      </c>
      <c r="C36" s="790">
        <v>0</v>
      </c>
      <c r="D36" s="790">
        <v>60</v>
      </c>
      <c r="E36" s="790">
        <v>40</v>
      </c>
      <c r="F36" s="790">
        <v>0</v>
      </c>
      <c r="G36" s="790">
        <v>0</v>
      </c>
      <c r="H36" s="38">
        <v>0</v>
      </c>
      <c r="I36" s="1"/>
      <c r="J36" s="763">
        <v>21</v>
      </c>
      <c r="K36" s="664">
        <f t="shared" si="36"/>
        <v>0</v>
      </c>
      <c r="L36" s="664">
        <f t="shared" si="36"/>
        <v>0</v>
      </c>
      <c r="M36" s="664">
        <f t="shared" si="36"/>
        <v>38804.125173476532</v>
      </c>
      <c r="N36" s="664">
        <f t="shared" si="36"/>
        <v>25869.416782317687</v>
      </c>
      <c r="O36" s="664">
        <f t="shared" si="36"/>
        <v>0</v>
      </c>
      <c r="P36" s="664">
        <f t="shared" si="36"/>
        <v>0</v>
      </c>
      <c r="Q36" s="664">
        <f t="shared" si="36"/>
        <v>0</v>
      </c>
      <c r="R36" s="664">
        <v>64673.541955794222</v>
      </c>
      <c r="S36" s="1"/>
      <c r="T36" s="1"/>
      <c r="U36" s="1"/>
      <c r="V36" s="114">
        <v>21</v>
      </c>
      <c r="W36" s="789"/>
      <c r="X36" s="722"/>
      <c r="Y36" s="722">
        <v>42.857142857142854</v>
      </c>
      <c r="Z36" s="722">
        <v>57.142857142857139</v>
      </c>
      <c r="AA36" s="722"/>
      <c r="AB36" s="722"/>
      <c r="AC36" s="113"/>
      <c r="AD36" s="1"/>
      <c r="AE36" s="36">
        <v>21</v>
      </c>
      <c r="AF36" s="787">
        <f t="shared" si="35"/>
        <v>0</v>
      </c>
      <c r="AG36" s="787">
        <f t="shared" si="35"/>
        <v>0</v>
      </c>
      <c r="AH36" s="787">
        <f t="shared" si="35"/>
        <v>251026.10384971954</v>
      </c>
      <c r="AI36" s="787">
        <f t="shared" si="35"/>
        <v>334701.47179962607</v>
      </c>
      <c r="AJ36" s="787">
        <f t="shared" si="35"/>
        <v>0</v>
      </c>
      <c r="AK36" s="787">
        <f t="shared" si="35"/>
        <v>0</v>
      </c>
      <c r="AL36" s="788">
        <f t="shared" si="35"/>
        <v>0</v>
      </c>
      <c r="AM36" s="142">
        <v>585727.57564934564</v>
      </c>
      <c r="AQ36" s="731">
        <v>22</v>
      </c>
      <c r="AR36" s="730"/>
      <c r="AS36" s="730"/>
      <c r="AT36" s="730">
        <v>18.918918918918919</v>
      </c>
      <c r="AU36" s="730">
        <v>78.378378378378372</v>
      </c>
      <c r="AV36" s="730">
        <v>2.7027027027027026</v>
      </c>
      <c r="AW36" s="730"/>
      <c r="AX36" s="730"/>
      <c r="AZ36" s="2">
        <v>74721.392329908995</v>
      </c>
      <c r="BB36" s="692">
        <v>22</v>
      </c>
      <c r="BC36" s="764">
        <f t="shared" si="0"/>
        <v>0</v>
      </c>
      <c r="BD36" s="764">
        <f t="shared" si="1"/>
        <v>0</v>
      </c>
      <c r="BE36" s="764">
        <f t="shared" si="2"/>
        <v>14136.479629982783</v>
      </c>
      <c r="BF36" s="764">
        <f t="shared" si="3"/>
        <v>58565.41560992867</v>
      </c>
      <c r="BG36" s="764">
        <f t="shared" si="4"/>
        <v>2019.4970899975403</v>
      </c>
      <c r="BH36" s="764">
        <f t="shared" si="5"/>
        <v>0</v>
      </c>
      <c r="BI36" s="764">
        <f t="shared" si="6"/>
        <v>0</v>
      </c>
      <c r="BJ36" s="786">
        <f t="shared" si="17"/>
        <v>74721.392329908995</v>
      </c>
      <c r="BM36" s="731">
        <v>22</v>
      </c>
      <c r="BN36" s="730"/>
      <c r="BO36" s="730"/>
      <c r="BP36" s="730">
        <v>18.918918918918919</v>
      </c>
      <c r="BQ36" s="730">
        <v>78.378378378378372</v>
      </c>
      <c r="BR36" s="730">
        <v>2.7027027027027026</v>
      </c>
      <c r="BS36" s="730"/>
      <c r="BT36" s="730"/>
      <c r="BV36" s="209">
        <v>141758.8380275055</v>
      </c>
      <c r="BX36" s="692">
        <v>22</v>
      </c>
      <c r="BY36" s="764">
        <f t="shared" si="7"/>
        <v>0</v>
      </c>
      <c r="BZ36" s="764">
        <f t="shared" si="8"/>
        <v>0</v>
      </c>
      <c r="CA36" s="764">
        <f t="shared" si="9"/>
        <v>26819.239626825365</v>
      </c>
      <c r="CB36" s="764">
        <f t="shared" si="10"/>
        <v>111108.27845399079</v>
      </c>
      <c r="CC36" s="764">
        <f t="shared" si="11"/>
        <v>3831.3199466893375</v>
      </c>
      <c r="CD36" s="764">
        <f t="shared" si="12"/>
        <v>0</v>
      </c>
      <c r="CE36" s="764">
        <f t="shared" si="13"/>
        <v>0</v>
      </c>
      <c r="CF36" s="786">
        <f t="shared" si="14"/>
        <v>141758.83802750547</v>
      </c>
      <c r="CH36" s="731">
        <v>22</v>
      </c>
      <c r="CI36" s="730"/>
      <c r="CJ36" s="730"/>
      <c r="CK36" s="730">
        <v>18.918918918918919</v>
      </c>
      <c r="CL36" s="730">
        <v>78.378378378378372</v>
      </c>
      <c r="CM36" s="730">
        <v>2.7027027027027026</v>
      </c>
      <c r="CN36" s="730"/>
      <c r="CO36" s="730"/>
      <c r="CP36">
        <v>22</v>
      </c>
      <c r="CQ36" s="244">
        <v>246831.18568669312</v>
      </c>
      <c r="CS36" s="692">
        <v>22</v>
      </c>
      <c r="CT36" s="764">
        <f t="shared" si="18"/>
        <v>0</v>
      </c>
      <c r="CU36" s="764">
        <f t="shared" si="19"/>
        <v>0</v>
      </c>
      <c r="CV36" s="764">
        <f t="shared" si="20"/>
        <v>46697.791886671672</v>
      </c>
      <c r="CW36" s="764">
        <f t="shared" si="21"/>
        <v>193462.28067335405</v>
      </c>
      <c r="CX36" s="764">
        <f t="shared" si="22"/>
        <v>6671.113126667381</v>
      </c>
      <c r="CY36" s="764">
        <f t="shared" si="23"/>
        <v>0</v>
      </c>
      <c r="CZ36" s="764">
        <f t="shared" si="24"/>
        <v>0</v>
      </c>
      <c r="DA36" s="764">
        <f t="shared" si="25"/>
        <v>246831.18568669312</v>
      </c>
      <c r="DC36" s="731">
        <v>22</v>
      </c>
      <c r="DD36" s="730"/>
      <c r="DE36" s="730"/>
      <c r="DF36" s="730">
        <v>18.918918918918919</v>
      </c>
      <c r="DG36" s="730">
        <v>78.378378378378372</v>
      </c>
      <c r="DH36" s="730">
        <v>2.7027027027027026</v>
      </c>
      <c r="DI36" s="730"/>
      <c r="DJ36" s="730"/>
      <c r="DK36">
        <v>22</v>
      </c>
      <c r="DL36" s="244">
        <v>234286.55150269793</v>
      </c>
      <c r="DM36" s="2">
        <f t="shared" si="26"/>
        <v>22.25</v>
      </c>
      <c r="DN36" s="692">
        <v>22</v>
      </c>
      <c r="DO36" s="764">
        <f t="shared" si="27"/>
        <v>0</v>
      </c>
      <c r="DP36" s="764">
        <f t="shared" si="28"/>
        <v>0</v>
      </c>
      <c r="DQ36" s="764">
        <f t="shared" si="29"/>
        <v>44324.482716726634</v>
      </c>
      <c r="DR36" s="764">
        <f t="shared" si="30"/>
        <v>183629.9998264389</v>
      </c>
      <c r="DS36" s="764">
        <f t="shared" si="31"/>
        <v>6332.0689595323756</v>
      </c>
      <c r="DT36" s="764">
        <f t="shared" si="32"/>
        <v>0</v>
      </c>
      <c r="DU36" s="764">
        <f t="shared" si="33"/>
        <v>0</v>
      </c>
      <c r="DV36" s="764">
        <f t="shared" si="34"/>
        <v>234286.5515026979</v>
      </c>
    </row>
    <row r="37" spans="1:126" ht="14.4">
      <c r="A37" s="63">
        <v>21.5</v>
      </c>
      <c r="B37" s="40">
        <v>0</v>
      </c>
      <c r="C37" s="790">
        <v>0</v>
      </c>
      <c r="D37" s="790">
        <v>61.53846153846154</v>
      </c>
      <c r="E37" s="790">
        <v>34.615384615384613</v>
      </c>
      <c r="F37" s="790">
        <v>3.8461538461538463</v>
      </c>
      <c r="G37" s="790">
        <v>0</v>
      </c>
      <c r="H37" s="38">
        <v>0</v>
      </c>
      <c r="I37" s="1"/>
      <c r="J37" s="763">
        <v>21.5</v>
      </c>
      <c r="K37" s="664">
        <f t="shared" si="36"/>
        <v>0</v>
      </c>
      <c r="L37" s="664">
        <f t="shared" si="36"/>
        <v>0</v>
      </c>
      <c r="M37" s="664">
        <f t="shared" si="36"/>
        <v>51436.59467318673</v>
      </c>
      <c r="N37" s="664">
        <f t="shared" si="36"/>
        <v>28933.084503667531</v>
      </c>
      <c r="O37" s="664">
        <f t="shared" si="36"/>
        <v>3214.7871670741706</v>
      </c>
      <c r="P37" s="664">
        <f t="shared" si="36"/>
        <v>0</v>
      </c>
      <c r="Q37" s="664">
        <f t="shared" si="36"/>
        <v>0</v>
      </c>
      <c r="R37" s="664">
        <v>83584.466343928434</v>
      </c>
      <c r="S37" s="1"/>
      <c r="T37" s="1"/>
      <c r="U37" s="1"/>
      <c r="V37" s="114">
        <v>21.5</v>
      </c>
      <c r="W37" s="789"/>
      <c r="X37" s="722"/>
      <c r="Y37" s="722">
        <v>45.945945945945951</v>
      </c>
      <c r="Z37" s="722">
        <v>51.351351351351347</v>
      </c>
      <c r="AA37" s="722">
        <v>2.7027027027027026</v>
      </c>
      <c r="AB37" s="722"/>
      <c r="AC37" s="113"/>
      <c r="AD37" s="1"/>
      <c r="AE37" s="36">
        <v>21.5</v>
      </c>
      <c r="AF37" s="787">
        <f t="shared" si="35"/>
        <v>0</v>
      </c>
      <c r="AG37" s="787">
        <f t="shared" si="35"/>
        <v>0</v>
      </c>
      <c r="AH37" s="787">
        <f t="shared" si="35"/>
        <v>138019.97155181764</v>
      </c>
      <c r="AI37" s="787">
        <f t="shared" si="35"/>
        <v>154257.61526379618</v>
      </c>
      <c r="AJ37" s="787">
        <f t="shared" si="35"/>
        <v>8118.8218559892721</v>
      </c>
      <c r="AK37" s="787">
        <f t="shared" si="35"/>
        <v>0</v>
      </c>
      <c r="AL37" s="788">
        <f t="shared" si="35"/>
        <v>0</v>
      </c>
      <c r="AM37" s="142">
        <v>300396.40867160307</v>
      </c>
      <c r="AQ37" s="731">
        <v>22.5</v>
      </c>
      <c r="AR37" s="730"/>
      <c r="AS37" s="730"/>
      <c r="AT37" s="730">
        <v>12.5</v>
      </c>
      <c r="AU37" s="730">
        <v>75</v>
      </c>
      <c r="AV37" s="730">
        <v>12.5</v>
      </c>
      <c r="AW37" s="730"/>
      <c r="AX37" s="730"/>
      <c r="AZ37" s="2">
        <v>50558.612183772886</v>
      </c>
      <c r="BB37" s="692">
        <v>22.5</v>
      </c>
      <c r="BC37" s="764">
        <f t="shared" si="0"/>
        <v>0</v>
      </c>
      <c r="BD37" s="764">
        <f t="shared" si="1"/>
        <v>0</v>
      </c>
      <c r="BE37" s="764">
        <f t="shared" si="2"/>
        <v>6319.8265229716108</v>
      </c>
      <c r="BF37" s="764">
        <f t="shared" si="3"/>
        <v>37918.959137829661</v>
      </c>
      <c r="BG37" s="764">
        <f t="shared" si="4"/>
        <v>6319.8265229716108</v>
      </c>
      <c r="BH37" s="764">
        <f t="shared" si="5"/>
        <v>0</v>
      </c>
      <c r="BI37" s="764">
        <f t="shared" si="6"/>
        <v>0</v>
      </c>
      <c r="BJ37" s="786">
        <f t="shared" si="17"/>
        <v>50558.612183772886</v>
      </c>
      <c r="BM37" s="731">
        <v>22.5</v>
      </c>
      <c r="BN37" s="730"/>
      <c r="BO37" s="730"/>
      <c r="BP37" s="730">
        <v>12.5</v>
      </c>
      <c r="BQ37" s="730">
        <v>75</v>
      </c>
      <c r="BR37" s="730">
        <v>12.5</v>
      </c>
      <c r="BS37" s="730"/>
      <c r="BT37" s="730"/>
      <c r="BV37" s="209">
        <v>95678.094061733093</v>
      </c>
      <c r="BX37" s="692">
        <v>22.5</v>
      </c>
      <c r="BY37" s="764">
        <f t="shared" si="7"/>
        <v>0</v>
      </c>
      <c r="BZ37" s="764">
        <f t="shared" si="8"/>
        <v>0</v>
      </c>
      <c r="CA37" s="764">
        <f t="shared" si="9"/>
        <v>11959.761757716637</v>
      </c>
      <c r="CB37" s="764">
        <f t="shared" si="10"/>
        <v>71758.570546299816</v>
      </c>
      <c r="CC37" s="764">
        <f t="shared" si="11"/>
        <v>11959.761757716637</v>
      </c>
      <c r="CD37" s="764">
        <f t="shared" si="12"/>
        <v>0</v>
      </c>
      <c r="CE37" s="764">
        <f t="shared" si="13"/>
        <v>0</v>
      </c>
      <c r="CF37" s="786">
        <f t="shared" si="14"/>
        <v>95678.094061733093</v>
      </c>
      <c r="CH37" s="731">
        <v>22.5</v>
      </c>
      <c r="CI37" s="730"/>
      <c r="CJ37" s="730"/>
      <c r="CK37" s="730">
        <v>12.5</v>
      </c>
      <c r="CL37" s="730">
        <v>75</v>
      </c>
      <c r="CM37" s="730">
        <v>12.5</v>
      </c>
      <c r="CN37" s="730"/>
      <c r="CO37" s="730"/>
      <c r="CP37">
        <v>22.5</v>
      </c>
      <c r="CQ37" s="244">
        <v>189556.79091684893</v>
      </c>
      <c r="CS37" s="692">
        <v>22.5</v>
      </c>
      <c r="CT37" s="764">
        <f t="shared" si="18"/>
        <v>0</v>
      </c>
      <c r="CU37" s="764">
        <f t="shared" si="19"/>
        <v>0</v>
      </c>
      <c r="CV37" s="764">
        <f t="shared" si="20"/>
        <v>23694.598864606116</v>
      </c>
      <c r="CW37" s="764">
        <f t="shared" si="21"/>
        <v>142167.5931876367</v>
      </c>
      <c r="CX37" s="764">
        <f t="shared" si="22"/>
        <v>23694.598864606116</v>
      </c>
      <c r="CY37" s="764">
        <f t="shared" si="23"/>
        <v>0</v>
      </c>
      <c r="CZ37" s="764">
        <f t="shared" si="24"/>
        <v>0</v>
      </c>
      <c r="DA37" s="764">
        <f t="shared" si="25"/>
        <v>189556.79091684893</v>
      </c>
      <c r="DC37" s="731">
        <v>22.5</v>
      </c>
      <c r="DD37" s="730"/>
      <c r="DE37" s="730"/>
      <c r="DF37" s="730">
        <v>12.5</v>
      </c>
      <c r="DG37" s="730">
        <v>75</v>
      </c>
      <c r="DH37" s="730">
        <v>12.5</v>
      </c>
      <c r="DI37" s="730"/>
      <c r="DJ37" s="730"/>
      <c r="DK37">
        <v>22.5</v>
      </c>
      <c r="DL37" s="244">
        <v>145682.78354095138</v>
      </c>
      <c r="DM37" s="2">
        <f t="shared" si="26"/>
        <v>22.75</v>
      </c>
      <c r="DN37" s="692">
        <v>22.5</v>
      </c>
      <c r="DO37" s="764">
        <f t="shared" si="27"/>
        <v>0</v>
      </c>
      <c r="DP37" s="764">
        <f t="shared" si="28"/>
        <v>0</v>
      </c>
      <c r="DQ37" s="764">
        <f t="shared" si="29"/>
        <v>18210.347942618922</v>
      </c>
      <c r="DR37" s="764">
        <f t="shared" si="30"/>
        <v>109262.08765571353</v>
      </c>
      <c r="DS37" s="764">
        <f t="shared" si="31"/>
        <v>18210.347942618922</v>
      </c>
      <c r="DT37" s="764">
        <f t="shared" si="32"/>
        <v>0</v>
      </c>
      <c r="DU37" s="764">
        <f t="shared" si="33"/>
        <v>0</v>
      </c>
      <c r="DV37" s="764">
        <f t="shared" si="34"/>
        <v>145682.78354095138</v>
      </c>
    </row>
    <row r="38" spans="1:126" ht="14.4">
      <c r="A38" s="63">
        <v>22</v>
      </c>
      <c r="B38" s="40">
        <v>0</v>
      </c>
      <c r="C38" s="790">
        <v>0</v>
      </c>
      <c r="D38" s="790">
        <v>28.571428571428569</v>
      </c>
      <c r="E38" s="790">
        <v>66.666666666666657</v>
      </c>
      <c r="F38" s="790">
        <v>4.7619047619047619</v>
      </c>
      <c r="G38" s="790">
        <v>0</v>
      </c>
      <c r="H38" s="38">
        <v>0</v>
      </c>
      <c r="I38" s="1"/>
      <c r="J38" s="763">
        <v>22</v>
      </c>
      <c r="K38" s="664">
        <f t="shared" si="36"/>
        <v>0</v>
      </c>
      <c r="L38" s="664">
        <f t="shared" si="36"/>
        <v>0</v>
      </c>
      <c r="M38" s="664">
        <f t="shared" si="36"/>
        <v>37053.932424254737</v>
      </c>
      <c r="N38" s="664">
        <f t="shared" si="36"/>
        <v>86459.17565659438</v>
      </c>
      <c r="O38" s="664">
        <f t="shared" si="36"/>
        <v>6175.6554040424562</v>
      </c>
      <c r="P38" s="664">
        <f t="shared" si="36"/>
        <v>0</v>
      </c>
      <c r="Q38" s="664">
        <f t="shared" si="36"/>
        <v>0</v>
      </c>
      <c r="R38" s="664">
        <v>129688.76348489158</v>
      </c>
      <c r="S38" s="1"/>
      <c r="T38" s="1"/>
      <c r="U38" s="1"/>
      <c r="V38" s="114">
        <v>22</v>
      </c>
      <c r="W38" s="789"/>
      <c r="X38" s="722"/>
      <c r="Y38" s="722">
        <v>18.918918918918919</v>
      </c>
      <c r="Z38" s="722">
        <v>78.378378378378372</v>
      </c>
      <c r="AA38" s="722">
        <v>2.7027027027027026</v>
      </c>
      <c r="AB38" s="722"/>
      <c r="AC38" s="113"/>
      <c r="AD38" s="1"/>
      <c r="AE38" s="36">
        <v>22</v>
      </c>
      <c r="AF38" s="787">
        <f t="shared" si="35"/>
        <v>0</v>
      </c>
      <c r="AG38" s="787">
        <f t="shared" si="35"/>
        <v>0</v>
      </c>
      <c r="AH38" s="787">
        <f t="shared" si="35"/>
        <v>31521.158774523803</v>
      </c>
      <c r="AI38" s="787">
        <f t="shared" si="35"/>
        <v>130587.65778017003</v>
      </c>
      <c r="AJ38" s="787">
        <f t="shared" si="35"/>
        <v>4503.0226820748285</v>
      </c>
      <c r="AK38" s="787">
        <f t="shared" si="35"/>
        <v>0</v>
      </c>
      <c r="AL38" s="788">
        <f t="shared" si="35"/>
        <v>0</v>
      </c>
      <c r="AM38" s="142">
        <v>166611.83923676866</v>
      </c>
      <c r="AQ38" s="731">
        <v>23</v>
      </c>
      <c r="AR38" s="730"/>
      <c r="AS38" s="730"/>
      <c r="AT38" s="730">
        <v>5.8823529411764701</v>
      </c>
      <c r="AU38" s="730">
        <v>50</v>
      </c>
      <c r="AV38" s="730">
        <v>44.117647058823529</v>
      </c>
      <c r="AW38" s="730"/>
      <c r="AX38" s="730"/>
      <c r="AZ38" s="2">
        <v>70943.878336564259</v>
      </c>
      <c r="BB38" s="692">
        <v>23</v>
      </c>
      <c r="BC38" s="764">
        <f t="shared" si="0"/>
        <v>0</v>
      </c>
      <c r="BD38" s="764">
        <f t="shared" si="1"/>
        <v>0</v>
      </c>
      <c r="BE38" s="764">
        <f t="shared" si="2"/>
        <v>4173.1693139155441</v>
      </c>
      <c r="BF38" s="764">
        <f t="shared" si="3"/>
        <v>35471.93916828213</v>
      </c>
      <c r="BG38" s="764">
        <f t="shared" si="4"/>
        <v>31298.769854366583</v>
      </c>
      <c r="BH38" s="764">
        <f t="shared" si="5"/>
        <v>0</v>
      </c>
      <c r="BI38" s="764">
        <f t="shared" si="6"/>
        <v>0</v>
      </c>
      <c r="BJ38" s="786">
        <f t="shared" si="17"/>
        <v>70943.878336564259</v>
      </c>
      <c r="BM38" s="731">
        <v>23</v>
      </c>
      <c r="BN38" s="730"/>
      <c r="BO38" s="730"/>
      <c r="BP38" s="730">
        <v>5.8823529411764701</v>
      </c>
      <c r="BQ38" s="730">
        <v>50</v>
      </c>
      <c r="BR38" s="730">
        <v>44.117647058823529</v>
      </c>
      <c r="BS38" s="730"/>
      <c r="BT38" s="730"/>
      <c r="BV38" s="209">
        <v>85638.36159263704</v>
      </c>
      <c r="BX38" s="692">
        <v>23</v>
      </c>
      <c r="BY38" s="764">
        <f t="shared" si="7"/>
        <v>0</v>
      </c>
      <c r="BZ38" s="764">
        <f t="shared" si="8"/>
        <v>0</v>
      </c>
      <c r="CA38" s="764">
        <f t="shared" si="9"/>
        <v>5037.5506819198254</v>
      </c>
      <c r="CB38" s="764">
        <f t="shared" si="10"/>
        <v>42819.18079631852</v>
      </c>
      <c r="CC38" s="764">
        <f t="shared" si="11"/>
        <v>37781.630114398693</v>
      </c>
      <c r="CD38" s="764">
        <f t="shared" si="12"/>
        <v>0</v>
      </c>
      <c r="CE38" s="764">
        <f t="shared" si="13"/>
        <v>0</v>
      </c>
      <c r="CF38" s="786">
        <f t="shared" si="14"/>
        <v>85638.36159263704</v>
      </c>
      <c r="CH38" s="731">
        <v>23</v>
      </c>
      <c r="CI38" s="730"/>
      <c r="CJ38" s="730"/>
      <c r="CK38" s="730">
        <v>5.8823529411764701</v>
      </c>
      <c r="CL38" s="730">
        <v>50</v>
      </c>
      <c r="CM38" s="730">
        <v>44.117647058823529</v>
      </c>
      <c r="CN38" s="730"/>
      <c r="CO38" s="730"/>
      <c r="CP38">
        <v>23</v>
      </c>
      <c r="CQ38" s="244">
        <v>141380.27863722219</v>
      </c>
      <c r="CS38" s="692">
        <v>23</v>
      </c>
      <c r="CT38" s="764">
        <f t="shared" si="18"/>
        <v>0</v>
      </c>
      <c r="CU38" s="764">
        <f t="shared" si="19"/>
        <v>0</v>
      </c>
      <c r="CV38" s="764">
        <f t="shared" si="20"/>
        <v>8316.4869786601284</v>
      </c>
      <c r="CW38" s="764">
        <f t="shared" si="21"/>
        <v>70690.139318611094</v>
      </c>
      <c r="CX38" s="764">
        <f t="shared" si="22"/>
        <v>62373.652339950961</v>
      </c>
      <c r="CY38" s="764">
        <f t="shared" si="23"/>
        <v>0</v>
      </c>
      <c r="CZ38" s="764">
        <f t="shared" si="24"/>
        <v>0</v>
      </c>
      <c r="DA38" s="764">
        <f t="shared" si="25"/>
        <v>141380.27863722219</v>
      </c>
      <c r="DC38" s="731">
        <v>23</v>
      </c>
      <c r="DD38" s="730"/>
      <c r="DE38" s="730"/>
      <c r="DF38" s="730">
        <v>5.8823529411764701</v>
      </c>
      <c r="DG38" s="730">
        <v>50</v>
      </c>
      <c r="DH38" s="730">
        <v>44.117647058823529</v>
      </c>
      <c r="DI38" s="730"/>
      <c r="DJ38" s="730"/>
      <c r="DK38">
        <v>23</v>
      </c>
      <c r="DL38" s="244">
        <v>58708.916287623542</v>
      </c>
      <c r="DM38" s="2">
        <f t="shared" si="26"/>
        <v>23.25</v>
      </c>
      <c r="DN38" s="692">
        <v>23</v>
      </c>
      <c r="DO38" s="764">
        <f t="shared" si="27"/>
        <v>0</v>
      </c>
      <c r="DP38" s="764">
        <f t="shared" si="28"/>
        <v>0</v>
      </c>
      <c r="DQ38" s="764">
        <f t="shared" si="29"/>
        <v>3453.465663977855</v>
      </c>
      <c r="DR38" s="764">
        <f t="shared" si="30"/>
        <v>29354.458143811771</v>
      </c>
      <c r="DS38" s="764">
        <f t="shared" si="31"/>
        <v>25900.992479833916</v>
      </c>
      <c r="DT38" s="764">
        <f t="shared" si="32"/>
        <v>0</v>
      </c>
      <c r="DU38" s="764">
        <f t="shared" si="33"/>
        <v>0</v>
      </c>
      <c r="DV38" s="764">
        <f t="shared" si="34"/>
        <v>58708.91628762355</v>
      </c>
    </row>
    <row r="39" spans="1:126" ht="14.4">
      <c r="A39" s="63">
        <v>22.5</v>
      </c>
      <c r="B39" s="40">
        <v>0</v>
      </c>
      <c r="C39" s="790">
        <v>0</v>
      </c>
      <c r="D39" s="790">
        <v>13.333333333333334</v>
      </c>
      <c r="E39" s="790">
        <v>80</v>
      </c>
      <c r="F39" s="790">
        <v>6.666666666666667</v>
      </c>
      <c r="G39" s="790">
        <v>0</v>
      </c>
      <c r="H39" s="38">
        <v>0</v>
      </c>
      <c r="I39" s="1"/>
      <c r="J39" s="763">
        <v>22.5</v>
      </c>
      <c r="K39" s="664">
        <f t="shared" si="36"/>
        <v>0</v>
      </c>
      <c r="L39" s="664">
        <f t="shared" si="36"/>
        <v>0</v>
      </c>
      <c r="M39" s="664">
        <f t="shared" si="36"/>
        <v>18714.161453784596</v>
      </c>
      <c r="N39" s="664">
        <f t="shared" si="36"/>
        <v>112284.96872270758</v>
      </c>
      <c r="O39" s="664">
        <f t="shared" si="36"/>
        <v>9357.0807268922981</v>
      </c>
      <c r="P39" s="664">
        <f t="shared" si="36"/>
        <v>0</v>
      </c>
      <c r="Q39" s="664">
        <f t="shared" si="36"/>
        <v>0</v>
      </c>
      <c r="R39" s="664">
        <v>140356.21090338446</v>
      </c>
      <c r="S39" s="1"/>
      <c r="T39" s="1"/>
      <c r="U39" s="1"/>
      <c r="V39" s="114">
        <v>22.5</v>
      </c>
      <c r="W39" s="789"/>
      <c r="X39" s="722"/>
      <c r="Y39" s="722">
        <v>12.5</v>
      </c>
      <c r="Z39" s="722">
        <v>75</v>
      </c>
      <c r="AA39" s="722">
        <v>12.5</v>
      </c>
      <c r="AB39" s="722"/>
      <c r="AC39" s="113"/>
      <c r="AD39" s="1"/>
      <c r="AE39" s="36">
        <v>22.5</v>
      </c>
      <c r="AF39" s="787">
        <f t="shared" si="35"/>
        <v>0</v>
      </c>
      <c r="AG39" s="787">
        <f t="shared" si="35"/>
        <v>0</v>
      </c>
      <c r="AH39" s="787">
        <f t="shared" si="35"/>
        <v>10861.200546469792</v>
      </c>
      <c r="AI39" s="787">
        <f t="shared" si="35"/>
        <v>65167.20327881875</v>
      </c>
      <c r="AJ39" s="787">
        <f t="shared" si="35"/>
        <v>10861.200546469792</v>
      </c>
      <c r="AK39" s="787">
        <f t="shared" si="35"/>
        <v>0</v>
      </c>
      <c r="AL39" s="788">
        <f t="shared" si="35"/>
        <v>0</v>
      </c>
      <c r="AM39" s="142">
        <v>86889.604371758338</v>
      </c>
      <c r="AQ39" s="731">
        <v>23.5</v>
      </c>
      <c r="AR39" s="730"/>
      <c r="AS39" s="730"/>
      <c r="AT39" s="730"/>
      <c r="AU39" s="730">
        <v>24.242424242424242</v>
      </c>
      <c r="AV39" s="730">
        <v>75.757575757575751</v>
      </c>
      <c r="AW39" s="730"/>
      <c r="AX39" s="730"/>
      <c r="AY39" s="202"/>
      <c r="AZ39" s="2">
        <v>89350.278868564856</v>
      </c>
      <c r="BB39" s="692">
        <v>23.5</v>
      </c>
      <c r="BC39" s="764">
        <f t="shared" si="0"/>
        <v>0</v>
      </c>
      <c r="BD39" s="764">
        <f t="shared" si="1"/>
        <v>0</v>
      </c>
      <c r="BE39" s="764">
        <f t="shared" si="2"/>
        <v>0</v>
      </c>
      <c r="BF39" s="764">
        <f t="shared" si="3"/>
        <v>21660.673665106631</v>
      </c>
      <c r="BG39" s="764">
        <f t="shared" si="4"/>
        <v>67689.60520345821</v>
      </c>
      <c r="BH39" s="764">
        <f t="shared" si="5"/>
        <v>0</v>
      </c>
      <c r="BI39" s="764">
        <f t="shared" si="6"/>
        <v>0</v>
      </c>
      <c r="BJ39" s="786">
        <f t="shared" si="17"/>
        <v>89350.278868564841</v>
      </c>
      <c r="BM39" s="731">
        <v>23.5</v>
      </c>
      <c r="BN39" s="730"/>
      <c r="BO39" s="730"/>
      <c r="BP39" s="730"/>
      <c r="BQ39" s="730">
        <v>24.242424242424242</v>
      </c>
      <c r="BR39" s="730">
        <v>75.757575757575751</v>
      </c>
      <c r="BS39" s="730"/>
      <c r="BT39" s="730"/>
      <c r="BU39" s="202"/>
      <c r="BV39" s="209">
        <v>95015.3819232815</v>
      </c>
      <c r="BX39" s="692">
        <v>23.5</v>
      </c>
      <c r="BY39" s="764">
        <f t="shared" si="7"/>
        <v>0</v>
      </c>
      <c r="BZ39" s="764">
        <f t="shared" si="8"/>
        <v>0</v>
      </c>
      <c r="CA39" s="764">
        <f t="shared" si="9"/>
        <v>0</v>
      </c>
      <c r="CB39" s="764">
        <f t="shared" si="10"/>
        <v>23034.031981401575</v>
      </c>
      <c r="CC39" s="764">
        <f t="shared" si="11"/>
        <v>71981.349941879918</v>
      </c>
      <c r="CD39" s="764">
        <f t="shared" si="12"/>
        <v>0</v>
      </c>
      <c r="CE39" s="764">
        <f t="shared" si="13"/>
        <v>0</v>
      </c>
      <c r="CF39" s="786">
        <f t="shared" si="14"/>
        <v>95015.3819232815</v>
      </c>
      <c r="CH39" s="731">
        <v>23.5</v>
      </c>
      <c r="CI39" s="730"/>
      <c r="CJ39" s="730"/>
      <c r="CK39" s="730"/>
      <c r="CL39" s="730">
        <v>24.242424242424242</v>
      </c>
      <c r="CM39" s="730">
        <v>75.757575757575751</v>
      </c>
      <c r="CN39" s="730"/>
      <c r="CO39" s="730"/>
      <c r="CP39">
        <v>23.5</v>
      </c>
      <c r="CQ39" s="244">
        <v>72071.546058861495</v>
      </c>
      <c r="CS39" s="692">
        <v>23.5</v>
      </c>
      <c r="CT39" s="764">
        <f t="shared" si="18"/>
        <v>0</v>
      </c>
      <c r="CU39" s="764">
        <f t="shared" si="19"/>
        <v>0</v>
      </c>
      <c r="CV39" s="764">
        <f t="shared" si="20"/>
        <v>0</v>
      </c>
      <c r="CW39" s="764">
        <f t="shared" si="21"/>
        <v>17471.889953663394</v>
      </c>
      <c r="CX39" s="764">
        <f t="shared" si="22"/>
        <v>54599.656105198097</v>
      </c>
      <c r="CY39" s="764">
        <f t="shared" si="23"/>
        <v>0</v>
      </c>
      <c r="CZ39" s="764">
        <f t="shared" si="24"/>
        <v>0</v>
      </c>
      <c r="DA39" s="764">
        <f t="shared" si="25"/>
        <v>72071.546058861495</v>
      </c>
      <c r="DC39" s="731">
        <v>23.5</v>
      </c>
      <c r="DD39" s="730"/>
      <c r="DE39" s="730"/>
      <c r="DF39" s="730"/>
      <c r="DG39" s="730">
        <v>24.242424242424242</v>
      </c>
      <c r="DH39" s="730">
        <v>75.757575757575751</v>
      </c>
      <c r="DI39" s="730"/>
      <c r="DJ39" s="730"/>
      <c r="DK39">
        <v>23.5</v>
      </c>
      <c r="DL39" s="244">
        <v>37540.470479493648</v>
      </c>
      <c r="DM39" s="2">
        <f t="shared" si="26"/>
        <v>23.75</v>
      </c>
      <c r="DN39" s="692">
        <v>23.5</v>
      </c>
      <c r="DO39" s="764">
        <f t="shared" si="27"/>
        <v>0</v>
      </c>
      <c r="DP39" s="764">
        <f t="shared" si="28"/>
        <v>0</v>
      </c>
      <c r="DQ39" s="764">
        <f t="shared" si="29"/>
        <v>0</v>
      </c>
      <c r="DR39" s="764">
        <f t="shared" si="30"/>
        <v>9100.7201162408837</v>
      </c>
      <c r="DS39" s="764">
        <f t="shared" si="31"/>
        <v>28439.750363252759</v>
      </c>
      <c r="DT39" s="764">
        <f t="shared" si="32"/>
        <v>0</v>
      </c>
      <c r="DU39" s="764">
        <f t="shared" si="33"/>
        <v>0</v>
      </c>
      <c r="DV39" s="764">
        <f t="shared" si="34"/>
        <v>37540.470479493641</v>
      </c>
    </row>
    <row r="40" spans="1:126" ht="14.4">
      <c r="A40" s="63">
        <v>23</v>
      </c>
      <c r="B40" s="40">
        <v>0</v>
      </c>
      <c r="C40" s="790">
        <v>0</v>
      </c>
      <c r="D40" s="790">
        <v>0</v>
      </c>
      <c r="E40" s="790">
        <v>47.058823529411761</v>
      </c>
      <c r="F40" s="790">
        <v>50</v>
      </c>
      <c r="G40" s="790">
        <v>2.9411764705882351</v>
      </c>
      <c r="H40" s="38">
        <v>0</v>
      </c>
      <c r="I40" s="1"/>
      <c r="J40" s="763">
        <v>23</v>
      </c>
      <c r="K40" s="664">
        <f t="shared" si="36"/>
        <v>0</v>
      </c>
      <c r="L40" s="664">
        <f t="shared" si="36"/>
        <v>0</v>
      </c>
      <c r="M40" s="664">
        <f t="shared" si="36"/>
        <v>0</v>
      </c>
      <c r="N40" s="664">
        <f t="shared" si="36"/>
        <v>122266.76982758711</v>
      </c>
      <c r="O40" s="664">
        <f t="shared" si="36"/>
        <v>129908.44294181131</v>
      </c>
      <c r="P40" s="664">
        <f t="shared" si="36"/>
        <v>7641.6731142241943</v>
      </c>
      <c r="Q40" s="664">
        <f t="shared" si="36"/>
        <v>0</v>
      </c>
      <c r="R40" s="664">
        <v>259816.88588362263</v>
      </c>
      <c r="S40" s="1"/>
      <c r="T40" s="1"/>
      <c r="U40" s="1"/>
      <c r="V40" s="114">
        <v>23</v>
      </c>
      <c r="W40" s="789"/>
      <c r="X40" s="722"/>
      <c r="Y40" s="722">
        <v>5.8823529411764701</v>
      </c>
      <c r="Z40" s="722">
        <v>50</v>
      </c>
      <c r="AA40" s="722">
        <v>44.117647058823529</v>
      </c>
      <c r="AB40" s="722"/>
      <c r="AC40" s="113"/>
      <c r="AD40" s="1"/>
      <c r="AE40" s="36">
        <v>23</v>
      </c>
      <c r="AF40" s="787">
        <f t="shared" si="35"/>
        <v>0</v>
      </c>
      <c r="AG40" s="787">
        <f t="shared" si="35"/>
        <v>0</v>
      </c>
      <c r="AH40" s="787">
        <f t="shared" si="35"/>
        <v>5362.4872554872063</v>
      </c>
      <c r="AI40" s="787">
        <f t="shared" si="35"/>
        <v>45581.141671641257</v>
      </c>
      <c r="AJ40" s="787">
        <f t="shared" si="35"/>
        <v>40218.654416154051</v>
      </c>
      <c r="AK40" s="787">
        <f t="shared" si="35"/>
        <v>0</v>
      </c>
      <c r="AL40" s="788">
        <f t="shared" si="35"/>
        <v>0</v>
      </c>
      <c r="AM40" s="142">
        <v>91162.283343282514</v>
      </c>
      <c r="AQ40" s="731">
        <v>24</v>
      </c>
      <c r="AR40" s="730"/>
      <c r="AS40" s="730"/>
      <c r="AT40" s="730"/>
      <c r="AU40" s="730">
        <v>3.8461538461538463</v>
      </c>
      <c r="AV40" s="730">
        <v>65.384615384615401</v>
      </c>
      <c r="AW40" s="730">
        <v>30.76923076923077</v>
      </c>
      <c r="AX40" s="730"/>
      <c r="AY40" s="202"/>
      <c r="AZ40" s="2">
        <v>120925.88336579768</v>
      </c>
      <c r="BB40" s="692">
        <v>24</v>
      </c>
      <c r="BC40" s="764">
        <f t="shared" si="0"/>
        <v>0</v>
      </c>
      <c r="BD40" s="764">
        <f t="shared" si="1"/>
        <v>0</v>
      </c>
      <c r="BE40" s="764">
        <f t="shared" si="2"/>
        <v>0</v>
      </c>
      <c r="BF40" s="764">
        <f t="shared" si="3"/>
        <v>4650.9955140691418</v>
      </c>
      <c r="BG40" s="764">
        <f t="shared" si="4"/>
        <v>79066.923739175414</v>
      </c>
      <c r="BH40" s="764">
        <f t="shared" si="5"/>
        <v>37207.964112553134</v>
      </c>
      <c r="BI40" s="764">
        <f t="shared" si="6"/>
        <v>0</v>
      </c>
      <c r="BJ40" s="786">
        <f t="shared" si="17"/>
        <v>120925.88336579769</v>
      </c>
      <c r="BM40" s="731">
        <v>24</v>
      </c>
      <c r="BN40" s="730"/>
      <c r="BO40" s="730"/>
      <c r="BP40" s="730"/>
      <c r="BQ40" s="730">
        <v>3.8461538461538463</v>
      </c>
      <c r="BR40" s="730">
        <v>65.384615384615401</v>
      </c>
      <c r="BS40" s="730">
        <v>30.76923076923077</v>
      </c>
      <c r="BT40" s="730"/>
      <c r="BU40" s="202"/>
      <c r="BV40" s="209">
        <v>105817.92916507254</v>
      </c>
      <c r="BX40" s="692">
        <v>24</v>
      </c>
      <c r="BY40" s="764">
        <f t="shared" si="7"/>
        <v>0</v>
      </c>
      <c r="BZ40" s="764">
        <f t="shared" si="8"/>
        <v>0</v>
      </c>
      <c r="CA40" s="764">
        <f t="shared" si="9"/>
        <v>0</v>
      </c>
      <c r="CB40" s="764">
        <f t="shared" si="10"/>
        <v>4069.9203525027901</v>
      </c>
      <c r="CC40" s="764">
        <f t="shared" si="11"/>
        <v>69188.645992547434</v>
      </c>
      <c r="CD40" s="764">
        <f t="shared" si="12"/>
        <v>32559.362820022321</v>
      </c>
      <c r="CE40" s="764">
        <f t="shared" si="13"/>
        <v>0</v>
      </c>
      <c r="CF40" s="786">
        <f t="shared" si="14"/>
        <v>105817.92916507254</v>
      </c>
      <c r="CH40" s="731">
        <v>24</v>
      </c>
      <c r="CI40" s="730"/>
      <c r="CJ40" s="730"/>
      <c r="CK40" s="730"/>
      <c r="CL40" s="730">
        <v>3.8461538461538463</v>
      </c>
      <c r="CM40" s="730">
        <v>65.384615384615401</v>
      </c>
      <c r="CN40" s="730">
        <v>30.76923076923077</v>
      </c>
      <c r="CO40" s="730"/>
      <c r="CP40">
        <v>24</v>
      </c>
      <c r="CQ40" s="244">
        <v>41358.014441830324</v>
      </c>
      <c r="CS40" s="692">
        <v>24</v>
      </c>
      <c r="CT40" s="764">
        <f t="shared" si="18"/>
        <v>0</v>
      </c>
      <c r="CU40" s="764">
        <f t="shared" si="19"/>
        <v>0</v>
      </c>
      <c r="CV40" s="764">
        <f t="shared" si="20"/>
        <v>0</v>
      </c>
      <c r="CW40" s="764">
        <f t="shared" si="21"/>
        <v>1590.6928631473202</v>
      </c>
      <c r="CX40" s="764">
        <f t="shared" si="22"/>
        <v>27041.778673504446</v>
      </c>
      <c r="CY40" s="764">
        <f t="shared" si="23"/>
        <v>12725.542905178561</v>
      </c>
      <c r="CZ40" s="764">
        <f t="shared" si="24"/>
        <v>0</v>
      </c>
      <c r="DA40" s="764">
        <f t="shared" si="25"/>
        <v>41358.014441830324</v>
      </c>
      <c r="DC40" s="731">
        <v>24</v>
      </c>
      <c r="DD40" s="730"/>
      <c r="DE40" s="730"/>
      <c r="DF40" s="730"/>
      <c r="DG40" s="730">
        <v>3.8461538461538463</v>
      </c>
      <c r="DH40" s="730">
        <v>65.384615384615401</v>
      </c>
      <c r="DI40" s="730">
        <v>30.76923076923077</v>
      </c>
      <c r="DJ40" s="730"/>
      <c r="DK40">
        <v>24</v>
      </c>
      <c r="DL40" s="244">
        <v>10868.324699638519</v>
      </c>
      <c r="DM40" s="2">
        <f t="shared" si="26"/>
        <v>24.25</v>
      </c>
      <c r="DN40" s="692">
        <v>24</v>
      </c>
      <c r="DO40" s="764">
        <f t="shared" si="27"/>
        <v>0</v>
      </c>
      <c r="DP40" s="764">
        <f t="shared" si="28"/>
        <v>0</v>
      </c>
      <c r="DQ40" s="764">
        <f t="shared" si="29"/>
        <v>0</v>
      </c>
      <c r="DR40" s="764">
        <f t="shared" si="30"/>
        <v>418.01248844763535</v>
      </c>
      <c r="DS40" s="764">
        <f t="shared" si="31"/>
        <v>7106.2123036098019</v>
      </c>
      <c r="DT40" s="764">
        <f t="shared" si="32"/>
        <v>3344.0999075810828</v>
      </c>
      <c r="DU40" s="764">
        <f t="shared" si="33"/>
        <v>0</v>
      </c>
      <c r="DV40" s="764">
        <f t="shared" si="34"/>
        <v>10868.324699638521</v>
      </c>
    </row>
    <row r="41" spans="1:126" ht="14.4">
      <c r="A41" s="63">
        <v>23.5</v>
      </c>
      <c r="B41" s="40">
        <v>0</v>
      </c>
      <c r="C41" s="790">
        <v>0</v>
      </c>
      <c r="D41" s="790">
        <v>0</v>
      </c>
      <c r="E41" s="790">
        <v>31.818181818181817</v>
      </c>
      <c r="F41" s="790">
        <v>65.909090909090907</v>
      </c>
      <c r="G41" s="790">
        <v>2.2727272727272729</v>
      </c>
      <c r="H41" s="38">
        <v>0</v>
      </c>
      <c r="I41" s="1"/>
      <c r="J41" s="763">
        <v>23.5</v>
      </c>
      <c r="K41" s="664">
        <f t="shared" si="36"/>
        <v>0</v>
      </c>
      <c r="L41" s="664">
        <f t="shared" si="36"/>
        <v>0</v>
      </c>
      <c r="M41" s="664">
        <f t="shared" si="36"/>
        <v>0</v>
      </c>
      <c r="N41" s="664">
        <f t="shared" si="36"/>
        <v>108557.62680357281</v>
      </c>
      <c r="O41" s="664">
        <f t="shared" si="36"/>
        <v>224869.36980740083</v>
      </c>
      <c r="P41" s="664">
        <f t="shared" si="36"/>
        <v>7754.1162002552019</v>
      </c>
      <c r="Q41" s="664">
        <f t="shared" si="36"/>
        <v>0</v>
      </c>
      <c r="R41" s="664">
        <v>341181.11281122884</v>
      </c>
      <c r="S41" s="1"/>
      <c r="T41" s="1"/>
      <c r="U41" s="1"/>
      <c r="V41" s="114">
        <v>23.5</v>
      </c>
      <c r="W41" s="789"/>
      <c r="X41" s="722"/>
      <c r="Y41" s="722"/>
      <c r="Z41" s="722">
        <v>24.242424242424242</v>
      </c>
      <c r="AA41" s="722">
        <v>75.757575757575751</v>
      </c>
      <c r="AB41" s="722"/>
      <c r="AC41" s="113"/>
      <c r="AD41" s="1"/>
      <c r="AE41" s="36">
        <v>23.5</v>
      </c>
      <c r="AF41" s="787">
        <f t="shared" si="35"/>
        <v>0</v>
      </c>
      <c r="AG41" s="787">
        <f t="shared" si="35"/>
        <v>0</v>
      </c>
      <c r="AH41" s="787">
        <f t="shared" si="35"/>
        <v>0</v>
      </c>
      <c r="AI41" s="787">
        <f t="shared" si="35"/>
        <v>29501.423048773569</v>
      </c>
      <c r="AJ41" s="787">
        <f t="shared" si="35"/>
        <v>92191.947027417395</v>
      </c>
      <c r="AK41" s="787">
        <f t="shared" si="35"/>
        <v>0</v>
      </c>
      <c r="AL41" s="788">
        <f t="shared" si="35"/>
        <v>0</v>
      </c>
      <c r="AM41" s="142">
        <v>121693.37007619097</v>
      </c>
      <c r="AQ41" s="731">
        <v>24.5</v>
      </c>
      <c r="AR41" s="730"/>
      <c r="AS41" s="730"/>
      <c r="AT41" s="730"/>
      <c r="AU41" s="730"/>
      <c r="AV41" s="730">
        <v>70.588235294117652</v>
      </c>
      <c r="AW41" s="730">
        <v>29.411764705882355</v>
      </c>
      <c r="AX41" s="730"/>
      <c r="AY41" s="202"/>
      <c r="AZ41" s="2">
        <v>85031.15685244686</v>
      </c>
      <c r="BB41" s="692">
        <v>24.5</v>
      </c>
      <c r="BC41" s="764">
        <f t="shared" si="0"/>
        <v>0</v>
      </c>
      <c r="BD41" s="764">
        <f t="shared" si="1"/>
        <v>0</v>
      </c>
      <c r="BE41" s="764">
        <f t="shared" si="2"/>
        <v>0</v>
      </c>
      <c r="BF41" s="764">
        <f t="shared" si="3"/>
        <v>0</v>
      </c>
      <c r="BG41" s="764">
        <f t="shared" si="4"/>
        <v>60021.993072315432</v>
      </c>
      <c r="BH41" s="764">
        <f t="shared" si="5"/>
        <v>25009.163780131432</v>
      </c>
      <c r="BI41" s="764">
        <f t="shared" si="6"/>
        <v>0</v>
      </c>
      <c r="BJ41" s="786">
        <f t="shared" si="17"/>
        <v>85031.15685244686</v>
      </c>
      <c r="BM41" s="731">
        <v>24.5</v>
      </c>
      <c r="BN41" s="730"/>
      <c r="BO41" s="730"/>
      <c r="BP41" s="730"/>
      <c r="BQ41" s="730"/>
      <c r="BR41" s="730">
        <v>70.588235294117652</v>
      </c>
      <c r="BS41" s="730">
        <v>29.411764705882355</v>
      </c>
      <c r="BT41" s="730"/>
      <c r="BU41" s="202"/>
      <c r="BV41" s="209">
        <v>125438.88526708924</v>
      </c>
      <c r="BX41" s="692">
        <v>24.5</v>
      </c>
      <c r="BY41" s="764">
        <f t="shared" si="7"/>
        <v>0</v>
      </c>
      <c r="BZ41" s="764">
        <f t="shared" si="8"/>
        <v>0</v>
      </c>
      <c r="CA41" s="764">
        <f t="shared" si="9"/>
        <v>0</v>
      </c>
      <c r="CB41" s="764">
        <f t="shared" si="10"/>
        <v>0</v>
      </c>
      <c r="CC41" s="764">
        <f t="shared" si="11"/>
        <v>88545.095482651232</v>
      </c>
      <c r="CD41" s="764">
        <f t="shared" si="12"/>
        <v>36893.789784438013</v>
      </c>
      <c r="CE41" s="764">
        <f t="shared" si="13"/>
        <v>0</v>
      </c>
      <c r="CF41" s="786">
        <f t="shared" si="14"/>
        <v>125438.88526708924</v>
      </c>
      <c r="CH41" s="731">
        <v>24.5</v>
      </c>
      <c r="CI41" s="730"/>
      <c r="CJ41" s="730"/>
      <c r="CK41" s="730"/>
      <c r="CL41" s="730"/>
      <c r="CM41" s="730">
        <v>70.588235294117652</v>
      </c>
      <c r="CN41" s="730">
        <v>29.411764705882355</v>
      </c>
      <c r="CO41" s="730"/>
      <c r="CP41">
        <v>24.5</v>
      </c>
      <c r="CQ41" s="244">
        <v>24383.857549783901</v>
      </c>
      <c r="CS41" s="692">
        <v>24.5</v>
      </c>
      <c r="CT41" s="764">
        <f t="shared" si="18"/>
        <v>0</v>
      </c>
      <c r="CU41" s="764">
        <f t="shared" si="19"/>
        <v>0</v>
      </c>
      <c r="CV41" s="764">
        <f t="shared" si="20"/>
        <v>0</v>
      </c>
      <c r="CW41" s="764">
        <f t="shared" si="21"/>
        <v>0</v>
      </c>
      <c r="CX41" s="764">
        <f t="shared" si="22"/>
        <v>17212.134741023932</v>
      </c>
      <c r="CY41" s="764">
        <f t="shared" si="23"/>
        <v>7171.7228087599715</v>
      </c>
      <c r="CZ41" s="764">
        <f t="shared" si="24"/>
        <v>0</v>
      </c>
      <c r="DA41" s="764">
        <f t="shared" si="25"/>
        <v>24383.857549783905</v>
      </c>
      <c r="DC41" s="731">
        <v>24.5</v>
      </c>
      <c r="DD41" s="730"/>
      <c r="DE41" s="730"/>
      <c r="DF41" s="730"/>
      <c r="DG41" s="730"/>
      <c r="DH41" s="730">
        <v>70.588235294117652</v>
      </c>
      <c r="DI41" s="730">
        <v>29.411764705882355</v>
      </c>
      <c r="DJ41" s="730"/>
      <c r="DK41">
        <v>24.5</v>
      </c>
      <c r="DL41" s="244">
        <v>7445.5936989290503</v>
      </c>
      <c r="DM41" s="2">
        <f t="shared" si="26"/>
        <v>24.75</v>
      </c>
      <c r="DN41" s="692">
        <v>24.5</v>
      </c>
      <c r="DO41" s="764">
        <f t="shared" si="27"/>
        <v>0</v>
      </c>
      <c r="DP41" s="764">
        <f t="shared" si="28"/>
        <v>0</v>
      </c>
      <c r="DQ41" s="764">
        <f t="shared" si="29"/>
        <v>0</v>
      </c>
      <c r="DR41" s="764">
        <f t="shared" si="30"/>
        <v>0</v>
      </c>
      <c r="DS41" s="764">
        <f t="shared" si="31"/>
        <v>5255.7131992440354</v>
      </c>
      <c r="DT41" s="764">
        <f t="shared" si="32"/>
        <v>2189.8804996850149</v>
      </c>
      <c r="DU41" s="764">
        <f t="shared" si="33"/>
        <v>0</v>
      </c>
      <c r="DV41" s="764">
        <f t="shared" si="34"/>
        <v>7445.5936989290503</v>
      </c>
    </row>
    <row r="42" spans="1:126" ht="14.4">
      <c r="A42" s="63">
        <v>24</v>
      </c>
      <c r="B42" s="40">
        <v>0</v>
      </c>
      <c r="C42" s="790">
        <v>0</v>
      </c>
      <c r="D42" s="790">
        <v>0</v>
      </c>
      <c r="E42" s="790">
        <v>3.9215686274509802</v>
      </c>
      <c r="F42" s="790">
        <v>62.745098039215684</v>
      </c>
      <c r="G42" s="790">
        <v>33.333333333333329</v>
      </c>
      <c r="H42" s="38">
        <v>0</v>
      </c>
      <c r="I42" s="1"/>
      <c r="J42" s="763">
        <v>24</v>
      </c>
      <c r="K42" s="664">
        <f t="shared" si="36"/>
        <v>0</v>
      </c>
      <c r="L42" s="664">
        <f t="shared" si="36"/>
        <v>0</v>
      </c>
      <c r="M42" s="664">
        <f t="shared" si="36"/>
        <v>0</v>
      </c>
      <c r="N42" s="664">
        <f t="shared" si="36"/>
        <v>15602.909972036574</v>
      </c>
      <c r="O42" s="664">
        <f t="shared" si="36"/>
        <v>249646.55955258518</v>
      </c>
      <c r="P42" s="664">
        <f t="shared" si="36"/>
        <v>132624.73476231087</v>
      </c>
      <c r="Q42" s="664">
        <f t="shared" si="36"/>
        <v>0</v>
      </c>
      <c r="R42" s="664">
        <v>397874.20428693265</v>
      </c>
      <c r="S42" s="1"/>
      <c r="T42" s="1"/>
      <c r="U42" s="1"/>
      <c r="V42" s="114">
        <v>24</v>
      </c>
      <c r="W42" s="789"/>
      <c r="X42" s="722"/>
      <c r="Y42" s="722"/>
      <c r="Z42" s="722">
        <v>3.8461538461538463</v>
      </c>
      <c r="AA42" s="722">
        <v>65.384615384615401</v>
      </c>
      <c r="AB42" s="722">
        <v>30.76923076923077</v>
      </c>
      <c r="AC42" s="113"/>
      <c r="AD42" s="1"/>
      <c r="AE42" s="36">
        <v>24</v>
      </c>
      <c r="AF42" s="787">
        <f t="shared" si="35"/>
        <v>0</v>
      </c>
      <c r="AG42" s="787">
        <f t="shared" si="35"/>
        <v>0</v>
      </c>
      <c r="AH42" s="787">
        <f t="shared" si="35"/>
        <v>0</v>
      </c>
      <c r="AI42" s="787">
        <f t="shared" ref="AI42:AL50" si="37">Z42%*$AM42</f>
        <v>5403.9729366465172</v>
      </c>
      <c r="AJ42" s="787">
        <f t="shared" si="37"/>
        <v>91867.539922990807</v>
      </c>
      <c r="AK42" s="787">
        <f t="shared" si="37"/>
        <v>43231.783493172137</v>
      </c>
      <c r="AL42" s="788">
        <f t="shared" si="37"/>
        <v>0</v>
      </c>
      <c r="AM42" s="142">
        <v>140503.29635280944</v>
      </c>
      <c r="AQ42" s="731">
        <v>25</v>
      </c>
      <c r="AR42" s="730"/>
      <c r="AS42" s="730"/>
      <c r="AT42" s="730"/>
      <c r="AU42" s="730"/>
      <c r="AV42" s="730">
        <v>25</v>
      </c>
      <c r="AW42" s="730">
        <v>68.75</v>
      </c>
      <c r="AX42" s="730">
        <v>6.25</v>
      </c>
      <c r="AY42" s="202"/>
      <c r="AZ42" s="2">
        <v>50137.026276345248</v>
      </c>
      <c r="BB42" s="692">
        <v>25</v>
      </c>
      <c r="BC42" s="764">
        <f t="shared" si="0"/>
        <v>0</v>
      </c>
      <c r="BD42" s="764">
        <f t="shared" si="1"/>
        <v>0</v>
      </c>
      <c r="BE42" s="764">
        <f t="shared" si="2"/>
        <v>0</v>
      </c>
      <c r="BF42" s="764">
        <f t="shared" si="3"/>
        <v>0</v>
      </c>
      <c r="BG42" s="764">
        <f t="shared" si="4"/>
        <v>12534.256569086312</v>
      </c>
      <c r="BH42" s="764">
        <f t="shared" si="5"/>
        <v>34469.205564987358</v>
      </c>
      <c r="BI42" s="764">
        <f t="shared" si="6"/>
        <v>3133.564142271578</v>
      </c>
      <c r="BJ42" s="786">
        <f t="shared" si="17"/>
        <v>50137.026276345248</v>
      </c>
      <c r="BM42" s="731">
        <v>25</v>
      </c>
      <c r="BN42" s="730"/>
      <c r="BO42" s="730"/>
      <c r="BP42" s="730"/>
      <c r="BQ42" s="730"/>
      <c r="BR42" s="730">
        <v>25</v>
      </c>
      <c r="BS42" s="730">
        <v>68.75</v>
      </c>
      <c r="BT42" s="730">
        <v>6.25</v>
      </c>
      <c r="BU42" s="202"/>
      <c r="BV42" s="209">
        <v>105599.21529903541</v>
      </c>
      <c r="BX42" s="692">
        <v>25</v>
      </c>
      <c r="BY42" s="764">
        <f t="shared" si="7"/>
        <v>0</v>
      </c>
      <c r="BZ42" s="764">
        <f t="shared" si="8"/>
        <v>0</v>
      </c>
      <c r="CA42" s="764">
        <f t="shared" si="9"/>
        <v>0</v>
      </c>
      <c r="CB42" s="764">
        <f t="shared" si="10"/>
        <v>0</v>
      </c>
      <c r="CC42" s="764">
        <f t="shared" si="11"/>
        <v>26399.803824758852</v>
      </c>
      <c r="CD42" s="764">
        <f t="shared" si="12"/>
        <v>72599.460518086838</v>
      </c>
      <c r="CE42" s="764">
        <f t="shared" si="13"/>
        <v>6599.950956189713</v>
      </c>
      <c r="CF42" s="786">
        <f t="shared" si="14"/>
        <v>105599.21529903541</v>
      </c>
      <c r="CH42" s="731">
        <v>25</v>
      </c>
      <c r="CI42" s="730"/>
      <c r="CJ42" s="730"/>
      <c r="CK42" s="730"/>
      <c r="CL42" s="730"/>
      <c r="CM42" s="730">
        <v>25</v>
      </c>
      <c r="CN42" s="730">
        <v>68.75</v>
      </c>
      <c r="CO42" s="730">
        <v>6.25</v>
      </c>
      <c r="CP42">
        <v>25</v>
      </c>
      <c r="CQ42" s="244">
        <v>11941.243546714079</v>
      </c>
      <c r="CS42" s="692">
        <v>25</v>
      </c>
      <c r="CT42" s="764">
        <f t="shared" si="18"/>
        <v>0</v>
      </c>
      <c r="CU42" s="764">
        <f t="shared" si="19"/>
        <v>0</v>
      </c>
      <c r="CV42" s="764">
        <f t="shared" si="20"/>
        <v>0</v>
      </c>
      <c r="CW42" s="764">
        <f t="shared" si="21"/>
        <v>0</v>
      </c>
      <c r="CX42" s="764">
        <f t="shared" si="22"/>
        <v>2985.3108866785196</v>
      </c>
      <c r="CY42" s="764">
        <f t="shared" si="23"/>
        <v>8209.6049383659283</v>
      </c>
      <c r="CZ42" s="764">
        <f t="shared" si="24"/>
        <v>746.32772166962991</v>
      </c>
      <c r="DA42" s="764">
        <f t="shared" si="25"/>
        <v>11941.243546714079</v>
      </c>
      <c r="DC42" s="731">
        <v>25</v>
      </c>
      <c r="DD42" s="730"/>
      <c r="DE42" s="730"/>
      <c r="DF42" s="730"/>
      <c r="DG42" s="730"/>
      <c r="DH42" s="730">
        <v>25</v>
      </c>
      <c r="DI42" s="730">
        <v>68.75</v>
      </c>
      <c r="DJ42" s="730">
        <v>6.25</v>
      </c>
      <c r="DK42">
        <v>25</v>
      </c>
      <c r="DL42" s="244">
        <v>191.87550679684807</v>
      </c>
      <c r="DM42" s="2">
        <f t="shared" si="26"/>
        <v>25.25</v>
      </c>
      <c r="DN42" s="692">
        <v>25</v>
      </c>
      <c r="DO42" s="764">
        <f t="shared" si="27"/>
        <v>0</v>
      </c>
      <c r="DP42" s="764">
        <f t="shared" si="28"/>
        <v>0</v>
      </c>
      <c r="DQ42" s="764">
        <f t="shared" si="29"/>
        <v>0</v>
      </c>
      <c r="DR42" s="764">
        <f t="shared" si="30"/>
        <v>0</v>
      </c>
      <c r="DS42" s="764">
        <f t="shared" si="31"/>
        <v>47.968876699212018</v>
      </c>
      <c r="DT42" s="764">
        <f t="shared" si="32"/>
        <v>131.91441092283304</v>
      </c>
      <c r="DU42" s="764">
        <f t="shared" si="33"/>
        <v>11.992219174803004</v>
      </c>
      <c r="DV42" s="764">
        <f t="shared" si="34"/>
        <v>191.87550679684807</v>
      </c>
    </row>
    <row r="43" spans="1:126" ht="14.4">
      <c r="A43" s="63">
        <v>24.5</v>
      </c>
      <c r="B43" s="40">
        <v>0</v>
      </c>
      <c r="C43" s="790">
        <v>0</v>
      </c>
      <c r="D43" s="790">
        <v>0</v>
      </c>
      <c r="E43" s="790">
        <v>2</v>
      </c>
      <c r="F43" s="790">
        <v>30</v>
      </c>
      <c r="G43" s="790">
        <v>64</v>
      </c>
      <c r="H43" s="38">
        <v>4</v>
      </c>
      <c r="I43" s="1"/>
      <c r="J43" s="763">
        <v>24.5</v>
      </c>
      <c r="K43" s="664">
        <f t="shared" si="36"/>
        <v>0</v>
      </c>
      <c r="L43" s="664">
        <f t="shared" si="36"/>
        <v>0</v>
      </c>
      <c r="M43" s="664">
        <f t="shared" si="36"/>
        <v>0</v>
      </c>
      <c r="N43" s="664">
        <f t="shared" si="36"/>
        <v>5760.6518561299736</v>
      </c>
      <c r="O43" s="664">
        <f t="shared" si="36"/>
        <v>86409.777841949617</v>
      </c>
      <c r="P43" s="664">
        <f t="shared" si="36"/>
        <v>184340.85939615915</v>
      </c>
      <c r="Q43" s="664">
        <f t="shared" si="36"/>
        <v>11521.303712259947</v>
      </c>
      <c r="R43" s="664">
        <v>288032.59280649869</v>
      </c>
      <c r="S43" s="1"/>
      <c r="T43" s="1"/>
      <c r="U43" s="1"/>
      <c r="V43" s="114">
        <v>24.5</v>
      </c>
      <c r="W43" s="789"/>
      <c r="X43" s="722"/>
      <c r="Y43" s="722"/>
      <c r="Z43" s="722"/>
      <c r="AA43" s="722">
        <v>70.588235294117652</v>
      </c>
      <c r="AB43" s="722">
        <v>29.411764705882355</v>
      </c>
      <c r="AC43" s="113"/>
      <c r="AD43" s="1"/>
      <c r="AE43" s="36">
        <v>24.5</v>
      </c>
      <c r="AF43" s="787">
        <f t="shared" ref="AF43:AH50" si="38">W43%*$AM43</f>
        <v>0</v>
      </c>
      <c r="AG43" s="787">
        <f t="shared" si="38"/>
        <v>0</v>
      </c>
      <c r="AH43" s="787">
        <f t="shared" si="38"/>
        <v>0</v>
      </c>
      <c r="AI43" s="787">
        <f t="shared" si="37"/>
        <v>0</v>
      </c>
      <c r="AJ43" s="787">
        <f t="shared" si="37"/>
        <v>77984.638133121713</v>
      </c>
      <c r="AK43" s="787">
        <f t="shared" si="37"/>
        <v>32493.599222134046</v>
      </c>
      <c r="AL43" s="788">
        <f t="shared" si="37"/>
        <v>0</v>
      </c>
      <c r="AM43" s="142">
        <v>110478.23735525575</v>
      </c>
      <c r="AQ43" s="731">
        <v>25.5</v>
      </c>
      <c r="AR43" s="730"/>
      <c r="AS43" s="730"/>
      <c r="AT43" s="730"/>
      <c r="AU43" s="730"/>
      <c r="AV43" s="730">
        <v>8.3333333333333321</v>
      </c>
      <c r="AW43" s="730">
        <v>66.666666666666657</v>
      </c>
      <c r="AX43" s="730">
        <v>25</v>
      </c>
      <c r="AY43" s="202"/>
      <c r="AZ43" s="2">
        <v>21286.335312422976</v>
      </c>
      <c r="BB43" s="692">
        <v>25.5</v>
      </c>
      <c r="BC43" s="764">
        <f t="shared" si="0"/>
        <v>0</v>
      </c>
      <c r="BD43" s="764">
        <f t="shared" si="1"/>
        <v>0</v>
      </c>
      <c r="BE43" s="764">
        <f t="shared" si="2"/>
        <v>0</v>
      </c>
      <c r="BF43" s="764">
        <f t="shared" si="3"/>
        <v>0</v>
      </c>
      <c r="BG43" s="764">
        <f t="shared" si="4"/>
        <v>1773.8612760352476</v>
      </c>
      <c r="BH43" s="764">
        <f t="shared" si="5"/>
        <v>14190.89020828198</v>
      </c>
      <c r="BI43" s="764">
        <f t="shared" si="6"/>
        <v>5321.583828105744</v>
      </c>
      <c r="BJ43" s="786">
        <f t="shared" si="17"/>
        <v>21286.335312422972</v>
      </c>
      <c r="BM43" s="731">
        <v>25.5</v>
      </c>
      <c r="BN43" s="730"/>
      <c r="BO43" s="730"/>
      <c r="BP43" s="730"/>
      <c r="BQ43" s="730"/>
      <c r="BR43" s="730">
        <v>8.3333333333333321</v>
      </c>
      <c r="BS43" s="730">
        <v>66.666666666666657</v>
      </c>
      <c r="BT43" s="730">
        <v>25</v>
      </c>
      <c r="BU43" s="202"/>
      <c r="BV43" s="209">
        <v>74802.532778629276</v>
      </c>
      <c r="BX43" s="692">
        <v>25.5</v>
      </c>
      <c r="BY43" s="764">
        <f t="shared" si="7"/>
        <v>0</v>
      </c>
      <c r="BZ43" s="764">
        <f t="shared" si="8"/>
        <v>0</v>
      </c>
      <c r="CA43" s="764">
        <f t="shared" si="9"/>
        <v>0</v>
      </c>
      <c r="CB43" s="764">
        <f t="shared" si="10"/>
        <v>0</v>
      </c>
      <c r="CC43" s="764">
        <f t="shared" si="11"/>
        <v>6233.5443982191046</v>
      </c>
      <c r="CD43" s="764">
        <f t="shared" si="12"/>
        <v>49868.355185752836</v>
      </c>
      <c r="CE43" s="764">
        <f t="shared" si="13"/>
        <v>18700.633194657319</v>
      </c>
      <c r="CF43" s="786">
        <f t="shared" si="14"/>
        <v>74802.532778629262</v>
      </c>
      <c r="CH43" s="731">
        <v>25.5</v>
      </c>
      <c r="CI43" s="730"/>
      <c r="CJ43" s="730"/>
      <c r="CK43" s="730"/>
      <c r="CL43" s="730"/>
      <c r="CM43" s="730">
        <v>8.3333333333333321</v>
      </c>
      <c r="CN43" s="730">
        <v>66.666666666666657</v>
      </c>
      <c r="CO43" s="730">
        <v>25</v>
      </c>
      <c r="CP43">
        <v>25.5</v>
      </c>
      <c r="CQ43" s="244">
        <v>7971.8212926450196</v>
      </c>
      <c r="CS43" s="692">
        <v>25.5</v>
      </c>
      <c r="CT43" s="764">
        <f t="shared" si="18"/>
        <v>0</v>
      </c>
      <c r="CU43" s="764">
        <f t="shared" si="19"/>
        <v>0</v>
      </c>
      <c r="CV43" s="764">
        <f t="shared" si="20"/>
        <v>0</v>
      </c>
      <c r="CW43" s="764">
        <f t="shared" si="21"/>
        <v>0</v>
      </c>
      <c r="CX43" s="764">
        <f t="shared" si="22"/>
        <v>664.31844105375149</v>
      </c>
      <c r="CY43" s="764">
        <f t="shared" si="23"/>
        <v>5314.5475284300119</v>
      </c>
      <c r="CZ43" s="764">
        <f t="shared" si="24"/>
        <v>1992.9553231612549</v>
      </c>
      <c r="DA43" s="764">
        <f t="shared" si="25"/>
        <v>7971.8212926450178</v>
      </c>
      <c r="DC43" s="731">
        <v>25.5</v>
      </c>
      <c r="DD43" s="730"/>
      <c r="DE43" s="730"/>
      <c r="DF43" s="730"/>
      <c r="DG43" s="730"/>
      <c r="DH43" s="730">
        <v>8.3333333333333321</v>
      </c>
      <c r="DI43" s="730">
        <v>66.666666666666657</v>
      </c>
      <c r="DJ43" s="730">
        <v>25</v>
      </c>
      <c r="DK43">
        <v>25.5</v>
      </c>
      <c r="DL43" s="244">
        <v>576.07943072214925</v>
      </c>
      <c r="DM43" s="2">
        <f t="shared" si="26"/>
        <v>25.75</v>
      </c>
      <c r="DN43" s="692">
        <v>25.5</v>
      </c>
      <c r="DO43" s="764">
        <f t="shared" si="27"/>
        <v>0</v>
      </c>
      <c r="DP43" s="764">
        <f t="shared" si="28"/>
        <v>0</v>
      </c>
      <c r="DQ43" s="764">
        <f t="shared" si="29"/>
        <v>0</v>
      </c>
      <c r="DR43" s="764">
        <f t="shared" si="30"/>
        <v>0</v>
      </c>
      <c r="DS43" s="764">
        <f t="shared" si="31"/>
        <v>48.006619226845757</v>
      </c>
      <c r="DT43" s="764">
        <f t="shared" si="32"/>
        <v>384.05295381476606</v>
      </c>
      <c r="DU43" s="764">
        <f t="shared" si="33"/>
        <v>144.01985768053731</v>
      </c>
      <c r="DV43" s="764">
        <f t="shared" si="34"/>
        <v>576.07943072214914</v>
      </c>
    </row>
    <row r="44" spans="1:126" ht="14.4">
      <c r="A44" s="63">
        <v>25</v>
      </c>
      <c r="B44" s="40">
        <v>0</v>
      </c>
      <c r="C44" s="790">
        <v>0</v>
      </c>
      <c r="D44" s="790">
        <v>0</v>
      </c>
      <c r="E44" s="790">
        <v>0</v>
      </c>
      <c r="F44" s="790">
        <v>13.333333333333334</v>
      </c>
      <c r="G44" s="790">
        <v>76.666666666666671</v>
      </c>
      <c r="H44" s="38">
        <v>10</v>
      </c>
      <c r="I44" s="1"/>
      <c r="J44" s="763">
        <v>25</v>
      </c>
      <c r="K44" s="664">
        <f t="shared" si="36"/>
        <v>0</v>
      </c>
      <c r="L44" s="664">
        <f t="shared" si="36"/>
        <v>0</v>
      </c>
      <c r="M44" s="664">
        <f t="shared" si="36"/>
        <v>0</v>
      </c>
      <c r="N44" s="664">
        <f t="shared" si="36"/>
        <v>0</v>
      </c>
      <c r="O44" s="664">
        <f t="shared" si="36"/>
        <v>20493.998586155427</v>
      </c>
      <c r="P44" s="664">
        <f t="shared" si="36"/>
        <v>117840.4918703937</v>
      </c>
      <c r="Q44" s="664">
        <f t="shared" si="36"/>
        <v>15370.498939616569</v>
      </c>
      <c r="R44" s="664">
        <v>153704.98939616568</v>
      </c>
      <c r="S44" s="1"/>
      <c r="T44" s="1"/>
      <c r="U44" s="1"/>
      <c r="V44" s="114">
        <v>25</v>
      </c>
      <c r="W44" s="789"/>
      <c r="X44" s="722"/>
      <c r="Y44" s="722"/>
      <c r="Z44" s="722"/>
      <c r="AA44" s="722">
        <v>25</v>
      </c>
      <c r="AB44" s="722">
        <v>68.75</v>
      </c>
      <c r="AC44" s="113">
        <v>6.25</v>
      </c>
      <c r="AD44" s="1"/>
      <c r="AE44" s="36">
        <v>25</v>
      </c>
      <c r="AF44" s="787">
        <f t="shared" si="38"/>
        <v>0</v>
      </c>
      <c r="AG44" s="787">
        <f t="shared" si="38"/>
        <v>0</v>
      </c>
      <c r="AH44" s="787">
        <f t="shared" si="38"/>
        <v>0</v>
      </c>
      <c r="AI44" s="787">
        <f t="shared" si="37"/>
        <v>0</v>
      </c>
      <c r="AJ44" s="787">
        <f t="shared" si="37"/>
        <v>21215.067678698601</v>
      </c>
      <c r="AK44" s="787">
        <f t="shared" si="37"/>
        <v>58341.436116421151</v>
      </c>
      <c r="AL44" s="788">
        <f t="shared" si="37"/>
        <v>5303.7669196746501</v>
      </c>
      <c r="AM44" s="142">
        <v>84860.270714794402</v>
      </c>
      <c r="AQ44" s="731">
        <v>26</v>
      </c>
      <c r="AR44" s="730"/>
      <c r="AS44" s="730"/>
      <c r="AT44" s="730"/>
      <c r="AU44" s="730"/>
      <c r="AV44" s="730"/>
      <c r="AW44" s="730">
        <v>60</v>
      </c>
      <c r="AX44" s="730">
        <v>40</v>
      </c>
      <c r="AY44" s="202"/>
      <c r="AZ44" s="2">
        <v>12285.091334857436</v>
      </c>
      <c r="BB44" s="692">
        <v>26</v>
      </c>
      <c r="BC44" s="764">
        <f t="shared" si="0"/>
        <v>0</v>
      </c>
      <c r="BD44" s="764">
        <f t="shared" si="1"/>
        <v>0</v>
      </c>
      <c r="BE44" s="764">
        <f t="shared" si="2"/>
        <v>0</v>
      </c>
      <c r="BF44" s="764">
        <f t="shared" si="3"/>
        <v>0</v>
      </c>
      <c r="BG44" s="764">
        <f t="shared" si="4"/>
        <v>0</v>
      </c>
      <c r="BH44" s="764">
        <f t="shared" si="5"/>
        <v>7371.0548009144613</v>
      </c>
      <c r="BI44" s="764">
        <f t="shared" si="6"/>
        <v>4914.0365339429745</v>
      </c>
      <c r="BJ44" s="786">
        <f t="shared" si="17"/>
        <v>12285.091334857436</v>
      </c>
      <c r="BM44" s="731">
        <v>26</v>
      </c>
      <c r="BN44" s="730"/>
      <c r="BO44" s="730"/>
      <c r="BP44" s="730"/>
      <c r="BQ44" s="730"/>
      <c r="BR44" s="730"/>
      <c r="BS44" s="730">
        <v>60</v>
      </c>
      <c r="BT44" s="730">
        <v>40</v>
      </c>
      <c r="BU44" s="202"/>
      <c r="BV44" s="209">
        <v>28173.102210497938</v>
      </c>
      <c r="BX44" s="692">
        <v>26</v>
      </c>
      <c r="BY44" s="764">
        <f t="shared" si="7"/>
        <v>0</v>
      </c>
      <c r="BZ44" s="764">
        <f t="shared" si="8"/>
        <v>0</v>
      </c>
      <c r="CA44" s="764">
        <f t="shared" si="9"/>
        <v>0</v>
      </c>
      <c r="CB44" s="764">
        <f t="shared" si="10"/>
        <v>0</v>
      </c>
      <c r="CC44" s="764">
        <f t="shared" si="11"/>
        <v>0</v>
      </c>
      <c r="CD44" s="764">
        <f t="shared" si="12"/>
        <v>16903.861326298764</v>
      </c>
      <c r="CE44" s="764">
        <f t="shared" si="13"/>
        <v>11269.240884199176</v>
      </c>
      <c r="CF44" s="786">
        <f t="shared" si="14"/>
        <v>28173.102210497942</v>
      </c>
      <c r="CH44" s="731">
        <v>26</v>
      </c>
      <c r="CI44" s="730"/>
      <c r="CJ44" s="730"/>
      <c r="CK44" s="730"/>
      <c r="CL44" s="730"/>
      <c r="CM44" s="730"/>
      <c r="CN44" s="730">
        <v>60</v>
      </c>
      <c r="CO44" s="730">
        <v>40</v>
      </c>
      <c r="CP44">
        <v>26</v>
      </c>
      <c r="CQ44" s="244">
        <v>2758.3386911570387</v>
      </c>
      <c r="CS44" s="692">
        <v>26</v>
      </c>
      <c r="CT44" s="764">
        <f t="shared" si="18"/>
        <v>0</v>
      </c>
      <c r="CU44" s="764">
        <f t="shared" si="19"/>
        <v>0</v>
      </c>
      <c r="CV44" s="764">
        <f t="shared" si="20"/>
        <v>0</v>
      </c>
      <c r="CW44" s="764">
        <f t="shared" si="21"/>
        <v>0</v>
      </c>
      <c r="CX44" s="764">
        <f t="shared" si="22"/>
        <v>0</v>
      </c>
      <c r="CY44" s="764">
        <f t="shared" si="23"/>
        <v>1655.0032146942233</v>
      </c>
      <c r="CZ44" s="764">
        <f t="shared" si="24"/>
        <v>1103.3354764628154</v>
      </c>
      <c r="DA44" s="764">
        <f t="shared" si="25"/>
        <v>2758.3386911570387</v>
      </c>
      <c r="DC44" s="731">
        <v>26</v>
      </c>
      <c r="DD44" s="730"/>
      <c r="DE44" s="730"/>
      <c r="DF44" s="730"/>
      <c r="DG44" s="730"/>
      <c r="DH44" s="730"/>
      <c r="DI44" s="730">
        <v>60</v>
      </c>
      <c r="DJ44" s="730">
        <v>40</v>
      </c>
      <c r="DK44">
        <v>26</v>
      </c>
      <c r="DL44" s="244">
        <v>265.64516125255659</v>
      </c>
      <c r="DM44" s="2">
        <f t="shared" si="26"/>
        <v>26.25</v>
      </c>
      <c r="DN44" s="692">
        <v>26</v>
      </c>
      <c r="DO44" s="764">
        <f t="shared" si="27"/>
        <v>0</v>
      </c>
      <c r="DP44" s="764">
        <f t="shared" si="28"/>
        <v>0</v>
      </c>
      <c r="DQ44" s="764">
        <f t="shared" si="29"/>
        <v>0</v>
      </c>
      <c r="DR44" s="764">
        <f t="shared" si="30"/>
        <v>0</v>
      </c>
      <c r="DS44" s="764">
        <f t="shared" si="31"/>
        <v>0</v>
      </c>
      <c r="DT44" s="764">
        <f t="shared" si="32"/>
        <v>159.38709675153396</v>
      </c>
      <c r="DU44" s="764">
        <f t="shared" si="33"/>
        <v>106.25806450102264</v>
      </c>
      <c r="DV44" s="764">
        <f t="shared" si="34"/>
        <v>265.64516125255659</v>
      </c>
    </row>
    <row r="45" spans="1:126" ht="14.4">
      <c r="A45" s="63">
        <v>25.5</v>
      </c>
      <c r="B45" s="40">
        <v>0</v>
      </c>
      <c r="C45" s="790">
        <v>0</v>
      </c>
      <c r="D45" s="790">
        <v>0</v>
      </c>
      <c r="E45" s="790">
        <v>0</v>
      </c>
      <c r="F45" s="790">
        <v>0</v>
      </c>
      <c r="G45" s="790">
        <v>83.333333333333343</v>
      </c>
      <c r="H45" s="38">
        <v>16.666666666666664</v>
      </c>
      <c r="I45" s="1"/>
      <c r="J45" s="763">
        <v>25.5</v>
      </c>
      <c r="K45" s="664">
        <f t="shared" si="36"/>
        <v>0</v>
      </c>
      <c r="L45" s="664">
        <f t="shared" si="36"/>
        <v>0</v>
      </c>
      <c r="M45" s="664">
        <f t="shared" si="36"/>
        <v>0</v>
      </c>
      <c r="N45" s="664">
        <f t="shared" si="36"/>
        <v>0</v>
      </c>
      <c r="O45" s="664">
        <f t="shared" si="36"/>
        <v>0</v>
      </c>
      <c r="P45" s="664">
        <f t="shared" si="36"/>
        <v>48894.478617951929</v>
      </c>
      <c r="Q45" s="664">
        <f t="shared" si="36"/>
        <v>9778.8957235903817</v>
      </c>
      <c r="R45" s="664">
        <v>58673.374341542301</v>
      </c>
      <c r="S45" s="1"/>
      <c r="T45" s="1"/>
      <c r="U45" s="1"/>
      <c r="V45" s="114">
        <v>25.5</v>
      </c>
      <c r="W45" s="789"/>
      <c r="X45" s="722"/>
      <c r="Y45" s="722"/>
      <c r="Z45" s="722"/>
      <c r="AA45" s="722">
        <v>8.3333333333333321</v>
      </c>
      <c r="AB45" s="722">
        <v>66.666666666666657</v>
      </c>
      <c r="AC45" s="113">
        <v>25</v>
      </c>
      <c r="AD45" s="1"/>
      <c r="AE45" s="36">
        <v>25.5</v>
      </c>
      <c r="AF45" s="787">
        <f t="shared" si="38"/>
        <v>0</v>
      </c>
      <c r="AG45" s="787">
        <f t="shared" si="38"/>
        <v>0</v>
      </c>
      <c r="AH45" s="787">
        <f t="shared" si="38"/>
        <v>0</v>
      </c>
      <c r="AI45" s="787">
        <f t="shared" si="37"/>
        <v>0</v>
      </c>
      <c r="AJ45" s="787">
        <f t="shared" si="37"/>
        <v>2532.2096158101804</v>
      </c>
      <c r="AK45" s="787">
        <f t="shared" si="37"/>
        <v>20257.676926481443</v>
      </c>
      <c r="AL45" s="788">
        <f t="shared" si="37"/>
        <v>7596.6288474305429</v>
      </c>
      <c r="AM45" s="142">
        <v>30386.515389722172</v>
      </c>
      <c r="AQ45" s="731">
        <v>26.5</v>
      </c>
      <c r="AR45" s="730"/>
      <c r="AS45" s="730"/>
      <c r="AT45" s="730"/>
      <c r="AU45" s="730"/>
      <c r="AV45" s="730"/>
      <c r="AW45" s="730"/>
      <c r="AX45" s="730">
        <v>100</v>
      </c>
      <c r="AY45" s="202"/>
      <c r="AZ45" s="2">
        <v>1793.0743390698992</v>
      </c>
      <c r="BB45" s="692">
        <v>26.5</v>
      </c>
      <c r="BC45" s="764">
        <f t="shared" si="0"/>
        <v>0</v>
      </c>
      <c r="BD45" s="764">
        <f t="shared" si="1"/>
        <v>0</v>
      </c>
      <c r="BE45" s="764">
        <f t="shared" si="2"/>
        <v>0</v>
      </c>
      <c r="BF45" s="764">
        <f t="shared" si="3"/>
        <v>0</v>
      </c>
      <c r="BG45" s="764">
        <f t="shared" si="4"/>
        <v>0</v>
      </c>
      <c r="BH45" s="764">
        <f t="shared" si="5"/>
        <v>0</v>
      </c>
      <c r="BI45" s="764">
        <f t="shared" si="6"/>
        <v>1793.0743390698992</v>
      </c>
      <c r="BJ45" s="786">
        <f t="shared" si="17"/>
        <v>1793.0743390698992</v>
      </c>
      <c r="BM45" s="731">
        <v>26.5</v>
      </c>
      <c r="BN45" s="730"/>
      <c r="BO45" s="730"/>
      <c r="BP45" s="730"/>
      <c r="BQ45" s="730"/>
      <c r="BR45" s="730"/>
      <c r="BS45" s="730"/>
      <c r="BT45" s="730">
        <v>100</v>
      </c>
      <c r="BU45" s="202"/>
      <c r="BV45" s="209">
        <v>16058.378655856814</v>
      </c>
      <c r="BX45" s="692">
        <v>26.5</v>
      </c>
      <c r="BY45" s="764">
        <f t="shared" si="7"/>
        <v>0</v>
      </c>
      <c r="BZ45" s="764">
        <f t="shared" si="8"/>
        <v>0</v>
      </c>
      <c r="CA45" s="764">
        <f t="shared" si="9"/>
        <v>0</v>
      </c>
      <c r="CB45" s="764">
        <f t="shared" si="10"/>
        <v>0</v>
      </c>
      <c r="CC45" s="764">
        <f t="shared" si="11"/>
        <v>0</v>
      </c>
      <c r="CD45" s="764">
        <f t="shared" si="12"/>
        <v>0</v>
      </c>
      <c r="CE45" s="764">
        <f t="shared" si="13"/>
        <v>16058.378655856814</v>
      </c>
      <c r="CF45" s="786">
        <f t="shared" si="14"/>
        <v>16058.378655856814</v>
      </c>
      <c r="CH45" s="731">
        <v>26.5</v>
      </c>
      <c r="CI45" s="730"/>
      <c r="CJ45" s="730"/>
      <c r="CK45" s="730"/>
      <c r="CL45" s="730"/>
      <c r="CM45" s="730"/>
      <c r="CN45" s="730"/>
      <c r="CO45" s="730">
        <v>100</v>
      </c>
      <c r="CP45">
        <v>26.5</v>
      </c>
      <c r="CQ45" s="244">
        <v>770.55660105661968</v>
      </c>
      <c r="CS45" s="692">
        <v>26.5</v>
      </c>
      <c r="CT45" s="764">
        <f t="shared" si="18"/>
        <v>0</v>
      </c>
      <c r="CU45" s="764">
        <f t="shared" si="19"/>
        <v>0</v>
      </c>
      <c r="CV45" s="764">
        <f t="shared" si="20"/>
        <v>0</v>
      </c>
      <c r="CW45" s="764">
        <f t="shared" si="21"/>
        <v>0</v>
      </c>
      <c r="CX45" s="764">
        <f t="shared" si="22"/>
        <v>0</v>
      </c>
      <c r="CY45" s="764">
        <f t="shared" si="23"/>
        <v>0</v>
      </c>
      <c r="CZ45" s="764">
        <f t="shared" si="24"/>
        <v>770.55660105661968</v>
      </c>
      <c r="DA45" s="764">
        <f t="shared" si="25"/>
        <v>770.55660105661968</v>
      </c>
      <c r="DC45" s="731">
        <v>26.5</v>
      </c>
      <c r="DD45" s="730"/>
      <c r="DE45" s="730"/>
      <c r="DF45" s="730"/>
      <c r="DG45" s="730"/>
      <c r="DH45" s="730"/>
      <c r="DI45" s="730"/>
      <c r="DJ45" s="730">
        <v>100</v>
      </c>
      <c r="DK45">
        <v>26.5</v>
      </c>
      <c r="DL45" s="244">
        <v>0</v>
      </c>
      <c r="DM45" s="2">
        <f t="shared" si="26"/>
        <v>26.75</v>
      </c>
      <c r="DN45" s="692">
        <v>26.5</v>
      </c>
      <c r="DO45" s="764">
        <f t="shared" si="27"/>
        <v>0</v>
      </c>
      <c r="DP45" s="764">
        <f t="shared" si="28"/>
        <v>0</v>
      </c>
      <c r="DQ45" s="764">
        <f t="shared" si="29"/>
        <v>0</v>
      </c>
      <c r="DR45" s="764">
        <f t="shared" si="30"/>
        <v>0</v>
      </c>
      <c r="DS45" s="764">
        <f t="shared" si="31"/>
        <v>0</v>
      </c>
      <c r="DT45" s="764">
        <f t="shared" si="32"/>
        <v>0</v>
      </c>
      <c r="DU45" s="764">
        <f t="shared" si="33"/>
        <v>0</v>
      </c>
      <c r="DV45" s="764">
        <f t="shared" si="34"/>
        <v>0</v>
      </c>
    </row>
    <row r="46" spans="1:126" ht="14.4">
      <c r="A46" s="63">
        <v>26</v>
      </c>
      <c r="B46" s="40">
        <v>0</v>
      </c>
      <c r="C46" s="790">
        <v>0</v>
      </c>
      <c r="D46" s="790">
        <v>0</v>
      </c>
      <c r="E46" s="790">
        <v>0</v>
      </c>
      <c r="F46" s="790">
        <v>0</v>
      </c>
      <c r="G46" s="790">
        <v>62.5</v>
      </c>
      <c r="H46" s="38">
        <v>37.5</v>
      </c>
      <c r="I46" s="1"/>
      <c r="J46" s="763">
        <v>26</v>
      </c>
      <c r="K46" s="664">
        <f t="shared" si="36"/>
        <v>0</v>
      </c>
      <c r="L46" s="664">
        <f t="shared" si="36"/>
        <v>0</v>
      </c>
      <c r="M46" s="664">
        <f t="shared" si="36"/>
        <v>0</v>
      </c>
      <c r="N46" s="664">
        <f t="shared" ref="N46:Q49" si="39">E46*$R46/100</f>
        <v>0</v>
      </c>
      <c r="O46" s="664">
        <f t="shared" si="39"/>
        <v>0</v>
      </c>
      <c r="P46" s="664">
        <f t="shared" si="39"/>
        <v>10011.572794745607</v>
      </c>
      <c r="Q46" s="664">
        <f t="shared" si="39"/>
        <v>6006.9436768473643</v>
      </c>
      <c r="R46" s="664">
        <v>16018.51647159297</v>
      </c>
      <c r="S46" s="1"/>
      <c r="T46" s="1"/>
      <c r="U46" s="1"/>
      <c r="V46" s="114">
        <v>26</v>
      </c>
      <c r="W46" s="789"/>
      <c r="X46" s="722"/>
      <c r="Y46" s="722"/>
      <c r="Z46" s="722"/>
      <c r="AA46" s="722"/>
      <c r="AB46" s="722">
        <v>60</v>
      </c>
      <c r="AC46" s="113">
        <v>40</v>
      </c>
      <c r="AD46" s="1"/>
      <c r="AE46" s="36">
        <v>26</v>
      </c>
      <c r="AF46" s="787">
        <f t="shared" si="38"/>
        <v>0</v>
      </c>
      <c r="AG46" s="787">
        <f t="shared" si="38"/>
        <v>0</v>
      </c>
      <c r="AH46" s="787">
        <f t="shared" si="38"/>
        <v>0</v>
      </c>
      <c r="AI46" s="787">
        <f t="shared" si="37"/>
        <v>0</v>
      </c>
      <c r="AJ46" s="787">
        <f t="shared" si="37"/>
        <v>0</v>
      </c>
      <c r="AK46" s="787">
        <f t="shared" si="37"/>
        <v>13422.727727484982</v>
      </c>
      <c r="AL46" s="788">
        <f t="shared" si="37"/>
        <v>8948.4851516566541</v>
      </c>
      <c r="AM46" s="142">
        <v>22371.212879141636</v>
      </c>
      <c r="AQ46" s="731">
        <v>27</v>
      </c>
      <c r="AR46" s="731"/>
      <c r="AS46" s="731"/>
      <c r="AT46" s="731"/>
      <c r="AU46" s="731"/>
      <c r="AV46" s="731"/>
      <c r="AW46" s="731"/>
      <c r="AX46" s="730">
        <v>100</v>
      </c>
      <c r="AY46" s="202"/>
      <c r="AZ46" s="2">
        <v>330.31394047552635</v>
      </c>
      <c r="BB46" s="692">
        <v>27</v>
      </c>
      <c r="BC46" s="764">
        <f t="shared" si="0"/>
        <v>0</v>
      </c>
      <c r="BD46" s="764">
        <f t="shared" si="1"/>
        <v>0</v>
      </c>
      <c r="BE46" s="764">
        <f t="shared" si="2"/>
        <v>0</v>
      </c>
      <c r="BF46" s="764">
        <f t="shared" si="3"/>
        <v>0</v>
      </c>
      <c r="BG46" s="764">
        <f t="shared" si="4"/>
        <v>0</v>
      </c>
      <c r="BH46" s="764">
        <f t="shared" si="5"/>
        <v>0</v>
      </c>
      <c r="BI46" s="764">
        <f t="shared" si="6"/>
        <v>330.31394047552635</v>
      </c>
      <c r="BJ46" s="786">
        <f t="shared" si="17"/>
        <v>330.31394047552635</v>
      </c>
      <c r="BM46" s="731">
        <v>27</v>
      </c>
      <c r="BN46" s="731"/>
      <c r="BO46" s="731"/>
      <c r="BP46" s="731"/>
      <c r="BQ46" s="731"/>
      <c r="BR46" s="731"/>
      <c r="BS46" s="731"/>
      <c r="BT46" s="730">
        <v>100</v>
      </c>
      <c r="BU46" s="202"/>
      <c r="BV46" s="209">
        <v>1355.4882748571588</v>
      </c>
      <c r="BX46" s="692">
        <v>27</v>
      </c>
      <c r="BY46" s="764">
        <f t="shared" si="7"/>
        <v>0</v>
      </c>
      <c r="BZ46" s="764">
        <f t="shared" si="8"/>
        <v>0</v>
      </c>
      <c r="CA46" s="764">
        <f t="shared" si="9"/>
        <v>0</v>
      </c>
      <c r="CB46" s="764">
        <f t="shared" si="10"/>
        <v>0</v>
      </c>
      <c r="CC46" s="764">
        <f t="shared" si="11"/>
        <v>0</v>
      </c>
      <c r="CD46" s="764">
        <f t="shared" si="12"/>
        <v>0</v>
      </c>
      <c r="CE46" s="764">
        <f t="shared" si="13"/>
        <v>1355.4882748571588</v>
      </c>
      <c r="CF46" s="786">
        <f t="shared" si="14"/>
        <v>1355.4882748571588</v>
      </c>
      <c r="CH46" s="731">
        <v>27</v>
      </c>
      <c r="CI46" s="731"/>
      <c r="CJ46" s="731"/>
      <c r="CK46" s="731"/>
      <c r="CL46" s="731"/>
      <c r="CM46" s="731"/>
      <c r="CN46" s="731"/>
      <c r="CO46" s="730">
        <v>100</v>
      </c>
      <c r="CP46">
        <v>27</v>
      </c>
      <c r="CQ46" s="244">
        <v>689.85595261653236</v>
      </c>
      <c r="CS46" s="692">
        <v>27</v>
      </c>
      <c r="CT46" s="764">
        <f t="shared" si="18"/>
        <v>0</v>
      </c>
      <c r="CU46" s="764">
        <f t="shared" si="19"/>
        <v>0</v>
      </c>
      <c r="CV46" s="764">
        <f t="shared" si="20"/>
        <v>0</v>
      </c>
      <c r="CW46" s="764">
        <f t="shared" si="21"/>
        <v>0</v>
      </c>
      <c r="CX46" s="764">
        <f t="shared" si="22"/>
        <v>0</v>
      </c>
      <c r="CY46" s="764">
        <f t="shared" si="23"/>
        <v>0</v>
      </c>
      <c r="CZ46" s="764">
        <f t="shared" si="24"/>
        <v>689.85595261653236</v>
      </c>
      <c r="DA46" s="764">
        <f t="shared" si="25"/>
        <v>689.85595261653236</v>
      </c>
      <c r="DC46" s="731">
        <v>27</v>
      </c>
      <c r="DD46" s="731"/>
      <c r="DE46" s="731"/>
      <c r="DF46" s="731"/>
      <c r="DG46" s="731"/>
      <c r="DH46" s="731"/>
      <c r="DI46" s="731"/>
      <c r="DJ46" s="730">
        <v>100</v>
      </c>
      <c r="DK46">
        <v>27</v>
      </c>
      <c r="DL46" s="244">
        <v>0</v>
      </c>
      <c r="DM46" s="2">
        <f t="shared" si="26"/>
        <v>27.25</v>
      </c>
      <c r="DN46" s="692">
        <v>27</v>
      </c>
      <c r="DO46" s="764">
        <f t="shared" si="27"/>
        <v>0</v>
      </c>
      <c r="DP46" s="764">
        <f t="shared" si="28"/>
        <v>0</v>
      </c>
      <c r="DQ46" s="764">
        <f t="shared" si="29"/>
        <v>0</v>
      </c>
      <c r="DR46" s="764">
        <f t="shared" si="30"/>
        <v>0</v>
      </c>
      <c r="DS46" s="764">
        <f t="shared" si="31"/>
        <v>0</v>
      </c>
      <c r="DT46" s="764">
        <f t="shared" si="32"/>
        <v>0</v>
      </c>
      <c r="DU46" s="764">
        <f t="shared" si="33"/>
        <v>0</v>
      </c>
      <c r="DV46" s="764">
        <f t="shared" si="34"/>
        <v>0</v>
      </c>
    </row>
    <row r="47" spans="1:126" ht="14.4">
      <c r="A47" s="63">
        <v>26.5</v>
      </c>
      <c r="B47" s="40">
        <v>0</v>
      </c>
      <c r="C47" s="790">
        <v>0</v>
      </c>
      <c r="D47" s="790">
        <v>0</v>
      </c>
      <c r="E47" s="790">
        <v>0</v>
      </c>
      <c r="F47" s="790">
        <v>0</v>
      </c>
      <c r="G47" s="790">
        <v>0</v>
      </c>
      <c r="H47" s="38">
        <v>100</v>
      </c>
      <c r="I47" s="1"/>
      <c r="J47" s="763">
        <v>26.5</v>
      </c>
      <c r="K47" s="664">
        <f t="shared" ref="K47:M49" si="40">B47*$R47/100</f>
        <v>0</v>
      </c>
      <c r="L47" s="664">
        <f t="shared" si="40"/>
        <v>0</v>
      </c>
      <c r="M47" s="664">
        <f t="shared" si="40"/>
        <v>0</v>
      </c>
      <c r="N47" s="664">
        <f t="shared" si="39"/>
        <v>0</v>
      </c>
      <c r="O47" s="664">
        <f t="shared" si="39"/>
        <v>0</v>
      </c>
      <c r="P47" s="664">
        <f t="shared" si="39"/>
        <v>0</v>
      </c>
      <c r="Q47" s="664">
        <f t="shared" si="39"/>
        <v>8695.0222554200591</v>
      </c>
      <c r="R47" s="664">
        <v>8695.0222554200591</v>
      </c>
      <c r="S47" s="1"/>
      <c r="T47" s="1"/>
      <c r="U47" s="1"/>
      <c r="V47" s="114">
        <v>26.5</v>
      </c>
      <c r="W47" s="789"/>
      <c r="X47" s="722"/>
      <c r="Y47" s="722"/>
      <c r="Z47" s="722"/>
      <c r="AA47" s="722"/>
      <c r="AB47" s="722"/>
      <c r="AC47" s="113">
        <v>100</v>
      </c>
      <c r="AD47" s="1"/>
      <c r="AE47" s="36">
        <v>26.5</v>
      </c>
      <c r="AF47" s="787">
        <f t="shared" si="38"/>
        <v>0</v>
      </c>
      <c r="AG47" s="787">
        <f t="shared" si="38"/>
        <v>0</v>
      </c>
      <c r="AH47" s="787">
        <f t="shared" si="38"/>
        <v>0</v>
      </c>
      <c r="AI47" s="787">
        <f t="shared" si="37"/>
        <v>0</v>
      </c>
      <c r="AJ47" s="787">
        <f t="shared" si="37"/>
        <v>0</v>
      </c>
      <c r="AK47" s="787">
        <f t="shared" si="37"/>
        <v>0</v>
      </c>
      <c r="AL47" s="788">
        <f t="shared" si="37"/>
        <v>6668.9565692113501</v>
      </c>
      <c r="AM47" s="142">
        <v>6668.9565692113501</v>
      </c>
      <c r="AQ47" s="731">
        <v>27.5</v>
      </c>
      <c r="AR47" s="731"/>
      <c r="AS47" s="731"/>
      <c r="AT47" s="731"/>
      <c r="AU47" s="731"/>
      <c r="AV47" s="731"/>
      <c r="AW47" s="731"/>
      <c r="AX47" s="730">
        <v>100</v>
      </c>
      <c r="AY47" s="202"/>
      <c r="AZ47" s="2">
        <v>0</v>
      </c>
      <c r="BB47" s="692">
        <v>27.5</v>
      </c>
      <c r="BC47" s="764">
        <f t="shared" si="0"/>
        <v>0</v>
      </c>
      <c r="BD47" s="764">
        <f t="shared" si="1"/>
        <v>0</v>
      </c>
      <c r="BE47" s="764">
        <f t="shared" si="2"/>
        <v>0</v>
      </c>
      <c r="BF47" s="764">
        <f t="shared" si="3"/>
        <v>0</v>
      </c>
      <c r="BG47" s="764">
        <f t="shared" si="4"/>
        <v>0</v>
      </c>
      <c r="BH47" s="764">
        <f t="shared" si="5"/>
        <v>0</v>
      </c>
      <c r="BI47" s="764">
        <f t="shared" si="6"/>
        <v>0</v>
      </c>
      <c r="BJ47" s="786">
        <f t="shared" si="17"/>
        <v>0</v>
      </c>
      <c r="BM47" s="731">
        <v>27.5</v>
      </c>
      <c r="BN47" s="731"/>
      <c r="BO47" s="731"/>
      <c r="BP47" s="731"/>
      <c r="BQ47" s="731"/>
      <c r="BR47" s="731"/>
      <c r="BS47" s="731"/>
      <c r="BT47" s="730">
        <v>100</v>
      </c>
      <c r="BU47" s="202"/>
      <c r="BV47" s="209">
        <v>3047.506109453514</v>
      </c>
      <c r="BX47" s="692">
        <v>27.5</v>
      </c>
      <c r="BY47" s="764">
        <f t="shared" si="7"/>
        <v>0</v>
      </c>
      <c r="BZ47" s="764">
        <f t="shared" si="8"/>
        <v>0</v>
      </c>
      <c r="CA47" s="764">
        <f t="shared" si="9"/>
        <v>0</v>
      </c>
      <c r="CB47" s="764">
        <f t="shared" si="10"/>
        <v>0</v>
      </c>
      <c r="CC47" s="764">
        <f t="shared" si="11"/>
        <v>0</v>
      </c>
      <c r="CD47" s="764">
        <f t="shared" si="12"/>
        <v>0</v>
      </c>
      <c r="CE47" s="764">
        <f t="shared" si="13"/>
        <v>3047.506109453514</v>
      </c>
      <c r="CF47" s="786">
        <f t="shared" si="14"/>
        <v>3047.506109453514</v>
      </c>
      <c r="CH47" s="731">
        <v>27.5</v>
      </c>
      <c r="CI47" s="731"/>
      <c r="CJ47" s="731"/>
      <c r="CK47" s="731"/>
      <c r="CL47" s="731"/>
      <c r="CM47" s="731"/>
      <c r="CN47" s="731"/>
      <c r="CO47" s="730">
        <v>100</v>
      </c>
      <c r="CP47">
        <v>27.5</v>
      </c>
      <c r="CQ47" s="244">
        <v>0</v>
      </c>
      <c r="CS47" s="692">
        <v>27.5</v>
      </c>
      <c r="CT47" s="764">
        <f t="shared" si="18"/>
        <v>0</v>
      </c>
      <c r="CU47" s="764">
        <f t="shared" si="19"/>
        <v>0</v>
      </c>
      <c r="CV47" s="764">
        <f t="shared" si="20"/>
        <v>0</v>
      </c>
      <c r="CW47" s="764">
        <f t="shared" si="21"/>
        <v>0</v>
      </c>
      <c r="CX47" s="764">
        <f t="shared" si="22"/>
        <v>0</v>
      </c>
      <c r="CY47" s="764">
        <f t="shared" si="23"/>
        <v>0</v>
      </c>
      <c r="CZ47" s="764">
        <f t="shared" si="24"/>
        <v>0</v>
      </c>
      <c r="DA47" s="764">
        <f t="shared" si="25"/>
        <v>0</v>
      </c>
      <c r="DC47" s="731">
        <v>27.5</v>
      </c>
      <c r="DD47" s="731"/>
      <c r="DE47" s="731"/>
      <c r="DF47" s="731"/>
      <c r="DG47" s="731"/>
      <c r="DH47" s="731"/>
      <c r="DI47" s="731"/>
      <c r="DJ47" s="730">
        <v>100</v>
      </c>
      <c r="DK47">
        <v>27.5</v>
      </c>
      <c r="DL47" s="244">
        <v>0</v>
      </c>
      <c r="DM47" s="2">
        <f t="shared" si="26"/>
        <v>27.75</v>
      </c>
      <c r="DN47" s="692">
        <v>27.5</v>
      </c>
      <c r="DO47" s="764">
        <f t="shared" si="27"/>
        <v>0</v>
      </c>
      <c r="DP47" s="764">
        <f t="shared" si="28"/>
        <v>0</v>
      </c>
      <c r="DQ47" s="764">
        <f t="shared" si="29"/>
        <v>0</v>
      </c>
      <c r="DR47" s="764">
        <f t="shared" si="30"/>
        <v>0</v>
      </c>
      <c r="DS47" s="764">
        <f t="shared" si="31"/>
        <v>0</v>
      </c>
      <c r="DT47" s="764">
        <f t="shared" si="32"/>
        <v>0</v>
      </c>
      <c r="DU47" s="764">
        <f t="shared" si="33"/>
        <v>0</v>
      </c>
      <c r="DV47" s="764">
        <f t="shared" si="34"/>
        <v>0</v>
      </c>
    </row>
    <row r="48" spans="1:126" ht="14.4">
      <c r="A48" s="63">
        <v>27</v>
      </c>
      <c r="B48" s="37"/>
      <c r="C48" s="711"/>
      <c r="D48" s="711"/>
      <c r="E48" s="711"/>
      <c r="F48" s="711"/>
      <c r="G48" s="711"/>
      <c r="H48" s="38">
        <v>100</v>
      </c>
      <c r="I48" s="1"/>
      <c r="J48" s="763">
        <v>27</v>
      </c>
      <c r="K48" s="664">
        <f t="shared" si="40"/>
        <v>0</v>
      </c>
      <c r="L48" s="664">
        <f t="shared" si="40"/>
        <v>0</v>
      </c>
      <c r="M48" s="664">
        <f t="shared" si="40"/>
        <v>0</v>
      </c>
      <c r="N48" s="664">
        <f t="shared" si="39"/>
        <v>0</v>
      </c>
      <c r="O48" s="664">
        <f t="shared" si="39"/>
        <v>0</v>
      </c>
      <c r="P48" s="664">
        <f t="shared" si="39"/>
        <v>0</v>
      </c>
      <c r="Q48" s="664">
        <f t="shared" si="39"/>
        <v>751.6480525421631</v>
      </c>
      <c r="R48" s="664">
        <v>751.64805254216299</v>
      </c>
      <c r="S48" s="1"/>
      <c r="T48" s="1"/>
      <c r="U48" s="1"/>
      <c r="V48" s="114">
        <v>27</v>
      </c>
      <c r="W48" s="791"/>
      <c r="X48" s="712"/>
      <c r="Y48" s="712"/>
      <c r="Z48" s="712"/>
      <c r="AA48" s="712"/>
      <c r="AB48" s="712"/>
      <c r="AC48" s="113">
        <v>100</v>
      </c>
      <c r="AD48" s="1"/>
      <c r="AE48" s="36">
        <v>27</v>
      </c>
      <c r="AF48" s="787">
        <f t="shared" si="38"/>
        <v>0</v>
      </c>
      <c r="AG48" s="787">
        <f t="shared" si="38"/>
        <v>0</v>
      </c>
      <c r="AH48" s="787">
        <f t="shared" si="38"/>
        <v>0</v>
      </c>
      <c r="AI48" s="787">
        <f t="shared" si="37"/>
        <v>0</v>
      </c>
      <c r="AJ48" s="787">
        <f t="shared" si="37"/>
        <v>0</v>
      </c>
      <c r="AK48" s="787">
        <f t="shared" si="37"/>
        <v>0</v>
      </c>
      <c r="AL48" s="788">
        <f t="shared" si="37"/>
        <v>1004.2439126424903</v>
      </c>
      <c r="AM48" s="142">
        <v>1004.2439126424903</v>
      </c>
      <c r="AQ48" s="731">
        <v>28</v>
      </c>
      <c r="AR48" s="792"/>
      <c r="AS48" s="792"/>
      <c r="AT48" s="792"/>
      <c r="AU48" s="792"/>
      <c r="AV48" s="792"/>
      <c r="AW48" s="792"/>
      <c r="AX48" s="730">
        <v>100</v>
      </c>
      <c r="AY48" s="202"/>
      <c r="AZ48" s="2">
        <v>0</v>
      </c>
      <c r="BB48" s="692">
        <v>28</v>
      </c>
      <c r="BC48" s="764">
        <f t="shared" si="0"/>
        <v>0</v>
      </c>
      <c r="BD48" s="764">
        <f t="shared" si="1"/>
        <v>0</v>
      </c>
      <c r="BE48" s="764">
        <f t="shared" si="2"/>
        <v>0</v>
      </c>
      <c r="BF48" s="764">
        <f t="shared" si="3"/>
        <v>0</v>
      </c>
      <c r="BG48" s="764">
        <f t="shared" si="4"/>
        <v>0</v>
      </c>
      <c r="BH48" s="764">
        <f t="shared" si="5"/>
        <v>0</v>
      </c>
      <c r="BI48" s="764">
        <f t="shared" si="6"/>
        <v>0</v>
      </c>
      <c r="BJ48" s="786">
        <f t="shared" si="17"/>
        <v>0</v>
      </c>
      <c r="BM48" s="731">
        <v>28</v>
      </c>
      <c r="BN48" s="792"/>
      <c r="BO48" s="792"/>
      <c r="BP48" s="792"/>
      <c r="BQ48" s="792"/>
      <c r="BR48" s="792"/>
      <c r="BS48" s="792"/>
      <c r="BT48" s="730">
        <v>100</v>
      </c>
      <c r="BU48" s="202"/>
      <c r="BV48" s="209">
        <v>0</v>
      </c>
      <c r="BX48" s="692">
        <v>28</v>
      </c>
      <c r="BY48" s="764">
        <f t="shared" si="7"/>
        <v>0</v>
      </c>
      <c r="BZ48" s="764">
        <f t="shared" si="8"/>
        <v>0</v>
      </c>
      <c r="CA48" s="764">
        <f t="shared" si="9"/>
        <v>0</v>
      </c>
      <c r="CB48" s="764">
        <f t="shared" si="10"/>
        <v>0</v>
      </c>
      <c r="CC48" s="764">
        <f t="shared" si="11"/>
        <v>0</v>
      </c>
      <c r="CD48" s="764">
        <f t="shared" si="12"/>
        <v>0</v>
      </c>
      <c r="CE48" s="764">
        <f t="shared" si="13"/>
        <v>0</v>
      </c>
      <c r="CF48" s="786">
        <f t="shared" si="14"/>
        <v>0</v>
      </c>
      <c r="CH48" s="731">
        <v>28</v>
      </c>
      <c r="CI48" s="792"/>
      <c r="CJ48" s="792"/>
      <c r="CK48" s="792"/>
      <c r="CL48" s="792"/>
      <c r="CM48" s="792"/>
      <c r="CN48" s="792"/>
      <c r="CO48" s="730">
        <v>100</v>
      </c>
      <c r="CP48">
        <v>28</v>
      </c>
      <c r="CQ48" s="244">
        <v>0</v>
      </c>
      <c r="CS48" s="692">
        <v>28</v>
      </c>
      <c r="CT48" s="764">
        <f t="shared" si="18"/>
        <v>0</v>
      </c>
      <c r="CU48" s="764">
        <f t="shared" si="19"/>
        <v>0</v>
      </c>
      <c r="CV48" s="764">
        <f t="shared" si="20"/>
        <v>0</v>
      </c>
      <c r="CW48" s="764">
        <f t="shared" si="21"/>
        <v>0</v>
      </c>
      <c r="CX48" s="764">
        <f t="shared" si="22"/>
        <v>0</v>
      </c>
      <c r="CY48" s="764">
        <f t="shared" si="23"/>
        <v>0</v>
      </c>
      <c r="CZ48" s="764">
        <f t="shared" si="24"/>
        <v>0</v>
      </c>
      <c r="DA48" s="764">
        <f t="shared" si="25"/>
        <v>0</v>
      </c>
      <c r="DC48" s="731">
        <v>28</v>
      </c>
      <c r="DD48" s="792"/>
      <c r="DE48" s="792"/>
      <c r="DF48" s="792"/>
      <c r="DG48" s="792"/>
      <c r="DH48" s="792"/>
      <c r="DI48" s="792"/>
      <c r="DJ48" s="730">
        <v>100</v>
      </c>
      <c r="DK48">
        <v>28</v>
      </c>
      <c r="DL48" s="244">
        <v>0</v>
      </c>
      <c r="DM48" s="2">
        <f t="shared" si="26"/>
        <v>28.25</v>
      </c>
      <c r="DN48" s="692">
        <v>28</v>
      </c>
      <c r="DO48" s="764">
        <f t="shared" si="27"/>
        <v>0</v>
      </c>
      <c r="DP48" s="764">
        <f t="shared" si="28"/>
        <v>0</v>
      </c>
      <c r="DQ48" s="764">
        <f t="shared" si="29"/>
        <v>0</v>
      </c>
      <c r="DR48" s="764">
        <f t="shared" si="30"/>
        <v>0</v>
      </c>
      <c r="DS48" s="764">
        <f t="shared" si="31"/>
        <v>0</v>
      </c>
      <c r="DT48" s="764">
        <f t="shared" si="32"/>
        <v>0</v>
      </c>
      <c r="DU48" s="764">
        <f t="shared" si="33"/>
        <v>0</v>
      </c>
      <c r="DV48" s="764">
        <f t="shared" si="34"/>
        <v>0</v>
      </c>
    </row>
    <row r="49" spans="1:143" ht="15" thickBot="1">
      <c r="A49" s="64">
        <v>27.5</v>
      </c>
      <c r="B49" s="66"/>
      <c r="C49" s="67"/>
      <c r="D49" s="67"/>
      <c r="E49" s="67"/>
      <c r="F49" s="67"/>
      <c r="G49" s="67"/>
      <c r="H49" s="38">
        <v>100</v>
      </c>
      <c r="I49" s="1"/>
      <c r="J49" s="763">
        <v>27.5</v>
      </c>
      <c r="K49" s="664">
        <f t="shared" si="40"/>
        <v>0</v>
      </c>
      <c r="L49" s="664">
        <f t="shared" si="40"/>
        <v>0</v>
      </c>
      <c r="M49" s="664">
        <f t="shared" si="40"/>
        <v>0</v>
      </c>
      <c r="N49" s="664">
        <f t="shared" si="39"/>
        <v>0</v>
      </c>
      <c r="O49" s="664">
        <f t="shared" si="39"/>
        <v>0</v>
      </c>
      <c r="P49" s="664">
        <f t="shared" si="39"/>
        <v>0</v>
      </c>
      <c r="Q49" s="664">
        <f t="shared" si="39"/>
        <v>90.544818332609253</v>
      </c>
      <c r="R49" s="664">
        <v>90.544818332609253</v>
      </c>
      <c r="S49" s="1"/>
      <c r="T49" s="1"/>
      <c r="U49" s="1"/>
      <c r="V49" s="114">
        <v>27.5</v>
      </c>
      <c r="W49" s="791"/>
      <c r="X49" s="712"/>
      <c r="Y49" s="712"/>
      <c r="Z49" s="712"/>
      <c r="AA49" s="712"/>
      <c r="AB49" s="712"/>
      <c r="AC49" s="113">
        <v>100</v>
      </c>
      <c r="AD49" s="1"/>
      <c r="AE49" s="36">
        <v>27.5</v>
      </c>
      <c r="AF49" s="787">
        <f t="shared" si="38"/>
        <v>0</v>
      </c>
      <c r="AG49" s="787">
        <f t="shared" si="38"/>
        <v>0</v>
      </c>
      <c r="AH49" s="787">
        <f t="shared" si="38"/>
        <v>0</v>
      </c>
      <c r="AI49" s="787">
        <f t="shared" si="37"/>
        <v>0</v>
      </c>
      <c r="AJ49" s="787">
        <f t="shared" si="37"/>
        <v>0</v>
      </c>
      <c r="AK49" s="787">
        <f t="shared" si="37"/>
        <v>0</v>
      </c>
      <c r="AL49" s="788">
        <f t="shared" si="37"/>
        <v>0</v>
      </c>
      <c r="AM49" s="142">
        <v>0</v>
      </c>
      <c r="BB49" s="659" t="s">
        <v>312</v>
      </c>
      <c r="BC49" s="764">
        <f>SUM(BC4:BC48)</f>
        <v>104170.68864486227</v>
      </c>
      <c r="BD49" s="764">
        <f t="shared" ref="BD49:BJ49" si="41">SUM(BD4:BD48)</f>
        <v>3663178.0971790394</v>
      </c>
      <c r="BE49" s="764">
        <f t="shared" si="41"/>
        <v>3736142.0412892643</v>
      </c>
      <c r="BF49" s="764">
        <f t="shared" si="41"/>
        <v>1072810.1584490705</v>
      </c>
      <c r="BG49" s="764">
        <f t="shared" si="41"/>
        <v>392534.90845672</v>
      </c>
      <c r="BH49" s="764">
        <f t="shared" si="41"/>
        <v>118248.27846686836</v>
      </c>
      <c r="BI49" s="764">
        <f t="shared" si="41"/>
        <v>15492.57278386572</v>
      </c>
      <c r="BJ49" s="764">
        <f t="shared" si="41"/>
        <v>9102576.745269686</v>
      </c>
      <c r="BX49" s="659" t="s">
        <v>312</v>
      </c>
      <c r="BY49" s="764">
        <f t="shared" ref="BY49:CF49" si="42">SUM(BY4:BY48)</f>
        <v>993718.60281647218</v>
      </c>
      <c r="BZ49" s="764">
        <f t="shared" si="42"/>
        <v>4353791.8843893083</v>
      </c>
      <c r="CA49" s="764">
        <f t="shared" si="42"/>
        <v>1505661.1452280264</v>
      </c>
      <c r="CB49" s="764">
        <f t="shared" si="42"/>
        <v>584610.88223735313</v>
      </c>
      <c r="CC49" s="764">
        <f t="shared" si="42"/>
        <v>406431.96180860256</v>
      </c>
      <c r="CD49" s="764">
        <f t="shared" si="42"/>
        <v>208824.82963459878</v>
      </c>
      <c r="CE49" s="764">
        <f t="shared" si="42"/>
        <v>57031.198075213702</v>
      </c>
      <c r="CF49" s="764">
        <f t="shared" si="42"/>
        <v>8110070.5041895751</v>
      </c>
      <c r="CP49"/>
      <c r="CQ49" s="244"/>
      <c r="CS49" s="659" t="s">
        <v>312</v>
      </c>
      <c r="CT49" s="764">
        <f t="shared" ref="CT49:DA49" si="43">SUM(CT4:CT48)</f>
        <v>387836.82426759897</v>
      </c>
      <c r="CU49" s="764">
        <f t="shared" si="43"/>
        <v>3042202.7849713839</v>
      </c>
      <c r="CV49" s="764">
        <f t="shared" si="43"/>
        <v>1953158.2831433455</v>
      </c>
      <c r="CW49" s="764">
        <f t="shared" si="43"/>
        <v>1147620.4221276233</v>
      </c>
      <c r="CX49" s="764">
        <f t="shared" si="43"/>
        <v>375670.89286078408</v>
      </c>
      <c r="CY49" s="764">
        <f t="shared" si="43"/>
        <v>35076.421395428697</v>
      </c>
      <c r="CZ49" s="764">
        <f t="shared" si="43"/>
        <v>5303.0310749668533</v>
      </c>
      <c r="DA49" s="764">
        <f t="shared" si="43"/>
        <v>6946868.6598411324</v>
      </c>
      <c r="DK49"/>
      <c r="DL49" s="244"/>
      <c r="DN49" s="659" t="s">
        <v>312</v>
      </c>
      <c r="DO49" s="764">
        <f>SUM(DO4:DO48)</f>
        <v>543263.25264352234</v>
      </c>
      <c r="DP49" s="764">
        <f t="shared" ref="DP49:DV49" si="44">SUM(DP4:DP48)</f>
        <v>3730708.6610700744</v>
      </c>
      <c r="DQ49" s="764">
        <f t="shared" si="44"/>
        <v>1450659.4500803459</v>
      </c>
      <c r="DR49" s="764">
        <f t="shared" si="44"/>
        <v>927685.8245297278</v>
      </c>
      <c r="DS49" s="764">
        <f t="shared" si="44"/>
        <v>269569.69164897752</v>
      </c>
      <c r="DT49" s="764">
        <f t="shared" si="44"/>
        <v>6209.3348687552298</v>
      </c>
      <c r="DU49" s="764">
        <f t="shared" si="44"/>
        <v>262.27014135636296</v>
      </c>
      <c r="DV49" s="764">
        <f t="shared" si="44"/>
        <v>6928358.4849827578</v>
      </c>
    </row>
    <row r="50" spans="1:143" ht="15" thickBot="1">
      <c r="A50" s="42"/>
      <c r="B50" s="42"/>
      <c r="C50" s="42"/>
      <c r="D50" s="42"/>
      <c r="E50" s="42"/>
      <c r="F50" s="42"/>
      <c r="G50" s="42"/>
      <c r="H50" s="42"/>
      <c r="I50" s="42"/>
      <c r="J50" s="652" t="s">
        <v>312</v>
      </c>
      <c r="K50" s="664">
        <f>SUM(K10:K49)</f>
        <v>4572024.3620010819</v>
      </c>
      <c r="L50" s="664">
        <f t="shared" ref="L50:R50" si="45">SUM(L10:L49)</f>
        <v>1284681.7542022676</v>
      </c>
      <c r="M50" s="664">
        <f t="shared" si="45"/>
        <v>701427.28927979886</v>
      </c>
      <c r="N50" s="664">
        <f t="shared" si="45"/>
        <v>538859.6589997008</v>
      </c>
      <c r="O50" s="664">
        <f t="shared" si="45"/>
        <v>730075.67202791129</v>
      </c>
      <c r="P50" s="664">
        <f t="shared" si="45"/>
        <v>509107.9267560406</v>
      </c>
      <c r="Q50" s="664">
        <f t="shared" si="45"/>
        <v>52214.857178609091</v>
      </c>
      <c r="R50" s="664">
        <f t="shared" si="45"/>
        <v>8388391.5204454111</v>
      </c>
      <c r="S50" s="25"/>
      <c r="T50" s="25"/>
      <c r="U50" s="25"/>
      <c r="V50" s="116">
        <v>28</v>
      </c>
      <c r="W50" s="117"/>
      <c r="X50" s="118"/>
      <c r="Y50" s="118"/>
      <c r="Z50" s="118"/>
      <c r="AA50" s="118"/>
      <c r="AB50" s="118"/>
      <c r="AC50" s="119">
        <v>100</v>
      </c>
      <c r="AD50" s="42"/>
      <c r="AE50" s="36">
        <v>28</v>
      </c>
      <c r="AF50" s="787">
        <f t="shared" si="38"/>
        <v>0</v>
      </c>
      <c r="AG50" s="787">
        <f t="shared" si="38"/>
        <v>0</v>
      </c>
      <c r="AH50" s="787">
        <f t="shared" si="38"/>
        <v>0</v>
      </c>
      <c r="AI50" s="787">
        <f t="shared" si="37"/>
        <v>0</v>
      </c>
      <c r="AJ50" s="787">
        <f t="shared" si="37"/>
        <v>0</v>
      </c>
      <c r="AK50" s="787">
        <f t="shared" si="37"/>
        <v>0</v>
      </c>
      <c r="AL50" s="788">
        <f t="shared" si="37"/>
        <v>692.96472005680857</v>
      </c>
      <c r="AM50" s="793">
        <v>692.96472005680857</v>
      </c>
      <c r="AN50" s="1"/>
      <c r="BB50" s="659" t="s">
        <v>315</v>
      </c>
      <c r="BC50" s="794">
        <v>12.430254298185542</v>
      </c>
      <c r="BD50" s="794">
        <v>17.223319549303898</v>
      </c>
      <c r="BE50" s="794">
        <v>18.858572811859833</v>
      </c>
      <c r="BF50" s="794">
        <v>20.456908399654512</v>
      </c>
      <c r="BG50" s="794">
        <v>23.038388259773182</v>
      </c>
      <c r="BH50" s="794">
        <v>24.951931845820159</v>
      </c>
      <c r="BI50" s="794">
        <v>25.955180991560638</v>
      </c>
      <c r="BJ50" s="794">
        <v>18.586786228086112</v>
      </c>
      <c r="BX50" s="659" t="s">
        <v>315</v>
      </c>
      <c r="BY50" s="794">
        <v>12.495448152143393</v>
      </c>
      <c r="BZ50" s="794">
        <v>15.769306128945733</v>
      </c>
      <c r="CA50" s="794">
        <v>18.285342837108569</v>
      </c>
      <c r="CB50" s="794">
        <v>21.516791877981444</v>
      </c>
      <c r="CC50" s="794">
        <v>23.564149963238233</v>
      </c>
      <c r="CD50" s="794">
        <v>25.206096127030921</v>
      </c>
      <c r="CE50" s="794">
        <v>26.215030880397737</v>
      </c>
      <c r="CF50" s="794">
        <v>16.956655829405989</v>
      </c>
      <c r="CP50"/>
      <c r="CQ50" s="244"/>
      <c r="CS50" s="659" t="s">
        <v>315</v>
      </c>
      <c r="CT50" s="794">
        <v>13.025068554767952</v>
      </c>
      <c r="CU50" s="794">
        <v>15.989931566138615</v>
      </c>
      <c r="CV50" s="794">
        <v>19.148016266559271</v>
      </c>
      <c r="CW50" s="794">
        <v>21.35220846269582</v>
      </c>
      <c r="CX50" s="794">
        <v>22.521452194338835</v>
      </c>
      <c r="CY50" s="794">
        <v>24.907914722959365</v>
      </c>
      <c r="CZ50" s="794">
        <v>26.124096319507309</v>
      </c>
      <c r="DA50" s="794">
        <v>18.004144056609846</v>
      </c>
      <c r="DK50"/>
      <c r="DL50" s="244"/>
      <c r="DN50" s="659" t="s">
        <v>315</v>
      </c>
      <c r="DO50" s="795">
        <f>SUMPRODUCT($DM$4:$DM$48,DO4:DO48)/DO49</f>
        <v>12.786928224153774</v>
      </c>
      <c r="DP50" s="795">
        <f t="shared" ref="DP50:DV50" si="46">SUMPRODUCT($DM$4:$DM$48,DP4:DP48)/DP49</f>
        <v>15.617883694405048</v>
      </c>
      <c r="DQ50" s="795">
        <f t="shared" si="46"/>
        <v>18.952604385512885</v>
      </c>
      <c r="DR50" s="795">
        <f t="shared" si="46"/>
        <v>21.442603045028637</v>
      </c>
      <c r="DS50" s="795">
        <f t="shared" si="46"/>
        <v>22.091420778101195</v>
      </c>
      <c r="DT50" s="795">
        <f t="shared" si="46"/>
        <v>24.591696547188462</v>
      </c>
      <c r="DU50" s="795">
        <f t="shared" si="46"/>
        <v>25.929711355701247</v>
      </c>
      <c r="DV50" s="795">
        <f t="shared" si="46"/>
        <v>17.134346055925171</v>
      </c>
    </row>
    <row r="51" spans="1:143">
      <c r="A51" s="44"/>
      <c r="B51" s="44"/>
      <c r="C51" s="44"/>
      <c r="D51" s="44"/>
      <c r="E51" s="44"/>
      <c r="F51" s="44"/>
      <c r="G51" s="44"/>
      <c r="H51" s="44"/>
      <c r="I51" s="44"/>
      <c r="J51" s="693" t="s">
        <v>315</v>
      </c>
      <c r="K51" s="796">
        <v>15.667159609806054</v>
      </c>
      <c r="L51" s="796">
        <v>17.998897203769392</v>
      </c>
      <c r="M51" s="796">
        <v>19.846651715281713</v>
      </c>
      <c r="N51" s="796">
        <v>22.787823594945884</v>
      </c>
      <c r="O51" s="796">
        <v>23.958156088035835</v>
      </c>
      <c r="P51" s="796">
        <v>24.82327147846668</v>
      </c>
      <c r="Q51" s="796">
        <v>25.631269475629523</v>
      </c>
      <c r="R51" s="796">
        <v>18.170496227576603</v>
      </c>
      <c r="V51" s="44"/>
      <c r="W51" s="44"/>
      <c r="X51" s="44"/>
      <c r="Y51" s="44"/>
      <c r="Z51" s="44"/>
      <c r="AA51" s="44"/>
      <c r="AB51" s="44"/>
      <c r="AC51" s="44"/>
      <c r="AD51" s="44"/>
      <c r="AE51" s="120" t="s">
        <v>312</v>
      </c>
      <c r="AF51" s="143">
        <f>SUM(AF10:AF49)</f>
        <v>1262588.8048475422</v>
      </c>
      <c r="AG51" s="144">
        <f t="shared" ref="AG51:AL51" si="47">SUM(AG10:AG49)</f>
        <v>3477343.3497083844</v>
      </c>
      <c r="AH51" s="144">
        <f t="shared" si="47"/>
        <v>2889843.1473053386</v>
      </c>
      <c r="AI51" s="144">
        <f t="shared" si="47"/>
        <v>1256342.8147691765</v>
      </c>
      <c r="AJ51" s="144">
        <f t="shared" si="47"/>
        <v>349493.10187872662</v>
      </c>
      <c r="AK51" s="144">
        <f t="shared" si="47"/>
        <v>167747.22348569377</v>
      </c>
      <c r="AL51" s="145">
        <f t="shared" si="47"/>
        <v>29522.081400615687</v>
      </c>
      <c r="AM51" s="146">
        <f>SUM(AM6:AM50)</f>
        <v>9433911.6649364214</v>
      </c>
      <c r="AN51" s="25"/>
      <c r="AO51" s="25"/>
      <c r="AP51" s="25"/>
      <c r="AY51" s="210" t="s">
        <v>382</v>
      </c>
      <c r="AZ51" s="210">
        <v>8.3999999999999995E-3</v>
      </c>
      <c r="BB51" s="659" t="s">
        <v>321</v>
      </c>
      <c r="BC51" s="797">
        <f t="shared" ref="BC51:BJ51" si="48">($AZ$51*(BC50)^$AZ$52)/1000</f>
        <v>1.6370702291335144E-2</v>
      </c>
      <c r="BD51" s="797">
        <f t="shared" si="48"/>
        <v>4.3631419409900694E-2</v>
      </c>
      <c r="BE51" s="797">
        <f t="shared" si="48"/>
        <v>5.7306476411954681E-2</v>
      </c>
      <c r="BF51" s="797">
        <f t="shared" si="48"/>
        <v>7.3181643677744726E-2</v>
      </c>
      <c r="BG51" s="797">
        <f t="shared" si="48"/>
        <v>0.10460146987780962</v>
      </c>
      <c r="BH51" s="797">
        <f t="shared" si="48"/>
        <v>0.13295204346872688</v>
      </c>
      <c r="BI51" s="797">
        <f t="shared" si="48"/>
        <v>0.14967662112016147</v>
      </c>
      <c r="BJ51" s="797">
        <f t="shared" si="48"/>
        <v>5.485971954882634E-2</v>
      </c>
      <c r="BU51" s="210" t="s">
        <v>382</v>
      </c>
      <c r="BV51" s="210">
        <v>8.6E-3</v>
      </c>
      <c r="BX51" s="659" t="s">
        <v>321</v>
      </c>
      <c r="BY51" s="797">
        <f t="shared" ref="BY51:CF51" si="49">($BV$51*(BY50)^$BV$52)/1000</f>
        <v>1.5791810272067944E-2</v>
      </c>
      <c r="BZ51" s="797">
        <f t="shared" si="49"/>
        <v>3.1563757770188335E-2</v>
      </c>
      <c r="CA51" s="797">
        <f t="shared" si="49"/>
        <v>4.9036255478526906E-2</v>
      </c>
      <c r="CB51" s="797">
        <f t="shared" si="49"/>
        <v>7.9587405690538376E-2</v>
      </c>
      <c r="CC51" s="797">
        <f t="shared" si="49"/>
        <v>0.10430851015601746</v>
      </c>
      <c r="CD51" s="797">
        <f t="shared" si="49"/>
        <v>0.12746151660251701</v>
      </c>
      <c r="CE51" s="797">
        <f t="shared" si="49"/>
        <v>0.14325321026822616</v>
      </c>
      <c r="CF51" s="797">
        <f t="shared" si="49"/>
        <v>3.9175531954824261E-2</v>
      </c>
      <c r="CS51" s="659" t="s">
        <v>321</v>
      </c>
      <c r="CT51" s="797">
        <f>$DL$52*CT50^DO51/1000</f>
        <v>7.3143613751587424E-6</v>
      </c>
      <c r="CU51" s="797">
        <f t="shared" ref="CU51:DA51" si="50">$CQ$52*CU50^$CQ$53/1000</f>
        <v>3.2896216247567937E-2</v>
      </c>
      <c r="CV51" s="797">
        <f t="shared" si="50"/>
        <v>5.6246932626550519E-2</v>
      </c>
      <c r="CW51" s="797">
        <f t="shared" si="50"/>
        <v>7.7789365038282599E-2</v>
      </c>
      <c r="CX51" s="797">
        <f t="shared" si="50"/>
        <v>9.1164406650519322E-2</v>
      </c>
      <c r="CY51" s="797">
        <f t="shared" si="50"/>
        <v>0.12302644220300009</v>
      </c>
      <c r="CZ51" s="797">
        <f t="shared" si="50"/>
        <v>0.14177945076389756</v>
      </c>
      <c r="DA51" s="797">
        <f t="shared" si="50"/>
        <v>4.6825987984281642E-2</v>
      </c>
      <c r="DN51" s="659" t="s">
        <v>321</v>
      </c>
      <c r="DO51" s="798">
        <f>$DL$52*DO50^$DL$53/1000</f>
        <v>1.7114025255683056E-2</v>
      </c>
      <c r="DP51" s="798">
        <f t="shared" ref="DP51:DV51" si="51">$DL$52*DP50^$DL$53/1000</f>
        <v>3.1568430841585962E-2</v>
      </c>
      <c r="DQ51" s="798">
        <f t="shared" si="51"/>
        <v>5.7089153328899786E-2</v>
      </c>
      <c r="DR51" s="798">
        <f t="shared" si="51"/>
        <v>8.3304986108397483E-2</v>
      </c>
      <c r="DS51" s="798">
        <f t="shared" si="51"/>
        <v>9.1265012030072007E-2</v>
      </c>
      <c r="DT51" s="798">
        <f t="shared" si="51"/>
        <v>0.12672372396372064</v>
      </c>
      <c r="DU51" s="798">
        <f t="shared" si="51"/>
        <v>0.14903842920841984</v>
      </c>
      <c r="DV51" s="798">
        <f t="shared" si="51"/>
        <v>4.1923748636182777E-2</v>
      </c>
    </row>
    <row r="52" spans="1:143" ht="17.399999999999999">
      <c r="A52" s="44"/>
      <c r="B52" s="44"/>
      <c r="C52" s="44"/>
      <c r="D52" s="44"/>
      <c r="E52" s="44"/>
      <c r="F52" s="44"/>
      <c r="G52" s="44"/>
      <c r="H52" s="44"/>
      <c r="I52" s="44"/>
      <c r="J52" s="693" t="s">
        <v>321</v>
      </c>
      <c r="K52" s="799">
        <f t="shared" ref="K52:R52" si="52">$T$3*K51^$T$4/1000</f>
        <v>3.253607157908156E-2</v>
      </c>
      <c r="L52" s="799">
        <f t="shared" si="52"/>
        <v>4.9234592261427804E-2</v>
      </c>
      <c r="M52" s="799">
        <f t="shared" si="52"/>
        <v>6.5915490741046009E-2</v>
      </c>
      <c r="N52" s="799">
        <f t="shared" si="52"/>
        <v>9.9580904784995941E-2</v>
      </c>
      <c r="O52" s="799">
        <f t="shared" si="52"/>
        <v>0.11564228349734111</v>
      </c>
      <c r="P52" s="799">
        <f t="shared" si="52"/>
        <v>0.12856218325445259</v>
      </c>
      <c r="Q52" s="799">
        <f t="shared" si="52"/>
        <v>0.14146454574652201</v>
      </c>
      <c r="R52" s="799">
        <f t="shared" si="52"/>
        <v>5.064937499643226E-2</v>
      </c>
      <c r="V52" s="44"/>
      <c r="W52" s="44"/>
      <c r="X52" s="44"/>
      <c r="Y52" s="44"/>
      <c r="Z52" s="44"/>
      <c r="AA52" s="44"/>
      <c r="AB52" s="44"/>
      <c r="AC52" s="44"/>
      <c r="AD52" s="44"/>
      <c r="AE52" s="121" t="s">
        <v>315</v>
      </c>
      <c r="AF52" s="147">
        <v>15.442402730258891</v>
      </c>
      <c r="AG52" s="672">
        <v>18.412666056384147</v>
      </c>
      <c r="AH52" s="672">
        <v>20.093877531683273</v>
      </c>
      <c r="AI52" s="672">
        <v>21.298881139352854</v>
      </c>
      <c r="AJ52" s="672">
        <v>24.055707674286865</v>
      </c>
      <c r="AK52" s="672">
        <v>25.035826458602592</v>
      </c>
      <c r="AL52" s="800">
        <v>26.088650971742037</v>
      </c>
      <c r="AM52" s="148">
        <v>19.265440957773979</v>
      </c>
      <c r="AY52" s="210" t="s">
        <v>383</v>
      </c>
      <c r="AZ52" s="210">
        <v>3.0057999999999998</v>
      </c>
      <c r="BU52" s="210" t="s">
        <v>383</v>
      </c>
      <c r="BV52" s="210">
        <v>2.976</v>
      </c>
      <c r="CP52" s="210" t="s">
        <v>382</v>
      </c>
      <c r="CQ52" s="210">
        <v>8.6E-3</v>
      </c>
      <c r="DE52" s="294"/>
      <c r="DK52" s="210" t="s">
        <v>382</v>
      </c>
      <c r="DL52" s="295">
        <v>7.0000000000000001E-3</v>
      </c>
    </row>
    <row r="53" spans="1:143" ht="13.8" thickBot="1">
      <c r="J53" s="44"/>
      <c r="AE53" s="122" t="s">
        <v>321</v>
      </c>
      <c r="AF53" s="149">
        <f t="shared" ref="AF53:AM53" si="53">$AP$5*AF52^$AP$6/1000</f>
        <v>3.1428123833629702E-2</v>
      </c>
      <c r="AG53" s="149">
        <f t="shared" si="53"/>
        <v>5.3329436228688916E-2</v>
      </c>
      <c r="AH53" s="149">
        <f t="shared" si="53"/>
        <v>6.9347100733750694E-2</v>
      </c>
      <c r="AI53" s="149">
        <f t="shared" si="53"/>
        <v>8.2614090340504612E-2</v>
      </c>
      <c r="AJ53" s="149">
        <f t="shared" si="53"/>
        <v>0.11910905087147886</v>
      </c>
      <c r="AK53" s="149">
        <f t="shared" si="53"/>
        <v>0.13430022575890421</v>
      </c>
      <c r="AL53" s="149">
        <f t="shared" si="53"/>
        <v>0.15200209481342186</v>
      </c>
      <c r="AM53" s="149">
        <f t="shared" si="53"/>
        <v>6.1103750185698719E-2</v>
      </c>
      <c r="CP53" s="210" t="s">
        <v>383</v>
      </c>
      <c r="CQ53" s="210">
        <v>2.976</v>
      </c>
      <c r="DK53" s="210" t="s">
        <v>383</v>
      </c>
      <c r="DL53" s="210">
        <v>3.0613999999999999</v>
      </c>
      <c r="DM53" s="210" t="s">
        <v>430</v>
      </c>
    </row>
    <row r="54" spans="1:143">
      <c r="AE54" s="44"/>
    </row>
    <row r="55" spans="1:143">
      <c r="AE55" s="44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</row>
    <row r="56" spans="1:143" s="215" customFormat="1" ht="27" customHeight="1">
      <c r="AI56" s="216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spans="1:143">
      <c r="AI57" s="44"/>
    </row>
    <row r="58" spans="1:143" ht="24.6">
      <c r="AI58" s="44"/>
      <c r="CJ58" s="220">
        <v>2011</v>
      </c>
    </row>
    <row r="59" spans="1:143" ht="24.6">
      <c r="L59" s="220">
        <v>2007</v>
      </c>
      <c r="AH59" s="220">
        <v>2008</v>
      </c>
      <c r="AI59" s="44"/>
      <c r="BB59" s="220">
        <v>2009</v>
      </c>
      <c r="BW59" s="220">
        <v>2010</v>
      </c>
      <c r="DB59" s="220">
        <v>2012</v>
      </c>
      <c r="DW59" s="220">
        <v>2013</v>
      </c>
    </row>
    <row r="60" spans="1:143">
      <c r="AI60" s="44"/>
    </row>
    <row r="61" spans="1:143">
      <c r="AI61" s="44"/>
      <c r="CJ61" s="2" t="s">
        <v>329</v>
      </c>
      <c r="CK61" s="2" t="s">
        <v>431</v>
      </c>
    </row>
    <row r="62" spans="1:143">
      <c r="AS62" s="2" t="s">
        <v>432</v>
      </c>
      <c r="BB62" s="2" t="s">
        <v>329</v>
      </c>
      <c r="BC62" s="2" t="s">
        <v>433</v>
      </c>
      <c r="BW62" s="2" t="s">
        <v>329</v>
      </c>
      <c r="BX62" s="2" t="s">
        <v>434</v>
      </c>
      <c r="CK62" s="2" t="s">
        <v>435</v>
      </c>
      <c r="CO62" s="25"/>
      <c r="DM62" s="2" t="s">
        <v>329</v>
      </c>
      <c r="DN62" s="2" t="s">
        <v>436</v>
      </c>
      <c r="EG62" s="2" t="s">
        <v>329</v>
      </c>
      <c r="EH62" s="2" t="s">
        <v>437</v>
      </c>
    </row>
    <row r="63" spans="1:143" ht="13.8" thickBot="1">
      <c r="A63" s="2" t="s">
        <v>438</v>
      </c>
      <c r="L63" s="2" t="s">
        <v>329</v>
      </c>
      <c r="M63" s="2" t="s">
        <v>439</v>
      </c>
      <c r="W63" s="2" t="s">
        <v>440</v>
      </c>
      <c r="AH63" s="2" t="s">
        <v>329</v>
      </c>
      <c r="AI63" s="2" t="s">
        <v>441</v>
      </c>
      <c r="AS63" s="52"/>
      <c r="AT63" s="52"/>
      <c r="AU63" s="52"/>
      <c r="AV63" s="52"/>
      <c r="AW63" s="52"/>
      <c r="AX63" s="52"/>
      <c r="AY63" s="52"/>
      <c r="AZ63" s="52"/>
      <c r="BC63" s="2" t="s">
        <v>442</v>
      </c>
      <c r="BG63" s="25"/>
      <c r="BM63"/>
      <c r="BN63"/>
      <c r="BO63"/>
      <c r="BP63"/>
      <c r="BQ63"/>
      <c r="BR63"/>
      <c r="BS63"/>
      <c r="BT63"/>
      <c r="BU63"/>
      <c r="BX63" s="2" t="s">
        <v>443</v>
      </c>
      <c r="CB63" s="25"/>
      <c r="CH63" s="25"/>
      <c r="CI63" s="25"/>
      <c r="CJ63" s="659" t="s">
        <v>271</v>
      </c>
      <c r="CK63" s="659" t="s">
        <v>444</v>
      </c>
      <c r="CL63" s="659" t="s">
        <v>445</v>
      </c>
      <c r="CM63" s="659" t="s">
        <v>446</v>
      </c>
      <c r="CN63" s="659" t="s">
        <v>447</v>
      </c>
      <c r="CO63" s="659" t="s">
        <v>448</v>
      </c>
      <c r="CP63" s="659" t="s">
        <v>449</v>
      </c>
      <c r="CQ63" s="2" t="s">
        <v>450</v>
      </c>
      <c r="CS63" s="659" t="s">
        <v>271</v>
      </c>
      <c r="CT63" s="659" t="s">
        <v>444</v>
      </c>
      <c r="CU63" s="659" t="s">
        <v>445</v>
      </c>
      <c r="CV63" s="659" t="s">
        <v>446</v>
      </c>
      <c r="CW63" s="659" t="s">
        <v>447</v>
      </c>
      <c r="CX63" s="659" t="s">
        <v>448</v>
      </c>
      <c r="CY63" s="659" t="s">
        <v>449</v>
      </c>
      <c r="DN63" s="2" t="s">
        <v>451</v>
      </c>
      <c r="DR63" s="25"/>
      <c r="EH63" s="2" t="s">
        <v>452</v>
      </c>
      <c r="EL63" s="25"/>
    </row>
    <row r="64" spans="1:143" ht="14.4" thickBot="1">
      <c r="M64" s="2" t="s">
        <v>453</v>
      </c>
      <c r="Q64" s="25"/>
      <c r="W64" s="52"/>
      <c r="X64" s="52"/>
      <c r="Y64" s="52"/>
      <c r="Z64" s="52"/>
      <c r="AA64" s="52"/>
      <c r="AB64" s="52"/>
      <c r="AC64" s="52"/>
      <c r="AD64" s="52"/>
      <c r="AI64" s="2" t="s">
        <v>454</v>
      </c>
      <c r="AM64" s="25"/>
      <c r="AS64" s="123" t="s">
        <v>271</v>
      </c>
      <c r="AT64" s="124" t="s">
        <v>444</v>
      </c>
      <c r="AU64" s="125" t="s">
        <v>455</v>
      </c>
      <c r="AV64" s="125" t="s">
        <v>456</v>
      </c>
      <c r="AW64" s="125" t="s">
        <v>447</v>
      </c>
      <c r="AX64" s="125" t="s">
        <v>448</v>
      </c>
      <c r="AY64" s="125" t="s">
        <v>449</v>
      </c>
      <c r="AZ64" s="126" t="s">
        <v>457</v>
      </c>
      <c r="BA64"/>
      <c r="BB64" s="150" t="s">
        <v>337</v>
      </c>
      <c r="BC64" s="151" t="s">
        <v>305</v>
      </c>
      <c r="BD64" s="152" t="s">
        <v>306</v>
      </c>
      <c r="BE64" s="152" t="s">
        <v>307</v>
      </c>
      <c r="BF64" s="152" t="s">
        <v>308</v>
      </c>
      <c r="BG64" s="152" t="s">
        <v>309</v>
      </c>
      <c r="BH64" s="152" t="s">
        <v>310</v>
      </c>
      <c r="BI64" s="153" t="s">
        <v>311</v>
      </c>
      <c r="BJ64" s="221" t="s">
        <v>37</v>
      </c>
      <c r="BM64" s="217"/>
      <c r="BN64" s="217"/>
      <c r="BO64" s="217"/>
      <c r="BP64" s="217"/>
      <c r="BQ64" s="217"/>
      <c r="BR64" s="217"/>
      <c r="BS64" s="217"/>
      <c r="BT64" s="217"/>
      <c r="BU64" s="217"/>
      <c r="CG64" s="25"/>
      <c r="CH64" s="1"/>
      <c r="CI64" s="1"/>
      <c r="CJ64" s="659">
        <v>10</v>
      </c>
      <c r="CK64" s="765">
        <v>100</v>
      </c>
      <c r="CL64" s="659"/>
      <c r="CM64" s="659"/>
      <c r="CN64" s="659"/>
      <c r="CO64" s="659"/>
      <c r="CP64" s="659"/>
      <c r="CQ64" s="208">
        <v>3642.5230866349434</v>
      </c>
      <c r="CS64" s="659">
        <v>10</v>
      </c>
      <c r="CT64" s="801">
        <f t="shared" ref="CT64:CY64" si="54">+$CQ64*CK64%</f>
        <v>3642.5230866349434</v>
      </c>
      <c r="CU64" s="801">
        <f t="shared" si="54"/>
        <v>0</v>
      </c>
      <c r="CV64" s="801">
        <f t="shared" si="54"/>
        <v>0</v>
      </c>
      <c r="CW64" s="801">
        <f t="shared" si="54"/>
        <v>0</v>
      </c>
      <c r="CX64" s="801">
        <f t="shared" si="54"/>
        <v>0</v>
      </c>
      <c r="CY64" s="801">
        <f t="shared" si="54"/>
        <v>0</v>
      </c>
      <c r="CZ64" s="1">
        <f>SUM(CT64:CY64)</f>
        <v>3642.5230866349434</v>
      </c>
      <c r="DB64" s="264" t="s">
        <v>337</v>
      </c>
      <c r="DC64" s="253" t="s">
        <v>305</v>
      </c>
      <c r="DD64" s="254" t="s">
        <v>306</v>
      </c>
      <c r="DE64" s="254" t="s">
        <v>307</v>
      </c>
      <c r="DF64" s="254" t="s">
        <v>308</v>
      </c>
      <c r="DG64" s="254" t="s">
        <v>309</v>
      </c>
      <c r="DH64" s="255" t="s">
        <v>310</v>
      </c>
      <c r="DM64" s="253" t="s">
        <v>337</v>
      </c>
      <c r="DN64" s="254" t="s">
        <v>305</v>
      </c>
      <c r="DO64" s="254" t="s">
        <v>306</v>
      </c>
      <c r="DP64" s="254" t="s">
        <v>307</v>
      </c>
      <c r="DQ64" s="254" t="s">
        <v>308</v>
      </c>
      <c r="DR64" s="254" t="s">
        <v>309</v>
      </c>
      <c r="DS64" s="255" t="s">
        <v>310</v>
      </c>
      <c r="DW64" s="264" t="s">
        <v>337</v>
      </c>
      <c r="DX64" s="253" t="s">
        <v>305</v>
      </c>
      <c r="DY64" s="254" t="s">
        <v>306</v>
      </c>
      <c r="DZ64" s="254" t="s">
        <v>307</v>
      </c>
      <c r="EA64" s="254" t="s">
        <v>308</v>
      </c>
      <c r="EB64" s="254" t="s">
        <v>309</v>
      </c>
      <c r="EC64" s="255" t="s">
        <v>310</v>
      </c>
      <c r="EG64" s="253" t="s">
        <v>337</v>
      </c>
      <c r="EH64" s="254" t="s">
        <v>305</v>
      </c>
      <c r="EI64" s="254" t="s">
        <v>306</v>
      </c>
      <c r="EJ64" s="254" t="s">
        <v>307</v>
      </c>
      <c r="EK64" s="254" t="s">
        <v>308</v>
      </c>
      <c r="EL64" s="254" t="s">
        <v>309</v>
      </c>
      <c r="EM64" s="255" t="s">
        <v>310</v>
      </c>
    </row>
    <row r="65" spans="1:144" ht="15" thickTop="1" thickBot="1">
      <c r="A65" s="71" t="s">
        <v>271</v>
      </c>
      <c r="B65" s="72" t="s">
        <v>444</v>
      </c>
      <c r="C65" s="73" t="s">
        <v>455</v>
      </c>
      <c r="D65" s="73" t="s">
        <v>456</v>
      </c>
      <c r="E65" s="73" t="s">
        <v>447</v>
      </c>
      <c r="F65" s="73" t="s">
        <v>448</v>
      </c>
      <c r="G65" s="73" t="s">
        <v>449</v>
      </c>
      <c r="H65" s="74" t="s">
        <v>457</v>
      </c>
      <c r="I65"/>
      <c r="J65"/>
      <c r="L65" s="46" t="s">
        <v>337</v>
      </c>
      <c r="M65" s="47" t="s">
        <v>305</v>
      </c>
      <c r="N65" s="48" t="s">
        <v>306</v>
      </c>
      <c r="O65" s="48" t="s">
        <v>307</v>
      </c>
      <c r="P65" s="48" t="s">
        <v>308</v>
      </c>
      <c r="Q65" s="48" t="s">
        <v>309</v>
      </c>
      <c r="R65" s="48" t="s">
        <v>310</v>
      </c>
      <c r="S65" s="48" t="s">
        <v>311</v>
      </c>
      <c r="T65" s="49" t="s">
        <v>37</v>
      </c>
      <c r="W65" s="71" t="s">
        <v>271</v>
      </c>
      <c r="X65" s="75" t="s">
        <v>444</v>
      </c>
      <c r="Y65" s="73" t="s">
        <v>455</v>
      </c>
      <c r="Z65" s="73" t="s">
        <v>456</v>
      </c>
      <c r="AA65" s="73" t="s">
        <v>447</v>
      </c>
      <c r="AB65" s="73" t="s">
        <v>448</v>
      </c>
      <c r="AC65" s="73" t="s">
        <v>449</v>
      </c>
      <c r="AD65" s="74" t="s">
        <v>457</v>
      </c>
      <c r="AE65"/>
      <c r="AH65" s="664" t="s">
        <v>337</v>
      </c>
      <c r="AI65" s="664" t="s">
        <v>305</v>
      </c>
      <c r="AJ65" s="664" t="s">
        <v>306</v>
      </c>
      <c r="AK65" s="664" t="s">
        <v>307</v>
      </c>
      <c r="AL65" s="664" t="s">
        <v>308</v>
      </c>
      <c r="AM65" s="664" t="s">
        <v>309</v>
      </c>
      <c r="AN65" s="664" t="s">
        <v>310</v>
      </c>
      <c r="AO65" s="664" t="s">
        <v>311</v>
      </c>
      <c r="AP65" s="664" t="s">
        <v>37</v>
      </c>
      <c r="AS65" s="127">
        <v>10.5</v>
      </c>
      <c r="AT65" s="128">
        <v>100</v>
      </c>
      <c r="AU65" s="129"/>
      <c r="AV65" s="129"/>
      <c r="AW65" s="129"/>
      <c r="AX65" s="129"/>
      <c r="AY65" s="129"/>
      <c r="AZ65" s="130"/>
      <c r="BA65" s="131"/>
      <c r="BB65" s="154">
        <v>10.5</v>
      </c>
      <c r="BC65" s="155"/>
      <c r="BD65" s="156"/>
      <c r="BE65" s="156"/>
      <c r="BF65" s="156"/>
      <c r="BG65" s="156"/>
      <c r="BH65" s="156"/>
      <c r="BI65" s="157"/>
      <c r="BJ65" s="222"/>
      <c r="BM65" s="802" t="s">
        <v>337</v>
      </c>
      <c r="BN65" s="803" t="s">
        <v>305</v>
      </c>
      <c r="BO65" s="803" t="s">
        <v>306</v>
      </c>
      <c r="BP65" s="803" t="s">
        <v>307</v>
      </c>
      <c r="BQ65" s="803" t="s">
        <v>308</v>
      </c>
      <c r="BR65" s="803" t="s">
        <v>309</v>
      </c>
      <c r="BS65" s="803" t="s">
        <v>310</v>
      </c>
      <c r="BT65" s="803" t="s">
        <v>311</v>
      </c>
      <c r="BU65" s="802" t="s">
        <v>46</v>
      </c>
      <c r="BX65" s="802" t="s">
        <v>337</v>
      </c>
      <c r="BY65" s="803" t="s">
        <v>305</v>
      </c>
      <c r="BZ65" s="803" t="s">
        <v>306</v>
      </c>
      <c r="CA65" s="803" t="s">
        <v>307</v>
      </c>
      <c r="CB65" s="803" t="s">
        <v>308</v>
      </c>
      <c r="CC65" s="803" t="s">
        <v>309</v>
      </c>
      <c r="CD65" s="803" t="s">
        <v>310</v>
      </c>
      <c r="CE65" s="803" t="s">
        <v>311</v>
      </c>
      <c r="CF65" s="802" t="s">
        <v>46</v>
      </c>
      <c r="CG65" s="1"/>
      <c r="CH65" s="1"/>
      <c r="CI65" s="1"/>
      <c r="CJ65" s="659">
        <v>10.5</v>
      </c>
      <c r="CK65" s="765">
        <v>100</v>
      </c>
      <c r="CL65" s="659"/>
      <c r="CM65" s="659"/>
      <c r="CN65" s="659"/>
      <c r="CO65" s="659"/>
      <c r="CP65" s="659"/>
      <c r="CQ65" s="208">
        <v>886.82091721640688</v>
      </c>
      <c r="CS65" s="659">
        <v>10.5</v>
      </c>
      <c r="CT65" s="801">
        <f t="shared" ref="CT65:CT101" si="55">+$CQ65*CK65%</f>
        <v>886.82091721640688</v>
      </c>
      <c r="CU65" s="801">
        <f t="shared" ref="CU65:CU101" si="56">+$CQ65*CL65%</f>
        <v>0</v>
      </c>
      <c r="CV65" s="801">
        <f t="shared" ref="CV65:CV101" si="57">+$CQ65*CM65%</f>
        <v>0</v>
      </c>
      <c r="CW65" s="801">
        <f t="shared" ref="CW65:CW101" si="58">+$CQ65*CN65%</f>
        <v>0</v>
      </c>
      <c r="CX65" s="801">
        <f t="shared" ref="CX65:CX101" si="59">+$CQ65*CO65%</f>
        <v>0</v>
      </c>
      <c r="CY65" s="801">
        <f t="shared" ref="CY65:CY101" si="60">+$CQ65*CP65%</f>
        <v>0</v>
      </c>
      <c r="CZ65" s="1">
        <f t="shared" ref="CZ65:CZ101" si="61">SUM(CT65:CY65)</f>
        <v>886.82091721640688</v>
      </c>
      <c r="DB65" s="265">
        <v>11</v>
      </c>
      <c r="DC65" s="269">
        <v>100</v>
      </c>
      <c r="DD65" s="205">
        <v>0</v>
      </c>
      <c r="DE65" s="205">
        <v>0</v>
      </c>
      <c r="DF65" s="205">
        <v>0</v>
      </c>
      <c r="DG65" s="205">
        <v>0</v>
      </c>
      <c r="DH65" s="252">
        <v>0</v>
      </c>
      <c r="DJ65" s="2">
        <v>11</v>
      </c>
      <c r="DK65" s="1">
        <v>3011.6566529757388</v>
      </c>
      <c r="DM65" s="261">
        <v>11</v>
      </c>
      <c r="DN65" s="276">
        <f t="shared" ref="DN65:DS65" si="62">DC65%*$DK65</f>
        <v>3011.6566529757388</v>
      </c>
      <c r="DO65" s="276">
        <f t="shared" si="62"/>
        <v>0</v>
      </c>
      <c r="DP65" s="276">
        <f t="shared" si="62"/>
        <v>0</v>
      </c>
      <c r="DQ65" s="276">
        <f t="shared" si="62"/>
        <v>0</v>
      </c>
      <c r="DR65" s="276">
        <f t="shared" si="62"/>
        <v>0</v>
      </c>
      <c r="DS65" s="281">
        <f t="shared" si="62"/>
        <v>0</v>
      </c>
      <c r="DT65" s="282">
        <f>SUM(DN65:DS65)</f>
        <v>3011.6566529757388</v>
      </c>
      <c r="DW65" s="265">
        <v>11</v>
      </c>
      <c r="DX65" s="269">
        <v>100</v>
      </c>
      <c r="DY65" s="296">
        <v>0</v>
      </c>
      <c r="DZ65" s="296">
        <v>0</v>
      </c>
      <c r="EA65" s="296">
        <v>0</v>
      </c>
      <c r="EB65" s="296">
        <v>0</v>
      </c>
      <c r="EC65" s="297">
        <v>0</v>
      </c>
      <c r="ED65" s="2">
        <v>11</v>
      </c>
      <c r="EE65" s="208">
        <v>192.20394635159087</v>
      </c>
      <c r="EF65" s="2">
        <f>+EG65+0.25</f>
        <v>11.25</v>
      </c>
      <c r="EG65" s="261">
        <v>11</v>
      </c>
      <c r="EH65" s="276">
        <f>DX65%*$EE65</f>
        <v>192.20394635159087</v>
      </c>
      <c r="EI65" s="276">
        <f t="shared" ref="EI65:EM65" si="63">DY65%*$EE65</f>
        <v>0</v>
      </c>
      <c r="EJ65" s="276">
        <f t="shared" si="63"/>
        <v>0</v>
      </c>
      <c r="EK65" s="276">
        <f t="shared" si="63"/>
        <v>0</v>
      </c>
      <c r="EL65" s="276">
        <f t="shared" si="63"/>
        <v>0</v>
      </c>
      <c r="EM65" s="276">
        <f t="shared" si="63"/>
        <v>0</v>
      </c>
      <c r="EN65" s="301">
        <f t="shared" ref="EN65:EN100" si="64">SUM(EH65:EM65)</f>
        <v>192.20394635159087</v>
      </c>
    </row>
    <row r="66" spans="1:144" ht="15" thickTop="1" thickBot="1">
      <c r="A66" s="160">
        <v>11.5</v>
      </c>
      <c r="B66" s="163">
        <v>100</v>
      </c>
      <c r="C66" s="164"/>
      <c r="D66" s="164"/>
      <c r="E66" s="164"/>
      <c r="F66" s="156"/>
      <c r="G66" s="156"/>
      <c r="H66" s="165"/>
      <c r="I66" s="1294">
        <v>2006</v>
      </c>
      <c r="J66"/>
      <c r="L66" s="36">
        <v>11.5</v>
      </c>
      <c r="M66" s="155">
        <f t="shared" ref="M66:S73" si="65">+$K66*B66%</f>
        <v>0</v>
      </c>
      <c r="N66" s="155">
        <f t="shared" si="65"/>
        <v>0</v>
      </c>
      <c r="O66" s="155">
        <f t="shared" si="65"/>
        <v>0</v>
      </c>
      <c r="P66" s="155">
        <f t="shared" si="65"/>
        <v>0</v>
      </c>
      <c r="Q66" s="155">
        <f t="shared" si="65"/>
        <v>0</v>
      </c>
      <c r="R66" s="155">
        <f t="shared" si="65"/>
        <v>0</v>
      </c>
      <c r="S66" s="155">
        <f t="shared" si="65"/>
        <v>0</v>
      </c>
      <c r="T66" s="142">
        <f t="shared" ref="T66:T73" si="66">SUM(M66:S66)</f>
        <v>0</v>
      </c>
      <c r="W66" s="76">
        <v>11.5</v>
      </c>
      <c r="X66" s="77">
        <v>100</v>
      </c>
      <c r="Y66" s="78"/>
      <c r="Z66" s="78"/>
      <c r="AA66" s="78"/>
      <c r="AB66" s="51"/>
      <c r="AC66" s="51"/>
      <c r="AD66" s="79"/>
      <c r="AE66" s="1296">
        <v>2006</v>
      </c>
      <c r="AH66" s="763">
        <v>11.5</v>
      </c>
      <c r="AI66" s="664">
        <f t="shared" ref="AI66:AO67" si="67">+$K66*X66%</f>
        <v>0</v>
      </c>
      <c r="AJ66" s="664">
        <f t="shared" si="67"/>
        <v>0</v>
      </c>
      <c r="AK66" s="664">
        <f t="shared" si="67"/>
        <v>0</v>
      </c>
      <c r="AL66" s="664">
        <f t="shared" si="67"/>
        <v>0</v>
      </c>
      <c r="AM66" s="664">
        <f t="shared" si="67"/>
        <v>0</v>
      </c>
      <c r="AN66" s="664">
        <f t="shared" si="67"/>
        <v>0</v>
      </c>
      <c r="AO66" s="664">
        <f t="shared" si="67"/>
        <v>0</v>
      </c>
      <c r="AP66" s="664">
        <f>SUM(AI66:AO66)</f>
        <v>0</v>
      </c>
      <c r="AS66" s="132">
        <v>11</v>
      </c>
      <c r="AT66" s="804">
        <v>100</v>
      </c>
      <c r="AU66" s="790"/>
      <c r="AV66" s="790"/>
      <c r="AW66" s="790"/>
      <c r="AX66" s="790"/>
      <c r="AY66" s="790"/>
      <c r="AZ66" s="38"/>
      <c r="BA66" s="131"/>
      <c r="BB66" s="158">
        <v>11</v>
      </c>
      <c r="BC66" s="787"/>
      <c r="BD66" s="657"/>
      <c r="BE66" s="657"/>
      <c r="BF66" s="657"/>
      <c r="BG66" s="657"/>
      <c r="BH66" s="657"/>
      <c r="BI66" s="805"/>
      <c r="BJ66" s="223"/>
      <c r="BL66" s="1"/>
      <c r="BM66" s="802">
        <v>9</v>
      </c>
      <c r="BN66" s="803">
        <v>100</v>
      </c>
      <c r="BO66" s="803"/>
      <c r="BP66" s="803"/>
      <c r="BQ66" s="803"/>
      <c r="BR66" s="803"/>
      <c r="BS66" s="803"/>
      <c r="BT66" s="803"/>
      <c r="BU66" s="802">
        <v>100</v>
      </c>
      <c r="BW66" s="13">
        <v>1407.6764692272695</v>
      </c>
      <c r="BX66" s="802">
        <v>9</v>
      </c>
      <c r="BY66" s="803">
        <v>140.76764692272695</v>
      </c>
      <c r="BZ66" s="803">
        <v>0</v>
      </c>
      <c r="CA66" s="803">
        <v>0</v>
      </c>
      <c r="CB66" s="803">
        <v>0</v>
      </c>
      <c r="CC66" s="803">
        <v>0</v>
      </c>
      <c r="CD66" s="803">
        <v>0</v>
      </c>
      <c r="CE66" s="803">
        <v>0</v>
      </c>
      <c r="CF66" s="803">
        <v>140.76764692272695</v>
      </c>
      <c r="CG66" s="1"/>
      <c r="CJ66" s="659">
        <v>11</v>
      </c>
      <c r="CK66" s="765">
        <v>100</v>
      </c>
      <c r="CL66" s="659"/>
      <c r="CM66" s="659"/>
      <c r="CN66" s="659"/>
      <c r="CO66" s="659"/>
      <c r="CP66" s="659"/>
      <c r="CQ66" s="208">
        <v>1627.665484486944</v>
      </c>
      <c r="CS66" s="659">
        <v>11</v>
      </c>
      <c r="CT66" s="801">
        <f t="shared" si="55"/>
        <v>1627.665484486944</v>
      </c>
      <c r="CU66" s="801">
        <f t="shared" si="56"/>
        <v>0</v>
      </c>
      <c r="CV66" s="801">
        <f t="shared" si="57"/>
        <v>0</v>
      </c>
      <c r="CW66" s="801">
        <f t="shared" si="58"/>
        <v>0</v>
      </c>
      <c r="CX66" s="801">
        <f t="shared" si="59"/>
        <v>0</v>
      </c>
      <c r="CY66" s="801">
        <f t="shared" si="60"/>
        <v>0</v>
      </c>
      <c r="CZ66" s="1">
        <f t="shared" si="61"/>
        <v>1627.665484486944</v>
      </c>
      <c r="DB66" s="266">
        <v>11.5</v>
      </c>
      <c r="DC66" s="269">
        <v>100</v>
      </c>
      <c r="DD66" s="205">
        <v>0</v>
      </c>
      <c r="DE66" s="205">
        <v>0</v>
      </c>
      <c r="DF66" s="205">
        <v>0</v>
      </c>
      <c r="DG66" s="205">
        <v>0</v>
      </c>
      <c r="DH66" s="252">
        <v>0</v>
      </c>
      <c r="DJ66" s="2">
        <v>11.5</v>
      </c>
      <c r="DK66" s="1">
        <v>14726.970410163922</v>
      </c>
      <c r="DM66" s="262">
        <v>11.5</v>
      </c>
      <c r="DN66" s="276">
        <f t="shared" ref="DN66:DN101" si="68">DC66%*$DK66</f>
        <v>14726.970410163922</v>
      </c>
      <c r="DO66" s="276">
        <f t="shared" ref="DO66:DO101" si="69">DD66%*$DK66</f>
        <v>0</v>
      </c>
      <c r="DP66" s="276">
        <f t="shared" ref="DP66:DP101" si="70">DE66%*$DK66</f>
        <v>0</v>
      </c>
      <c r="DQ66" s="276">
        <f t="shared" ref="DQ66:DQ101" si="71">DF66%*$DK66</f>
        <v>0</v>
      </c>
      <c r="DR66" s="276">
        <f t="shared" ref="DR66:DR101" si="72">DG66%*$DK66</f>
        <v>0</v>
      </c>
      <c r="DS66" s="281">
        <f t="shared" ref="DS66:DS101" si="73">DH66%*$DK66</f>
        <v>0</v>
      </c>
      <c r="DT66" s="283">
        <f t="shared" ref="DT66:DT101" si="74">SUM(DN66:DS66)</f>
        <v>14726.970410163922</v>
      </c>
      <c r="DW66" s="266">
        <v>11.5</v>
      </c>
      <c r="DX66" s="269">
        <v>100</v>
      </c>
      <c r="DY66" s="296">
        <v>0</v>
      </c>
      <c r="DZ66" s="296">
        <v>0</v>
      </c>
      <c r="EA66" s="296">
        <v>0</v>
      </c>
      <c r="EB66" s="296">
        <v>0</v>
      </c>
      <c r="EC66" s="297">
        <v>0</v>
      </c>
      <c r="ED66" s="2">
        <v>11.5</v>
      </c>
      <c r="EE66" s="208">
        <v>152.61305022495313</v>
      </c>
      <c r="EF66" s="2">
        <f t="shared" ref="EF66:EF101" si="75">+EG66+0.25</f>
        <v>11.75</v>
      </c>
      <c r="EG66" s="262">
        <v>11.5</v>
      </c>
      <c r="EH66" s="276">
        <f t="shared" ref="EH66:EH101" si="76">DX66%*$EE66</f>
        <v>152.61305022495313</v>
      </c>
      <c r="EI66" s="276">
        <f t="shared" ref="EI66:EI101" si="77">DY66%*$EE66</f>
        <v>0</v>
      </c>
      <c r="EJ66" s="276">
        <f t="shared" ref="EJ66:EJ101" si="78">DZ66%*$EE66</f>
        <v>0</v>
      </c>
      <c r="EK66" s="276">
        <f t="shared" ref="EK66:EK101" si="79">EA66%*$EE66</f>
        <v>0</v>
      </c>
      <c r="EL66" s="276">
        <f t="shared" ref="EL66:EL101" si="80">EB66%*$EE66</f>
        <v>0</v>
      </c>
      <c r="EM66" s="276">
        <f t="shared" ref="EM66:EM101" si="81">EC66%*$EE66</f>
        <v>0</v>
      </c>
      <c r="EN66" s="301">
        <f t="shared" si="64"/>
        <v>152.61305022495313</v>
      </c>
    </row>
    <row r="67" spans="1:144" ht="14.4" thickBot="1">
      <c r="A67" s="160">
        <v>12</v>
      </c>
      <c r="B67" s="806">
        <v>100</v>
      </c>
      <c r="C67" s="807"/>
      <c r="D67" s="807"/>
      <c r="E67" s="807"/>
      <c r="F67" s="657"/>
      <c r="G67" s="657"/>
      <c r="H67" s="808"/>
      <c r="I67" s="1295"/>
      <c r="J67"/>
      <c r="L67" s="36">
        <v>12</v>
      </c>
      <c r="M67" s="155">
        <f t="shared" si="65"/>
        <v>0</v>
      </c>
      <c r="N67" s="155">
        <f t="shared" si="65"/>
        <v>0</v>
      </c>
      <c r="O67" s="155">
        <f t="shared" si="65"/>
        <v>0</v>
      </c>
      <c r="P67" s="155">
        <f t="shared" si="65"/>
        <v>0</v>
      </c>
      <c r="Q67" s="155">
        <f t="shared" si="65"/>
        <v>0</v>
      </c>
      <c r="R67" s="155">
        <f t="shared" si="65"/>
        <v>0</v>
      </c>
      <c r="S67" s="218">
        <f t="shared" si="65"/>
        <v>0</v>
      </c>
      <c r="T67" s="657">
        <f t="shared" si="66"/>
        <v>0</v>
      </c>
      <c r="W67" s="76">
        <v>12</v>
      </c>
      <c r="X67" s="809">
        <v>100</v>
      </c>
      <c r="Y67" s="810"/>
      <c r="Z67" s="810"/>
      <c r="AA67" s="810"/>
      <c r="AB67" s="664"/>
      <c r="AC67" s="664"/>
      <c r="AD67" s="811"/>
      <c r="AE67" s="1297"/>
      <c r="AH67" s="763">
        <v>12</v>
      </c>
      <c r="AI67" s="664">
        <f t="shared" si="67"/>
        <v>0</v>
      </c>
      <c r="AJ67" s="664">
        <f t="shared" si="67"/>
        <v>0</v>
      </c>
      <c r="AK67" s="664">
        <f t="shared" si="67"/>
        <v>0</v>
      </c>
      <c r="AL67" s="664">
        <f t="shared" si="67"/>
        <v>0</v>
      </c>
      <c r="AM67" s="664">
        <f t="shared" si="67"/>
        <v>0</v>
      </c>
      <c r="AN67" s="664">
        <f t="shared" si="67"/>
        <v>0</v>
      </c>
      <c r="AO67" s="664">
        <f t="shared" si="67"/>
        <v>0</v>
      </c>
      <c r="AP67" s="664">
        <f>SUM(AI67:AO67)</f>
        <v>0</v>
      </c>
      <c r="AS67" s="132">
        <v>11.5</v>
      </c>
      <c r="AT67" s="804">
        <v>100</v>
      </c>
      <c r="AU67" s="790"/>
      <c r="AV67" s="790"/>
      <c r="AW67" s="790"/>
      <c r="AX67" s="790"/>
      <c r="AY67" s="790"/>
      <c r="AZ67" s="38"/>
      <c r="BA67" s="131"/>
      <c r="BB67" s="158">
        <v>11.5</v>
      </c>
      <c r="BC67" s="787"/>
      <c r="BD67" s="657"/>
      <c r="BE67" s="657"/>
      <c r="BF67" s="657"/>
      <c r="BG67" s="657"/>
      <c r="BH67" s="657"/>
      <c r="BI67" s="805"/>
      <c r="BJ67" s="223"/>
      <c r="BM67" s="802">
        <v>9.5</v>
      </c>
      <c r="BN67" s="803">
        <v>100</v>
      </c>
      <c r="BO67" s="803"/>
      <c r="BP67" s="803"/>
      <c r="BQ67" s="803"/>
      <c r="BR67" s="803"/>
      <c r="BS67" s="803"/>
      <c r="BT67" s="803"/>
      <c r="BU67" s="802">
        <v>100</v>
      </c>
      <c r="BW67" s="13">
        <v>0</v>
      </c>
      <c r="BX67" s="802">
        <v>9.5</v>
      </c>
      <c r="BY67" s="803">
        <v>0</v>
      </c>
      <c r="BZ67" s="803">
        <v>0</v>
      </c>
      <c r="CA67" s="803">
        <v>0</v>
      </c>
      <c r="CB67" s="803">
        <v>0</v>
      </c>
      <c r="CC67" s="803">
        <v>0</v>
      </c>
      <c r="CD67" s="803">
        <v>0</v>
      </c>
      <c r="CE67" s="803">
        <v>0</v>
      </c>
      <c r="CF67" s="803">
        <v>0</v>
      </c>
      <c r="CJ67" s="659">
        <v>11.5</v>
      </c>
      <c r="CK67" s="765">
        <v>100</v>
      </c>
      <c r="CL67" s="659"/>
      <c r="CM67" s="659"/>
      <c r="CN67" s="659"/>
      <c r="CO67" s="659"/>
      <c r="CP67" s="659"/>
      <c r="CQ67" s="208">
        <v>13030.782351466238</v>
      </c>
      <c r="CS67" s="659">
        <v>11.5</v>
      </c>
      <c r="CT67" s="801">
        <f t="shared" si="55"/>
        <v>13030.782351466238</v>
      </c>
      <c r="CU67" s="801">
        <f t="shared" si="56"/>
        <v>0</v>
      </c>
      <c r="CV67" s="801">
        <f t="shared" si="57"/>
        <v>0</v>
      </c>
      <c r="CW67" s="801">
        <f t="shared" si="58"/>
        <v>0</v>
      </c>
      <c r="CX67" s="801">
        <f t="shared" si="59"/>
        <v>0</v>
      </c>
      <c r="CY67" s="801">
        <f t="shared" si="60"/>
        <v>0</v>
      </c>
      <c r="CZ67" s="1">
        <f t="shared" si="61"/>
        <v>13030.782351466238</v>
      </c>
      <c r="DB67" s="267">
        <v>12</v>
      </c>
      <c r="DC67" s="269">
        <v>100</v>
      </c>
      <c r="DD67" s="205">
        <v>0</v>
      </c>
      <c r="DE67" s="205">
        <v>0</v>
      </c>
      <c r="DF67" s="205">
        <v>0</v>
      </c>
      <c r="DG67" s="205">
        <v>0</v>
      </c>
      <c r="DH67" s="252">
        <v>0</v>
      </c>
      <c r="DJ67" s="2">
        <v>12</v>
      </c>
      <c r="DK67" s="1">
        <v>67762.27469195411</v>
      </c>
      <c r="DM67" s="263">
        <v>12</v>
      </c>
      <c r="DN67" s="276">
        <f t="shared" si="68"/>
        <v>67762.27469195411</v>
      </c>
      <c r="DO67" s="276">
        <f t="shared" si="69"/>
        <v>0</v>
      </c>
      <c r="DP67" s="276">
        <f t="shared" si="70"/>
        <v>0</v>
      </c>
      <c r="DQ67" s="276">
        <f t="shared" si="71"/>
        <v>0</v>
      </c>
      <c r="DR67" s="276">
        <f t="shared" si="72"/>
        <v>0</v>
      </c>
      <c r="DS67" s="281">
        <f t="shared" si="73"/>
        <v>0</v>
      </c>
      <c r="DT67" s="283">
        <f t="shared" si="74"/>
        <v>67762.27469195411</v>
      </c>
      <c r="DW67" s="267">
        <v>12</v>
      </c>
      <c r="DX67" s="269">
        <v>100</v>
      </c>
      <c r="DY67" s="296">
        <v>0</v>
      </c>
      <c r="DZ67" s="296">
        <v>0</v>
      </c>
      <c r="EA67" s="296">
        <v>0</v>
      </c>
      <c r="EB67" s="296">
        <v>0</v>
      </c>
      <c r="EC67" s="297">
        <v>0</v>
      </c>
      <c r="ED67" s="2">
        <v>12</v>
      </c>
      <c r="EE67" s="208">
        <v>6913.9354075779165</v>
      </c>
      <c r="EF67" s="2">
        <f t="shared" si="75"/>
        <v>12.25</v>
      </c>
      <c r="EG67" s="263">
        <v>12</v>
      </c>
      <c r="EH67" s="276">
        <f t="shared" si="76"/>
        <v>6913.9354075779165</v>
      </c>
      <c r="EI67" s="276">
        <f t="shared" si="77"/>
        <v>0</v>
      </c>
      <c r="EJ67" s="276">
        <f t="shared" si="78"/>
        <v>0</v>
      </c>
      <c r="EK67" s="276">
        <f t="shared" si="79"/>
        <v>0</v>
      </c>
      <c r="EL67" s="276">
        <f t="shared" si="80"/>
        <v>0</v>
      </c>
      <c r="EM67" s="276">
        <f t="shared" si="81"/>
        <v>0</v>
      </c>
      <c r="EN67" s="301">
        <f t="shared" si="64"/>
        <v>6913.9354075779165</v>
      </c>
    </row>
    <row r="68" spans="1:144" ht="14.4" thickBot="1">
      <c r="A68" s="160">
        <v>12.5</v>
      </c>
      <c r="B68" s="806">
        <v>100</v>
      </c>
      <c r="C68" s="807"/>
      <c r="D68" s="807"/>
      <c r="E68" s="807"/>
      <c r="F68" s="657"/>
      <c r="G68" s="657"/>
      <c r="H68" s="808"/>
      <c r="I68" s="1295"/>
      <c r="J68"/>
      <c r="L68" s="36">
        <v>12.5</v>
      </c>
      <c r="M68" s="155">
        <f t="shared" si="65"/>
        <v>0</v>
      </c>
      <c r="N68" s="155">
        <f t="shared" si="65"/>
        <v>0</v>
      </c>
      <c r="O68" s="155">
        <f t="shared" si="65"/>
        <v>0</v>
      </c>
      <c r="P68" s="155">
        <f t="shared" si="65"/>
        <v>0</v>
      </c>
      <c r="Q68" s="155">
        <f t="shared" si="65"/>
        <v>0</v>
      </c>
      <c r="R68" s="155">
        <f t="shared" si="65"/>
        <v>0</v>
      </c>
      <c r="S68" s="218">
        <f t="shared" si="65"/>
        <v>0</v>
      </c>
      <c r="T68" s="657">
        <f t="shared" si="66"/>
        <v>0</v>
      </c>
      <c r="W68" s="76">
        <v>12.5</v>
      </c>
      <c r="X68" s="809">
        <v>100</v>
      </c>
      <c r="Y68" s="810"/>
      <c r="Z68" s="810"/>
      <c r="AA68" s="810"/>
      <c r="AB68" s="664"/>
      <c r="AC68" s="664"/>
      <c r="AD68" s="811"/>
      <c r="AE68" s="1297"/>
      <c r="AH68" s="763">
        <v>12.5</v>
      </c>
      <c r="AI68" s="664">
        <f t="shared" ref="AI68:AI100" si="82">+$T68*X68%</f>
        <v>0</v>
      </c>
      <c r="AJ68" s="664">
        <f t="shared" ref="AJ68:AJ100" si="83">+$T68*Y68%</f>
        <v>0</v>
      </c>
      <c r="AK68" s="664">
        <f t="shared" ref="AK68:AK100" si="84">+$T68*Z68%</f>
        <v>0</v>
      </c>
      <c r="AL68" s="664">
        <f t="shared" ref="AL68:AL100" si="85">+$T68*AA68%</f>
        <v>0</v>
      </c>
      <c r="AM68" s="664">
        <f t="shared" ref="AM68:AM100" si="86">+$T68*AB68%</f>
        <v>0</v>
      </c>
      <c r="AN68" s="664">
        <f t="shared" ref="AN68:AN100" si="87">+$T68*AC68%</f>
        <v>0</v>
      </c>
      <c r="AO68" s="664">
        <f t="shared" ref="AO68:AO100" si="88">+$T68*AD68%</f>
        <v>0</v>
      </c>
      <c r="AP68" s="764">
        <v>179.33211062485989</v>
      </c>
      <c r="AS68" s="132">
        <v>12</v>
      </c>
      <c r="AT68" s="804">
        <v>100</v>
      </c>
      <c r="AU68" s="790"/>
      <c r="AV68" s="790"/>
      <c r="AW68" s="790"/>
      <c r="AX68" s="790"/>
      <c r="AY68" s="790"/>
      <c r="AZ68" s="38"/>
      <c r="BA68" s="131"/>
      <c r="BB68" s="158">
        <v>12</v>
      </c>
      <c r="BC68" s="787"/>
      <c r="BD68" s="657"/>
      <c r="BE68" s="657"/>
      <c r="BF68" s="657"/>
      <c r="BG68" s="657"/>
      <c r="BH68" s="657"/>
      <c r="BI68" s="805"/>
      <c r="BJ68" s="223"/>
      <c r="BM68" s="802">
        <v>10</v>
      </c>
      <c r="BN68" s="803">
        <v>100</v>
      </c>
      <c r="BO68" s="803"/>
      <c r="BP68" s="803"/>
      <c r="BQ68" s="803"/>
      <c r="BR68" s="803"/>
      <c r="BS68" s="803"/>
      <c r="BT68" s="803"/>
      <c r="BU68" s="802">
        <v>100</v>
      </c>
      <c r="BW68" s="13">
        <v>1407.6764692272695</v>
      </c>
      <c r="BX68" s="802">
        <v>10</v>
      </c>
      <c r="BY68" s="803">
        <v>140.76764692272695</v>
      </c>
      <c r="BZ68" s="803">
        <v>0</v>
      </c>
      <c r="CA68" s="803">
        <v>0</v>
      </c>
      <c r="CB68" s="803">
        <v>0</v>
      </c>
      <c r="CC68" s="803">
        <v>0</v>
      </c>
      <c r="CD68" s="803">
        <v>0</v>
      </c>
      <c r="CE68" s="803">
        <v>0</v>
      </c>
      <c r="CF68" s="803">
        <v>140.76764692272695</v>
      </c>
      <c r="CJ68" s="659">
        <v>12</v>
      </c>
      <c r="CK68" s="765">
        <v>100</v>
      </c>
      <c r="CL68" s="659"/>
      <c r="CM68" s="659"/>
      <c r="CN68" s="659"/>
      <c r="CO68" s="659"/>
      <c r="CP68" s="659"/>
      <c r="CQ68" s="208">
        <v>34548.172885597742</v>
      </c>
      <c r="CS68" s="659">
        <v>12</v>
      </c>
      <c r="CT68" s="801">
        <f t="shared" si="55"/>
        <v>34548.172885597742</v>
      </c>
      <c r="CU68" s="801">
        <f t="shared" si="56"/>
        <v>0</v>
      </c>
      <c r="CV68" s="801">
        <f t="shared" si="57"/>
        <v>0</v>
      </c>
      <c r="CW68" s="801">
        <f t="shared" si="58"/>
        <v>0</v>
      </c>
      <c r="CX68" s="801">
        <f t="shared" si="59"/>
        <v>0</v>
      </c>
      <c r="CY68" s="801">
        <f t="shared" si="60"/>
        <v>0</v>
      </c>
      <c r="CZ68" s="1">
        <f t="shared" si="61"/>
        <v>34548.172885597742</v>
      </c>
      <c r="DB68" s="266">
        <v>12.5</v>
      </c>
      <c r="DC68" s="269">
        <v>100</v>
      </c>
      <c r="DD68" s="205">
        <v>0</v>
      </c>
      <c r="DE68" s="205">
        <v>0</v>
      </c>
      <c r="DF68" s="205">
        <v>0</v>
      </c>
      <c r="DG68" s="205">
        <v>0</v>
      </c>
      <c r="DH68" s="252">
        <v>0</v>
      </c>
      <c r="DJ68" s="2">
        <v>12.5</v>
      </c>
      <c r="DK68" s="1">
        <v>122744.50095890631</v>
      </c>
      <c r="DM68" s="262">
        <v>12.5</v>
      </c>
      <c r="DN68" s="276">
        <f t="shared" si="68"/>
        <v>122744.50095890631</v>
      </c>
      <c r="DO68" s="276">
        <f t="shared" si="69"/>
        <v>0</v>
      </c>
      <c r="DP68" s="276">
        <f t="shared" si="70"/>
        <v>0</v>
      </c>
      <c r="DQ68" s="276">
        <f t="shared" si="71"/>
        <v>0</v>
      </c>
      <c r="DR68" s="276">
        <f t="shared" si="72"/>
        <v>0</v>
      </c>
      <c r="DS68" s="281">
        <f t="shared" si="73"/>
        <v>0</v>
      </c>
      <c r="DT68" s="283">
        <f t="shared" si="74"/>
        <v>122744.50095890631</v>
      </c>
      <c r="DW68" s="266">
        <v>12.5</v>
      </c>
      <c r="DX68" s="269">
        <v>100</v>
      </c>
      <c r="DY68" s="296">
        <v>0</v>
      </c>
      <c r="DZ68" s="296">
        <v>0</v>
      </c>
      <c r="EA68" s="296">
        <v>0</v>
      </c>
      <c r="EB68" s="296">
        <v>0</v>
      </c>
      <c r="EC68" s="297">
        <v>0</v>
      </c>
      <c r="ED68" s="2">
        <v>12.5</v>
      </c>
      <c r="EE68" s="208">
        <v>12302.24957248905</v>
      </c>
      <c r="EF68" s="2">
        <f t="shared" si="75"/>
        <v>12.75</v>
      </c>
      <c r="EG68" s="262">
        <v>12.5</v>
      </c>
      <c r="EH68" s="276">
        <f t="shared" si="76"/>
        <v>12302.24957248905</v>
      </c>
      <c r="EI68" s="276">
        <f t="shared" si="77"/>
        <v>0</v>
      </c>
      <c r="EJ68" s="276">
        <f t="shared" si="78"/>
        <v>0</v>
      </c>
      <c r="EK68" s="276">
        <f t="shared" si="79"/>
        <v>0</v>
      </c>
      <c r="EL68" s="276">
        <f t="shared" si="80"/>
        <v>0</v>
      </c>
      <c r="EM68" s="276">
        <f t="shared" si="81"/>
        <v>0</v>
      </c>
      <c r="EN68" s="301">
        <f t="shared" si="64"/>
        <v>12302.24957248905</v>
      </c>
    </row>
    <row r="69" spans="1:144" ht="14.4" thickBot="1">
      <c r="A69" s="160">
        <v>13</v>
      </c>
      <c r="B69" s="806">
        <v>100</v>
      </c>
      <c r="C69" s="807"/>
      <c r="D69" s="807"/>
      <c r="E69" s="807"/>
      <c r="F69" s="657"/>
      <c r="G69" s="657"/>
      <c r="H69" s="808"/>
      <c r="I69" s="1295"/>
      <c r="J69"/>
      <c r="L69" s="36">
        <v>13</v>
      </c>
      <c r="M69" s="155">
        <f t="shared" si="65"/>
        <v>0</v>
      </c>
      <c r="N69" s="155">
        <f t="shared" si="65"/>
        <v>0</v>
      </c>
      <c r="O69" s="155">
        <f t="shared" si="65"/>
        <v>0</v>
      </c>
      <c r="P69" s="155">
        <f t="shared" si="65"/>
        <v>0</v>
      </c>
      <c r="Q69" s="155">
        <f t="shared" si="65"/>
        <v>0</v>
      </c>
      <c r="R69" s="155">
        <f t="shared" si="65"/>
        <v>0</v>
      </c>
      <c r="S69" s="218">
        <f t="shared" si="65"/>
        <v>0</v>
      </c>
      <c r="T69" s="657">
        <f t="shared" si="66"/>
        <v>0</v>
      </c>
      <c r="W69" s="76">
        <v>13</v>
      </c>
      <c r="X69" s="809">
        <v>100</v>
      </c>
      <c r="Y69" s="810"/>
      <c r="Z69" s="810"/>
      <c r="AA69" s="810"/>
      <c r="AB69" s="664"/>
      <c r="AC69" s="664"/>
      <c r="AD69" s="811"/>
      <c r="AE69" s="1297"/>
      <c r="AH69" s="763">
        <v>13</v>
      </c>
      <c r="AI69" s="664">
        <f t="shared" si="82"/>
        <v>0</v>
      </c>
      <c r="AJ69" s="664">
        <f t="shared" si="83"/>
        <v>0</v>
      </c>
      <c r="AK69" s="664">
        <f t="shared" si="84"/>
        <v>0</v>
      </c>
      <c r="AL69" s="664">
        <f t="shared" si="85"/>
        <v>0</v>
      </c>
      <c r="AM69" s="664">
        <f t="shared" si="86"/>
        <v>0</v>
      </c>
      <c r="AN69" s="664">
        <f t="shared" si="87"/>
        <v>0</v>
      </c>
      <c r="AO69" s="664">
        <f t="shared" si="88"/>
        <v>0</v>
      </c>
      <c r="AP69" s="764">
        <v>89.666055312429947</v>
      </c>
      <c r="AS69" s="132">
        <v>12.5</v>
      </c>
      <c r="AT69" s="804">
        <v>100</v>
      </c>
      <c r="AU69" s="790"/>
      <c r="AV69" s="790"/>
      <c r="AW69" s="790"/>
      <c r="AX69" s="790"/>
      <c r="AY69" s="790"/>
      <c r="AZ69" s="38"/>
      <c r="BA69" s="131"/>
      <c r="BB69" s="158">
        <v>12.5</v>
      </c>
      <c r="BC69" s="787"/>
      <c r="BD69" s="657"/>
      <c r="BE69" s="657"/>
      <c r="BF69" s="657"/>
      <c r="BG69" s="657"/>
      <c r="BH69" s="657"/>
      <c r="BI69" s="805"/>
      <c r="BJ69" s="223"/>
      <c r="BM69" s="802">
        <v>10.5</v>
      </c>
      <c r="BN69" s="803">
        <v>100</v>
      </c>
      <c r="BO69" s="803"/>
      <c r="BP69" s="803"/>
      <c r="BQ69" s="803"/>
      <c r="BR69" s="803"/>
      <c r="BS69" s="803"/>
      <c r="BT69" s="803"/>
      <c r="BU69" s="802">
        <v>100</v>
      </c>
      <c r="BW69" s="13">
        <v>890.67799729476042</v>
      </c>
      <c r="BX69" s="802">
        <v>10.5</v>
      </c>
      <c r="BY69" s="803">
        <v>89.067799729476036</v>
      </c>
      <c r="BZ69" s="803">
        <v>0</v>
      </c>
      <c r="CA69" s="803">
        <v>0</v>
      </c>
      <c r="CB69" s="803">
        <v>0</v>
      </c>
      <c r="CC69" s="803">
        <v>0</v>
      </c>
      <c r="CD69" s="803">
        <v>0</v>
      </c>
      <c r="CE69" s="803">
        <v>0</v>
      </c>
      <c r="CF69" s="803">
        <v>89.067799729476036</v>
      </c>
      <c r="CJ69" s="659">
        <v>12.5</v>
      </c>
      <c r="CK69" s="765">
        <v>100</v>
      </c>
      <c r="CL69" s="659"/>
      <c r="CM69" s="659"/>
      <c r="CN69" s="659"/>
      <c r="CO69" s="659"/>
      <c r="CP69" s="659"/>
      <c r="CQ69" s="208">
        <v>67145.945476709545</v>
      </c>
      <c r="CS69" s="659">
        <v>12.5</v>
      </c>
      <c r="CT69" s="801">
        <f t="shared" si="55"/>
        <v>67145.945476709545</v>
      </c>
      <c r="CU69" s="801">
        <f t="shared" si="56"/>
        <v>0</v>
      </c>
      <c r="CV69" s="801">
        <f t="shared" si="57"/>
        <v>0</v>
      </c>
      <c r="CW69" s="801">
        <f t="shared" si="58"/>
        <v>0</v>
      </c>
      <c r="CX69" s="801">
        <f t="shared" si="59"/>
        <v>0</v>
      </c>
      <c r="CY69" s="801">
        <f t="shared" si="60"/>
        <v>0</v>
      </c>
      <c r="CZ69" s="1">
        <f t="shared" si="61"/>
        <v>67145.945476709545</v>
      </c>
      <c r="DB69" s="267">
        <v>13</v>
      </c>
      <c r="DC69" s="251">
        <v>0</v>
      </c>
      <c r="DD69" s="256">
        <v>100</v>
      </c>
      <c r="DE69" s="256">
        <v>0</v>
      </c>
      <c r="DF69" s="256">
        <v>0</v>
      </c>
      <c r="DG69" s="256">
        <v>0</v>
      </c>
      <c r="DH69" s="257">
        <v>0</v>
      </c>
      <c r="DJ69" s="2">
        <v>13</v>
      </c>
      <c r="DK69" s="1">
        <v>74750.015394036134</v>
      </c>
      <c r="DM69" s="263">
        <v>13</v>
      </c>
      <c r="DN69" s="276">
        <f t="shared" si="68"/>
        <v>0</v>
      </c>
      <c r="DO69" s="276">
        <f t="shared" si="69"/>
        <v>74750.015394036134</v>
      </c>
      <c r="DP69" s="276">
        <f t="shared" si="70"/>
        <v>0</v>
      </c>
      <c r="DQ69" s="276">
        <f t="shared" si="71"/>
        <v>0</v>
      </c>
      <c r="DR69" s="276">
        <f t="shared" si="72"/>
        <v>0</v>
      </c>
      <c r="DS69" s="281">
        <f t="shared" si="73"/>
        <v>0</v>
      </c>
      <c r="DT69" s="283">
        <f t="shared" si="74"/>
        <v>74750.015394036134</v>
      </c>
      <c r="DW69" s="267">
        <v>13</v>
      </c>
      <c r="DX69" s="269">
        <v>100</v>
      </c>
      <c r="DY69" s="296">
        <v>0</v>
      </c>
      <c r="DZ69" s="296">
        <v>0</v>
      </c>
      <c r="EA69" s="296">
        <v>0</v>
      </c>
      <c r="EB69" s="296">
        <v>0</v>
      </c>
      <c r="EC69" s="297">
        <v>0</v>
      </c>
      <c r="ED69" s="2">
        <v>13</v>
      </c>
      <c r="EE69" s="208">
        <v>19995.125023617122</v>
      </c>
      <c r="EF69" s="2">
        <f t="shared" si="75"/>
        <v>13.25</v>
      </c>
      <c r="EG69" s="263">
        <v>13</v>
      </c>
      <c r="EH69" s="276">
        <f t="shared" si="76"/>
        <v>19995.125023617122</v>
      </c>
      <c r="EI69" s="276">
        <f t="shared" si="77"/>
        <v>0</v>
      </c>
      <c r="EJ69" s="276">
        <f t="shared" si="78"/>
        <v>0</v>
      </c>
      <c r="EK69" s="276">
        <f t="shared" si="79"/>
        <v>0</v>
      </c>
      <c r="EL69" s="276">
        <f t="shared" si="80"/>
        <v>0</v>
      </c>
      <c r="EM69" s="276">
        <f t="shared" si="81"/>
        <v>0</v>
      </c>
      <c r="EN69" s="301">
        <f t="shared" si="64"/>
        <v>19995.125023617122</v>
      </c>
    </row>
    <row r="70" spans="1:144" ht="14.4" thickBot="1">
      <c r="A70" s="160">
        <v>13.5</v>
      </c>
      <c r="B70" s="806">
        <v>100</v>
      </c>
      <c r="C70" s="807"/>
      <c r="D70" s="807"/>
      <c r="E70" s="807"/>
      <c r="F70" s="657"/>
      <c r="G70" s="657"/>
      <c r="H70" s="808"/>
      <c r="I70" s="1295"/>
      <c r="J70"/>
      <c r="L70" s="36">
        <v>13.5</v>
      </c>
      <c r="M70" s="155">
        <f t="shared" si="65"/>
        <v>0</v>
      </c>
      <c r="N70" s="155">
        <f t="shared" si="65"/>
        <v>0</v>
      </c>
      <c r="O70" s="155">
        <f t="shared" si="65"/>
        <v>0</v>
      </c>
      <c r="P70" s="155">
        <f t="shared" si="65"/>
        <v>0</v>
      </c>
      <c r="Q70" s="155">
        <f t="shared" si="65"/>
        <v>0</v>
      </c>
      <c r="R70" s="155">
        <f t="shared" si="65"/>
        <v>0</v>
      </c>
      <c r="S70" s="218">
        <f t="shared" si="65"/>
        <v>0</v>
      </c>
      <c r="T70" s="657">
        <f t="shared" si="66"/>
        <v>0</v>
      </c>
      <c r="W70" s="76">
        <v>13.5</v>
      </c>
      <c r="X70" s="809">
        <v>100</v>
      </c>
      <c r="Y70" s="810"/>
      <c r="Z70" s="810"/>
      <c r="AA70" s="810"/>
      <c r="AB70" s="664"/>
      <c r="AC70" s="664"/>
      <c r="AD70" s="811"/>
      <c r="AE70" s="1297"/>
      <c r="AH70" s="763">
        <v>13.5</v>
      </c>
      <c r="AI70" s="664">
        <f t="shared" si="82"/>
        <v>0</v>
      </c>
      <c r="AJ70" s="664">
        <f t="shared" si="83"/>
        <v>0</v>
      </c>
      <c r="AK70" s="664">
        <f t="shared" si="84"/>
        <v>0</v>
      </c>
      <c r="AL70" s="664">
        <f t="shared" si="85"/>
        <v>0</v>
      </c>
      <c r="AM70" s="664">
        <f t="shared" si="86"/>
        <v>0</v>
      </c>
      <c r="AN70" s="664">
        <f t="shared" si="87"/>
        <v>0</v>
      </c>
      <c r="AO70" s="664">
        <f t="shared" si="88"/>
        <v>0</v>
      </c>
      <c r="AP70" s="764">
        <v>89.666055312429947</v>
      </c>
      <c r="AS70" s="132">
        <v>13</v>
      </c>
      <c r="AT70" s="804">
        <v>100</v>
      </c>
      <c r="AU70" s="790"/>
      <c r="AV70" s="790"/>
      <c r="AW70" s="790"/>
      <c r="AX70" s="790"/>
      <c r="AY70" s="790"/>
      <c r="AZ70" s="38"/>
      <c r="BA70" s="131"/>
      <c r="BB70" s="158">
        <v>13</v>
      </c>
      <c r="BC70" s="787"/>
      <c r="BD70" s="657"/>
      <c r="BE70" s="657"/>
      <c r="BF70" s="657"/>
      <c r="BG70" s="657"/>
      <c r="BH70" s="657"/>
      <c r="BI70" s="805"/>
      <c r="BJ70" s="223"/>
      <c r="BM70" s="802">
        <v>11</v>
      </c>
      <c r="BN70" s="803">
        <v>100</v>
      </c>
      <c r="BO70" s="803"/>
      <c r="BP70" s="803"/>
      <c r="BQ70" s="803"/>
      <c r="BR70" s="803"/>
      <c r="BS70" s="803"/>
      <c r="BT70" s="803"/>
      <c r="BU70" s="802">
        <v>100</v>
      </c>
      <c r="BW70" s="13">
        <v>0</v>
      </c>
      <c r="BX70" s="802">
        <v>11</v>
      </c>
      <c r="BY70" s="803">
        <v>0</v>
      </c>
      <c r="BZ70" s="803">
        <v>0</v>
      </c>
      <c r="CA70" s="803">
        <v>0</v>
      </c>
      <c r="CB70" s="803">
        <v>0</v>
      </c>
      <c r="CC70" s="803">
        <v>0</v>
      </c>
      <c r="CD70" s="803">
        <v>0</v>
      </c>
      <c r="CE70" s="803">
        <v>0</v>
      </c>
      <c r="CF70" s="803">
        <v>0</v>
      </c>
      <c r="CJ70" s="659">
        <v>13</v>
      </c>
      <c r="CK70" s="765">
        <v>100</v>
      </c>
      <c r="CL70" s="659"/>
      <c r="CM70" s="659"/>
      <c r="CN70" s="659"/>
      <c r="CO70" s="659"/>
      <c r="CP70" s="659"/>
      <c r="CQ70" s="208">
        <v>86408.609434710597</v>
      </c>
      <c r="CS70" s="659">
        <v>13</v>
      </c>
      <c r="CT70" s="801">
        <f t="shared" si="55"/>
        <v>86408.609434710597</v>
      </c>
      <c r="CU70" s="801">
        <f t="shared" si="56"/>
        <v>0</v>
      </c>
      <c r="CV70" s="801">
        <f t="shared" si="57"/>
        <v>0</v>
      </c>
      <c r="CW70" s="801">
        <f t="shared" si="58"/>
        <v>0</v>
      </c>
      <c r="CX70" s="801">
        <f t="shared" si="59"/>
        <v>0</v>
      </c>
      <c r="CY70" s="801">
        <f t="shared" si="60"/>
        <v>0</v>
      </c>
      <c r="CZ70" s="1">
        <f t="shared" si="61"/>
        <v>86408.609434710597</v>
      </c>
      <c r="DB70" s="266">
        <v>13.5</v>
      </c>
      <c r="DC70" s="249">
        <v>0</v>
      </c>
      <c r="DD70" s="786">
        <v>100</v>
      </c>
      <c r="DE70" s="786">
        <v>0</v>
      </c>
      <c r="DF70" s="786">
        <v>0</v>
      </c>
      <c r="DG70" s="786">
        <v>0</v>
      </c>
      <c r="DH70" s="258">
        <v>0</v>
      </c>
      <c r="DJ70" s="2">
        <v>13.5</v>
      </c>
      <c r="DK70" s="1">
        <v>85628.083591584465</v>
      </c>
      <c r="DM70" s="262">
        <v>13.5</v>
      </c>
      <c r="DN70" s="276">
        <f t="shared" si="68"/>
        <v>0</v>
      </c>
      <c r="DO70" s="276">
        <f t="shared" si="69"/>
        <v>85628.083591584465</v>
      </c>
      <c r="DP70" s="276">
        <f t="shared" si="70"/>
        <v>0</v>
      </c>
      <c r="DQ70" s="276">
        <f t="shared" si="71"/>
        <v>0</v>
      </c>
      <c r="DR70" s="276">
        <f t="shared" si="72"/>
        <v>0</v>
      </c>
      <c r="DS70" s="281">
        <f t="shared" si="73"/>
        <v>0</v>
      </c>
      <c r="DT70" s="283">
        <f t="shared" si="74"/>
        <v>85628.083591584465</v>
      </c>
      <c r="DW70" s="266">
        <v>13.5</v>
      </c>
      <c r="DX70" s="302">
        <v>100</v>
      </c>
      <c r="DY70" s="801">
        <v>0</v>
      </c>
      <c r="DZ70" s="801">
        <v>0</v>
      </c>
      <c r="EA70" s="801">
        <v>0</v>
      </c>
      <c r="EB70" s="801">
        <v>0</v>
      </c>
      <c r="EC70" s="298">
        <v>0</v>
      </c>
      <c r="ED70" s="2">
        <v>13.5</v>
      </c>
      <c r="EE70" s="208">
        <v>20789.269610957665</v>
      </c>
      <c r="EF70" s="2">
        <f t="shared" si="75"/>
        <v>13.75</v>
      </c>
      <c r="EG70" s="262">
        <v>13.5</v>
      </c>
      <c r="EH70" s="276">
        <f t="shared" si="76"/>
        <v>20789.269610957665</v>
      </c>
      <c r="EI70" s="276">
        <f t="shared" si="77"/>
        <v>0</v>
      </c>
      <c r="EJ70" s="276">
        <f t="shared" si="78"/>
        <v>0</v>
      </c>
      <c r="EK70" s="276">
        <f t="shared" si="79"/>
        <v>0</v>
      </c>
      <c r="EL70" s="276">
        <f t="shared" si="80"/>
        <v>0</v>
      </c>
      <c r="EM70" s="276">
        <f t="shared" si="81"/>
        <v>0</v>
      </c>
      <c r="EN70" s="301">
        <f t="shared" si="64"/>
        <v>20789.269610957665</v>
      </c>
    </row>
    <row r="71" spans="1:144" ht="14.4" thickBot="1">
      <c r="A71" s="160">
        <v>14</v>
      </c>
      <c r="B71" s="806">
        <v>100</v>
      </c>
      <c r="C71" s="807"/>
      <c r="D71" s="807"/>
      <c r="E71" s="807"/>
      <c r="F71" s="657"/>
      <c r="G71" s="657"/>
      <c r="H71" s="808"/>
      <c r="I71" s="1295"/>
      <c r="J71"/>
      <c r="L71" s="36">
        <v>14</v>
      </c>
      <c r="M71" s="155">
        <f t="shared" si="65"/>
        <v>0</v>
      </c>
      <c r="N71" s="155">
        <f t="shared" si="65"/>
        <v>0</v>
      </c>
      <c r="O71" s="155">
        <f t="shared" si="65"/>
        <v>0</v>
      </c>
      <c r="P71" s="155">
        <f t="shared" si="65"/>
        <v>0</v>
      </c>
      <c r="Q71" s="155">
        <f t="shared" si="65"/>
        <v>0</v>
      </c>
      <c r="R71" s="155">
        <f t="shared" si="65"/>
        <v>0</v>
      </c>
      <c r="S71" s="218">
        <f t="shared" si="65"/>
        <v>0</v>
      </c>
      <c r="T71" s="657">
        <f t="shared" si="66"/>
        <v>0</v>
      </c>
      <c r="W71" s="76">
        <v>14</v>
      </c>
      <c r="X71" s="809">
        <v>100</v>
      </c>
      <c r="Y71" s="810"/>
      <c r="Z71" s="810"/>
      <c r="AA71" s="810"/>
      <c r="AB71" s="664"/>
      <c r="AC71" s="664"/>
      <c r="AD71" s="811"/>
      <c r="AE71" s="1297"/>
      <c r="AH71" s="763">
        <v>14</v>
      </c>
      <c r="AI71" s="664">
        <f t="shared" si="82"/>
        <v>0</v>
      </c>
      <c r="AJ71" s="664">
        <f t="shared" si="83"/>
        <v>0</v>
      </c>
      <c r="AK71" s="664">
        <f t="shared" si="84"/>
        <v>0</v>
      </c>
      <c r="AL71" s="664">
        <f t="shared" si="85"/>
        <v>0</v>
      </c>
      <c r="AM71" s="664">
        <f t="shared" si="86"/>
        <v>0</v>
      </c>
      <c r="AN71" s="664">
        <f t="shared" si="87"/>
        <v>0</v>
      </c>
      <c r="AO71" s="664">
        <f t="shared" si="88"/>
        <v>0</v>
      </c>
      <c r="AP71" s="764">
        <v>311.32095433312207</v>
      </c>
      <c r="AS71" s="132">
        <v>13.5</v>
      </c>
      <c r="AT71" s="804">
        <v>100</v>
      </c>
      <c r="AU71" s="790"/>
      <c r="AV71" s="790"/>
      <c r="AW71" s="790"/>
      <c r="AX71" s="790"/>
      <c r="AY71" s="790"/>
      <c r="AZ71" s="38"/>
      <c r="BA71" s="131"/>
      <c r="BB71" s="158">
        <v>13.5</v>
      </c>
      <c r="BC71" s="787"/>
      <c r="BD71" s="657"/>
      <c r="BE71" s="657"/>
      <c r="BF71" s="657"/>
      <c r="BG71" s="657"/>
      <c r="BH71" s="657"/>
      <c r="BI71" s="805"/>
      <c r="BJ71" s="223"/>
      <c r="BM71" s="802">
        <v>11.5</v>
      </c>
      <c r="BN71" s="803">
        <v>100</v>
      </c>
      <c r="BO71" s="803"/>
      <c r="BP71" s="803"/>
      <c r="BQ71" s="803"/>
      <c r="BR71" s="803"/>
      <c r="BS71" s="803"/>
      <c r="BT71" s="803"/>
      <c r="BU71" s="802">
        <v>100</v>
      </c>
      <c r="BW71" s="13">
        <v>0</v>
      </c>
      <c r="BX71" s="802">
        <v>11.5</v>
      </c>
      <c r="BY71" s="803">
        <v>0</v>
      </c>
      <c r="BZ71" s="803">
        <v>0</v>
      </c>
      <c r="CA71" s="803">
        <v>0</v>
      </c>
      <c r="CB71" s="803">
        <v>0</v>
      </c>
      <c r="CC71" s="803">
        <v>0</v>
      </c>
      <c r="CD71" s="803">
        <v>0</v>
      </c>
      <c r="CE71" s="803">
        <v>0</v>
      </c>
      <c r="CF71" s="803">
        <v>0</v>
      </c>
      <c r="CJ71" s="659">
        <v>13.5</v>
      </c>
      <c r="CK71" s="765">
        <v>100</v>
      </c>
      <c r="CL71" s="659"/>
      <c r="CM71" s="659"/>
      <c r="CN71" s="659"/>
      <c r="CO71" s="659"/>
      <c r="CP71" s="659"/>
      <c r="CQ71" s="208">
        <v>37288.049150428771</v>
      </c>
      <c r="CS71" s="659">
        <v>13.5</v>
      </c>
      <c r="CT71" s="801">
        <f t="shared" si="55"/>
        <v>37288.049150428771</v>
      </c>
      <c r="CU71" s="801">
        <f t="shared" si="56"/>
        <v>0</v>
      </c>
      <c r="CV71" s="801">
        <f t="shared" si="57"/>
        <v>0</v>
      </c>
      <c r="CW71" s="801">
        <f t="shared" si="58"/>
        <v>0</v>
      </c>
      <c r="CX71" s="801">
        <f t="shared" si="59"/>
        <v>0</v>
      </c>
      <c r="CY71" s="801">
        <f t="shared" si="60"/>
        <v>0</v>
      </c>
      <c r="CZ71" s="1">
        <f t="shared" si="61"/>
        <v>37288.049150428771</v>
      </c>
      <c r="DB71" s="266">
        <v>14</v>
      </c>
      <c r="DC71" s="249">
        <v>0</v>
      </c>
      <c r="DD71" s="786">
        <v>100</v>
      </c>
      <c r="DE71" s="786">
        <v>0</v>
      </c>
      <c r="DF71" s="786">
        <v>0</v>
      </c>
      <c r="DG71" s="786">
        <v>0</v>
      </c>
      <c r="DH71" s="258">
        <v>0</v>
      </c>
      <c r="DJ71" s="2">
        <v>14</v>
      </c>
      <c r="DK71" s="1">
        <v>78528.087653406998</v>
      </c>
      <c r="DM71" s="262">
        <v>14</v>
      </c>
      <c r="DN71" s="276">
        <f t="shared" si="68"/>
        <v>0</v>
      </c>
      <c r="DO71" s="276">
        <f t="shared" si="69"/>
        <v>78528.087653406998</v>
      </c>
      <c r="DP71" s="276">
        <f t="shared" si="70"/>
        <v>0</v>
      </c>
      <c r="DQ71" s="276">
        <f t="shared" si="71"/>
        <v>0</v>
      </c>
      <c r="DR71" s="276">
        <f t="shared" si="72"/>
        <v>0</v>
      </c>
      <c r="DS71" s="281">
        <f t="shared" si="73"/>
        <v>0</v>
      </c>
      <c r="DT71" s="283">
        <f t="shared" si="74"/>
        <v>78528.087653406998</v>
      </c>
      <c r="DW71" s="266">
        <v>14</v>
      </c>
      <c r="DX71" s="302">
        <v>100</v>
      </c>
      <c r="DY71" s="801">
        <v>0</v>
      </c>
      <c r="DZ71" s="801">
        <v>0</v>
      </c>
      <c r="EA71" s="801">
        <v>0</v>
      </c>
      <c r="EB71" s="801">
        <v>0</v>
      </c>
      <c r="EC71" s="298">
        <v>0</v>
      </c>
      <c r="ED71" s="2">
        <v>14</v>
      </c>
      <c r="EE71" s="208">
        <v>73946.046638226035</v>
      </c>
      <c r="EF71" s="2">
        <f t="shared" si="75"/>
        <v>14.25</v>
      </c>
      <c r="EG71" s="262">
        <v>14</v>
      </c>
      <c r="EH71" s="276">
        <f t="shared" si="76"/>
        <v>73946.046638226035</v>
      </c>
      <c r="EI71" s="276">
        <f t="shared" si="77"/>
        <v>0</v>
      </c>
      <c r="EJ71" s="276">
        <f t="shared" si="78"/>
        <v>0</v>
      </c>
      <c r="EK71" s="276">
        <f t="shared" si="79"/>
        <v>0</v>
      </c>
      <c r="EL71" s="276">
        <f t="shared" si="80"/>
        <v>0</v>
      </c>
      <c r="EM71" s="276">
        <f t="shared" si="81"/>
        <v>0</v>
      </c>
      <c r="EN71" s="301">
        <f t="shared" si="64"/>
        <v>73946.046638226035</v>
      </c>
    </row>
    <row r="72" spans="1:144" ht="14.4" thickBot="1">
      <c r="A72" s="160">
        <v>14.5</v>
      </c>
      <c r="B72" s="806">
        <v>100</v>
      </c>
      <c r="C72" s="807"/>
      <c r="D72" s="807"/>
      <c r="E72" s="807"/>
      <c r="F72" s="657"/>
      <c r="G72" s="657"/>
      <c r="H72" s="808"/>
      <c r="I72" s="1295"/>
      <c r="J72"/>
      <c r="L72" s="36">
        <v>14.5</v>
      </c>
      <c r="M72" s="155">
        <f t="shared" si="65"/>
        <v>0</v>
      </c>
      <c r="N72" s="155">
        <f t="shared" si="65"/>
        <v>0</v>
      </c>
      <c r="O72" s="155">
        <f t="shared" si="65"/>
        <v>0</v>
      </c>
      <c r="P72" s="155">
        <f t="shared" si="65"/>
        <v>0</v>
      </c>
      <c r="Q72" s="155">
        <f t="shared" si="65"/>
        <v>0</v>
      </c>
      <c r="R72" s="155">
        <f t="shared" si="65"/>
        <v>0</v>
      </c>
      <c r="S72" s="218">
        <f t="shared" si="65"/>
        <v>0</v>
      </c>
      <c r="T72" s="657">
        <f t="shared" si="66"/>
        <v>0</v>
      </c>
      <c r="W72" s="76">
        <v>14.5</v>
      </c>
      <c r="X72" s="809">
        <v>100</v>
      </c>
      <c r="Y72" s="810"/>
      <c r="Z72" s="810"/>
      <c r="AA72" s="810"/>
      <c r="AB72" s="664"/>
      <c r="AC72" s="664"/>
      <c r="AD72" s="811"/>
      <c r="AE72" s="1297"/>
      <c r="AH72" s="763">
        <v>14.5</v>
      </c>
      <c r="AI72" s="664">
        <f t="shared" si="82"/>
        <v>0</v>
      </c>
      <c r="AJ72" s="664">
        <f t="shared" si="83"/>
        <v>0</v>
      </c>
      <c r="AK72" s="664">
        <f t="shared" si="84"/>
        <v>0</v>
      </c>
      <c r="AL72" s="664">
        <f t="shared" si="85"/>
        <v>0</v>
      </c>
      <c r="AM72" s="664">
        <f t="shared" si="86"/>
        <v>0</v>
      </c>
      <c r="AN72" s="664">
        <f t="shared" si="87"/>
        <v>0</v>
      </c>
      <c r="AO72" s="664">
        <f t="shared" si="88"/>
        <v>0</v>
      </c>
      <c r="AP72" s="764">
        <v>89.666055312429947</v>
      </c>
      <c r="AS72" s="132">
        <v>14</v>
      </c>
      <c r="AT72" s="804">
        <v>100</v>
      </c>
      <c r="AU72" s="790"/>
      <c r="AV72" s="790"/>
      <c r="AW72" s="790"/>
      <c r="AX72" s="790"/>
      <c r="AY72" s="790"/>
      <c r="AZ72" s="38"/>
      <c r="BA72" s="131"/>
      <c r="BB72" s="158">
        <v>14</v>
      </c>
      <c r="BC72" s="787"/>
      <c r="BD72" s="657"/>
      <c r="BE72" s="657"/>
      <c r="BF72" s="657"/>
      <c r="BG72" s="657"/>
      <c r="BH72" s="657"/>
      <c r="BI72" s="805"/>
      <c r="BJ72" s="223"/>
      <c r="BM72" s="802">
        <v>12</v>
      </c>
      <c r="BN72" s="803">
        <v>100</v>
      </c>
      <c r="BO72" s="803"/>
      <c r="BP72" s="803"/>
      <c r="BQ72" s="803"/>
      <c r="BR72" s="803"/>
      <c r="BS72" s="803"/>
      <c r="BT72" s="803"/>
      <c r="BU72" s="802">
        <v>100</v>
      </c>
      <c r="BW72" s="13">
        <v>317.66919718488504</v>
      </c>
      <c r="BX72" s="802">
        <v>12</v>
      </c>
      <c r="BY72" s="803">
        <v>31.766919718488506</v>
      </c>
      <c r="BZ72" s="803">
        <v>0</v>
      </c>
      <c r="CA72" s="803">
        <v>0</v>
      </c>
      <c r="CB72" s="803">
        <v>0</v>
      </c>
      <c r="CC72" s="803">
        <v>0</v>
      </c>
      <c r="CD72" s="803">
        <v>0</v>
      </c>
      <c r="CE72" s="803">
        <v>0</v>
      </c>
      <c r="CF72" s="803">
        <v>31.766919718488506</v>
      </c>
      <c r="CJ72" s="659">
        <v>14</v>
      </c>
      <c r="CK72" s="765">
        <v>100</v>
      </c>
      <c r="CL72" s="659"/>
      <c r="CM72" s="659"/>
      <c r="CN72" s="659"/>
      <c r="CO72" s="659"/>
      <c r="CP72" s="659"/>
      <c r="CQ72" s="208">
        <v>79401.580425147709</v>
      </c>
      <c r="CS72" s="659">
        <v>14</v>
      </c>
      <c r="CT72" s="801">
        <f t="shared" si="55"/>
        <v>79401.580425147709</v>
      </c>
      <c r="CU72" s="801">
        <f t="shared" si="56"/>
        <v>0</v>
      </c>
      <c r="CV72" s="801">
        <f t="shared" si="57"/>
        <v>0</v>
      </c>
      <c r="CW72" s="801">
        <f t="shared" si="58"/>
        <v>0</v>
      </c>
      <c r="CX72" s="801">
        <f t="shared" si="59"/>
        <v>0</v>
      </c>
      <c r="CY72" s="801">
        <f t="shared" si="60"/>
        <v>0</v>
      </c>
      <c r="CZ72" s="1">
        <f t="shared" si="61"/>
        <v>79401.580425147709</v>
      </c>
      <c r="DB72" s="266">
        <v>14.5</v>
      </c>
      <c r="DC72" s="249">
        <v>0</v>
      </c>
      <c r="DD72" s="786">
        <v>100</v>
      </c>
      <c r="DE72" s="786">
        <v>0</v>
      </c>
      <c r="DF72" s="786">
        <v>0</v>
      </c>
      <c r="DG72" s="786">
        <v>0</v>
      </c>
      <c r="DH72" s="258">
        <v>0</v>
      </c>
      <c r="DJ72" s="2">
        <v>14.5</v>
      </c>
      <c r="DK72" s="1">
        <v>92972.664893920781</v>
      </c>
      <c r="DM72" s="262">
        <v>14.5</v>
      </c>
      <c r="DN72" s="276">
        <f t="shared" si="68"/>
        <v>0</v>
      </c>
      <c r="DO72" s="276">
        <f t="shared" si="69"/>
        <v>92972.664893920781</v>
      </c>
      <c r="DP72" s="276">
        <f t="shared" si="70"/>
        <v>0</v>
      </c>
      <c r="DQ72" s="276">
        <f t="shared" si="71"/>
        <v>0</v>
      </c>
      <c r="DR72" s="276">
        <f t="shared" si="72"/>
        <v>0</v>
      </c>
      <c r="DS72" s="281">
        <f t="shared" si="73"/>
        <v>0</v>
      </c>
      <c r="DT72" s="283">
        <f t="shared" si="74"/>
        <v>92972.664893920781</v>
      </c>
      <c r="DW72" s="266">
        <v>14.5</v>
      </c>
      <c r="DX72" s="302">
        <v>100</v>
      </c>
      <c r="DY72" s="801">
        <v>0</v>
      </c>
      <c r="DZ72" s="801">
        <v>0</v>
      </c>
      <c r="EA72" s="801">
        <v>0</v>
      </c>
      <c r="EB72" s="801">
        <v>0</v>
      </c>
      <c r="EC72" s="298">
        <v>0</v>
      </c>
      <c r="ED72" s="2">
        <v>14.5</v>
      </c>
      <c r="EE72" s="208">
        <v>17188.207129008773</v>
      </c>
      <c r="EF72" s="2">
        <f t="shared" si="75"/>
        <v>14.75</v>
      </c>
      <c r="EG72" s="262">
        <v>14.5</v>
      </c>
      <c r="EH72" s="276">
        <f t="shared" si="76"/>
        <v>17188.207129008773</v>
      </c>
      <c r="EI72" s="276">
        <f t="shared" si="77"/>
        <v>0</v>
      </c>
      <c r="EJ72" s="276">
        <f t="shared" si="78"/>
        <v>0</v>
      </c>
      <c r="EK72" s="276">
        <f t="shared" si="79"/>
        <v>0</v>
      </c>
      <c r="EL72" s="276">
        <f t="shared" si="80"/>
        <v>0</v>
      </c>
      <c r="EM72" s="276">
        <f t="shared" si="81"/>
        <v>0</v>
      </c>
      <c r="EN72" s="301">
        <f t="shared" si="64"/>
        <v>17188.207129008773</v>
      </c>
    </row>
    <row r="73" spans="1:144" ht="14.4" thickBot="1">
      <c r="A73" s="160">
        <v>15</v>
      </c>
      <c r="B73" s="806">
        <v>76.19047619047619</v>
      </c>
      <c r="C73" s="807">
        <v>23.809523809523807</v>
      </c>
      <c r="D73" s="807"/>
      <c r="E73" s="807"/>
      <c r="F73" s="657"/>
      <c r="G73" s="657"/>
      <c r="H73" s="808"/>
      <c r="I73" s="1295"/>
      <c r="J73"/>
      <c r="L73" s="36">
        <v>15</v>
      </c>
      <c r="M73" s="155">
        <f t="shared" si="65"/>
        <v>0</v>
      </c>
      <c r="N73" s="155">
        <f t="shared" si="65"/>
        <v>0</v>
      </c>
      <c r="O73" s="155">
        <f t="shared" si="65"/>
        <v>0</v>
      </c>
      <c r="P73" s="155">
        <f t="shared" si="65"/>
        <v>0</v>
      </c>
      <c r="Q73" s="155">
        <f t="shared" si="65"/>
        <v>0</v>
      </c>
      <c r="R73" s="155">
        <f t="shared" si="65"/>
        <v>0</v>
      </c>
      <c r="S73" s="218">
        <f t="shared" si="65"/>
        <v>0</v>
      </c>
      <c r="T73" s="657">
        <f t="shared" si="66"/>
        <v>0</v>
      </c>
      <c r="W73" s="76">
        <v>15</v>
      </c>
      <c r="X73" s="809">
        <v>76.19047619047619</v>
      </c>
      <c r="Y73" s="810">
        <v>23.809523809523807</v>
      </c>
      <c r="Z73" s="810"/>
      <c r="AA73" s="810"/>
      <c r="AB73" s="664"/>
      <c r="AC73" s="664"/>
      <c r="AD73" s="811"/>
      <c r="AE73" s="1297"/>
      <c r="AH73" s="763">
        <v>15</v>
      </c>
      <c r="AI73" s="664">
        <f t="shared" si="82"/>
        <v>0</v>
      </c>
      <c r="AJ73" s="664">
        <f t="shared" si="83"/>
        <v>0</v>
      </c>
      <c r="AK73" s="664">
        <f t="shared" si="84"/>
        <v>0</v>
      </c>
      <c r="AL73" s="664">
        <f t="shared" si="85"/>
        <v>0</v>
      </c>
      <c r="AM73" s="664">
        <f t="shared" si="86"/>
        <v>0</v>
      </c>
      <c r="AN73" s="664">
        <f t="shared" si="87"/>
        <v>0</v>
      </c>
      <c r="AO73" s="664">
        <f t="shared" si="88"/>
        <v>0</v>
      </c>
      <c r="AP73" s="764">
        <v>400.98700964555195</v>
      </c>
      <c r="AS73" s="132">
        <v>14.5</v>
      </c>
      <c r="AT73" s="804">
        <v>89.473684210526315</v>
      </c>
      <c r="AU73" s="790">
        <v>10.526315789473683</v>
      </c>
      <c r="AV73" s="790"/>
      <c r="AW73" s="790"/>
      <c r="AX73" s="790"/>
      <c r="AY73" s="790"/>
      <c r="AZ73" s="38"/>
      <c r="BA73" s="131"/>
      <c r="BB73" s="158">
        <v>14.5</v>
      </c>
      <c r="BC73" s="787"/>
      <c r="BD73" s="657"/>
      <c r="BE73" s="657"/>
      <c r="BF73" s="657"/>
      <c r="BG73" s="657"/>
      <c r="BH73" s="657"/>
      <c r="BI73" s="805"/>
      <c r="BJ73" s="223"/>
      <c r="BM73" s="802">
        <v>12.5</v>
      </c>
      <c r="BN73" s="803">
        <v>100</v>
      </c>
      <c r="BO73" s="803"/>
      <c r="BP73" s="803"/>
      <c r="BQ73" s="803"/>
      <c r="BR73" s="803"/>
      <c r="BS73" s="803"/>
      <c r="BT73" s="803"/>
      <c r="BU73" s="802">
        <v>100</v>
      </c>
      <c r="BW73" s="13">
        <v>0</v>
      </c>
      <c r="BX73" s="802">
        <v>12.5</v>
      </c>
      <c r="BY73" s="803">
        <v>0</v>
      </c>
      <c r="BZ73" s="803">
        <v>0</v>
      </c>
      <c r="CA73" s="803">
        <v>0</v>
      </c>
      <c r="CB73" s="803">
        <v>0</v>
      </c>
      <c r="CC73" s="803">
        <v>0</v>
      </c>
      <c r="CD73" s="803">
        <v>0</v>
      </c>
      <c r="CE73" s="803">
        <v>0</v>
      </c>
      <c r="CF73" s="803">
        <v>0</v>
      </c>
      <c r="CJ73" s="659">
        <v>14.5</v>
      </c>
      <c r="CK73" s="765">
        <v>100</v>
      </c>
      <c r="CL73" s="659"/>
      <c r="CM73" s="659"/>
      <c r="CN73" s="659"/>
      <c r="CO73" s="659"/>
      <c r="CP73" s="659"/>
      <c r="CQ73" s="208">
        <v>99334.222102486514</v>
      </c>
      <c r="CS73" s="659">
        <v>14.5</v>
      </c>
      <c r="CT73" s="801">
        <f t="shared" si="55"/>
        <v>99334.222102486514</v>
      </c>
      <c r="CU73" s="801">
        <f t="shared" si="56"/>
        <v>0</v>
      </c>
      <c r="CV73" s="801">
        <f t="shared" si="57"/>
        <v>0</v>
      </c>
      <c r="CW73" s="801">
        <f t="shared" si="58"/>
        <v>0</v>
      </c>
      <c r="CX73" s="801">
        <f t="shared" si="59"/>
        <v>0</v>
      </c>
      <c r="CY73" s="801">
        <f t="shared" si="60"/>
        <v>0</v>
      </c>
      <c r="CZ73" s="1">
        <f t="shared" si="61"/>
        <v>99334.222102486514</v>
      </c>
      <c r="DB73" s="266">
        <v>15</v>
      </c>
      <c r="DC73" s="249">
        <v>0</v>
      </c>
      <c r="DD73" s="786">
        <v>100</v>
      </c>
      <c r="DE73" s="786">
        <v>0</v>
      </c>
      <c r="DF73" s="786">
        <v>0</v>
      </c>
      <c r="DG73" s="786">
        <v>0</v>
      </c>
      <c r="DH73" s="258">
        <v>0</v>
      </c>
      <c r="DJ73" s="2">
        <v>15</v>
      </c>
      <c r="DK73" s="1">
        <v>83752.807805831646</v>
      </c>
      <c r="DM73" s="262">
        <v>15</v>
      </c>
      <c r="DN73" s="276">
        <f t="shared" si="68"/>
        <v>0</v>
      </c>
      <c r="DO73" s="276">
        <f t="shared" si="69"/>
        <v>83752.807805831646</v>
      </c>
      <c r="DP73" s="276">
        <f t="shared" si="70"/>
        <v>0</v>
      </c>
      <c r="DQ73" s="276">
        <f t="shared" si="71"/>
        <v>0</v>
      </c>
      <c r="DR73" s="276">
        <f t="shared" si="72"/>
        <v>0</v>
      </c>
      <c r="DS73" s="281">
        <f t="shared" si="73"/>
        <v>0</v>
      </c>
      <c r="DT73" s="283">
        <f t="shared" si="74"/>
        <v>83752.807805831646</v>
      </c>
      <c r="DW73" s="266">
        <v>15</v>
      </c>
      <c r="DX73" s="302">
        <v>90</v>
      </c>
      <c r="DY73" s="801">
        <v>10</v>
      </c>
      <c r="DZ73" s="801">
        <v>0</v>
      </c>
      <c r="EA73" s="801">
        <v>0</v>
      </c>
      <c r="EB73" s="801">
        <v>0</v>
      </c>
      <c r="EC73" s="298">
        <v>0</v>
      </c>
      <c r="ED73" s="2">
        <v>15</v>
      </c>
      <c r="EE73" s="208">
        <v>32386.309471646629</v>
      </c>
      <c r="EF73" s="2">
        <f t="shared" si="75"/>
        <v>15.25</v>
      </c>
      <c r="EG73" s="262">
        <v>15</v>
      </c>
      <c r="EH73" s="276">
        <f t="shared" si="76"/>
        <v>29147.678524481966</v>
      </c>
      <c r="EI73" s="276">
        <f t="shared" si="77"/>
        <v>3238.6309471646632</v>
      </c>
      <c r="EJ73" s="276">
        <f t="shared" si="78"/>
        <v>0</v>
      </c>
      <c r="EK73" s="276">
        <f t="shared" si="79"/>
        <v>0</v>
      </c>
      <c r="EL73" s="276">
        <f t="shared" si="80"/>
        <v>0</v>
      </c>
      <c r="EM73" s="276">
        <f t="shared" si="81"/>
        <v>0</v>
      </c>
      <c r="EN73" s="301">
        <f t="shared" si="64"/>
        <v>32386.309471646629</v>
      </c>
    </row>
    <row r="74" spans="1:144" ht="14.4" thickBot="1">
      <c r="A74" s="160">
        <v>15.5</v>
      </c>
      <c r="B74" s="806">
        <v>70.370370370370367</v>
      </c>
      <c r="C74" s="807">
        <v>29.629629629629626</v>
      </c>
      <c r="D74" s="807"/>
      <c r="E74" s="807"/>
      <c r="F74" s="657"/>
      <c r="G74" s="657"/>
      <c r="H74" s="808"/>
      <c r="I74" s="1295"/>
      <c r="J74"/>
      <c r="L74" s="36">
        <v>15.5</v>
      </c>
      <c r="M74" s="155">
        <f t="shared" ref="M74:S102" si="89">+$T74*B74%</f>
        <v>4.5838153134942603</v>
      </c>
      <c r="N74" s="155">
        <f t="shared" si="89"/>
        <v>1.9300275004186358</v>
      </c>
      <c r="O74" s="155">
        <f t="shared" si="89"/>
        <v>0</v>
      </c>
      <c r="P74" s="155">
        <f t="shared" si="89"/>
        <v>0</v>
      </c>
      <c r="Q74" s="155">
        <f t="shared" si="89"/>
        <v>0</v>
      </c>
      <c r="R74" s="155">
        <f t="shared" si="89"/>
        <v>0</v>
      </c>
      <c r="S74" s="218">
        <f t="shared" si="89"/>
        <v>0</v>
      </c>
      <c r="T74" s="677">
        <v>6.5138428139128965</v>
      </c>
      <c r="W74" s="76">
        <v>15.5</v>
      </c>
      <c r="X74" s="809">
        <v>70.370370370370367</v>
      </c>
      <c r="Y74" s="810">
        <v>29.629629629629626</v>
      </c>
      <c r="Z74" s="810"/>
      <c r="AA74" s="810"/>
      <c r="AB74" s="664"/>
      <c r="AC74" s="664"/>
      <c r="AD74" s="811"/>
      <c r="AE74" s="1297"/>
      <c r="AH74" s="763">
        <v>15.5</v>
      </c>
      <c r="AI74" s="664">
        <f t="shared" si="82"/>
        <v>4.5838153134942603</v>
      </c>
      <c r="AJ74" s="664">
        <f t="shared" si="83"/>
        <v>1.9300275004186358</v>
      </c>
      <c r="AK74" s="664">
        <f t="shared" si="84"/>
        <v>0</v>
      </c>
      <c r="AL74" s="664">
        <f t="shared" si="85"/>
        <v>0</v>
      </c>
      <c r="AM74" s="664">
        <f t="shared" si="86"/>
        <v>0</v>
      </c>
      <c r="AN74" s="664">
        <f t="shared" si="87"/>
        <v>0</v>
      </c>
      <c r="AO74" s="664">
        <f t="shared" si="88"/>
        <v>0</v>
      </c>
      <c r="AP74" s="764">
        <v>800.85412344991096</v>
      </c>
      <c r="AS74" s="132">
        <v>15</v>
      </c>
      <c r="AT74" s="804">
        <v>84.210526315789465</v>
      </c>
      <c r="AU74" s="790">
        <v>15.789473684210526</v>
      </c>
      <c r="AV74" s="790"/>
      <c r="AW74" s="790"/>
      <c r="AX74" s="790"/>
      <c r="AY74" s="790"/>
      <c r="AZ74" s="38"/>
      <c r="BA74" s="131"/>
      <c r="BB74" s="158">
        <v>15</v>
      </c>
      <c r="BC74" s="787"/>
      <c r="BD74" s="657"/>
      <c r="BE74" s="657"/>
      <c r="BF74" s="657"/>
      <c r="BG74" s="657"/>
      <c r="BH74" s="657"/>
      <c r="BI74" s="805"/>
      <c r="BJ74" s="223"/>
      <c r="BM74" s="802">
        <v>13</v>
      </c>
      <c r="BN74" s="803">
        <v>100</v>
      </c>
      <c r="BO74" s="803"/>
      <c r="BP74" s="803"/>
      <c r="BQ74" s="803"/>
      <c r="BR74" s="803"/>
      <c r="BS74" s="803"/>
      <c r="BT74" s="803"/>
      <c r="BU74" s="802">
        <v>100</v>
      </c>
      <c r="BW74" s="13">
        <v>1453.6577431325522</v>
      </c>
      <c r="BX74" s="802">
        <v>13</v>
      </c>
      <c r="BY74" s="803">
        <v>145.3657743132552</v>
      </c>
      <c r="BZ74" s="803">
        <v>0</v>
      </c>
      <c r="CA74" s="803">
        <v>0</v>
      </c>
      <c r="CB74" s="803">
        <v>0</v>
      </c>
      <c r="CC74" s="803">
        <v>0</v>
      </c>
      <c r="CD74" s="803">
        <v>0</v>
      </c>
      <c r="CE74" s="803">
        <v>0</v>
      </c>
      <c r="CF74" s="803">
        <v>145.3657743132552</v>
      </c>
      <c r="CJ74" s="659">
        <v>15</v>
      </c>
      <c r="CK74" s="765">
        <v>100</v>
      </c>
      <c r="CL74" s="659"/>
      <c r="CM74" s="659"/>
      <c r="CN74" s="659"/>
      <c r="CO74" s="659"/>
      <c r="CP74" s="659"/>
      <c r="CQ74" s="208">
        <v>91997.192104395479</v>
      </c>
      <c r="CS74" s="659">
        <v>15</v>
      </c>
      <c r="CT74" s="801">
        <f t="shared" si="55"/>
        <v>91997.192104395479</v>
      </c>
      <c r="CU74" s="801">
        <f t="shared" si="56"/>
        <v>0</v>
      </c>
      <c r="CV74" s="801">
        <f t="shared" si="57"/>
        <v>0</v>
      </c>
      <c r="CW74" s="801">
        <f t="shared" si="58"/>
        <v>0</v>
      </c>
      <c r="CX74" s="801">
        <f t="shared" si="59"/>
        <v>0</v>
      </c>
      <c r="CY74" s="801">
        <f t="shared" si="60"/>
        <v>0</v>
      </c>
      <c r="CZ74" s="1">
        <f t="shared" si="61"/>
        <v>91997.192104395479</v>
      </c>
      <c r="DB74" s="266">
        <v>15.5</v>
      </c>
      <c r="DC74" s="249">
        <v>0</v>
      </c>
      <c r="DD74" s="786">
        <v>100</v>
      </c>
      <c r="DE74" s="786">
        <v>0</v>
      </c>
      <c r="DF74" s="786">
        <v>0</v>
      </c>
      <c r="DG74" s="786">
        <v>0</v>
      </c>
      <c r="DH74" s="258">
        <v>0</v>
      </c>
      <c r="DJ74" s="2">
        <v>15.5</v>
      </c>
      <c r="DK74" s="1">
        <v>68421.231480604285</v>
      </c>
      <c r="DM74" s="262">
        <v>15.5</v>
      </c>
      <c r="DN74" s="276">
        <f t="shared" si="68"/>
        <v>0</v>
      </c>
      <c r="DO74" s="276">
        <f t="shared" si="69"/>
        <v>68421.231480604285</v>
      </c>
      <c r="DP74" s="276">
        <f t="shared" si="70"/>
        <v>0</v>
      </c>
      <c r="DQ74" s="276">
        <f t="shared" si="71"/>
        <v>0</v>
      </c>
      <c r="DR74" s="276">
        <f t="shared" si="72"/>
        <v>0</v>
      </c>
      <c r="DS74" s="281">
        <f t="shared" si="73"/>
        <v>0</v>
      </c>
      <c r="DT74" s="283">
        <f t="shared" si="74"/>
        <v>68421.231480604285</v>
      </c>
      <c r="DW74" s="266">
        <v>15.5</v>
      </c>
      <c r="DX74" s="302">
        <v>83.333333333333343</v>
      </c>
      <c r="DY74" s="801">
        <v>16.666666666666664</v>
      </c>
      <c r="DZ74" s="801">
        <v>0</v>
      </c>
      <c r="EA74" s="801">
        <v>0</v>
      </c>
      <c r="EB74" s="801">
        <v>0</v>
      </c>
      <c r="EC74" s="298">
        <v>0</v>
      </c>
      <c r="ED74" s="2">
        <v>15.5</v>
      </c>
      <c r="EE74" s="208">
        <v>26715.524711717851</v>
      </c>
      <c r="EF74" s="2">
        <f t="shared" si="75"/>
        <v>15.75</v>
      </c>
      <c r="EG74" s="262">
        <v>15.5</v>
      </c>
      <c r="EH74" s="276">
        <f t="shared" si="76"/>
        <v>22262.93725976488</v>
      </c>
      <c r="EI74" s="276">
        <f t="shared" si="77"/>
        <v>4452.5874519529743</v>
      </c>
      <c r="EJ74" s="276">
        <f t="shared" si="78"/>
        <v>0</v>
      </c>
      <c r="EK74" s="276">
        <f t="shared" si="79"/>
        <v>0</v>
      </c>
      <c r="EL74" s="276">
        <f t="shared" si="80"/>
        <v>0</v>
      </c>
      <c r="EM74" s="276">
        <f t="shared" si="81"/>
        <v>0</v>
      </c>
      <c r="EN74" s="301">
        <f t="shared" si="64"/>
        <v>26715.524711717855</v>
      </c>
    </row>
    <row r="75" spans="1:144" ht="14.4" thickBot="1">
      <c r="A75" s="160">
        <v>16</v>
      </c>
      <c r="B75" s="806">
        <v>42.307692307692307</v>
      </c>
      <c r="C75" s="807">
        <v>57.692307692307686</v>
      </c>
      <c r="D75" s="807"/>
      <c r="E75" s="807"/>
      <c r="F75" s="657"/>
      <c r="G75" s="657"/>
      <c r="H75" s="808"/>
      <c r="I75" s="1295"/>
      <c r="J75"/>
      <c r="L75" s="36">
        <v>16</v>
      </c>
      <c r="M75" s="155">
        <f t="shared" si="89"/>
        <v>52.53208335431399</v>
      </c>
      <c r="N75" s="155">
        <f t="shared" si="89"/>
        <v>71.634659119519071</v>
      </c>
      <c r="O75" s="155">
        <f t="shared" si="89"/>
        <v>0</v>
      </c>
      <c r="P75" s="155">
        <f t="shared" si="89"/>
        <v>0</v>
      </c>
      <c r="Q75" s="155">
        <f t="shared" si="89"/>
        <v>0</v>
      </c>
      <c r="R75" s="155">
        <f t="shared" si="89"/>
        <v>0</v>
      </c>
      <c r="S75" s="218">
        <f t="shared" si="89"/>
        <v>0</v>
      </c>
      <c r="T75" s="677">
        <v>124.16674247383307</v>
      </c>
      <c r="W75" s="76">
        <v>16</v>
      </c>
      <c r="X75" s="809">
        <v>42.307692307692307</v>
      </c>
      <c r="Y75" s="810">
        <v>57.692307692307686</v>
      </c>
      <c r="Z75" s="810"/>
      <c r="AA75" s="810"/>
      <c r="AB75" s="664"/>
      <c r="AC75" s="664"/>
      <c r="AD75" s="811"/>
      <c r="AE75" s="1297"/>
      <c r="AH75" s="763">
        <v>16</v>
      </c>
      <c r="AI75" s="664">
        <f t="shared" si="82"/>
        <v>52.53208335431399</v>
      </c>
      <c r="AJ75" s="664">
        <f t="shared" si="83"/>
        <v>71.634659119519071</v>
      </c>
      <c r="AK75" s="664">
        <f t="shared" si="84"/>
        <v>0</v>
      </c>
      <c r="AL75" s="664">
        <f t="shared" si="85"/>
        <v>0</v>
      </c>
      <c r="AM75" s="664">
        <f t="shared" si="86"/>
        <v>0</v>
      </c>
      <c r="AN75" s="664">
        <f t="shared" si="87"/>
        <v>0</v>
      </c>
      <c r="AO75" s="664">
        <f t="shared" si="88"/>
        <v>0</v>
      </c>
      <c r="AP75" s="764">
        <v>0</v>
      </c>
      <c r="AS75" s="132">
        <v>15.5</v>
      </c>
      <c r="AT75" s="804">
        <v>78.94736842105263</v>
      </c>
      <c r="AU75" s="790">
        <v>21.052631578947366</v>
      </c>
      <c r="AV75" s="790"/>
      <c r="AW75" s="790"/>
      <c r="AX75" s="790"/>
      <c r="AY75" s="790"/>
      <c r="AZ75" s="38"/>
      <c r="BA75" s="131"/>
      <c r="BB75" s="158">
        <v>15.5</v>
      </c>
      <c r="BC75" s="787">
        <f t="shared" ref="BC75:BD81" si="90">AT75%*$BJ75</f>
        <v>5.1425074846680765</v>
      </c>
      <c r="BD75" s="657">
        <f t="shared" si="90"/>
        <v>1.3713353292448203</v>
      </c>
      <c r="BE75" s="657"/>
      <c r="BF75" s="657"/>
      <c r="BG75" s="657"/>
      <c r="BH75" s="657"/>
      <c r="BI75" s="805"/>
      <c r="BJ75" s="223">
        <v>6.5138428139128965</v>
      </c>
      <c r="BM75" s="802">
        <v>13.5</v>
      </c>
      <c r="BN75" s="803">
        <v>100</v>
      </c>
      <c r="BO75" s="803"/>
      <c r="BP75" s="803"/>
      <c r="BQ75" s="803"/>
      <c r="BR75" s="803"/>
      <c r="BS75" s="803"/>
      <c r="BT75" s="803"/>
      <c r="BU75" s="802">
        <v>100</v>
      </c>
      <c r="BW75" s="13">
        <v>9.1109095488881522</v>
      </c>
      <c r="BX75" s="802">
        <v>13.5</v>
      </c>
      <c r="BY75" s="803">
        <v>0.9110909548888152</v>
      </c>
      <c r="BZ75" s="803">
        <v>0</v>
      </c>
      <c r="CA75" s="803">
        <v>0</v>
      </c>
      <c r="CB75" s="803">
        <v>0</v>
      </c>
      <c r="CC75" s="803">
        <v>0</v>
      </c>
      <c r="CD75" s="803">
        <v>0</v>
      </c>
      <c r="CE75" s="803">
        <v>0</v>
      </c>
      <c r="CF75" s="803">
        <v>0.9110909548888152</v>
      </c>
      <c r="CJ75" s="659">
        <v>15.5</v>
      </c>
      <c r="CK75" s="765">
        <v>100</v>
      </c>
      <c r="CL75" s="659">
        <v>0</v>
      </c>
      <c r="CM75" s="659">
        <v>0</v>
      </c>
      <c r="CN75" s="659">
        <v>0</v>
      </c>
      <c r="CO75" s="659">
        <v>0</v>
      </c>
      <c r="CP75" s="659">
        <v>0</v>
      </c>
      <c r="CQ75" s="208">
        <v>46374.711479923739</v>
      </c>
      <c r="CS75" s="659">
        <v>15.5</v>
      </c>
      <c r="CT75" s="801">
        <f t="shared" si="55"/>
        <v>46374.711479923739</v>
      </c>
      <c r="CU75" s="801">
        <f t="shared" si="56"/>
        <v>0</v>
      </c>
      <c r="CV75" s="801">
        <f t="shared" si="57"/>
        <v>0</v>
      </c>
      <c r="CW75" s="801">
        <f t="shared" si="58"/>
        <v>0</v>
      </c>
      <c r="CX75" s="801">
        <f t="shared" si="59"/>
        <v>0</v>
      </c>
      <c r="CY75" s="801">
        <f t="shared" si="60"/>
        <v>0</v>
      </c>
      <c r="CZ75" s="1">
        <f t="shared" si="61"/>
        <v>46374.711479923739</v>
      </c>
      <c r="DB75" s="266">
        <v>16</v>
      </c>
      <c r="DC75" s="249">
        <v>0</v>
      </c>
      <c r="DD75" s="786">
        <v>100</v>
      </c>
      <c r="DE75" s="786">
        <v>0</v>
      </c>
      <c r="DF75" s="786">
        <v>0</v>
      </c>
      <c r="DG75" s="786">
        <v>0</v>
      </c>
      <c r="DH75" s="258">
        <v>0</v>
      </c>
      <c r="DJ75" s="2">
        <v>16</v>
      </c>
      <c r="DK75" s="1">
        <v>44832.752116799311</v>
      </c>
      <c r="DM75" s="262">
        <v>16</v>
      </c>
      <c r="DN75" s="276">
        <f t="shared" si="68"/>
        <v>0</v>
      </c>
      <c r="DO75" s="276">
        <f t="shared" si="69"/>
        <v>44832.752116799311</v>
      </c>
      <c r="DP75" s="276">
        <f t="shared" si="70"/>
        <v>0</v>
      </c>
      <c r="DQ75" s="276">
        <f t="shared" si="71"/>
        <v>0</v>
      </c>
      <c r="DR75" s="276">
        <f t="shared" si="72"/>
        <v>0</v>
      </c>
      <c r="DS75" s="281">
        <f t="shared" si="73"/>
        <v>0</v>
      </c>
      <c r="DT75" s="283">
        <f t="shared" si="74"/>
        <v>44832.752116799311</v>
      </c>
      <c r="DW75" s="266">
        <v>16</v>
      </c>
      <c r="DX75" s="302">
        <v>58.333333333333336</v>
      </c>
      <c r="DY75" s="801">
        <v>41.666666666666671</v>
      </c>
      <c r="DZ75" s="801">
        <v>0</v>
      </c>
      <c r="EA75" s="801">
        <v>0</v>
      </c>
      <c r="EB75" s="801">
        <v>0</v>
      </c>
      <c r="EC75" s="298">
        <v>0</v>
      </c>
      <c r="ED75" s="2">
        <v>16</v>
      </c>
      <c r="EE75" s="208">
        <v>42882.831861363476</v>
      </c>
      <c r="EF75" s="2">
        <f t="shared" si="75"/>
        <v>16.25</v>
      </c>
      <c r="EG75" s="262">
        <v>16</v>
      </c>
      <c r="EH75" s="276">
        <f t="shared" si="76"/>
        <v>25014.985252462029</v>
      </c>
      <c r="EI75" s="276">
        <f t="shared" si="77"/>
        <v>17867.846608901451</v>
      </c>
      <c r="EJ75" s="276">
        <f t="shared" si="78"/>
        <v>0</v>
      </c>
      <c r="EK75" s="276">
        <f t="shared" si="79"/>
        <v>0</v>
      </c>
      <c r="EL75" s="276">
        <f t="shared" si="80"/>
        <v>0</v>
      </c>
      <c r="EM75" s="276">
        <f t="shared" si="81"/>
        <v>0</v>
      </c>
      <c r="EN75" s="301">
        <f t="shared" si="64"/>
        <v>42882.831861363476</v>
      </c>
    </row>
    <row r="76" spans="1:144" ht="14.4" thickBot="1">
      <c r="A76" s="160">
        <v>16.5</v>
      </c>
      <c r="B76" s="806">
        <v>3.125</v>
      </c>
      <c r="C76" s="807">
        <v>96.875</v>
      </c>
      <c r="D76" s="807"/>
      <c r="E76" s="807"/>
      <c r="F76" s="657"/>
      <c r="G76" s="657"/>
      <c r="H76" s="808"/>
      <c r="I76" s="1295"/>
      <c r="J76"/>
      <c r="L76" s="36">
        <v>16.5</v>
      </c>
      <c r="M76" s="155">
        <f t="shared" si="89"/>
        <v>0.74394537326351928</v>
      </c>
      <c r="N76" s="155">
        <f t="shared" si="89"/>
        <v>23.062306571169099</v>
      </c>
      <c r="O76" s="155">
        <f t="shared" si="89"/>
        <v>0</v>
      </c>
      <c r="P76" s="155">
        <f t="shared" si="89"/>
        <v>0</v>
      </c>
      <c r="Q76" s="155">
        <f t="shared" si="89"/>
        <v>0</v>
      </c>
      <c r="R76" s="155">
        <f t="shared" si="89"/>
        <v>0</v>
      </c>
      <c r="S76" s="218">
        <f t="shared" si="89"/>
        <v>0</v>
      </c>
      <c r="T76" s="677">
        <v>23.806251944432617</v>
      </c>
      <c r="W76" s="76">
        <v>16.5</v>
      </c>
      <c r="X76" s="809">
        <v>3.125</v>
      </c>
      <c r="Y76" s="810">
        <v>96.875</v>
      </c>
      <c r="Z76" s="810"/>
      <c r="AA76" s="810"/>
      <c r="AB76" s="664"/>
      <c r="AC76" s="664"/>
      <c r="AD76" s="811"/>
      <c r="AE76" s="1297"/>
      <c r="AH76" s="763">
        <v>16.5</v>
      </c>
      <c r="AI76" s="664">
        <f t="shared" si="82"/>
        <v>0.74394537326351928</v>
      </c>
      <c r="AJ76" s="664">
        <f t="shared" si="83"/>
        <v>23.062306571169099</v>
      </c>
      <c r="AK76" s="664">
        <f t="shared" si="84"/>
        <v>0</v>
      </c>
      <c r="AL76" s="664">
        <f t="shared" si="85"/>
        <v>0</v>
      </c>
      <c r="AM76" s="664">
        <f t="shared" si="86"/>
        <v>0</v>
      </c>
      <c r="AN76" s="664">
        <f t="shared" si="87"/>
        <v>0</v>
      </c>
      <c r="AO76" s="664">
        <f t="shared" si="88"/>
        <v>0</v>
      </c>
      <c r="AP76" s="764">
        <v>1601.7082468998219</v>
      </c>
      <c r="AS76" s="132">
        <v>16</v>
      </c>
      <c r="AT76" s="804">
        <v>83.333333333333343</v>
      </c>
      <c r="AU76" s="790">
        <v>16.666666666666664</v>
      </c>
      <c r="AV76" s="790"/>
      <c r="AW76" s="790"/>
      <c r="AX76" s="790"/>
      <c r="AY76" s="790"/>
      <c r="AZ76" s="38"/>
      <c r="BA76" s="131"/>
      <c r="BB76" s="158">
        <v>16</v>
      </c>
      <c r="BC76" s="787">
        <f t="shared" si="90"/>
        <v>103.4722853948609</v>
      </c>
      <c r="BD76" s="657">
        <f t="shared" si="90"/>
        <v>20.694457078972174</v>
      </c>
      <c r="BE76" s="657"/>
      <c r="BF76" s="657"/>
      <c r="BG76" s="657"/>
      <c r="BH76" s="657"/>
      <c r="BI76" s="805"/>
      <c r="BJ76" s="223">
        <v>124.16674247383307</v>
      </c>
      <c r="BM76" s="802">
        <v>14</v>
      </c>
      <c r="BN76" s="803">
        <v>100</v>
      </c>
      <c r="BO76" s="803"/>
      <c r="BP76" s="803"/>
      <c r="BQ76" s="803"/>
      <c r="BR76" s="803"/>
      <c r="BS76" s="803"/>
      <c r="BT76" s="803"/>
      <c r="BU76" s="802">
        <v>100</v>
      </c>
      <c r="BW76" s="13">
        <v>2468.2659997852388</v>
      </c>
      <c r="BX76" s="802">
        <v>14</v>
      </c>
      <c r="BY76" s="803">
        <v>246.82659997852389</v>
      </c>
      <c r="BZ76" s="803">
        <v>0</v>
      </c>
      <c r="CA76" s="803">
        <v>0</v>
      </c>
      <c r="CB76" s="803">
        <v>0</v>
      </c>
      <c r="CC76" s="803">
        <v>0</v>
      </c>
      <c r="CD76" s="803">
        <v>0</v>
      </c>
      <c r="CE76" s="803">
        <v>0</v>
      </c>
      <c r="CF76" s="803">
        <v>246.82659997852389</v>
      </c>
      <c r="CJ76" s="659">
        <v>16</v>
      </c>
      <c r="CK76" s="659">
        <v>100</v>
      </c>
      <c r="CL76" s="659">
        <v>0</v>
      </c>
      <c r="CM76" s="659">
        <v>0</v>
      </c>
      <c r="CN76" s="659">
        <v>0</v>
      </c>
      <c r="CO76" s="659">
        <v>0</v>
      </c>
      <c r="CP76" s="659">
        <v>0</v>
      </c>
      <c r="CQ76" s="208">
        <v>44288.040013279009</v>
      </c>
      <c r="CS76" s="659">
        <v>16</v>
      </c>
      <c r="CT76" s="801">
        <f t="shared" si="55"/>
        <v>44288.040013279009</v>
      </c>
      <c r="CU76" s="801">
        <f t="shared" si="56"/>
        <v>0</v>
      </c>
      <c r="CV76" s="801">
        <f t="shared" si="57"/>
        <v>0</v>
      </c>
      <c r="CW76" s="801">
        <f t="shared" si="58"/>
        <v>0</v>
      </c>
      <c r="CX76" s="801">
        <f t="shared" si="59"/>
        <v>0</v>
      </c>
      <c r="CY76" s="801">
        <f t="shared" si="60"/>
        <v>0</v>
      </c>
      <c r="CZ76" s="1">
        <f t="shared" si="61"/>
        <v>44288.040013279009</v>
      </c>
      <c r="DB76" s="266">
        <v>16.5</v>
      </c>
      <c r="DC76" s="249">
        <v>0</v>
      </c>
      <c r="DD76" s="786">
        <v>100</v>
      </c>
      <c r="DE76" s="786">
        <v>0</v>
      </c>
      <c r="DF76" s="786">
        <v>0</v>
      </c>
      <c r="DG76" s="786">
        <v>0</v>
      </c>
      <c r="DH76" s="258">
        <v>0</v>
      </c>
      <c r="DJ76" s="2">
        <v>16.5</v>
      </c>
      <c r="DK76" s="1">
        <v>32485.902913208552</v>
      </c>
      <c r="DM76" s="262">
        <v>16.5</v>
      </c>
      <c r="DN76" s="276">
        <f t="shared" si="68"/>
        <v>0</v>
      </c>
      <c r="DO76" s="276">
        <f t="shared" si="69"/>
        <v>32485.902913208552</v>
      </c>
      <c r="DP76" s="276">
        <f t="shared" si="70"/>
        <v>0</v>
      </c>
      <c r="DQ76" s="276">
        <f t="shared" si="71"/>
        <v>0</v>
      </c>
      <c r="DR76" s="276">
        <f t="shared" si="72"/>
        <v>0</v>
      </c>
      <c r="DS76" s="281">
        <f t="shared" si="73"/>
        <v>0</v>
      </c>
      <c r="DT76" s="283">
        <f t="shared" si="74"/>
        <v>32485.902913208552</v>
      </c>
      <c r="DW76" s="266">
        <v>16.5</v>
      </c>
      <c r="DX76" s="302">
        <v>54.54545454545454</v>
      </c>
      <c r="DY76" s="801">
        <v>45.454545454545453</v>
      </c>
      <c r="DZ76" s="801">
        <v>0</v>
      </c>
      <c r="EA76" s="801">
        <v>0</v>
      </c>
      <c r="EB76" s="801">
        <v>0</v>
      </c>
      <c r="EC76" s="298">
        <v>0</v>
      </c>
      <c r="ED76" s="2">
        <v>16.5</v>
      </c>
      <c r="EE76" s="208">
        <v>26188.239551149676</v>
      </c>
      <c r="EF76" s="2">
        <f t="shared" si="75"/>
        <v>16.75</v>
      </c>
      <c r="EG76" s="262">
        <v>16.5</v>
      </c>
      <c r="EH76" s="276">
        <f t="shared" si="76"/>
        <v>14284.494300627095</v>
      </c>
      <c r="EI76" s="276">
        <f t="shared" si="77"/>
        <v>11903.745250522579</v>
      </c>
      <c r="EJ76" s="276">
        <f t="shared" si="78"/>
        <v>0</v>
      </c>
      <c r="EK76" s="276">
        <f t="shared" si="79"/>
        <v>0</v>
      </c>
      <c r="EL76" s="276">
        <f t="shared" si="80"/>
        <v>0</v>
      </c>
      <c r="EM76" s="276">
        <f t="shared" si="81"/>
        <v>0</v>
      </c>
      <c r="EN76" s="301">
        <f t="shared" si="64"/>
        <v>26188.239551149672</v>
      </c>
    </row>
    <row r="77" spans="1:144" ht="14.4" thickBot="1">
      <c r="A77" s="160">
        <v>17</v>
      </c>
      <c r="B77" s="806"/>
      <c r="C77" s="807">
        <v>100</v>
      </c>
      <c r="D77" s="807"/>
      <c r="E77" s="807"/>
      <c r="F77" s="657"/>
      <c r="G77" s="657"/>
      <c r="H77" s="808"/>
      <c r="I77" s="1295"/>
      <c r="J77"/>
      <c r="L77" s="36">
        <v>17</v>
      </c>
      <c r="M77" s="155">
        <f t="shared" si="89"/>
        <v>0</v>
      </c>
      <c r="N77" s="155">
        <f t="shared" si="89"/>
        <v>59.383128319656308</v>
      </c>
      <c r="O77" s="155">
        <f t="shared" si="89"/>
        <v>0</v>
      </c>
      <c r="P77" s="155">
        <f t="shared" si="89"/>
        <v>0</v>
      </c>
      <c r="Q77" s="155">
        <f t="shared" si="89"/>
        <v>0</v>
      </c>
      <c r="R77" s="155">
        <f t="shared" si="89"/>
        <v>0</v>
      </c>
      <c r="S77" s="218">
        <f t="shared" si="89"/>
        <v>0</v>
      </c>
      <c r="T77" s="677">
        <v>59.383128319656308</v>
      </c>
      <c r="W77" s="76">
        <v>17</v>
      </c>
      <c r="X77" s="809"/>
      <c r="Y77" s="810">
        <v>100</v>
      </c>
      <c r="Z77" s="810"/>
      <c r="AA77" s="810"/>
      <c r="AB77" s="664"/>
      <c r="AC77" s="664"/>
      <c r="AD77" s="811"/>
      <c r="AE77" s="1297"/>
      <c r="AH77" s="763">
        <v>17</v>
      </c>
      <c r="AI77" s="664">
        <f t="shared" si="82"/>
        <v>0</v>
      </c>
      <c r="AJ77" s="664">
        <f t="shared" si="83"/>
        <v>59.383128319656308</v>
      </c>
      <c r="AK77" s="664">
        <f t="shared" si="84"/>
        <v>0</v>
      </c>
      <c r="AL77" s="664">
        <f t="shared" si="85"/>
        <v>0</v>
      </c>
      <c r="AM77" s="664">
        <f t="shared" si="86"/>
        <v>0</v>
      </c>
      <c r="AN77" s="664">
        <f t="shared" si="87"/>
        <v>0</v>
      </c>
      <c r="AO77" s="664">
        <f t="shared" si="88"/>
        <v>0</v>
      </c>
      <c r="AP77" s="764">
        <v>2402.5623703497336</v>
      </c>
      <c r="AS77" s="132">
        <v>16.5</v>
      </c>
      <c r="AT77" s="804">
        <v>57.894736842105267</v>
      </c>
      <c r="AU77" s="790">
        <v>42.105263157894733</v>
      </c>
      <c r="AV77" s="790"/>
      <c r="AW77" s="790"/>
      <c r="AX77" s="790"/>
      <c r="AY77" s="790"/>
      <c r="AZ77" s="38"/>
      <c r="BA77" s="131"/>
      <c r="BB77" s="158">
        <v>16.5</v>
      </c>
      <c r="BC77" s="787">
        <f t="shared" si="90"/>
        <v>13.782566915197831</v>
      </c>
      <c r="BD77" s="657">
        <f t="shared" si="90"/>
        <v>10.023685029234786</v>
      </c>
      <c r="BE77" s="657"/>
      <c r="BF77" s="657"/>
      <c r="BG77" s="657"/>
      <c r="BH77" s="657"/>
      <c r="BI77" s="805"/>
      <c r="BJ77" s="223">
        <v>23.806251944432617</v>
      </c>
      <c r="BM77" s="802">
        <v>14.5</v>
      </c>
      <c r="BN77" s="803">
        <v>100</v>
      </c>
      <c r="BO77" s="803"/>
      <c r="BP77" s="803"/>
      <c r="BQ77" s="803"/>
      <c r="BR77" s="803"/>
      <c r="BS77" s="803"/>
      <c r="BT77" s="803"/>
      <c r="BU77" s="802">
        <v>100</v>
      </c>
      <c r="BW77" s="13">
        <v>2992.3453477358748</v>
      </c>
      <c r="BX77" s="802">
        <v>14.5</v>
      </c>
      <c r="BY77" s="803">
        <v>299.23453477358748</v>
      </c>
      <c r="BZ77" s="803">
        <v>0</v>
      </c>
      <c r="CA77" s="803">
        <v>0</v>
      </c>
      <c r="CB77" s="803">
        <v>0</v>
      </c>
      <c r="CC77" s="803">
        <v>0</v>
      </c>
      <c r="CD77" s="803">
        <v>0</v>
      </c>
      <c r="CE77" s="803">
        <v>0</v>
      </c>
      <c r="CF77" s="803">
        <v>299.23453477358748</v>
      </c>
      <c r="CJ77" s="659">
        <v>16.5</v>
      </c>
      <c r="CK77" s="659">
        <v>100</v>
      </c>
      <c r="CL77" s="659">
        <v>0</v>
      </c>
      <c r="CM77" s="659">
        <v>0</v>
      </c>
      <c r="CN77" s="659">
        <v>0</v>
      </c>
      <c r="CO77" s="659">
        <v>0</v>
      </c>
      <c r="CP77" s="659">
        <v>0</v>
      </c>
      <c r="CQ77" s="208">
        <v>38991.552436319929</v>
      </c>
      <c r="CS77" s="659">
        <v>16.5</v>
      </c>
      <c r="CT77" s="801">
        <f t="shared" si="55"/>
        <v>38991.552436319929</v>
      </c>
      <c r="CU77" s="801">
        <f t="shared" si="56"/>
        <v>0</v>
      </c>
      <c r="CV77" s="801">
        <f t="shared" si="57"/>
        <v>0</v>
      </c>
      <c r="CW77" s="801">
        <f t="shared" si="58"/>
        <v>0</v>
      </c>
      <c r="CX77" s="801">
        <f t="shared" si="59"/>
        <v>0</v>
      </c>
      <c r="CY77" s="801">
        <f t="shared" si="60"/>
        <v>0</v>
      </c>
      <c r="CZ77" s="1">
        <f t="shared" si="61"/>
        <v>38991.552436319929</v>
      </c>
      <c r="DB77" s="266">
        <v>17</v>
      </c>
      <c r="DC77" s="249">
        <v>0</v>
      </c>
      <c r="DD77" s="786">
        <v>100</v>
      </c>
      <c r="DE77" s="786">
        <v>0</v>
      </c>
      <c r="DF77" s="786">
        <v>0</v>
      </c>
      <c r="DG77" s="786">
        <v>0</v>
      </c>
      <c r="DH77" s="258">
        <v>0</v>
      </c>
      <c r="DJ77" s="2">
        <v>17</v>
      </c>
      <c r="DK77" s="1">
        <v>59094.54072437634</v>
      </c>
      <c r="DM77" s="262">
        <v>17</v>
      </c>
      <c r="DN77" s="276">
        <f t="shared" si="68"/>
        <v>0</v>
      </c>
      <c r="DO77" s="276">
        <f t="shared" si="69"/>
        <v>59094.54072437634</v>
      </c>
      <c r="DP77" s="276">
        <f t="shared" si="70"/>
        <v>0</v>
      </c>
      <c r="DQ77" s="276">
        <f t="shared" si="71"/>
        <v>0</v>
      </c>
      <c r="DR77" s="276">
        <f t="shared" si="72"/>
        <v>0</v>
      </c>
      <c r="DS77" s="281">
        <f t="shared" si="73"/>
        <v>0</v>
      </c>
      <c r="DT77" s="283">
        <f t="shared" si="74"/>
        <v>59094.54072437634</v>
      </c>
      <c r="DW77" s="266">
        <v>17</v>
      </c>
      <c r="DX77" s="302">
        <v>41.666666666666671</v>
      </c>
      <c r="DY77" s="801">
        <v>58.333333333333336</v>
      </c>
      <c r="DZ77" s="801">
        <v>0</v>
      </c>
      <c r="EA77" s="801">
        <v>0</v>
      </c>
      <c r="EB77" s="801">
        <v>0</v>
      </c>
      <c r="EC77" s="298">
        <v>0</v>
      </c>
      <c r="ED77" s="2">
        <v>17</v>
      </c>
      <c r="EE77" s="208">
        <v>52825.930957790217</v>
      </c>
      <c r="EF77" s="2">
        <f t="shared" si="75"/>
        <v>17.25</v>
      </c>
      <c r="EG77" s="262">
        <v>17</v>
      </c>
      <c r="EH77" s="276">
        <f t="shared" si="76"/>
        <v>22010.804565745926</v>
      </c>
      <c r="EI77" s="276">
        <f t="shared" si="77"/>
        <v>30815.126392044294</v>
      </c>
      <c r="EJ77" s="276">
        <f t="shared" si="78"/>
        <v>0</v>
      </c>
      <c r="EK77" s="276">
        <f t="shared" si="79"/>
        <v>0</v>
      </c>
      <c r="EL77" s="276">
        <f t="shared" si="80"/>
        <v>0</v>
      </c>
      <c r="EM77" s="276">
        <f t="shared" si="81"/>
        <v>0</v>
      </c>
      <c r="EN77" s="301">
        <f t="shared" si="64"/>
        <v>52825.930957790217</v>
      </c>
    </row>
    <row r="78" spans="1:144" ht="14.4" thickBot="1">
      <c r="A78" s="160">
        <v>17.5</v>
      </c>
      <c r="B78" s="806"/>
      <c r="C78" s="807">
        <v>93.023255813953483</v>
      </c>
      <c r="D78" s="807">
        <v>6.9767441860465116</v>
      </c>
      <c r="E78" s="807"/>
      <c r="F78" s="657"/>
      <c r="G78" s="657"/>
      <c r="H78" s="808"/>
      <c r="I78" s="1295"/>
      <c r="J78"/>
      <c r="L78" s="36">
        <v>17.5</v>
      </c>
      <c r="M78" s="155">
        <f t="shared" si="89"/>
        <v>0</v>
      </c>
      <c r="N78" s="155">
        <f t="shared" si="89"/>
        <v>180.43868542037993</v>
      </c>
      <c r="O78" s="155">
        <f t="shared" si="89"/>
        <v>13.532901406528495</v>
      </c>
      <c r="P78" s="155">
        <f t="shared" si="89"/>
        <v>0</v>
      </c>
      <c r="Q78" s="155">
        <f t="shared" si="89"/>
        <v>0</v>
      </c>
      <c r="R78" s="155">
        <f t="shared" si="89"/>
        <v>0</v>
      </c>
      <c r="S78" s="218">
        <f t="shared" si="89"/>
        <v>0</v>
      </c>
      <c r="T78" s="677">
        <v>193.97158682690844</v>
      </c>
      <c r="W78" s="76">
        <v>17.5</v>
      </c>
      <c r="X78" s="809"/>
      <c r="Y78" s="810">
        <v>93.023255813953483</v>
      </c>
      <c r="Z78" s="810">
        <v>6.9767441860465116</v>
      </c>
      <c r="AA78" s="810"/>
      <c r="AB78" s="664"/>
      <c r="AC78" s="664"/>
      <c r="AD78" s="811"/>
      <c r="AE78" s="1297"/>
      <c r="AH78" s="763">
        <v>17.5</v>
      </c>
      <c r="AI78" s="664">
        <f t="shared" si="82"/>
        <v>0</v>
      </c>
      <c r="AJ78" s="664">
        <f t="shared" si="83"/>
        <v>180.43868542037993</v>
      </c>
      <c r="AK78" s="664">
        <f t="shared" si="84"/>
        <v>13.532901406528495</v>
      </c>
      <c r="AL78" s="664">
        <f t="shared" si="85"/>
        <v>0</v>
      </c>
      <c r="AM78" s="664">
        <f t="shared" si="86"/>
        <v>0</v>
      </c>
      <c r="AN78" s="664">
        <f t="shared" si="87"/>
        <v>0</v>
      </c>
      <c r="AO78" s="664">
        <f t="shared" si="88"/>
        <v>0</v>
      </c>
      <c r="AP78" s="764">
        <v>9610.2494813989342</v>
      </c>
      <c r="AS78" s="132">
        <v>17</v>
      </c>
      <c r="AT78" s="804">
        <v>55.555555555555557</v>
      </c>
      <c r="AU78" s="790">
        <v>44.444444444444443</v>
      </c>
      <c r="AV78" s="790"/>
      <c r="AW78" s="790"/>
      <c r="AX78" s="790"/>
      <c r="AY78" s="790"/>
      <c r="AZ78" s="38"/>
      <c r="BA78" s="131"/>
      <c r="BB78" s="158">
        <v>17</v>
      </c>
      <c r="BC78" s="787">
        <f t="shared" si="90"/>
        <v>32.990626844253505</v>
      </c>
      <c r="BD78" s="657">
        <f t="shared" si="90"/>
        <v>26.392501475402803</v>
      </c>
      <c r="BE78" s="657"/>
      <c r="BF78" s="657"/>
      <c r="BG78" s="657"/>
      <c r="BH78" s="657"/>
      <c r="BI78" s="805"/>
      <c r="BJ78" s="223">
        <v>59.383128319656308</v>
      </c>
      <c r="BM78" s="802">
        <v>15</v>
      </c>
      <c r="BN78" s="803">
        <v>100</v>
      </c>
      <c r="BO78" s="803"/>
      <c r="BP78" s="803"/>
      <c r="BQ78" s="803"/>
      <c r="BR78" s="803"/>
      <c r="BS78" s="803"/>
      <c r="BT78" s="803"/>
      <c r="BU78" s="802">
        <v>100</v>
      </c>
      <c r="BW78" s="13">
        <v>3007.8634784769433</v>
      </c>
      <c r="BX78" s="802">
        <v>15</v>
      </c>
      <c r="BY78" s="803">
        <v>300.78634784769434</v>
      </c>
      <c r="BZ78" s="803">
        <v>0</v>
      </c>
      <c r="CA78" s="803">
        <v>0</v>
      </c>
      <c r="CB78" s="803">
        <v>0</v>
      </c>
      <c r="CC78" s="803">
        <v>0</v>
      </c>
      <c r="CD78" s="803">
        <v>0</v>
      </c>
      <c r="CE78" s="803">
        <v>0</v>
      </c>
      <c r="CF78" s="803">
        <v>300.78634784769434</v>
      </c>
      <c r="CJ78" s="659">
        <v>17</v>
      </c>
      <c r="CK78" s="659">
        <v>100</v>
      </c>
      <c r="CL78" s="659">
        <v>0</v>
      </c>
      <c r="CM78" s="659">
        <v>0</v>
      </c>
      <c r="CN78" s="659">
        <v>0</v>
      </c>
      <c r="CO78" s="659">
        <v>0</v>
      </c>
      <c r="CP78" s="659">
        <v>0</v>
      </c>
      <c r="CQ78" s="208">
        <v>26401.510086265196</v>
      </c>
      <c r="CS78" s="659">
        <v>17</v>
      </c>
      <c r="CT78" s="801">
        <f t="shared" si="55"/>
        <v>26401.510086265196</v>
      </c>
      <c r="CU78" s="801">
        <f t="shared" si="56"/>
        <v>0</v>
      </c>
      <c r="CV78" s="801">
        <f t="shared" si="57"/>
        <v>0</v>
      </c>
      <c r="CW78" s="801">
        <f t="shared" si="58"/>
        <v>0</v>
      </c>
      <c r="CX78" s="801">
        <f t="shared" si="59"/>
        <v>0</v>
      </c>
      <c r="CY78" s="801">
        <f t="shared" si="60"/>
        <v>0</v>
      </c>
      <c r="CZ78" s="1">
        <f t="shared" si="61"/>
        <v>26401.510086265196</v>
      </c>
      <c r="DB78" s="266">
        <v>17.5</v>
      </c>
      <c r="DC78" s="249">
        <v>0</v>
      </c>
      <c r="DD78" s="786">
        <v>100</v>
      </c>
      <c r="DE78" s="786">
        <v>0</v>
      </c>
      <c r="DF78" s="786">
        <v>0</v>
      </c>
      <c r="DG78" s="786">
        <v>0</v>
      </c>
      <c r="DH78" s="258">
        <v>0</v>
      </c>
      <c r="DJ78" s="2">
        <v>17.5</v>
      </c>
      <c r="DK78" s="1">
        <v>47067.098387113932</v>
      </c>
      <c r="DM78" s="262">
        <v>17.5</v>
      </c>
      <c r="DN78" s="276">
        <f t="shared" si="68"/>
        <v>0</v>
      </c>
      <c r="DO78" s="276">
        <f t="shared" si="69"/>
        <v>47067.098387113932</v>
      </c>
      <c r="DP78" s="276">
        <f t="shared" si="70"/>
        <v>0</v>
      </c>
      <c r="DQ78" s="276">
        <f t="shared" si="71"/>
        <v>0</v>
      </c>
      <c r="DR78" s="276">
        <f t="shared" si="72"/>
        <v>0</v>
      </c>
      <c r="DS78" s="281">
        <f t="shared" si="73"/>
        <v>0</v>
      </c>
      <c r="DT78" s="283">
        <f t="shared" si="74"/>
        <v>47067.098387113932</v>
      </c>
      <c r="DW78" s="266">
        <v>17.5</v>
      </c>
      <c r="DX78" s="302">
        <v>26.666666666666668</v>
      </c>
      <c r="DY78" s="801">
        <v>53.333333333333336</v>
      </c>
      <c r="DZ78" s="801">
        <v>20</v>
      </c>
      <c r="EA78" s="801">
        <v>0</v>
      </c>
      <c r="EB78" s="801">
        <v>0</v>
      </c>
      <c r="EC78" s="298">
        <v>0</v>
      </c>
      <c r="ED78" s="2">
        <v>17.5</v>
      </c>
      <c r="EE78" s="208">
        <v>10015.377460365971</v>
      </c>
      <c r="EF78" s="2">
        <f t="shared" si="75"/>
        <v>17.75</v>
      </c>
      <c r="EG78" s="262">
        <v>17.5</v>
      </c>
      <c r="EH78" s="276">
        <f t="shared" si="76"/>
        <v>2670.767322764259</v>
      </c>
      <c r="EI78" s="276">
        <f t="shared" si="77"/>
        <v>5341.534645528518</v>
      </c>
      <c r="EJ78" s="276">
        <f t="shared" si="78"/>
        <v>2003.0754920731943</v>
      </c>
      <c r="EK78" s="276">
        <f t="shared" si="79"/>
        <v>0</v>
      </c>
      <c r="EL78" s="276">
        <f t="shared" si="80"/>
        <v>0</v>
      </c>
      <c r="EM78" s="276">
        <f t="shared" si="81"/>
        <v>0</v>
      </c>
      <c r="EN78" s="301">
        <f t="shared" si="64"/>
        <v>10015.377460365971</v>
      </c>
    </row>
    <row r="79" spans="1:144" ht="14.4" thickBot="1">
      <c r="A79" s="160">
        <v>18</v>
      </c>
      <c r="B79" s="806"/>
      <c r="C79" s="807">
        <v>86.666666666666671</v>
      </c>
      <c r="D79" s="807">
        <v>13.333333333333334</v>
      </c>
      <c r="E79" s="807"/>
      <c r="F79" s="657"/>
      <c r="G79" s="657"/>
      <c r="H79" s="808"/>
      <c r="I79" s="1295"/>
      <c r="J79"/>
      <c r="L79" s="36">
        <v>18</v>
      </c>
      <c r="M79" s="155">
        <f t="shared" si="89"/>
        <v>0</v>
      </c>
      <c r="N79" s="155">
        <f t="shared" si="89"/>
        <v>594.40482828697816</v>
      </c>
      <c r="O79" s="155">
        <f t="shared" si="89"/>
        <v>91.446896659535085</v>
      </c>
      <c r="P79" s="155">
        <f t="shared" si="89"/>
        <v>0</v>
      </c>
      <c r="Q79" s="155">
        <f t="shared" si="89"/>
        <v>0</v>
      </c>
      <c r="R79" s="155">
        <f t="shared" si="89"/>
        <v>0</v>
      </c>
      <c r="S79" s="218">
        <f t="shared" si="89"/>
        <v>0</v>
      </c>
      <c r="T79" s="677">
        <v>685.85172494651317</v>
      </c>
      <c r="W79" s="76">
        <v>18</v>
      </c>
      <c r="X79" s="809"/>
      <c r="Y79" s="810">
        <v>86.666666666666671</v>
      </c>
      <c r="Z79" s="810">
        <v>13.333333333333334</v>
      </c>
      <c r="AA79" s="810"/>
      <c r="AB79" s="664"/>
      <c r="AC79" s="664"/>
      <c r="AD79" s="811"/>
      <c r="AE79" s="1297"/>
      <c r="AH79" s="763">
        <v>18</v>
      </c>
      <c r="AI79" s="664">
        <f t="shared" si="82"/>
        <v>0</v>
      </c>
      <c r="AJ79" s="664">
        <f t="shared" si="83"/>
        <v>594.40482828697816</v>
      </c>
      <c r="AK79" s="664">
        <f t="shared" si="84"/>
        <v>91.446896659535085</v>
      </c>
      <c r="AL79" s="664">
        <f t="shared" si="85"/>
        <v>0</v>
      </c>
      <c r="AM79" s="664">
        <f t="shared" si="86"/>
        <v>0</v>
      </c>
      <c r="AN79" s="664">
        <f t="shared" si="87"/>
        <v>0</v>
      </c>
      <c r="AO79" s="664">
        <f t="shared" si="88"/>
        <v>0</v>
      </c>
      <c r="AP79" s="764">
        <v>4805.1247406994671</v>
      </c>
      <c r="AS79" s="132">
        <v>17.5</v>
      </c>
      <c r="AT79" s="804">
        <v>41.17647058823529</v>
      </c>
      <c r="AU79" s="790">
        <v>58.82352941176471</v>
      </c>
      <c r="AV79" s="790"/>
      <c r="AW79" s="790"/>
      <c r="AX79" s="790"/>
      <c r="AY79" s="790"/>
      <c r="AZ79" s="38"/>
      <c r="BA79" s="131"/>
      <c r="BB79" s="158">
        <v>17.5</v>
      </c>
      <c r="BC79" s="787">
        <f t="shared" si="90"/>
        <v>79.870653399315231</v>
      </c>
      <c r="BD79" s="657">
        <f t="shared" si="90"/>
        <v>114.1009334275932</v>
      </c>
      <c r="BE79" s="657"/>
      <c r="BF79" s="657"/>
      <c r="BG79" s="657"/>
      <c r="BH79" s="657"/>
      <c r="BI79" s="805"/>
      <c r="BJ79" s="223">
        <v>193.97158682690844</v>
      </c>
      <c r="BM79" s="802">
        <v>15.5</v>
      </c>
      <c r="BN79" s="803">
        <v>84.615384615384613</v>
      </c>
      <c r="BO79" s="803">
        <v>15.384615384615385</v>
      </c>
      <c r="BP79" s="803"/>
      <c r="BQ79" s="803"/>
      <c r="BR79" s="803"/>
      <c r="BS79" s="803"/>
      <c r="BT79" s="803"/>
      <c r="BU79" s="802">
        <v>100</v>
      </c>
      <c r="BW79" s="13">
        <v>11831.149514312237</v>
      </c>
      <c r="BX79" s="802">
        <v>15.5</v>
      </c>
      <c r="BY79" s="803">
        <v>1001.0972665956508</v>
      </c>
      <c r="BZ79" s="803">
        <v>182.01768483557291</v>
      </c>
      <c r="CA79" s="803">
        <v>0</v>
      </c>
      <c r="CB79" s="803">
        <v>0</v>
      </c>
      <c r="CC79" s="803">
        <v>0</v>
      </c>
      <c r="CD79" s="803">
        <v>0</v>
      </c>
      <c r="CE79" s="803">
        <v>0</v>
      </c>
      <c r="CF79" s="803">
        <v>1183.1149514312237</v>
      </c>
      <c r="CJ79" s="659">
        <v>17.5</v>
      </c>
      <c r="CK79" s="659">
        <v>100</v>
      </c>
      <c r="CL79" s="659">
        <v>0</v>
      </c>
      <c r="CM79" s="659">
        <v>0</v>
      </c>
      <c r="CN79" s="659">
        <v>0</v>
      </c>
      <c r="CO79" s="659">
        <v>0</v>
      </c>
      <c r="CP79" s="659">
        <v>0</v>
      </c>
      <c r="CQ79" s="208">
        <v>8761.958240429396</v>
      </c>
      <c r="CS79" s="659">
        <v>17.5</v>
      </c>
      <c r="CT79" s="801">
        <f t="shared" si="55"/>
        <v>8761.958240429396</v>
      </c>
      <c r="CU79" s="801">
        <f t="shared" si="56"/>
        <v>0</v>
      </c>
      <c r="CV79" s="801">
        <f t="shared" si="57"/>
        <v>0</v>
      </c>
      <c r="CW79" s="801">
        <f t="shared" si="58"/>
        <v>0</v>
      </c>
      <c r="CX79" s="801">
        <f t="shared" si="59"/>
        <v>0</v>
      </c>
      <c r="CY79" s="801">
        <f t="shared" si="60"/>
        <v>0</v>
      </c>
      <c r="CZ79" s="1">
        <f t="shared" si="61"/>
        <v>8761.958240429396</v>
      </c>
      <c r="DB79" s="266">
        <v>18</v>
      </c>
      <c r="DC79" s="249">
        <v>0</v>
      </c>
      <c r="DD79" s="786">
        <v>50</v>
      </c>
      <c r="DE79" s="786">
        <v>50</v>
      </c>
      <c r="DF79" s="786">
        <v>0</v>
      </c>
      <c r="DG79" s="786">
        <v>0</v>
      </c>
      <c r="DH79" s="258">
        <v>0</v>
      </c>
      <c r="DJ79" s="2">
        <v>18</v>
      </c>
      <c r="DK79" s="1">
        <v>85318.025974659366</v>
      </c>
      <c r="DM79" s="262">
        <v>18</v>
      </c>
      <c r="DN79" s="276">
        <f t="shared" si="68"/>
        <v>0</v>
      </c>
      <c r="DO79" s="276">
        <f t="shared" si="69"/>
        <v>42659.012987329683</v>
      </c>
      <c r="DP79" s="276">
        <f t="shared" si="70"/>
        <v>42659.012987329683</v>
      </c>
      <c r="DQ79" s="276">
        <f t="shared" si="71"/>
        <v>0</v>
      </c>
      <c r="DR79" s="276">
        <f t="shared" si="72"/>
        <v>0</v>
      </c>
      <c r="DS79" s="281">
        <f t="shared" si="73"/>
        <v>0</v>
      </c>
      <c r="DT79" s="283">
        <f t="shared" si="74"/>
        <v>85318.025974659366</v>
      </c>
      <c r="DW79" s="266">
        <v>18</v>
      </c>
      <c r="DX79" s="302">
        <v>10</v>
      </c>
      <c r="DY79" s="801">
        <v>76.666666666666671</v>
      </c>
      <c r="DZ79" s="801">
        <v>13.333333333333334</v>
      </c>
      <c r="EA79" s="801">
        <v>0</v>
      </c>
      <c r="EB79" s="801">
        <v>0</v>
      </c>
      <c r="EC79" s="298">
        <v>0</v>
      </c>
      <c r="ED79" s="2">
        <v>18</v>
      </c>
      <c r="EE79" s="208">
        <v>36026.683105567427</v>
      </c>
      <c r="EF79" s="2">
        <f t="shared" si="75"/>
        <v>18.25</v>
      </c>
      <c r="EG79" s="262">
        <v>18</v>
      </c>
      <c r="EH79" s="276">
        <f t="shared" si="76"/>
        <v>3602.6683105567427</v>
      </c>
      <c r="EI79" s="276">
        <f t="shared" si="77"/>
        <v>27620.457047601696</v>
      </c>
      <c r="EJ79" s="276">
        <f t="shared" si="78"/>
        <v>4803.5577474089905</v>
      </c>
      <c r="EK79" s="276">
        <f t="shared" si="79"/>
        <v>0</v>
      </c>
      <c r="EL79" s="276">
        <f t="shared" si="80"/>
        <v>0</v>
      </c>
      <c r="EM79" s="276">
        <f t="shared" si="81"/>
        <v>0</v>
      </c>
      <c r="EN79" s="301">
        <f t="shared" si="64"/>
        <v>36026.683105567427</v>
      </c>
    </row>
    <row r="80" spans="1:144" ht="14.4" thickBot="1">
      <c r="A80" s="160">
        <v>18.5</v>
      </c>
      <c r="B80" s="806"/>
      <c r="C80" s="807">
        <v>53.571428571428569</v>
      </c>
      <c r="D80" s="807">
        <v>46.428571428571431</v>
      </c>
      <c r="E80" s="807"/>
      <c r="F80" s="657"/>
      <c r="G80" s="657"/>
      <c r="H80" s="808"/>
      <c r="I80" s="1295"/>
      <c r="J80"/>
      <c r="L80" s="36">
        <v>18.5</v>
      </c>
      <c r="M80" s="155">
        <f t="shared" si="89"/>
        <v>0</v>
      </c>
      <c r="N80" s="155">
        <f t="shared" si="89"/>
        <v>692.41440099575368</v>
      </c>
      <c r="O80" s="155">
        <f t="shared" si="89"/>
        <v>600.09248086298646</v>
      </c>
      <c r="P80" s="155">
        <f t="shared" si="89"/>
        <v>0</v>
      </c>
      <c r="Q80" s="155">
        <f t="shared" si="89"/>
        <v>0</v>
      </c>
      <c r="R80" s="155">
        <f t="shared" si="89"/>
        <v>0</v>
      </c>
      <c r="S80" s="218">
        <f t="shared" si="89"/>
        <v>0</v>
      </c>
      <c r="T80" s="677">
        <v>1292.5068818587401</v>
      </c>
      <c r="W80" s="76">
        <v>18.5</v>
      </c>
      <c r="X80" s="809"/>
      <c r="Y80" s="810">
        <v>53.571428571428569</v>
      </c>
      <c r="Z80" s="810">
        <v>46.428571428571431</v>
      </c>
      <c r="AA80" s="810"/>
      <c r="AB80" s="664"/>
      <c r="AC80" s="664"/>
      <c r="AD80" s="811"/>
      <c r="AE80" s="1297"/>
      <c r="AH80" s="763">
        <v>18.5</v>
      </c>
      <c r="AI80" s="664">
        <f t="shared" si="82"/>
        <v>0</v>
      </c>
      <c r="AJ80" s="664">
        <f t="shared" si="83"/>
        <v>692.41440099575368</v>
      </c>
      <c r="AK80" s="664">
        <f t="shared" si="84"/>
        <v>600.09248086298646</v>
      </c>
      <c r="AL80" s="664">
        <f t="shared" si="85"/>
        <v>0</v>
      </c>
      <c r="AM80" s="664">
        <f t="shared" si="86"/>
        <v>0</v>
      </c>
      <c r="AN80" s="664">
        <f t="shared" si="87"/>
        <v>0</v>
      </c>
      <c r="AO80" s="664">
        <f t="shared" si="88"/>
        <v>0</v>
      </c>
      <c r="AP80" s="764">
        <v>5553.8926999480227</v>
      </c>
      <c r="AS80" s="132">
        <v>18</v>
      </c>
      <c r="AT80" s="804">
        <v>26.315789473684209</v>
      </c>
      <c r="AU80" s="790">
        <v>73.68421052631578</v>
      </c>
      <c r="AV80" s="790"/>
      <c r="AW80" s="790"/>
      <c r="AX80" s="790"/>
      <c r="AY80" s="790"/>
      <c r="AZ80" s="38"/>
      <c r="BA80" s="131"/>
      <c r="BB80" s="158">
        <v>18</v>
      </c>
      <c r="BC80" s="787">
        <f t="shared" si="90"/>
        <v>180.48729603855608</v>
      </c>
      <c r="BD80" s="657">
        <f t="shared" si="90"/>
        <v>505.36442890795706</v>
      </c>
      <c r="BE80" s="657"/>
      <c r="BF80" s="657"/>
      <c r="BG80" s="657"/>
      <c r="BH80" s="657"/>
      <c r="BI80" s="805"/>
      <c r="BJ80" s="223">
        <v>685.85172494651317</v>
      </c>
      <c r="BM80" s="802">
        <v>16</v>
      </c>
      <c r="BN80" s="803">
        <v>84.615384615384613</v>
      </c>
      <c r="BO80" s="803">
        <v>15.384615384615385</v>
      </c>
      <c r="BP80" s="803"/>
      <c r="BQ80" s="803"/>
      <c r="BR80" s="803"/>
      <c r="BS80" s="803"/>
      <c r="BT80" s="803"/>
      <c r="BU80" s="802">
        <v>100</v>
      </c>
      <c r="BW80" s="13">
        <v>18469.603270179614</v>
      </c>
      <c r="BX80" s="802">
        <v>16</v>
      </c>
      <c r="BY80" s="803">
        <v>1562.8125843998137</v>
      </c>
      <c r="BZ80" s="803">
        <v>284.1477426181479</v>
      </c>
      <c r="CA80" s="803">
        <v>0</v>
      </c>
      <c r="CB80" s="803">
        <v>0</v>
      </c>
      <c r="CC80" s="803">
        <v>0</v>
      </c>
      <c r="CD80" s="803">
        <v>0</v>
      </c>
      <c r="CE80" s="803">
        <v>0</v>
      </c>
      <c r="CF80" s="803">
        <v>1846.9603270179616</v>
      </c>
      <c r="CJ80" s="659">
        <v>18</v>
      </c>
      <c r="CK80" s="659">
        <v>100</v>
      </c>
      <c r="CL80" s="659">
        <v>0</v>
      </c>
      <c r="CM80" s="659">
        <v>0</v>
      </c>
      <c r="CN80" s="659">
        <v>0</v>
      </c>
      <c r="CO80" s="659">
        <v>0</v>
      </c>
      <c r="CP80" s="659">
        <v>0</v>
      </c>
      <c r="CQ80" s="208">
        <v>19802.926320989034</v>
      </c>
      <c r="CS80" s="659">
        <v>18</v>
      </c>
      <c r="CT80" s="801">
        <f t="shared" si="55"/>
        <v>19802.926320989034</v>
      </c>
      <c r="CU80" s="801">
        <f t="shared" si="56"/>
        <v>0</v>
      </c>
      <c r="CV80" s="801">
        <f t="shared" si="57"/>
        <v>0</v>
      </c>
      <c r="CW80" s="801">
        <f t="shared" si="58"/>
        <v>0</v>
      </c>
      <c r="CX80" s="801">
        <f t="shared" si="59"/>
        <v>0</v>
      </c>
      <c r="CY80" s="801">
        <f t="shared" si="60"/>
        <v>0</v>
      </c>
      <c r="CZ80" s="1">
        <f t="shared" si="61"/>
        <v>19802.926320989034</v>
      </c>
      <c r="DB80" s="266">
        <v>18.5</v>
      </c>
      <c r="DC80" s="249">
        <v>0</v>
      </c>
      <c r="DD80" s="786">
        <v>50</v>
      </c>
      <c r="DE80" s="786">
        <v>50</v>
      </c>
      <c r="DF80" s="786">
        <v>0</v>
      </c>
      <c r="DG80" s="786">
        <v>0</v>
      </c>
      <c r="DH80" s="258">
        <v>0</v>
      </c>
      <c r="DJ80" s="2">
        <v>18.5</v>
      </c>
      <c r="DK80" s="1">
        <v>198393.94460150463</v>
      </c>
      <c r="DM80" s="262">
        <v>18.5</v>
      </c>
      <c r="DN80" s="276">
        <f t="shared" si="68"/>
        <v>0</v>
      </c>
      <c r="DO80" s="276">
        <f t="shared" si="69"/>
        <v>99196.972300752313</v>
      </c>
      <c r="DP80" s="276">
        <f t="shared" si="70"/>
        <v>99196.972300752313</v>
      </c>
      <c r="DQ80" s="276">
        <f t="shared" si="71"/>
        <v>0</v>
      </c>
      <c r="DR80" s="276">
        <f t="shared" si="72"/>
        <v>0</v>
      </c>
      <c r="DS80" s="281">
        <f t="shared" si="73"/>
        <v>0</v>
      </c>
      <c r="DT80" s="283">
        <f t="shared" si="74"/>
        <v>198393.94460150463</v>
      </c>
      <c r="DW80" s="266">
        <v>18.5</v>
      </c>
      <c r="DX80" s="302">
        <v>0</v>
      </c>
      <c r="DY80" s="801">
        <v>80</v>
      </c>
      <c r="DZ80" s="801">
        <v>20</v>
      </c>
      <c r="EA80" s="801">
        <v>0</v>
      </c>
      <c r="EB80" s="801">
        <v>0</v>
      </c>
      <c r="EC80" s="298">
        <v>0</v>
      </c>
      <c r="ED80" s="2">
        <v>18.5</v>
      </c>
      <c r="EE80" s="208">
        <v>46831.961236087584</v>
      </c>
      <c r="EF80" s="2">
        <f t="shared" si="75"/>
        <v>18.75</v>
      </c>
      <c r="EG80" s="262">
        <v>18.5</v>
      </c>
      <c r="EH80" s="276">
        <f t="shared" si="76"/>
        <v>0</v>
      </c>
      <c r="EI80" s="276">
        <f t="shared" si="77"/>
        <v>37465.568988870065</v>
      </c>
      <c r="EJ80" s="276">
        <f t="shared" si="78"/>
        <v>9366.3922472175163</v>
      </c>
      <c r="EK80" s="276">
        <f t="shared" si="79"/>
        <v>0</v>
      </c>
      <c r="EL80" s="276">
        <f t="shared" si="80"/>
        <v>0</v>
      </c>
      <c r="EM80" s="276">
        <f t="shared" si="81"/>
        <v>0</v>
      </c>
      <c r="EN80" s="301">
        <f t="shared" si="64"/>
        <v>46831.961236087584</v>
      </c>
    </row>
    <row r="81" spans="1:144" ht="14.4" thickBot="1">
      <c r="A81" s="160">
        <v>19</v>
      </c>
      <c r="B81" s="806"/>
      <c r="C81" s="807">
        <v>48.148148148148145</v>
      </c>
      <c r="D81" s="807">
        <v>51.851851851851848</v>
      </c>
      <c r="E81" s="807"/>
      <c r="F81" s="657"/>
      <c r="G81" s="657"/>
      <c r="H81" s="808"/>
      <c r="I81" s="1295"/>
      <c r="J81"/>
      <c r="L81" s="36">
        <v>19</v>
      </c>
      <c r="M81" s="155">
        <f t="shared" si="89"/>
        <v>0</v>
      </c>
      <c r="N81" s="155">
        <f t="shared" si="89"/>
        <v>1743.8058455045475</v>
      </c>
      <c r="O81" s="155">
        <f t="shared" si="89"/>
        <v>1877.9447566972051</v>
      </c>
      <c r="P81" s="155">
        <f t="shared" si="89"/>
        <v>0</v>
      </c>
      <c r="Q81" s="155">
        <f t="shared" si="89"/>
        <v>0</v>
      </c>
      <c r="R81" s="155">
        <f t="shared" si="89"/>
        <v>0</v>
      </c>
      <c r="S81" s="218">
        <f t="shared" si="89"/>
        <v>0</v>
      </c>
      <c r="T81" s="677">
        <v>3621.7506022017528</v>
      </c>
      <c r="W81" s="76">
        <v>19</v>
      </c>
      <c r="X81" s="809"/>
      <c r="Y81" s="810">
        <v>48.148148148148145</v>
      </c>
      <c r="Z81" s="810">
        <v>51.851851851851848</v>
      </c>
      <c r="AA81" s="810"/>
      <c r="AB81" s="664"/>
      <c r="AC81" s="664"/>
      <c r="AD81" s="811"/>
      <c r="AE81" s="1297"/>
      <c r="AH81" s="763">
        <v>19</v>
      </c>
      <c r="AI81" s="664">
        <f t="shared" si="82"/>
        <v>0</v>
      </c>
      <c r="AJ81" s="664">
        <f t="shared" si="83"/>
        <v>1743.8058455045475</v>
      </c>
      <c r="AK81" s="664">
        <f t="shared" si="84"/>
        <v>1877.9447566972051</v>
      </c>
      <c r="AL81" s="664">
        <f t="shared" si="85"/>
        <v>0</v>
      </c>
      <c r="AM81" s="664">
        <f t="shared" si="86"/>
        <v>0</v>
      </c>
      <c r="AN81" s="664">
        <f t="shared" si="87"/>
        <v>0</v>
      </c>
      <c r="AO81" s="664">
        <f t="shared" si="88"/>
        <v>0</v>
      </c>
      <c r="AP81" s="764">
        <v>4192.1693365782539</v>
      </c>
      <c r="AS81" s="132">
        <v>18.5</v>
      </c>
      <c r="AT81" s="804">
        <v>11.111111111111111</v>
      </c>
      <c r="AU81" s="790">
        <v>83.333333333333343</v>
      </c>
      <c r="AV81" s="790">
        <v>5.5555555555555554</v>
      </c>
      <c r="AW81" s="790"/>
      <c r="AX81" s="790"/>
      <c r="AY81" s="790"/>
      <c r="AZ81" s="38"/>
      <c r="BA81" s="131"/>
      <c r="BB81" s="158">
        <v>18.5</v>
      </c>
      <c r="BC81" s="787">
        <f t="shared" si="90"/>
        <v>143.61187576208224</v>
      </c>
      <c r="BD81" s="657">
        <f t="shared" si="90"/>
        <v>1077.0890682156171</v>
      </c>
      <c r="BE81" s="657">
        <f t="shared" ref="BE81:BE96" si="91">AV81%*$BJ81</f>
        <v>71.805937881041118</v>
      </c>
      <c r="BF81" s="657"/>
      <c r="BG81" s="657"/>
      <c r="BH81" s="657"/>
      <c r="BI81" s="805"/>
      <c r="BJ81" s="223">
        <v>1292.5068818587401</v>
      </c>
      <c r="BM81" s="802">
        <v>16.5</v>
      </c>
      <c r="BN81" s="803">
        <v>50</v>
      </c>
      <c r="BO81" s="803">
        <v>50</v>
      </c>
      <c r="BP81" s="803"/>
      <c r="BQ81" s="803"/>
      <c r="BR81" s="803"/>
      <c r="BS81" s="803"/>
      <c r="BT81" s="803"/>
      <c r="BU81" s="802">
        <v>100</v>
      </c>
      <c r="BW81" s="13">
        <v>38766.661059993152</v>
      </c>
      <c r="BX81" s="802">
        <v>16.5</v>
      </c>
      <c r="BY81" s="803">
        <v>1938.3330529996576</v>
      </c>
      <c r="BZ81" s="803">
        <v>1938.3330529996576</v>
      </c>
      <c r="CA81" s="803">
        <v>0</v>
      </c>
      <c r="CB81" s="803">
        <v>0</v>
      </c>
      <c r="CC81" s="803">
        <v>0</v>
      </c>
      <c r="CD81" s="803">
        <v>0</v>
      </c>
      <c r="CE81" s="803">
        <v>0</v>
      </c>
      <c r="CF81" s="803">
        <v>3876.6661059993153</v>
      </c>
      <c r="CJ81" s="659">
        <v>18.5</v>
      </c>
      <c r="CK81" s="659">
        <v>50</v>
      </c>
      <c r="CL81" s="659">
        <v>50</v>
      </c>
      <c r="CM81" s="659">
        <v>0</v>
      </c>
      <c r="CN81" s="659">
        <v>0</v>
      </c>
      <c r="CO81" s="659">
        <v>0</v>
      </c>
      <c r="CP81" s="659">
        <v>0</v>
      </c>
      <c r="CQ81" s="208">
        <v>10845.444155507714</v>
      </c>
      <c r="CS81" s="659">
        <v>18.5</v>
      </c>
      <c r="CT81" s="801">
        <f t="shared" si="55"/>
        <v>5422.7220777538569</v>
      </c>
      <c r="CU81" s="801">
        <f t="shared" si="56"/>
        <v>5422.7220777538569</v>
      </c>
      <c r="CV81" s="801">
        <f t="shared" si="57"/>
        <v>0</v>
      </c>
      <c r="CW81" s="801">
        <f t="shared" si="58"/>
        <v>0</v>
      </c>
      <c r="CX81" s="801">
        <f t="shared" si="59"/>
        <v>0</v>
      </c>
      <c r="CY81" s="801">
        <f t="shared" si="60"/>
        <v>0</v>
      </c>
      <c r="CZ81" s="1">
        <f t="shared" si="61"/>
        <v>10845.444155507714</v>
      </c>
      <c r="DB81" s="266">
        <v>19</v>
      </c>
      <c r="DC81" s="249">
        <v>0</v>
      </c>
      <c r="DD81" s="786">
        <v>25</v>
      </c>
      <c r="DE81" s="786">
        <v>75</v>
      </c>
      <c r="DF81" s="786">
        <v>0</v>
      </c>
      <c r="DG81" s="786">
        <v>0</v>
      </c>
      <c r="DH81" s="258">
        <v>0</v>
      </c>
      <c r="DJ81" s="2">
        <v>19</v>
      </c>
      <c r="DK81" s="1">
        <v>308088.91002909181</v>
      </c>
      <c r="DM81" s="262">
        <v>19</v>
      </c>
      <c r="DN81" s="276">
        <f t="shared" si="68"/>
        <v>0</v>
      </c>
      <c r="DO81" s="276">
        <f t="shared" si="69"/>
        <v>77022.227507272954</v>
      </c>
      <c r="DP81" s="276">
        <f t="shared" si="70"/>
        <v>231066.68252181885</v>
      </c>
      <c r="DQ81" s="276">
        <f t="shared" si="71"/>
        <v>0</v>
      </c>
      <c r="DR81" s="276">
        <f t="shared" si="72"/>
        <v>0</v>
      </c>
      <c r="DS81" s="281">
        <f t="shared" si="73"/>
        <v>0</v>
      </c>
      <c r="DT81" s="283">
        <f t="shared" si="74"/>
        <v>308088.91002909181</v>
      </c>
      <c r="DW81" s="266">
        <v>19</v>
      </c>
      <c r="DX81" s="302">
        <v>0</v>
      </c>
      <c r="DY81" s="801">
        <v>80.555555555555557</v>
      </c>
      <c r="DZ81" s="801">
        <v>19.444444444444446</v>
      </c>
      <c r="EA81" s="801">
        <v>0</v>
      </c>
      <c r="EB81" s="801">
        <v>0</v>
      </c>
      <c r="EC81" s="298">
        <v>0</v>
      </c>
      <c r="ED81" s="2">
        <v>19</v>
      </c>
      <c r="EE81" s="208">
        <v>41405.311238088696</v>
      </c>
      <c r="EF81" s="2">
        <f t="shared" si="75"/>
        <v>19.25</v>
      </c>
      <c r="EG81" s="262">
        <v>19</v>
      </c>
      <c r="EH81" s="276">
        <f t="shared" si="76"/>
        <v>0</v>
      </c>
      <c r="EI81" s="276">
        <f t="shared" si="77"/>
        <v>33354.278497349231</v>
      </c>
      <c r="EJ81" s="276">
        <f t="shared" si="78"/>
        <v>8051.0327407394698</v>
      </c>
      <c r="EK81" s="276">
        <f t="shared" si="79"/>
        <v>0</v>
      </c>
      <c r="EL81" s="276">
        <f t="shared" si="80"/>
        <v>0</v>
      </c>
      <c r="EM81" s="276">
        <f t="shared" si="81"/>
        <v>0</v>
      </c>
      <c r="EN81" s="301">
        <f t="shared" si="64"/>
        <v>41405.311238088703</v>
      </c>
    </row>
    <row r="82" spans="1:144" ht="14.4" thickBot="1">
      <c r="A82" s="160">
        <v>19.5</v>
      </c>
      <c r="B82" s="806"/>
      <c r="C82" s="807">
        <v>40.74074074074074</v>
      </c>
      <c r="D82" s="807">
        <v>59.259259259259252</v>
      </c>
      <c r="E82" s="807"/>
      <c r="F82" s="657"/>
      <c r="G82" s="657"/>
      <c r="H82" s="808"/>
      <c r="I82" s="1295"/>
      <c r="J82"/>
      <c r="L82" s="36">
        <v>19.5</v>
      </c>
      <c r="M82" s="155">
        <f t="shared" si="89"/>
        <v>0</v>
      </c>
      <c r="N82" s="155">
        <f t="shared" si="89"/>
        <v>1745.2146109938512</v>
      </c>
      <c r="O82" s="155">
        <f t="shared" si="89"/>
        <v>2538.4939796274198</v>
      </c>
      <c r="P82" s="155">
        <f t="shared" si="89"/>
        <v>0</v>
      </c>
      <c r="Q82" s="155">
        <f t="shared" si="89"/>
        <v>0</v>
      </c>
      <c r="R82" s="155">
        <f t="shared" si="89"/>
        <v>0</v>
      </c>
      <c r="S82" s="218">
        <f t="shared" si="89"/>
        <v>0</v>
      </c>
      <c r="T82" s="677">
        <v>4283.7085906212715</v>
      </c>
      <c r="W82" s="76">
        <v>19.5</v>
      </c>
      <c r="X82" s="809"/>
      <c r="Y82" s="810">
        <v>40.74074074074074</v>
      </c>
      <c r="Z82" s="810">
        <v>59.259259259259252</v>
      </c>
      <c r="AA82" s="810"/>
      <c r="AB82" s="664"/>
      <c r="AC82" s="664"/>
      <c r="AD82" s="811"/>
      <c r="AE82" s="1297"/>
      <c r="AH82" s="763">
        <v>19.5</v>
      </c>
      <c r="AI82" s="664">
        <f t="shared" si="82"/>
        <v>0</v>
      </c>
      <c r="AJ82" s="664">
        <f t="shared" si="83"/>
        <v>1745.2146109938512</v>
      </c>
      <c r="AK82" s="664">
        <f t="shared" si="84"/>
        <v>2538.4939796274198</v>
      </c>
      <c r="AL82" s="664">
        <f t="shared" si="85"/>
        <v>0</v>
      </c>
      <c r="AM82" s="664">
        <f t="shared" si="86"/>
        <v>0</v>
      </c>
      <c r="AN82" s="664">
        <f t="shared" si="87"/>
        <v>0</v>
      </c>
      <c r="AO82" s="664">
        <f t="shared" si="88"/>
        <v>0</v>
      </c>
      <c r="AP82" s="764">
        <v>13753.905230824328</v>
      </c>
      <c r="AS82" s="132">
        <v>19</v>
      </c>
      <c r="AT82" s="804"/>
      <c r="AU82" s="790">
        <v>92.857142857142861</v>
      </c>
      <c r="AV82" s="790">
        <v>7.1428571428571423</v>
      </c>
      <c r="AW82" s="790"/>
      <c r="AX82" s="790"/>
      <c r="AY82" s="790"/>
      <c r="AZ82" s="38"/>
      <c r="BA82" s="131"/>
      <c r="BB82" s="158">
        <v>19</v>
      </c>
      <c r="BC82" s="787"/>
      <c r="BD82" s="657">
        <f t="shared" ref="BD82:BD90" si="92">AU82%*$BJ82</f>
        <v>3363.0541306159134</v>
      </c>
      <c r="BE82" s="657">
        <f t="shared" si="91"/>
        <v>258.69647158583945</v>
      </c>
      <c r="BF82" s="657"/>
      <c r="BG82" s="657"/>
      <c r="BH82" s="657"/>
      <c r="BI82" s="805"/>
      <c r="BJ82" s="223">
        <v>3621.7506022017528</v>
      </c>
      <c r="BM82" s="802">
        <v>17</v>
      </c>
      <c r="BN82" s="803">
        <v>33.333333333333329</v>
      </c>
      <c r="BO82" s="803">
        <v>66.666666666666657</v>
      </c>
      <c r="BP82" s="803"/>
      <c r="BQ82" s="803"/>
      <c r="BR82" s="803"/>
      <c r="BS82" s="803"/>
      <c r="BT82" s="803"/>
      <c r="BU82" s="802">
        <v>100</v>
      </c>
      <c r="BW82" s="13">
        <v>42886.923124571455</v>
      </c>
      <c r="BX82" s="802">
        <v>17</v>
      </c>
      <c r="BY82" s="803">
        <v>1429.5641041523816</v>
      </c>
      <c r="BZ82" s="803">
        <v>2859.1282083047631</v>
      </c>
      <c r="CA82" s="803">
        <v>0</v>
      </c>
      <c r="CB82" s="803">
        <v>0</v>
      </c>
      <c r="CC82" s="803">
        <v>0</v>
      </c>
      <c r="CD82" s="803">
        <v>0</v>
      </c>
      <c r="CE82" s="803">
        <v>0</v>
      </c>
      <c r="CF82" s="803">
        <v>4288.6923124571449</v>
      </c>
      <c r="CJ82" s="659">
        <v>19</v>
      </c>
      <c r="CK82" s="659">
        <v>0</v>
      </c>
      <c r="CL82" s="659">
        <v>91.663765807743189</v>
      </c>
      <c r="CM82" s="659">
        <v>8.3362341922568088</v>
      </c>
      <c r="CN82" s="659">
        <v>0</v>
      </c>
      <c r="CO82" s="659">
        <v>0</v>
      </c>
      <c r="CP82" s="659">
        <v>0</v>
      </c>
      <c r="CQ82" s="208">
        <v>26131.222183323654</v>
      </c>
      <c r="CS82" s="659">
        <v>19</v>
      </c>
      <c r="CT82" s="801">
        <f t="shared" si="55"/>
        <v>0</v>
      </c>
      <c r="CU82" s="801">
        <f t="shared" si="56"/>
        <v>23952.862304822833</v>
      </c>
      <c r="CV82" s="801">
        <f t="shared" si="57"/>
        <v>2178.3598785008226</v>
      </c>
      <c r="CW82" s="801">
        <f t="shared" si="58"/>
        <v>0</v>
      </c>
      <c r="CX82" s="801">
        <f t="shared" si="59"/>
        <v>0</v>
      </c>
      <c r="CY82" s="801">
        <f t="shared" si="60"/>
        <v>0</v>
      </c>
      <c r="CZ82" s="1">
        <f t="shared" si="61"/>
        <v>26131.222183323654</v>
      </c>
      <c r="DB82" s="266">
        <v>19.5</v>
      </c>
      <c r="DC82" s="249">
        <v>0</v>
      </c>
      <c r="DD82" s="786">
        <v>14.285714285714285</v>
      </c>
      <c r="DE82" s="786">
        <v>85.714285714285708</v>
      </c>
      <c r="DF82" s="786">
        <v>0</v>
      </c>
      <c r="DG82" s="786">
        <v>0</v>
      </c>
      <c r="DH82" s="258">
        <v>0</v>
      </c>
      <c r="DJ82" s="2">
        <v>19.5</v>
      </c>
      <c r="DK82" s="1">
        <v>286969.67951569089</v>
      </c>
      <c r="DM82" s="262">
        <v>19.5</v>
      </c>
      <c r="DN82" s="276">
        <f t="shared" si="68"/>
        <v>0</v>
      </c>
      <c r="DO82" s="276">
        <f t="shared" si="69"/>
        <v>40995.668502241555</v>
      </c>
      <c r="DP82" s="276">
        <f t="shared" si="70"/>
        <v>245974.01101344932</v>
      </c>
      <c r="DQ82" s="276">
        <f t="shared" si="71"/>
        <v>0</v>
      </c>
      <c r="DR82" s="276">
        <f t="shared" si="72"/>
        <v>0</v>
      </c>
      <c r="DS82" s="281">
        <f t="shared" si="73"/>
        <v>0</v>
      </c>
      <c r="DT82" s="283">
        <f t="shared" si="74"/>
        <v>286969.67951569089</v>
      </c>
      <c r="DW82" s="266">
        <v>19.5</v>
      </c>
      <c r="DX82" s="302">
        <v>0</v>
      </c>
      <c r="DY82" s="801">
        <v>77.41935483870968</v>
      </c>
      <c r="DZ82" s="801">
        <v>22.58064516129032</v>
      </c>
      <c r="EA82" s="801">
        <v>0</v>
      </c>
      <c r="EB82" s="801">
        <v>0</v>
      </c>
      <c r="EC82" s="298">
        <v>0</v>
      </c>
      <c r="ED82" s="2">
        <v>19.5</v>
      </c>
      <c r="EE82" s="208">
        <v>94648.327424769755</v>
      </c>
      <c r="EF82" s="2">
        <f t="shared" si="75"/>
        <v>19.75</v>
      </c>
      <c r="EG82" s="262">
        <v>19.5</v>
      </c>
      <c r="EH82" s="276">
        <f t="shared" si="76"/>
        <v>0</v>
      </c>
      <c r="EI82" s="276">
        <f t="shared" si="77"/>
        <v>73276.124457886253</v>
      </c>
      <c r="EJ82" s="276">
        <f t="shared" si="78"/>
        <v>21372.202966883491</v>
      </c>
      <c r="EK82" s="276">
        <f t="shared" si="79"/>
        <v>0</v>
      </c>
      <c r="EL82" s="276">
        <f t="shared" si="80"/>
        <v>0</v>
      </c>
      <c r="EM82" s="276">
        <f t="shared" si="81"/>
        <v>0</v>
      </c>
      <c r="EN82" s="301">
        <f t="shared" si="64"/>
        <v>94648.327424769741</v>
      </c>
    </row>
    <row r="83" spans="1:144" ht="14.4" thickBot="1">
      <c r="A83" s="160">
        <v>20</v>
      </c>
      <c r="B83" s="806"/>
      <c r="C83" s="807">
        <v>39.393939393939391</v>
      </c>
      <c r="D83" s="807">
        <v>60.606060606060609</v>
      </c>
      <c r="E83" s="807"/>
      <c r="F83" s="657"/>
      <c r="G83" s="657"/>
      <c r="H83" s="808"/>
      <c r="I83" s="1295"/>
      <c r="J83"/>
      <c r="L83" s="36">
        <v>20</v>
      </c>
      <c r="M83" s="155">
        <f t="shared" si="89"/>
        <v>0</v>
      </c>
      <c r="N83" s="155">
        <f t="shared" si="89"/>
        <v>4243.9451935612296</v>
      </c>
      <c r="O83" s="155">
        <f t="shared" si="89"/>
        <v>6529.1464516326623</v>
      </c>
      <c r="P83" s="155">
        <f t="shared" si="89"/>
        <v>0</v>
      </c>
      <c r="Q83" s="155">
        <f t="shared" si="89"/>
        <v>0</v>
      </c>
      <c r="R83" s="155">
        <f t="shared" si="89"/>
        <v>0</v>
      </c>
      <c r="S83" s="218">
        <f t="shared" si="89"/>
        <v>0</v>
      </c>
      <c r="T83" s="677">
        <v>10773.091645193892</v>
      </c>
      <c r="W83" s="76">
        <v>20</v>
      </c>
      <c r="X83" s="809"/>
      <c r="Y83" s="810">
        <v>39.393939393939391</v>
      </c>
      <c r="Z83" s="810">
        <v>60.606060606060609</v>
      </c>
      <c r="AA83" s="810"/>
      <c r="AB83" s="664"/>
      <c r="AC83" s="664"/>
      <c r="AD83" s="811"/>
      <c r="AE83" s="1297"/>
      <c r="AH83" s="763">
        <v>20</v>
      </c>
      <c r="AI83" s="664">
        <f t="shared" si="82"/>
        <v>0</v>
      </c>
      <c r="AJ83" s="664">
        <f t="shared" si="83"/>
        <v>4243.9451935612296</v>
      </c>
      <c r="AK83" s="664">
        <f t="shared" si="84"/>
        <v>6529.1464516326623</v>
      </c>
      <c r="AL83" s="664">
        <f t="shared" si="85"/>
        <v>0</v>
      </c>
      <c r="AM83" s="664">
        <f t="shared" si="86"/>
        <v>0</v>
      </c>
      <c r="AN83" s="664">
        <f t="shared" si="87"/>
        <v>0</v>
      </c>
      <c r="AO83" s="664">
        <f t="shared" si="88"/>
        <v>0</v>
      </c>
      <c r="AP83" s="764">
        <v>22993.827196294984</v>
      </c>
      <c r="AS83" s="132">
        <v>19.5</v>
      </c>
      <c r="AT83" s="804"/>
      <c r="AU83" s="790">
        <v>87.5</v>
      </c>
      <c r="AV83" s="790">
        <v>12.5</v>
      </c>
      <c r="AW83" s="790"/>
      <c r="AX83" s="790"/>
      <c r="AY83" s="790"/>
      <c r="AZ83" s="38"/>
      <c r="BA83" s="131"/>
      <c r="BB83" s="158">
        <v>19.5</v>
      </c>
      <c r="BC83" s="787"/>
      <c r="BD83" s="657">
        <f t="shared" si="92"/>
        <v>3748.2450167936126</v>
      </c>
      <c r="BE83" s="657">
        <f t="shared" si="91"/>
        <v>535.46357382765893</v>
      </c>
      <c r="BF83" s="657"/>
      <c r="BG83" s="657"/>
      <c r="BH83" s="657"/>
      <c r="BI83" s="805"/>
      <c r="BJ83" s="223">
        <v>4283.7085906212715</v>
      </c>
      <c r="BM83" s="812">
        <v>17.5</v>
      </c>
      <c r="BN83" s="803">
        <v>25</v>
      </c>
      <c r="BO83" s="803">
        <v>75</v>
      </c>
      <c r="BP83" s="803"/>
      <c r="BQ83" s="803"/>
      <c r="BR83" s="803"/>
      <c r="BS83" s="803"/>
      <c r="BT83" s="803"/>
      <c r="BU83" s="802">
        <v>100</v>
      </c>
      <c r="BW83" s="13">
        <v>27555.706092090786</v>
      </c>
      <c r="BX83" s="812">
        <v>17.5</v>
      </c>
      <c r="BY83" s="803">
        <v>688.89265230226965</v>
      </c>
      <c r="BZ83" s="803">
        <v>2066.677956906809</v>
      </c>
      <c r="CA83" s="803">
        <v>0</v>
      </c>
      <c r="CB83" s="803">
        <v>0</v>
      </c>
      <c r="CC83" s="803">
        <v>0</v>
      </c>
      <c r="CD83" s="803">
        <v>0</v>
      </c>
      <c r="CE83" s="803">
        <v>0</v>
      </c>
      <c r="CF83" s="803">
        <v>2755.5706092090786</v>
      </c>
      <c r="CJ83" s="659">
        <v>19.5</v>
      </c>
      <c r="CK83" s="659">
        <v>0</v>
      </c>
      <c r="CL83" s="659">
        <v>81.807625899804776</v>
      </c>
      <c r="CM83" s="659">
        <v>18.192374100195234</v>
      </c>
      <c r="CN83" s="659">
        <v>0</v>
      </c>
      <c r="CO83" s="659">
        <v>0</v>
      </c>
      <c r="CP83" s="659">
        <v>0</v>
      </c>
      <c r="CQ83" s="208">
        <v>31926.82183931036</v>
      </c>
      <c r="CS83" s="659">
        <v>19.5</v>
      </c>
      <c r="CT83" s="801">
        <f t="shared" si="55"/>
        <v>0</v>
      </c>
      <c r="CU83" s="801">
        <f t="shared" si="56"/>
        <v>26118.574972000191</v>
      </c>
      <c r="CV83" s="801">
        <f t="shared" si="57"/>
        <v>5808.2468673101739</v>
      </c>
      <c r="CW83" s="801">
        <f t="shared" si="58"/>
        <v>0</v>
      </c>
      <c r="CX83" s="801">
        <f t="shared" si="59"/>
        <v>0</v>
      </c>
      <c r="CY83" s="801">
        <f t="shared" si="60"/>
        <v>0</v>
      </c>
      <c r="CZ83" s="1">
        <f t="shared" si="61"/>
        <v>31926.821839310367</v>
      </c>
      <c r="DB83" s="266">
        <v>20</v>
      </c>
      <c r="DC83" s="249">
        <v>0</v>
      </c>
      <c r="DD83" s="786">
        <v>20</v>
      </c>
      <c r="DE83" s="786">
        <v>80</v>
      </c>
      <c r="DF83" s="786">
        <v>0</v>
      </c>
      <c r="DG83" s="786">
        <v>0</v>
      </c>
      <c r="DH83" s="258">
        <v>0</v>
      </c>
      <c r="DJ83" s="2">
        <v>20</v>
      </c>
      <c r="DK83" s="1">
        <v>270253.98031986196</v>
      </c>
      <c r="DM83" s="262">
        <v>20</v>
      </c>
      <c r="DN83" s="276">
        <f t="shared" si="68"/>
        <v>0</v>
      </c>
      <c r="DO83" s="276">
        <f t="shared" si="69"/>
        <v>54050.796063972397</v>
      </c>
      <c r="DP83" s="276">
        <f t="shared" si="70"/>
        <v>216203.18425588959</v>
      </c>
      <c r="DQ83" s="276">
        <f t="shared" si="71"/>
        <v>0</v>
      </c>
      <c r="DR83" s="276">
        <f t="shared" si="72"/>
        <v>0</v>
      </c>
      <c r="DS83" s="281">
        <f t="shared" si="73"/>
        <v>0</v>
      </c>
      <c r="DT83" s="283">
        <f t="shared" si="74"/>
        <v>270253.98031986196</v>
      </c>
      <c r="DW83" s="266">
        <v>20</v>
      </c>
      <c r="DX83" s="302">
        <v>0</v>
      </c>
      <c r="DY83" s="801">
        <v>78.723404255319153</v>
      </c>
      <c r="DZ83" s="801">
        <v>21.276595744680851</v>
      </c>
      <c r="EA83" s="801">
        <v>0</v>
      </c>
      <c r="EB83" s="801">
        <v>0</v>
      </c>
      <c r="EC83" s="298">
        <v>0</v>
      </c>
      <c r="ED83" s="2">
        <v>20</v>
      </c>
      <c r="EE83" s="208">
        <v>159034.36681372367</v>
      </c>
      <c r="EF83" s="2">
        <f t="shared" si="75"/>
        <v>20.25</v>
      </c>
      <c r="EG83" s="262">
        <v>20</v>
      </c>
      <c r="EH83" s="276">
        <f t="shared" si="76"/>
        <v>0</v>
      </c>
      <c r="EI83" s="276">
        <f t="shared" si="77"/>
        <v>125197.26749165481</v>
      </c>
      <c r="EJ83" s="276">
        <f t="shared" si="78"/>
        <v>33837.099322068869</v>
      </c>
      <c r="EK83" s="276">
        <f t="shared" si="79"/>
        <v>0</v>
      </c>
      <c r="EL83" s="276">
        <f t="shared" si="80"/>
        <v>0</v>
      </c>
      <c r="EM83" s="276">
        <f t="shared" si="81"/>
        <v>0</v>
      </c>
      <c r="EN83" s="301">
        <f t="shared" si="64"/>
        <v>159034.3668137237</v>
      </c>
    </row>
    <row r="84" spans="1:144" ht="14.4" thickBot="1">
      <c r="A84" s="160">
        <v>20.5</v>
      </c>
      <c r="B84" s="806"/>
      <c r="C84" s="807">
        <v>39.285714285714285</v>
      </c>
      <c r="D84" s="807">
        <v>60.714285714285708</v>
      </c>
      <c r="E84" s="807"/>
      <c r="F84" s="166"/>
      <c r="G84" s="166"/>
      <c r="H84" s="808"/>
      <c r="I84" s="1295"/>
      <c r="J84"/>
      <c r="L84" s="36">
        <v>20.5</v>
      </c>
      <c r="M84" s="155">
        <f t="shared" si="89"/>
        <v>0</v>
      </c>
      <c r="N84" s="155">
        <f t="shared" si="89"/>
        <v>5196.4215445999598</v>
      </c>
      <c r="O84" s="155">
        <f t="shared" si="89"/>
        <v>8030.8332961999376</v>
      </c>
      <c r="P84" s="155">
        <f t="shared" si="89"/>
        <v>0</v>
      </c>
      <c r="Q84" s="155">
        <f t="shared" si="89"/>
        <v>0</v>
      </c>
      <c r="R84" s="155">
        <f t="shared" si="89"/>
        <v>0</v>
      </c>
      <c r="S84" s="218">
        <f t="shared" si="89"/>
        <v>0</v>
      </c>
      <c r="T84" s="677">
        <v>13227.254840799898</v>
      </c>
      <c r="W84" s="76">
        <v>20.5</v>
      </c>
      <c r="X84" s="809"/>
      <c r="Y84" s="810">
        <v>39.285714285714285</v>
      </c>
      <c r="Z84" s="810">
        <v>60.714285714285708</v>
      </c>
      <c r="AA84" s="810"/>
      <c r="AB84" s="664"/>
      <c r="AC84" s="664"/>
      <c r="AD84" s="811"/>
      <c r="AE84" s="1297"/>
      <c r="AH84" s="763">
        <v>20.5</v>
      </c>
      <c r="AI84" s="664">
        <f t="shared" si="82"/>
        <v>0</v>
      </c>
      <c r="AJ84" s="664">
        <f t="shared" si="83"/>
        <v>5196.4215445999598</v>
      </c>
      <c r="AK84" s="664">
        <f t="shared" si="84"/>
        <v>8030.8332961999376</v>
      </c>
      <c r="AL84" s="664">
        <f t="shared" si="85"/>
        <v>0</v>
      </c>
      <c r="AM84" s="664">
        <f t="shared" si="86"/>
        <v>0</v>
      </c>
      <c r="AN84" s="664">
        <f t="shared" si="87"/>
        <v>0</v>
      </c>
      <c r="AO84" s="664">
        <f t="shared" si="88"/>
        <v>0</v>
      </c>
      <c r="AP84" s="764">
        <v>31659.712632698665</v>
      </c>
      <c r="AS84" s="132">
        <v>20</v>
      </c>
      <c r="AT84" s="804"/>
      <c r="AU84" s="790">
        <v>60</v>
      </c>
      <c r="AV84" s="790">
        <v>40</v>
      </c>
      <c r="AW84" s="790"/>
      <c r="AX84" s="790"/>
      <c r="AY84" s="790"/>
      <c r="AZ84" s="38"/>
      <c r="BA84" s="131"/>
      <c r="BB84" s="158">
        <v>20</v>
      </c>
      <c r="BC84" s="787"/>
      <c r="BD84" s="657">
        <f t="shared" si="92"/>
        <v>6463.854987116335</v>
      </c>
      <c r="BE84" s="657">
        <f t="shared" si="91"/>
        <v>4309.236658077557</v>
      </c>
      <c r="BF84" s="657"/>
      <c r="BG84" s="657"/>
      <c r="BH84" s="657"/>
      <c r="BI84" s="805"/>
      <c r="BJ84" s="223">
        <v>10773.091645193892</v>
      </c>
      <c r="BM84" s="812">
        <v>18</v>
      </c>
      <c r="BN84" s="803"/>
      <c r="BO84" s="803">
        <v>100</v>
      </c>
      <c r="BP84" s="803"/>
      <c r="BQ84" s="803"/>
      <c r="BR84" s="803"/>
      <c r="BS84" s="803"/>
      <c r="BT84" s="803"/>
      <c r="BU84" s="802">
        <v>100</v>
      </c>
      <c r="BW84" s="13">
        <v>18425.609322660883</v>
      </c>
      <c r="BX84" s="812">
        <v>18</v>
      </c>
      <c r="BY84" s="803">
        <v>0</v>
      </c>
      <c r="BZ84" s="803">
        <v>1842.5609322660882</v>
      </c>
      <c r="CA84" s="803">
        <v>0</v>
      </c>
      <c r="CB84" s="803">
        <v>0</v>
      </c>
      <c r="CC84" s="803">
        <v>0</v>
      </c>
      <c r="CD84" s="803">
        <v>0</v>
      </c>
      <c r="CE84" s="803">
        <v>0</v>
      </c>
      <c r="CF84" s="803">
        <v>1842.5609322660882</v>
      </c>
      <c r="CJ84" s="659">
        <v>20</v>
      </c>
      <c r="CK84" s="659">
        <v>0</v>
      </c>
      <c r="CL84" s="659">
        <v>65.142975012077144</v>
      </c>
      <c r="CM84" s="659">
        <v>34.857024987922863</v>
      </c>
      <c r="CN84" s="659">
        <v>0</v>
      </c>
      <c r="CO84" s="659">
        <v>0</v>
      </c>
      <c r="CP84" s="659">
        <v>0</v>
      </c>
      <c r="CQ84" s="208">
        <v>48536.608140948068</v>
      </c>
      <c r="CS84" s="659">
        <v>20</v>
      </c>
      <c r="CT84" s="801">
        <f t="shared" si="55"/>
        <v>0</v>
      </c>
      <c r="CU84" s="801">
        <f t="shared" si="56"/>
        <v>31618.190512967602</v>
      </c>
      <c r="CV84" s="801">
        <f t="shared" si="57"/>
        <v>16918.417627980471</v>
      </c>
      <c r="CW84" s="801">
        <f t="shared" si="58"/>
        <v>0</v>
      </c>
      <c r="CX84" s="801">
        <f t="shared" si="59"/>
        <v>0</v>
      </c>
      <c r="CY84" s="801">
        <f t="shared" si="60"/>
        <v>0</v>
      </c>
      <c r="CZ84" s="1">
        <f t="shared" si="61"/>
        <v>48536.608140948068</v>
      </c>
      <c r="DB84" s="266">
        <v>20.5</v>
      </c>
      <c r="DC84" s="249">
        <v>0</v>
      </c>
      <c r="DD84" s="786">
        <v>25</v>
      </c>
      <c r="DE84" s="786">
        <v>75</v>
      </c>
      <c r="DF84" s="786">
        <v>0</v>
      </c>
      <c r="DG84" s="786">
        <v>0</v>
      </c>
      <c r="DH84" s="258">
        <v>0</v>
      </c>
      <c r="DJ84" s="2">
        <v>20.5</v>
      </c>
      <c r="DK84" s="1">
        <v>371565.50032981887</v>
      </c>
      <c r="DM84" s="262">
        <v>20.5</v>
      </c>
      <c r="DN84" s="276">
        <f t="shared" si="68"/>
        <v>0</v>
      </c>
      <c r="DO84" s="276">
        <f t="shared" si="69"/>
        <v>92891.375082454717</v>
      </c>
      <c r="DP84" s="276">
        <f t="shared" si="70"/>
        <v>278674.12524736417</v>
      </c>
      <c r="DQ84" s="276">
        <f t="shared" si="71"/>
        <v>0</v>
      </c>
      <c r="DR84" s="276">
        <f t="shared" si="72"/>
        <v>0</v>
      </c>
      <c r="DS84" s="281">
        <f t="shared" si="73"/>
        <v>0</v>
      </c>
      <c r="DT84" s="283">
        <f t="shared" si="74"/>
        <v>371565.50032981887</v>
      </c>
      <c r="DW84" s="266">
        <v>20.5</v>
      </c>
      <c r="DX84" s="302">
        <v>0</v>
      </c>
      <c r="DY84" s="801">
        <v>58.928571428571431</v>
      </c>
      <c r="DZ84" s="801">
        <v>41.071428571428569</v>
      </c>
      <c r="EA84" s="801">
        <v>0</v>
      </c>
      <c r="EB84" s="801">
        <v>0</v>
      </c>
      <c r="EC84" s="298">
        <v>0</v>
      </c>
      <c r="ED84" s="2">
        <v>20.5</v>
      </c>
      <c r="EE84" s="208">
        <v>306452.25822813786</v>
      </c>
      <c r="EF84" s="2">
        <f t="shared" si="75"/>
        <v>20.75</v>
      </c>
      <c r="EG84" s="262">
        <v>20.5</v>
      </c>
      <c r="EH84" s="276">
        <f t="shared" si="76"/>
        <v>0</v>
      </c>
      <c r="EI84" s="276">
        <f t="shared" si="77"/>
        <v>180587.93788443838</v>
      </c>
      <c r="EJ84" s="276">
        <f t="shared" si="78"/>
        <v>125864.32034369947</v>
      </c>
      <c r="EK84" s="276">
        <f t="shared" si="79"/>
        <v>0</v>
      </c>
      <c r="EL84" s="276">
        <f t="shared" si="80"/>
        <v>0</v>
      </c>
      <c r="EM84" s="276">
        <f t="shared" si="81"/>
        <v>0</v>
      </c>
      <c r="EN84" s="301">
        <f t="shared" si="64"/>
        <v>306452.25822813786</v>
      </c>
    </row>
    <row r="85" spans="1:144" ht="14.4" thickBot="1">
      <c r="A85" s="160">
        <v>21</v>
      </c>
      <c r="B85" s="806"/>
      <c r="C85" s="807">
        <v>19.512195121951219</v>
      </c>
      <c r="D85" s="807">
        <v>75.609756097560975</v>
      </c>
      <c r="E85" s="807">
        <v>4.8780487804878048</v>
      </c>
      <c r="F85" s="166"/>
      <c r="G85" s="166"/>
      <c r="H85" s="808"/>
      <c r="I85" s="1295"/>
      <c r="J85"/>
      <c r="L85" s="36">
        <v>21</v>
      </c>
      <c r="M85" s="155">
        <f t="shared" si="89"/>
        <v>0</v>
      </c>
      <c r="N85" s="155">
        <f t="shared" si="89"/>
        <v>3839.0393048485334</v>
      </c>
      <c r="O85" s="155">
        <f t="shared" si="89"/>
        <v>14876.277306288066</v>
      </c>
      <c r="P85" s="155">
        <f t="shared" si="89"/>
        <v>959.75982621213336</v>
      </c>
      <c r="Q85" s="155">
        <f t="shared" si="89"/>
        <v>0</v>
      </c>
      <c r="R85" s="155">
        <f t="shared" si="89"/>
        <v>0</v>
      </c>
      <c r="S85" s="218">
        <f t="shared" si="89"/>
        <v>0</v>
      </c>
      <c r="T85" s="677">
        <v>19675.076437348733</v>
      </c>
      <c r="W85" s="76">
        <v>21</v>
      </c>
      <c r="X85" s="809"/>
      <c r="Y85" s="810">
        <v>19.512195121951219</v>
      </c>
      <c r="Z85" s="810">
        <v>75.609756097560975</v>
      </c>
      <c r="AA85" s="810">
        <v>4.8780487804878048</v>
      </c>
      <c r="AB85" s="664"/>
      <c r="AC85" s="664"/>
      <c r="AD85" s="811"/>
      <c r="AE85" s="1298"/>
      <c r="AH85" s="763">
        <v>21</v>
      </c>
      <c r="AI85" s="664">
        <f t="shared" si="82"/>
        <v>0</v>
      </c>
      <c r="AJ85" s="664">
        <f t="shared" si="83"/>
        <v>3839.0393048485334</v>
      </c>
      <c r="AK85" s="664">
        <f t="shared" si="84"/>
        <v>14876.277306288066</v>
      </c>
      <c r="AL85" s="664">
        <f t="shared" si="85"/>
        <v>959.75982621213336</v>
      </c>
      <c r="AM85" s="664">
        <f t="shared" si="86"/>
        <v>0</v>
      </c>
      <c r="AN85" s="664">
        <f t="shared" si="87"/>
        <v>0</v>
      </c>
      <c r="AO85" s="664">
        <f t="shared" si="88"/>
        <v>0</v>
      </c>
      <c r="AP85" s="764">
        <v>38126.980684981791</v>
      </c>
      <c r="AS85" s="132">
        <v>20.5</v>
      </c>
      <c r="AT85" s="804"/>
      <c r="AU85" s="790">
        <v>60</v>
      </c>
      <c r="AV85" s="790">
        <v>40</v>
      </c>
      <c r="AW85" s="790"/>
      <c r="AX85" s="790"/>
      <c r="AY85" s="790"/>
      <c r="AZ85" s="38"/>
      <c r="BA85" s="131"/>
      <c r="BB85" s="158">
        <v>20.5</v>
      </c>
      <c r="BC85" s="787"/>
      <c r="BD85" s="657">
        <f t="shared" si="92"/>
        <v>7936.3529044799388</v>
      </c>
      <c r="BE85" s="657">
        <f t="shared" si="91"/>
        <v>5290.9019363199595</v>
      </c>
      <c r="BF85" s="657"/>
      <c r="BG85" s="657"/>
      <c r="BH85" s="657"/>
      <c r="BI85" s="805"/>
      <c r="BJ85" s="223">
        <v>13227.254840799898</v>
      </c>
      <c r="BM85" s="812">
        <v>18.5</v>
      </c>
      <c r="BN85" s="803"/>
      <c r="BO85" s="803">
        <v>100</v>
      </c>
      <c r="BP85" s="803"/>
      <c r="BQ85" s="803"/>
      <c r="BR85" s="803"/>
      <c r="BS85" s="803"/>
      <c r="BT85" s="803"/>
      <c r="BU85" s="802">
        <v>100</v>
      </c>
      <c r="BW85" s="13">
        <v>33571.670653683374</v>
      </c>
      <c r="BX85" s="812">
        <v>18.5</v>
      </c>
      <c r="BY85" s="803">
        <v>0</v>
      </c>
      <c r="BZ85" s="803">
        <v>3357.1670653683377</v>
      </c>
      <c r="CA85" s="803">
        <v>0</v>
      </c>
      <c r="CB85" s="803">
        <v>0</v>
      </c>
      <c r="CC85" s="803">
        <v>0</v>
      </c>
      <c r="CD85" s="803">
        <v>0</v>
      </c>
      <c r="CE85" s="803">
        <v>0</v>
      </c>
      <c r="CF85" s="803">
        <v>3357.1670653683377</v>
      </c>
      <c r="CJ85" s="659">
        <v>20.5</v>
      </c>
      <c r="CK85" s="659">
        <v>0</v>
      </c>
      <c r="CL85" s="659">
        <v>57.929389934157591</v>
      </c>
      <c r="CM85" s="659">
        <v>42.070610065842402</v>
      </c>
      <c r="CN85" s="659">
        <v>0</v>
      </c>
      <c r="CO85" s="659">
        <v>0</v>
      </c>
      <c r="CP85" s="659">
        <v>0</v>
      </c>
      <c r="CQ85" s="208">
        <v>57151.019458466508</v>
      </c>
      <c r="CS85" s="659">
        <v>20.5</v>
      </c>
      <c r="CT85" s="801">
        <f t="shared" si="55"/>
        <v>0</v>
      </c>
      <c r="CU85" s="801">
        <f t="shared" si="56"/>
        <v>33107.236913441346</v>
      </c>
      <c r="CV85" s="801">
        <f t="shared" si="57"/>
        <v>24043.782545025158</v>
      </c>
      <c r="CW85" s="801">
        <f t="shared" si="58"/>
        <v>0</v>
      </c>
      <c r="CX85" s="801">
        <f t="shared" si="59"/>
        <v>0</v>
      </c>
      <c r="CY85" s="801">
        <f t="shared" si="60"/>
        <v>0</v>
      </c>
      <c r="CZ85" s="1">
        <f t="shared" si="61"/>
        <v>57151.019458466501</v>
      </c>
      <c r="DB85" s="266">
        <v>21</v>
      </c>
      <c r="DC85" s="249">
        <v>0</v>
      </c>
      <c r="DD85" s="786">
        <v>8.3333333333333321</v>
      </c>
      <c r="DE85" s="786">
        <v>75</v>
      </c>
      <c r="DF85" s="786">
        <v>16.666666666666664</v>
      </c>
      <c r="DG85" s="786">
        <v>0</v>
      </c>
      <c r="DH85" s="258">
        <v>0</v>
      </c>
      <c r="DJ85" s="2">
        <v>21</v>
      </c>
      <c r="DK85" s="1">
        <v>466779.38437051413</v>
      </c>
      <c r="DM85" s="262">
        <v>21</v>
      </c>
      <c r="DN85" s="276">
        <f t="shared" si="68"/>
        <v>0</v>
      </c>
      <c r="DO85" s="276">
        <f t="shared" si="69"/>
        <v>38898.282030876166</v>
      </c>
      <c r="DP85" s="276">
        <f t="shared" si="70"/>
        <v>350084.53827788559</v>
      </c>
      <c r="DQ85" s="276">
        <f t="shared" si="71"/>
        <v>77796.564061752331</v>
      </c>
      <c r="DR85" s="276">
        <f t="shared" si="72"/>
        <v>0</v>
      </c>
      <c r="DS85" s="281">
        <f t="shared" si="73"/>
        <v>0</v>
      </c>
      <c r="DT85" s="283">
        <f t="shared" si="74"/>
        <v>466779.38437051408</v>
      </c>
      <c r="DW85" s="266">
        <v>21</v>
      </c>
      <c r="DX85" s="302">
        <v>0</v>
      </c>
      <c r="DY85" s="801">
        <v>29.11392405063291</v>
      </c>
      <c r="DZ85" s="801">
        <v>70.886075949367083</v>
      </c>
      <c r="EA85" s="801">
        <v>0</v>
      </c>
      <c r="EB85" s="801">
        <v>0</v>
      </c>
      <c r="EC85" s="298">
        <v>0</v>
      </c>
      <c r="ED85" s="2">
        <v>21</v>
      </c>
      <c r="EE85" s="208">
        <v>375158.7049677936</v>
      </c>
      <c r="EF85" s="2">
        <f t="shared" si="75"/>
        <v>21.25</v>
      </c>
      <c r="EG85" s="262">
        <v>21</v>
      </c>
      <c r="EH85" s="276">
        <f t="shared" si="76"/>
        <v>0</v>
      </c>
      <c r="EI85" s="276">
        <f t="shared" si="77"/>
        <v>109223.42043366142</v>
      </c>
      <c r="EJ85" s="276">
        <f t="shared" si="78"/>
        <v>265935.28453413211</v>
      </c>
      <c r="EK85" s="276">
        <f t="shared" si="79"/>
        <v>0</v>
      </c>
      <c r="EL85" s="276">
        <f t="shared" si="80"/>
        <v>0</v>
      </c>
      <c r="EM85" s="276">
        <f t="shared" si="81"/>
        <v>0</v>
      </c>
      <c r="EN85" s="301">
        <f t="shared" si="64"/>
        <v>375158.70496779354</v>
      </c>
    </row>
    <row r="86" spans="1:144" ht="15" thickTop="1" thickBot="1">
      <c r="A86" s="160">
        <v>21.5</v>
      </c>
      <c r="B86" s="167"/>
      <c r="C86" s="166"/>
      <c r="D86" s="166">
        <v>62.083662333720767</v>
      </c>
      <c r="E86" s="166">
        <v>37.91633766627924</v>
      </c>
      <c r="F86" s="166"/>
      <c r="G86" s="166"/>
      <c r="H86" s="168"/>
      <c r="I86" s="1299">
        <v>2007</v>
      </c>
      <c r="J86"/>
      <c r="L86" s="36">
        <v>21.5</v>
      </c>
      <c r="M86" s="155">
        <f t="shared" si="89"/>
        <v>0</v>
      </c>
      <c r="N86" s="155">
        <f t="shared" si="89"/>
        <v>0</v>
      </c>
      <c r="O86" s="155">
        <f t="shared" si="89"/>
        <v>23561.041387425401</v>
      </c>
      <c r="P86" s="155">
        <f t="shared" si="89"/>
        <v>14389.428191474126</v>
      </c>
      <c r="Q86" s="155">
        <f t="shared" si="89"/>
        <v>0</v>
      </c>
      <c r="R86" s="155">
        <f t="shared" si="89"/>
        <v>0</v>
      </c>
      <c r="S86" s="218">
        <f t="shared" si="89"/>
        <v>0</v>
      </c>
      <c r="T86" s="677">
        <v>37950.469578899523</v>
      </c>
      <c r="W86" s="76">
        <v>21.5</v>
      </c>
      <c r="X86" s="81"/>
      <c r="Y86" s="83"/>
      <c r="Z86" s="80">
        <v>50</v>
      </c>
      <c r="AA86" s="80">
        <v>50</v>
      </c>
      <c r="AB86" s="80"/>
      <c r="AC86" s="80"/>
      <c r="AD86" s="82"/>
      <c r="AE86" s="1299">
        <v>2008</v>
      </c>
      <c r="AH86" s="763">
        <v>21.5</v>
      </c>
      <c r="AI86" s="664">
        <f t="shared" si="82"/>
        <v>0</v>
      </c>
      <c r="AJ86" s="664">
        <f t="shared" si="83"/>
        <v>0</v>
      </c>
      <c r="AK86" s="664">
        <f t="shared" si="84"/>
        <v>18975.234789449762</v>
      </c>
      <c r="AL86" s="664">
        <f t="shared" si="85"/>
        <v>18975.234789449762</v>
      </c>
      <c r="AM86" s="664">
        <f t="shared" si="86"/>
        <v>0</v>
      </c>
      <c r="AN86" s="664">
        <f t="shared" si="87"/>
        <v>0</v>
      </c>
      <c r="AO86" s="664">
        <f t="shared" si="88"/>
        <v>0</v>
      </c>
      <c r="AP86" s="764">
        <v>34991.419682634456</v>
      </c>
      <c r="AS86" s="132">
        <v>21</v>
      </c>
      <c r="AT86" s="804"/>
      <c r="AU86" s="790">
        <v>40</v>
      </c>
      <c r="AV86" s="790">
        <v>60</v>
      </c>
      <c r="AW86" s="790"/>
      <c r="AX86" s="790"/>
      <c r="AY86" s="790"/>
      <c r="AZ86" s="38"/>
      <c r="BA86" s="131"/>
      <c r="BB86" s="158">
        <v>21</v>
      </c>
      <c r="BC86" s="787"/>
      <c r="BD86" s="657">
        <f t="shared" si="92"/>
        <v>7870.0305749394938</v>
      </c>
      <c r="BE86" s="657">
        <f t="shared" si="91"/>
        <v>11805.045862409239</v>
      </c>
      <c r="BF86" s="657"/>
      <c r="BG86" s="657"/>
      <c r="BH86" s="657"/>
      <c r="BI86" s="805"/>
      <c r="BJ86" s="223">
        <v>19675.076437348733</v>
      </c>
      <c r="BM86" s="812">
        <v>19</v>
      </c>
      <c r="BN86" s="803"/>
      <c r="BO86" s="803">
        <v>94.73684210526315</v>
      </c>
      <c r="BP86" s="803">
        <v>5.2631578947368416</v>
      </c>
      <c r="BQ86" s="803"/>
      <c r="BR86" s="803"/>
      <c r="BS86" s="803"/>
      <c r="BT86" s="803"/>
      <c r="BU86" s="802">
        <v>100</v>
      </c>
      <c r="BW86" s="13">
        <v>75677.946428259238</v>
      </c>
      <c r="BX86" s="812">
        <v>19</v>
      </c>
      <c r="BY86" s="803">
        <v>0</v>
      </c>
      <c r="BZ86" s="803">
        <v>7169.4896616245596</v>
      </c>
      <c r="CA86" s="803">
        <v>398.30498120136434</v>
      </c>
      <c r="CB86" s="803">
        <v>0</v>
      </c>
      <c r="CC86" s="803">
        <v>0</v>
      </c>
      <c r="CD86" s="803">
        <v>0</v>
      </c>
      <c r="CE86" s="803">
        <v>0</v>
      </c>
      <c r="CF86" s="803">
        <v>7567.7946428259238</v>
      </c>
      <c r="CJ86" s="659">
        <v>21</v>
      </c>
      <c r="CK86" s="659">
        <v>0</v>
      </c>
      <c r="CL86" s="659">
        <v>35.134577415696981</v>
      </c>
      <c r="CM86" s="659">
        <v>64.865422584303019</v>
      </c>
      <c r="CN86" s="659">
        <v>0</v>
      </c>
      <c r="CO86" s="659">
        <v>0</v>
      </c>
      <c r="CP86" s="659">
        <v>0</v>
      </c>
      <c r="CQ86" s="208">
        <v>129721.19244254213</v>
      </c>
      <c r="CS86" s="659">
        <v>21</v>
      </c>
      <c r="CT86" s="801">
        <f t="shared" si="55"/>
        <v>0</v>
      </c>
      <c r="CU86" s="801">
        <f t="shared" si="56"/>
        <v>45576.992783290232</v>
      </c>
      <c r="CV86" s="801">
        <f t="shared" si="57"/>
        <v>84144.199659251914</v>
      </c>
      <c r="CW86" s="801">
        <f t="shared" si="58"/>
        <v>0</v>
      </c>
      <c r="CX86" s="801">
        <f t="shared" si="59"/>
        <v>0</v>
      </c>
      <c r="CY86" s="801">
        <f t="shared" si="60"/>
        <v>0</v>
      </c>
      <c r="CZ86" s="1">
        <f t="shared" si="61"/>
        <v>129721.19244254215</v>
      </c>
      <c r="DB86" s="266">
        <v>21.5</v>
      </c>
      <c r="DC86" s="249">
        <v>0</v>
      </c>
      <c r="DD86" s="786">
        <v>0</v>
      </c>
      <c r="DE86" s="786">
        <v>83.333333333333343</v>
      </c>
      <c r="DF86" s="786">
        <v>16.666666666666664</v>
      </c>
      <c r="DG86" s="786">
        <v>0</v>
      </c>
      <c r="DH86" s="258">
        <v>0</v>
      </c>
      <c r="DJ86" s="2">
        <v>21.5</v>
      </c>
      <c r="DK86" s="1">
        <v>563555.80010096577</v>
      </c>
      <c r="DM86" s="262">
        <v>21.5</v>
      </c>
      <c r="DN86" s="276">
        <f t="shared" si="68"/>
        <v>0</v>
      </c>
      <c r="DO86" s="276">
        <f t="shared" si="69"/>
        <v>0</v>
      </c>
      <c r="DP86" s="276">
        <f t="shared" si="70"/>
        <v>469629.83341747156</v>
      </c>
      <c r="DQ86" s="276">
        <f t="shared" si="71"/>
        <v>93925.966683494276</v>
      </c>
      <c r="DR86" s="276">
        <f t="shared" si="72"/>
        <v>0</v>
      </c>
      <c r="DS86" s="281">
        <f t="shared" si="73"/>
        <v>0</v>
      </c>
      <c r="DT86" s="283">
        <f t="shared" si="74"/>
        <v>563555.80010096589</v>
      </c>
      <c r="DW86" s="266">
        <v>21.5</v>
      </c>
      <c r="DX86" s="302">
        <v>0</v>
      </c>
      <c r="DY86" s="801">
        <v>27.536231884057973</v>
      </c>
      <c r="DZ86" s="801">
        <v>69.565217391304344</v>
      </c>
      <c r="EA86" s="801">
        <v>2.8985507246376812</v>
      </c>
      <c r="EB86" s="801">
        <v>0</v>
      </c>
      <c r="EC86" s="298">
        <v>0</v>
      </c>
      <c r="ED86" s="2">
        <v>21.5</v>
      </c>
      <c r="EE86" s="208">
        <v>638392.24764022487</v>
      </c>
      <c r="EF86" s="2">
        <f t="shared" si="75"/>
        <v>21.75</v>
      </c>
      <c r="EG86" s="262">
        <v>21.5</v>
      </c>
      <c r="EH86" s="276">
        <f t="shared" si="76"/>
        <v>0</v>
      </c>
      <c r="EI86" s="276">
        <f t="shared" si="77"/>
        <v>175789.16964006191</v>
      </c>
      <c r="EJ86" s="276">
        <f t="shared" si="78"/>
        <v>444098.95488015644</v>
      </c>
      <c r="EK86" s="276">
        <f t="shared" si="79"/>
        <v>18504.123120006519</v>
      </c>
      <c r="EL86" s="276">
        <f t="shared" si="80"/>
        <v>0</v>
      </c>
      <c r="EM86" s="276">
        <f t="shared" si="81"/>
        <v>0</v>
      </c>
      <c r="EN86" s="301">
        <f t="shared" si="64"/>
        <v>638392.24764022487</v>
      </c>
    </row>
    <row r="87" spans="1:144" ht="14.4" thickBot="1">
      <c r="A87" s="160">
        <v>22</v>
      </c>
      <c r="B87" s="813"/>
      <c r="C87" s="814"/>
      <c r="D87" s="166">
        <v>16.025706709462778</v>
      </c>
      <c r="E87" s="166">
        <v>80.701803570751025</v>
      </c>
      <c r="F87" s="166">
        <v>3.272489719786198</v>
      </c>
      <c r="G87" s="166"/>
      <c r="H87" s="169"/>
      <c r="I87" s="1300"/>
      <c r="J87"/>
      <c r="L87" s="36">
        <v>22</v>
      </c>
      <c r="M87" s="155">
        <f t="shared" si="89"/>
        <v>0</v>
      </c>
      <c r="N87" s="155">
        <f t="shared" si="89"/>
        <v>0</v>
      </c>
      <c r="O87" s="155">
        <f t="shared" si="89"/>
        <v>14853.96715771048</v>
      </c>
      <c r="P87" s="155">
        <f t="shared" si="89"/>
        <v>74801.190458584329</v>
      </c>
      <c r="Q87" s="155">
        <f t="shared" si="89"/>
        <v>3033.2175487117015</v>
      </c>
      <c r="R87" s="155">
        <f t="shared" si="89"/>
        <v>0</v>
      </c>
      <c r="S87" s="218">
        <f t="shared" si="89"/>
        <v>0</v>
      </c>
      <c r="T87" s="677">
        <v>92688.37516500651</v>
      </c>
      <c r="W87" s="76">
        <v>22</v>
      </c>
      <c r="X87" s="815"/>
      <c r="Y87" s="816"/>
      <c r="Z87" s="817">
        <v>52.666456724644071</v>
      </c>
      <c r="AA87" s="817">
        <v>47.333543275355922</v>
      </c>
      <c r="AB87" s="817"/>
      <c r="AC87" s="817"/>
      <c r="AD87" s="818"/>
      <c r="AE87" s="1300"/>
      <c r="AH87" s="763">
        <v>22</v>
      </c>
      <c r="AI87" s="664">
        <f t="shared" si="82"/>
        <v>0</v>
      </c>
      <c r="AJ87" s="664">
        <f t="shared" si="83"/>
        <v>0</v>
      </c>
      <c r="AK87" s="664">
        <f t="shared" si="84"/>
        <v>48815.682995053896</v>
      </c>
      <c r="AL87" s="664">
        <f t="shared" si="85"/>
        <v>43872.692169952606</v>
      </c>
      <c r="AM87" s="664">
        <f t="shared" si="86"/>
        <v>0</v>
      </c>
      <c r="AN87" s="664">
        <f t="shared" si="87"/>
        <v>0</v>
      </c>
      <c r="AO87" s="664">
        <f t="shared" si="88"/>
        <v>0</v>
      </c>
      <c r="AP87" s="764">
        <v>47668.830802978344</v>
      </c>
      <c r="AS87" s="132">
        <v>21.5</v>
      </c>
      <c r="AT87" s="804"/>
      <c r="AU87" s="790">
        <v>62.5</v>
      </c>
      <c r="AV87" s="790">
        <v>25</v>
      </c>
      <c r="AW87" s="790">
        <v>12.5</v>
      </c>
      <c r="AX87" s="790"/>
      <c r="AY87" s="790"/>
      <c r="AZ87" s="38"/>
      <c r="BA87" s="131"/>
      <c r="BB87" s="158">
        <v>21.5</v>
      </c>
      <c r="BC87" s="787"/>
      <c r="BD87" s="657">
        <f t="shared" si="92"/>
        <v>23719.043486812203</v>
      </c>
      <c r="BE87" s="657">
        <f t="shared" si="91"/>
        <v>9487.6173947248808</v>
      </c>
      <c r="BF87" s="657">
        <f t="shared" ref="BF87:BF97" si="93">AW87%*$BJ87</f>
        <v>4743.8086973624404</v>
      </c>
      <c r="BG87" s="657"/>
      <c r="BH87" s="657"/>
      <c r="BI87" s="805"/>
      <c r="BJ87" s="223">
        <v>37950.469578899523</v>
      </c>
      <c r="BM87" s="812">
        <v>19.5</v>
      </c>
      <c r="BN87" s="803"/>
      <c r="BO87" s="803">
        <v>55.555555555555557</v>
      </c>
      <c r="BP87" s="803">
        <v>44.444444444444443</v>
      </c>
      <c r="BQ87" s="803"/>
      <c r="BR87" s="803"/>
      <c r="BS87" s="803"/>
      <c r="BT87" s="803"/>
      <c r="BU87" s="802">
        <v>100</v>
      </c>
      <c r="BW87" s="13">
        <v>112358.03757345479</v>
      </c>
      <c r="BX87" s="812">
        <v>19.5</v>
      </c>
      <c r="BY87" s="803">
        <v>0</v>
      </c>
      <c r="BZ87" s="803">
        <v>6242.1131985252659</v>
      </c>
      <c r="CA87" s="803">
        <v>4993.6905588202126</v>
      </c>
      <c r="CB87" s="803">
        <v>0</v>
      </c>
      <c r="CC87" s="803">
        <v>0</v>
      </c>
      <c r="CD87" s="803">
        <v>0</v>
      </c>
      <c r="CE87" s="803">
        <v>0</v>
      </c>
      <c r="CF87" s="803">
        <v>11235.803757345479</v>
      </c>
      <c r="CJ87" s="659">
        <v>21.5</v>
      </c>
      <c r="CK87" s="659">
        <v>0</v>
      </c>
      <c r="CL87" s="659">
        <v>19.151093825300485</v>
      </c>
      <c r="CM87" s="659">
        <v>75.635838071565217</v>
      </c>
      <c r="CN87" s="659">
        <v>5.2130681031342876</v>
      </c>
      <c r="CO87" s="659">
        <v>0</v>
      </c>
      <c r="CP87" s="659">
        <v>0</v>
      </c>
      <c r="CQ87" s="208">
        <v>170134.89854603316</v>
      </c>
      <c r="CS87" s="659">
        <v>21.5</v>
      </c>
      <c r="CT87" s="801">
        <f t="shared" si="55"/>
        <v>0</v>
      </c>
      <c r="CU87" s="801">
        <f t="shared" si="56"/>
        <v>32582.694050130602</v>
      </c>
      <c r="CV87" s="801">
        <f t="shared" si="57"/>
        <v>128682.95636749941</v>
      </c>
      <c r="CW87" s="801">
        <f t="shared" si="58"/>
        <v>8869.2481284031364</v>
      </c>
      <c r="CX87" s="801">
        <f t="shared" si="59"/>
        <v>0</v>
      </c>
      <c r="CY87" s="801">
        <f t="shared" si="60"/>
        <v>0</v>
      </c>
      <c r="CZ87" s="1">
        <f t="shared" si="61"/>
        <v>170134.89854603313</v>
      </c>
      <c r="DB87" s="266">
        <v>22</v>
      </c>
      <c r="DC87" s="249">
        <v>0</v>
      </c>
      <c r="DD87" s="786">
        <v>0</v>
      </c>
      <c r="DE87" s="786">
        <v>33.333333333333329</v>
      </c>
      <c r="DF87" s="786">
        <v>41.666666666666671</v>
      </c>
      <c r="DG87" s="786">
        <v>25</v>
      </c>
      <c r="DH87" s="258">
        <v>0</v>
      </c>
      <c r="DJ87" s="2">
        <v>22</v>
      </c>
      <c r="DK87" s="1">
        <v>352764.28339309781</v>
      </c>
      <c r="DM87" s="262">
        <v>22</v>
      </c>
      <c r="DN87" s="276">
        <f t="shared" si="68"/>
        <v>0</v>
      </c>
      <c r="DO87" s="276">
        <f t="shared" si="69"/>
        <v>0</v>
      </c>
      <c r="DP87" s="276">
        <f t="shared" si="70"/>
        <v>117588.09446436592</v>
      </c>
      <c r="DQ87" s="276">
        <f t="shared" si="71"/>
        <v>146985.11808045744</v>
      </c>
      <c r="DR87" s="276">
        <f t="shared" si="72"/>
        <v>88191.070848274452</v>
      </c>
      <c r="DS87" s="281">
        <f t="shared" si="73"/>
        <v>0</v>
      </c>
      <c r="DT87" s="283">
        <f t="shared" si="74"/>
        <v>352764.28339309781</v>
      </c>
      <c r="DW87" s="266">
        <v>22</v>
      </c>
      <c r="DX87" s="302">
        <v>0</v>
      </c>
      <c r="DY87" s="801">
        <v>10.465116279069768</v>
      </c>
      <c r="DZ87" s="801">
        <v>74.418604651162795</v>
      </c>
      <c r="EA87" s="801">
        <v>15.11627906976744</v>
      </c>
      <c r="EB87" s="801">
        <v>0</v>
      </c>
      <c r="EC87" s="298">
        <v>0</v>
      </c>
      <c r="ED87" s="2">
        <v>22</v>
      </c>
      <c r="EE87" s="208">
        <v>796834.97790765623</v>
      </c>
      <c r="EF87" s="2">
        <f t="shared" si="75"/>
        <v>22.25</v>
      </c>
      <c r="EG87" s="262">
        <v>22</v>
      </c>
      <c r="EH87" s="276">
        <f t="shared" si="76"/>
        <v>0</v>
      </c>
      <c r="EI87" s="276">
        <f t="shared" si="77"/>
        <v>83389.706990336126</v>
      </c>
      <c r="EJ87" s="276">
        <f t="shared" si="78"/>
        <v>592993.47193127905</v>
      </c>
      <c r="EK87" s="276">
        <f t="shared" si="79"/>
        <v>120451.79898604105</v>
      </c>
      <c r="EL87" s="276">
        <f t="shared" si="80"/>
        <v>0</v>
      </c>
      <c r="EM87" s="276">
        <f t="shared" si="81"/>
        <v>0</v>
      </c>
      <c r="EN87" s="301">
        <f t="shared" si="64"/>
        <v>796834.97790765623</v>
      </c>
    </row>
    <row r="88" spans="1:144" ht="14.4" thickBot="1">
      <c r="A88" s="160">
        <v>22.5</v>
      </c>
      <c r="B88" s="813"/>
      <c r="C88" s="814"/>
      <c r="D88" s="166">
        <v>13.378076742137296</v>
      </c>
      <c r="E88" s="166">
        <v>82.729578318840552</v>
      </c>
      <c r="F88" s="166">
        <v>3.8923449390221605</v>
      </c>
      <c r="G88" s="166"/>
      <c r="H88" s="169"/>
      <c r="I88" s="1300"/>
      <c r="J88"/>
      <c r="L88" s="36">
        <v>22.5</v>
      </c>
      <c r="M88" s="155">
        <f t="shared" si="89"/>
        <v>0</v>
      </c>
      <c r="N88" s="155">
        <f t="shared" si="89"/>
        <v>0</v>
      </c>
      <c r="O88" s="155">
        <f t="shared" si="89"/>
        <v>16756.078158178741</v>
      </c>
      <c r="P88" s="155">
        <f t="shared" si="89"/>
        <v>103619.02589012936</v>
      </c>
      <c r="Q88" s="155">
        <f t="shared" si="89"/>
        <v>4875.1728125030249</v>
      </c>
      <c r="R88" s="155">
        <f t="shared" si="89"/>
        <v>0</v>
      </c>
      <c r="S88" s="218">
        <f t="shared" si="89"/>
        <v>0</v>
      </c>
      <c r="T88" s="677">
        <v>125250.27686081111</v>
      </c>
      <c r="W88" s="76">
        <v>22.5</v>
      </c>
      <c r="X88" s="815"/>
      <c r="Y88" s="816"/>
      <c r="Z88" s="817">
        <v>43.4698529493702</v>
      </c>
      <c r="AA88" s="817">
        <v>47.838451545043824</v>
      </c>
      <c r="AB88" s="817">
        <v>8.6916955055859759</v>
      </c>
      <c r="AC88" s="817"/>
      <c r="AD88" s="818"/>
      <c r="AE88" s="1300"/>
      <c r="AH88" s="763">
        <v>22.5</v>
      </c>
      <c r="AI88" s="664">
        <f t="shared" si="82"/>
        <v>0</v>
      </c>
      <c r="AJ88" s="664">
        <f t="shared" si="83"/>
        <v>0</v>
      </c>
      <c r="AK88" s="664">
        <f t="shared" si="84"/>
        <v>54446.111170073644</v>
      </c>
      <c r="AL88" s="664">
        <f t="shared" si="85"/>
        <v>59917.793006092361</v>
      </c>
      <c r="AM88" s="664">
        <f t="shared" si="86"/>
        <v>10886.372684645112</v>
      </c>
      <c r="AN88" s="664">
        <f t="shared" si="87"/>
        <v>0</v>
      </c>
      <c r="AO88" s="664">
        <f t="shared" si="88"/>
        <v>0</v>
      </c>
      <c r="AP88" s="764">
        <v>109328.21724699689</v>
      </c>
      <c r="AS88" s="132">
        <v>22</v>
      </c>
      <c r="AT88" s="804"/>
      <c r="AU88" s="790">
        <v>42.857142857142854</v>
      </c>
      <c r="AV88" s="790">
        <v>35.714285714285715</v>
      </c>
      <c r="AW88" s="790">
        <v>21.428571428571427</v>
      </c>
      <c r="AX88" s="790"/>
      <c r="AY88" s="790"/>
      <c r="AZ88" s="38"/>
      <c r="BA88" s="131"/>
      <c r="BB88" s="158">
        <v>22</v>
      </c>
      <c r="BC88" s="787"/>
      <c r="BD88" s="657">
        <f t="shared" si="92"/>
        <v>39723.589356431359</v>
      </c>
      <c r="BE88" s="657">
        <f t="shared" si="91"/>
        <v>33102.991130359471</v>
      </c>
      <c r="BF88" s="657">
        <f t="shared" si="93"/>
        <v>19861.79467821568</v>
      </c>
      <c r="BG88" s="657"/>
      <c r="BH88" s="657"/>
      <c r="BI88" s="805"/>
      <c r="BJ88" s="223">
        <v>92688.37516500651</v>
      </c>
      <c r="BM88" s="812">
        <v>20</v>
      </c>
      <c r="BN88" s="803"/>
      <c r="BO88" s="803">
        <v>42.857142857142854</v>
      </c>
      <c r="BP88" s="803">
        <v>55.102040816326522</v>
      </c>
      <c r="BQ88" s="803">
        <v>2.0408163265306123</v>
      </c>
      <c r="BR88" s="803"/>
      <c r="BS88" s="803"/>
      <c r="BT88" s="803"/>
      <c r="BU88" s="802">
        <v>100</v>
      </c>
      <c r="BW88" s="13">
        <v>156494.26465833196</v>
      </c>
      <c r="BX88" s="812">
        <v>20</v>
      </c>
      <c r="BY88" s="803">
        <v>0</v>
      </c>
      <c r="BZ88" s="803">
        <v>6706.897056785655</v>
      </c>
      <c r="CA88" s="803">
        <v>8623.1533587244139</v>
      </c>
      <c r="CB88" s="803">
        <v>319.37605032312644</v>
      </c>
      <c r="CC88" s="803">
        <v>0</v>
      </c>
      <c r="CD88" s="803">
        <v>0</v>
      </c>
      <c r="CE88" s="803">
        <v>0</v>
      </c>
      <c r="CF88" s="803">
        <v>15649.426465833194</v>
      </c>
      <c r="CJ88" s="659">
        <v>22</v>
      </c>
      <c r="CK88" s="659">
        <v>0</v>
      </c>
      <c r="CL88" s="659">
        <v>11.419771308546693</v>
      </c>
      <c r="CM88" s="659">
        <v>73.149520147327479</v>
      </c>
      <c r="CN88" s="659">
        <v>15.430708544125823</v>
      </c>
      <c r="CO88" s="659">
        <v>0</v>
      </c>
      <c r="CP88" s="659">
        <v>0</v>
      </c>
      <c r="CQ88" s="208">
        <v>178882.94124363779</v>
      </c>
      <c r="CS88" s="659">
        <v>22</v>
      </c>
      <c r="CT88" s="801">
        <f t="shared" si="55"/>
        <v>0</v>
      </c>
      <c r="CU88" s="801">
        <f t="shared" si="56"/>
        <v>20428.022800025388</v>
      </c>
      <c r="CV88" s="801">
        <f t="shared" si="57"/>
        <v>130852.01314514679</v>
      </c>
      <c r="CW88" s="801">
        <f t="shared" si="58"/>
        <v>27602.905298465594</v>
      </c>
      <c r="CX88" s="801">
        <f t="shared" si="59"/>
        <v>0</v>
      </c>
      <c r="CY88" s="801">
        <f t="shared" si="60"/>
        <v>0</v>
      </c>
      <c r="CZ88" s="1">
        <f t="shared" si="61"/>
        <v>178882.94124363779</v>
      </c>
      <c r="DB88" s="266">
        <v>22.5</v>
      </c>
      <c r="DC88" s="249">
        <v>0</v>
      </c>
      <c r="DD88" s="786">
        <v>0</v>
      </c>
      <c r="DE88" s="786">
        <v>43.75</v>
      </c>
      <c r="DF88" s="786">
        <v>43.75</v>
      </c>
      <c r="DG88" s="786">
        <v>12.5</v>
      </c>
      <c r="DH88" s="258">
        <v>0</v>
      </c>
      <c r="DJ88" s="2">
        <v>22.5</v>
      </c>
      <c r="DK88" s="1">
        <v>226667.18707593644</v>
      </c>
      <c r="DM88" s="262">
        <v>22.5</v>
      </c>
      <c r="DN88" s="276">
        <f t="shared" si="68"/>
        <v>0</v>
      </c>
      <c r="DO88" s="276">
        <f t="shared" si="69"/>
        <v>0</v>
      </c>
      <c r="DP88" s="276">
        <f t="shared" si="70"/>
        <v>99166.89434572219</v>
      </c>
      <c r="DQ88" s="276">
        <f t="shared" si="71"/>
        <v>99166.89434572219</v>
      </c>
      <c r="DR88" s="276">
        <f t="shared" si="72"/>
        <v>28333.398384492055</v>
      </c>
      <c r="DS88" s="281">
        <f t="shared" si="73"/>
        <v>0</v>
      </c>
      <c r="DT88" s="283">
        <f t="shared" si="74"/>
        <v>226667.18707593644</v>
      </c>
      <c r="DW88" s="266">
        <v>22.5</v>
      </c>
      <c r="DX88" s="302">
        <v>0</v>
      </c>
      <c r="DY88" s="801">
        <v>4.8780487804878048</v>
      </c>
      <c r="DZ88" s="801">
        <v>70.731707317073173</v>
      </c>
      <c r="EA88" s="801">
        <v>21.951219512195124</v>
      </c>
      <c r="EB88" s="801">
        <v>2.4390243902439024</v>
      </c>
      <c r="EC88" s="298">
        <v>0</v>
      </c>
      <c r="ED88" s="2">
        <v>22.5</v>
      </c>
      <c r="EE88" s="208">
        <v>545126.70521908731</v>
      </c>
      <c r="EF88" s="2">
        <f t="shared" si="75"/>
        <v>22.75</v>
      </c>
      <c r="EG88" s="262">
        <v>22.5</v>
      </c>
      <c r="EH88" s="276">
        <f t="shared" si="76"/>
        <v>0</v>
      </c>
      <c r="EI88" s="276">
        <f t="shared" si="77"/>
        <v>26591.546596053042</v>
      </c>
      <c r="EJ88" s="276">
        <f t="shared" si="78"/>
        <v>385577.42564276909</v>
      </c>
      <c r="EK88" s="276">
        <f t="shared" si="79"/>
        <v>119661.9596822387</v>
      </c>
      <c r="EL88" s="276">
        <f t="shared" si="80"/>
        <v>13295.773298026521</v>
      </c>
      <c r="EM88" s="276">
        <f t="shared" si="81"/>
        <v>0</v>
      </c>
      <c r="EN88" s="301">
        <f t="shared" si="64"/>
        <v>545126.70521908742</v>
      </c>
    </row>
    <row r="89" spans="1:144" ht="14.4" thickBot="1">
      <c r="A89" s="160">
        <v>23</v>
      </c>
      <c r="B89" s="813"/>
      <c r="C89" s="814"/>
      <c r="D89" s="166">
        <v>15.847234033916269</v>
      </c>
      <c r="E89" s="166">
        <v>59.949250559330558</v>
      </c>
      <c r="F89" s="166">
        <v>22.000715892416387</v>
      </c>
      <c r="G89" s="166">
        <v>2.2027995143367929</v>
      </c>
      <c r="H89" s="169"/>
      <c r="I89" s="1300"/>
      <c r="J89"/>
      <c r="L89" s="36">
        <v>23</v>
      </c>
      <c r="M89" s="155">
        <f t="shared" si="89"/>
        <v>0</v>
      </c>
      <c r="N89" s="155">
        <f t="shared" si="89"/>
        <v>0</v>
      </c>
      <c r="O89" s="155">
        <f t="shared" si="89"/>
        <v>29995.302916294229</v>
      </c>
      <c r="P89" s="155">
        <f t="shared" si="89"/>
        <v>113470.64896520367</v>
      </c>
      <c r="Q89" s="155">
        <f t="shared" si="89"/>
        <v>41642.480710261523</v>
      </c>
      <c r="R89" s="155">
        <f t="shared" si="89"/>
        <v>4169.4114288327564</v>
      </c>
      <c r="S89" s="218">
        <f t="shared" si="89"/>
        <v>0</v>
      </c>
      <c r="T89" s="677">
        <v>189277.84402059217</v>
      </c>
      <c r="W89" s="76">
        <v>23</v>
      </c>
      <c r="X89" s="815"/>
      <c r="Y89" s="816"/>
      <c r="Z89" s="817">
        <v>18.10919366243888</v>
      </c>
      <c r="AA89" s="817">
        <v>53.741669189463614</v>
      </c>
      <c r="AB89" s="817">
        <v>23.621838732487774</v>
      </c>
      <c r="AC89" s="817">
        <v>4.52729841560972</v>
      </c>
      <c r="AD89" s="818"/>
      <c r="AE89" s="1300"/>
      <c r="AH89" s="763">
        <v>23</v>
      </c>
      <c r="AI89" s="664">
        <f t="shared" si="82"/>
        <v>0</v>
      </c>
      <c r="AJ89" s="664">
        <f t="shared" si="83"/>
        <v>0</v>
      </c>
      <c r="AK89" s="664">
        <f t="shared" si="84"/>
        <v>34276.691333778028</v>
      </c>
      <c r="AL89" s="664">
        <f t="shared" si="85"/>
        <v>101721.07278249558</v>
      </c>
      <c r="AM89" s="664">
        <f t="shared" si="86"/>
        <v>44710.907070874033</v>
      </c>
      <c r="AN89" s="664">
        <f t="shared" si="87"/>
        <v>8569.172833444507</v>
      </c>
      <c r="AO89" s="664">
        <f t="shared" si="88"/>
        <v>0</v>
      </c>
      <c r="AP89" s="764">
        <v>219459.22078424864</v>
      </c>
      <c r="AS89" s="132">
        <v>22.5</v>
      </c>
      <c r="AT89" s="804"/>
      <c r="AU89" s="790">
        <v>22.222222222222221</v>
      </c>
      <c r="AV89" s="790">
        <v>55.555555555555557</v>
      </c>
      <c r="AW89" s="790">
        <v>11.111111111111111</v>
      </c>
      <c r="AX89" s="790">
        <v>11.111111111111111</v>
      </c>
      <c r="AY89" s="790"/>
      <c r="AZ89" s="38"/>
      <c r="BA89" s="131"/>
      <c r="BB89" s="158">
        <v>22.5</v>
      </c>
      <c r="BC89" s="787"/>
      <c r="BD89" s="657">
        <f t="shared" si="92"/>
        <v>27833.394857958021</v>
      </c>
      <c r="BE89" s="657">
        <f t="shared" si="91"/>
        <v>69583.487144895058</v>
      </c>
      <c r="BF89" s="657">
        <f t="shared" si="93"/>
        <v>13916.697428979011</v>
      </c>
      <c r="BG89" s="657">
        <f t="shared" ref="BG89:BG97" si="94">AX89%*$BJ89</f>
        <v>13916.697428979011</v>
      </c>
      <c r="BH89" s="657"/>
      <c r="BI89" s="805"/>
      <c r="BJ89" s="223">
        <v>125250.27686081111</v>
      </c>
      <c r="BM89" s="812">
        <v>20.5</v>
      </c>
      <c r="BN89" s="803"/>
      <c r="BO89" s="803">
        <v>23.728813559322035</v>
      </c>
      <c r="BP89" s="803">
        <v>76.271186440677965</v>
      </c>
      <c r="BQ89" s="803"/>
      <c r="BR89" s="803"/>
      <c r="BS89" s="803"/>
      <c r="BT89" s="803"/>
      <c r="BU89" s="802">
        <v>100</v>
      </c>
      <c r="BW89" s="13">
        <v>157842.31105520853</v>
      </c>
      <c r="BX89" s="812">
        <v>20.5</v>
      </c>
      <c r="BY89" s="803">
        <v>0</v>
      </c>
      <c r="BZ89" s="803">
        <v>3745.4107708015581</v>
      </c>
      <c r="CA89" s="803">
        <v>12038.820334719294</v>
      </c>
      <c r="CB89" s="803">
        <v>0</v>
      </c>
      <c r="CC89" s="803">
        <v>0</v>
      </c>
      <c r="CD89" s="803">
        <v>0</v>
      </c>
      <c r="CE89" s="803">
        <v>0</v>
      </c>
      <c r="CF89" s="803">
        <v>15784.231105520852</v>
      </c>
      <c r="CJ89" s="659">
        <v>22.5</v>
      </c>
      <c r="CK89" s="659">
        <v>0</v>
      </c>
      <c r="CL89" s="659">
        <v>6.3985325513487901</v>
      </c>
      <c r="CM89" s="659">
        <v>74.343757153768081</v>
      </c>
      <c r="CN89" s="659">
        <v>17.326603022826337</v>
      </c>
      <c r="CO89" s="659">
        <v>1.9311072720567906</v>
      </c>
      <c r="CP89" s="659">
        <v>0</v>
      </c>
      <c r="CQ89" s="208">
        <v>147219.06712197012</v>
      </c>
      <c r="CS89" s="659">
        <v>22.5</v>
      </c>
      <c r="CT89" s="801">
        <f t="shared" si="55"/>
        <v>0</v>
      </c>
      <c r="CU89" s="801">
        <f t="shared" si="56"/>
        <v>9419.8599315912816</v>
      </c>
      <c r="CV89" s="801">
        <f t="shared" si="57"/>
        <v>109448.1857452003</v>
      </c>
      <c r="CW89" s="801">
        <f t="shared" si="58"/>
        <v>25508.06333413201</v>
      </c>
      <c r="CX89" s="801">
        <f t="shared" si="59"/>
        <v>2842.9581110465328</v>
      </c>
      <c r="CY89" s="801">
        <f t="shared" si="60"/>
        <v>0</v>
      </c>
      <c r="CZ89" s="1">
        <f t="shared" si="61"/>
        <v>147219.06712197012</v>
      </c>
      <c r="DB89" s="266">
        <v>23</v>
      </c>
      <c r="DC89" s="249">
        <v>0</v>
      </c>
      <c r="DD89" s="786">
        <v>0</v>
      </c>
      <c r="DE89" s="786">
        <v>43.333333333333336</v>
      </c>
      <c r="DF89" s="786">
        <v>43.333333333333336</v>
      </c>
      <c r="DG89" s="786">
        <v>13.333333333333334</v>
      </c>
      <c r="DH89" s="258">
        <v>0</v>
      </c>
      <c r="DJ89" s="2">
        <v>23</v>
      </c>
      <c r="DK89" s="1">
        <v>150253.14368194409</v>
      </c>
      <c r="DM89" s="262">
        <v>23</v>
      </c>
      <c r="DN89" s="276">
        <f t="shared" si="68"/>
        <v>0</v>
      </c>
      <c r="DO89" s="276">
        <f t="shared" si="69"/>
        <v>0</v>
      </c>
      <c r="DP89" s="276">
        <f t="shared" si="70"/>
        <v>65109.695595509103</v>
      </c>
      <c r="DQ89" s="276">
        <f t="shared" si="71"/>
        <v>65109.695595509103</v>
      </c>
      <c r="DR89" s="276">
        <f t="shared" si="72"/>
        <v>20033.752490925879</v>
      </c>
      <c r="DS89" s="281">
        <f t="shared" si="73"/>
        <v>0</v>
      </c>
      <c r="DT89" s="283">
        <f t="shared" si="74"/>
        <v>150253.14368194409</v>
      </c>
      <c r="DW89" s="266">
        <v>23</v>
      </c>
      <c r="DX89" s="302">
        <v>0</v>
      </c>
      <c r="DY89" s="801">
        <v>0</v>
      </c>
      <c r="DZ89" s="801">
        <v>55.056179775280903</v>
      </c>
      <c r="EA89" s="801">
        <v>42.696629213483142</v>
      </c>
      <c r="EB89" s="801">
        <v>2.2471910112359552</v>
      </c>
      <c r="EC89" s="298">
        <v>0</v>
      </c>
      <c r="ED89" s="2">
        <v>23</v>
      </c>
      <c r="EE89" s="208">
        <v>397685.10810299037</v>
      </c>
      <c r="EF89" s="2">
        <f t="shared" si="75"/>
        <v>23.25</v>
      </c>
      <c r="EG89" s="262">
        <v>23</v>
      </c>
      <c r="EH89" s="276">
        <f t="shared" si="76"/>
        <v>0</v>
      </c>
      <c r="EI89" s="276">
        <f t="shared" si="77"/>
        <v>0</v>
      </c>
      <c r="EJ89" s="276">
        <f t="shared" si="78"/>
        <v>218950.22805670256</v>
      </c>
      <c r="EK89" s="276">
        <f t="shared" si="79"/>
        <v>169798.13604397338</v>
      </c>
      <c r="EL89" s="276">
        <f t="shared" si="80"/>
        <v>8936.7440023143918</v>
      </c>
      <c r="EM89" s="276">
        <f t="shared" si="81"/>
        <v>0</v>
      </c>
      <c r="EN89" s="301">
        <f t="shared" si="64"/>
        <v>397685.10810299031</v>
      </c>
    </row>
    <row r="90" spans="1:144" ht="14.4" thickBot="1">
      <c r="A90" s="160">
        <v>23.5</v>
      </c>
      <c r="B90" s="813"/>
      <c r="C90" s="814"/>
      <c r="D90" s="166">
        <v>17.671787736242159</v>
      </c>
      <c r="E90" s="166">
        <v>54.44784580005728</v>
      </c>
      <c r="F90" s="166">
        <v>26.012718470780822</v>
      </c>
      <c r="G90" s="166">
        <v>1.8676479929197272</v>
      </c>
      <c r="H90" s="169"/>
      <c r="I90" s="1300"/>
      <c r="J90"/>
      <c r="L90" s="36">
        <v>23.5</v>
      </c>
      <c r="M90" s="155">
        <f t="shared" si="89"/>
        <v>0</v>
      </c>
      <c r="N90" s="155">
        <f t="shared" si="89"/>
        <v>0</v>
      </c>
      <c r="O90" s="155">
        <f t="shared" si="89"/>
        <v>34986.714593586883</v>
      </c>
      <c r="P90" s="155">
        <f t="shared" si="89"/>
        <v>107796.18166958094</v>
      </c>
      <c r="Q90" s="155">
        <f t="shared" si="89"/>
        <v>51500.140819033157</v>
      </c>
      <c r="R90" s="155">
        <f t="shared" si="89"/>
        <v>3697.5810407432373</v>
      </c>
      <c r="S90" s="218">
        <f t="shared" si="89"/>
        <v>0</v>
      </c>
      <c r="T90" s="677">
        <v>197980.61812294423</v>
      </c>
      <c r="W90" s="76">
        <v>23.5</v>
      </c>
      <c r="X90" s="815"/>
      <c r="Y90" s="816"/>
      <c r="Z90" s="817">
        <v>3.6102014193436229</v>
      </c>
      <c r="AA90" s="817">
        <v>48.781879435448822</v>
      </c>
      <c r="AB90" s="817">
        <v>43.997717725863929</v>
      </c>
      <c r="AC90" s="817">
        <v>3.6102014193436229</v>
      </c>
      <c r="AD90" s="818"/>
      <c r="AE90" s="1300"/>
      <c r="AH90" s="763">
        <v>23.5</v>
      </c>
      <c r="AI90" s="664">
        <f t="shared" si="82"/>
        <v>0</v>
      </c>
      <c r="AJ90" s="664">
        <f t="shared" si="83"/>
        <v>0</v>
      </c>
      <c r="AK90" s="664">
        <f t="shared" si="84"/>
        <v>7147.4990854998105</v>
      </c>
      <c r="AL90" s="664">
        <f t="shared" si="85"/>
        <v>96578.666438290995</v>
      </c>
      <c r="AM90" s="664">
        <f t="shared" si="86"/>
        <v>87106.9535136536</v>
      </c>
      <c r="AN90" s="664">
        <f t="shared" si="87"/>
        <v>7147.4990854998105</v>
      </c>
      <c r="AO90" s="664">
        <f t="shared" si="88"/>
        <v>0</v>
      </c>
      <c r="AP90" s="764">
        <v>308990.76378503273</v>
      </c>
      <c r="AS90" s="132">
        <v>23</v>
      </c>
      <c r="AT90" s="804"/>
      <c r="AU90" s="790">
        <v>25</v>
      </c>
      <c r="AV90" s="790">
        <v>41.666666666666671</v>
      </c>
      <c r="AW90" s="790">
        <v>25</v>
      </c>
      <c r="AX90" s="790">
        <v>8.3333333333333321</v>
      </c>
      <c r="AY90" s="790"/>
      <c r="AZ90" s="38"/>
      <c r="BA90" s="131"/>
      <c r="BB90" s="158">
        <v>23</v>
      </c>
      <c r="BC90" s="787"/>
      <c r="BD90" s="657">
        <f t="shared" si="92"/>
        <v>47319.461005148041</v>
      </c>
      <c r="BE90" s="657">
        <f t="shared" si="91"/>
        <v>78865.768341913412</v>
      </c>
      <c r="BF90" s="657">
        <f t="shared" si="93"/>
        <v>47319.461005148041</v>
      </c>
      <c r="BG90" s="657">
        <f t="shared" si="94"/>
        <v>15773.153668382676</v>
      </c>
      <c r="BH90" s="657"/>
      <c r="BI90" s="805"/>
      <c r="BJ90" s="223">
        <v>189277.84402059217</v>
      </c>
      <c r="BM90" s="812">
        <v>21</v>
      </c>
      <c r="BN90" s="803"/>
      <c r="BO90" s="803">
        <v>18.64406779661017</v>
      </c>
      <c r="BP90" s="803">
        <v>79.66101694915254</v>
      </c>
      <c r="BQ90" s="803">
        <v>1.6949152542372881</v>
      </c>
      <c r="BR90" s="803"/>
      <c r="BS90" s="803"/>
      <c r="BT90" s="803"/>
      <c r="BU90" s="802">
        <v>100</v>
      </c>
      <c r="BW90" s="13">
        <v>198007.19353256913</v>
      </c>
      <c r="BX90" s="812">
        <v>21</v>
      </c>
      <c r="BY90" s="803">
        <v>0</v>
      </c>
      <c r="BZ90" s="803">
        <v>3691.6595404377294</v>
      </c>
      <c r="CA90" s="803">
        <v>15773.454400052116</v>
      </c>
      <c r="CB90" s="803">
        <v>335.60541276706635</v>
      </c>
      <c r="CC90" s="803">
        <v>0</v>
      </c>
      <c r="CD90" s="803">
        <v>0</v>
      </c>
      <c r="CE90" s="803">
        <v>0</v>
      </c>
      <c r="CF90" s="803">
        <v>19800.719353256911</v>
      </c>
      <c r="CJ90" s="659">
        <v>23</v>
      </c>
      <c r="CK90" s="659">
        <v>0</v>
      </c>
      <c r="CL90" s="659">
        <v>4.7540966495079724</v>
      </c>
      <c r="CM90" s="659">
        <v>65.913937843331922</v>
      </c>
      <c r="CN90" s="659">
        <v>24.677238702704919</v>
      </c>
      <c r="CO90" s="659">
        <v>4.6547268044551933</v>
      </c>
      <c r="CP90" s="659">
        <v>0</v>
      </c>
      <c r="CQ90" s="208">
        <v>145884.60748311799</v>
      </c>
      <c r="CS90" s="659">
        <v>23</v>
      </c>
      <c r="CT90" s="801">
        <f t="shared" si="55"/>
        <v>0</v>
      </c>
      <c r="CU90" s="801">
        <f t="shared" si="56"/>
        <v>6935.4952365027693</v>
      </c>
      <c r="CV90" s="801">
        <f t="shared" si="57"/>
        <v>96158.289499411141</v>
      </c>
      <c r="CW90" s="801">
        <f t="shared" si="58"/>
        <v>36000.292819113143</v>
      </c>
      <c r="CX90" s="801">
        <f t="shared" si="59"/>
        <v>6790.5299280909403</v>
      </c>
      <c r="CY90" s="801">
        <f t="shared" si="60"/>
        <v>0</v>
      </c>
      <c r="CZ90" s="1">
        <f t="shared" si="61"/>
        <v>145884.60748311802</v>
      </c>
      <c r="DB90" s="266">
        <v>23.5</v>
      </c>
      <c r="DC90" s="249">
        <v>0</v>
      </c>
      <c r="DD90" s="786">
        <v>0</v>
      </c>
      <c r="DE90" s="786">
        <v>25</v>
      </c>
      <c r="DF90" s="786">
        <v>57.142857142857139</v>
      </c>
      <c r="DG90" s="786">
        <v>17.857142857142858</v>
      </c>
      <c r="DH90" s="258">
        <v>0</v>
      </c>
      <c r="DJ90" s="2">
        <v>23.5</v>
      </c>
      <c r="DK90" s="1">
        <v>100626.38780407528</v>
      </c>
      <c r="DM90" s="262">
        <v>23.5</v>
      </c>
      <c r="DN90" s="276">
        <f t="shared" si="68"/>
        <v>0</v>
      </c>
      <c r="DO90" s="276">
        <f t="shared" si="69"/>
        <v>0</v>
      </c>
      <c r="DP90" s="276">
        <f t="shared" si="70"/>
        <v>25156.596951018819</v>
      </c>
      <c r="DQ90" s="276">
        <f t="shared" si="71"/>
        <v>57500.793030900153</v>
      </c>
      <c r="DR90" s="276">
        <f t="shared" si="72"/>
        <v>17968.9978221563</v>
      </c>
      <c r="DS90" s="281">
        <f t="shared" si="73"/>
        <v>0</v>
      </c>
      <c r="DT90" s="283">
        <f t="shared" si="74"/>
        <v>100626.38780407526</v>
      </c>
      <c r="DW90" s="266">
        <v>23.5</v>
      </c>
      <c r="DX90" s="302">
        <v>0</v>
      </c>
      <c r="DY90" s="801">
        <v>0</v>
      </c>
      <c r="DZ90" s="801">
        <v>34.090909090909086</v>
      </c>
      <c r="EA90" s="801">
        <v>59.090909090909093</v>
      </c>
      <c r="EB90" s="801">
        <v>6.8181818181818175</v>
      </c>
      <c r="EC90" s="298">
        <v>0</v>
      </c>
      <c r="ED90" s="2">
        <v>23.5</v>
      </c>
      <c r="EE90" s="208">
        <v>269601.04061265144</v>
      </c>
      <c r="EF90" s="2">
        <f t="shared" si="75"/>
        <v>23.75</v>
      </c>
      <c r="EG90" s="262">
        <v>23.5</v>
      </c>
      <c r="EH90" s="276">
        <f t="shared" si="76"/>
        <v>0</v>
      </c>
      <c r="EI90" s="276">
        <f t="shared" si="77"/>
        <v>0</v>
      </c>
      <c r="EJ90" s="276">
        <f t="shared" si="78"/>
        <v>91909.445663403894</v>
      </c>
      <c r="EK90" s="276">
        <f t="shared" si="79"/>
        <v>159309.70581656677</v>
      </c>
      <c r="EL90" s="276">
        <f t="shared" si="80"/>
        <v>18381.889132680779</v>
      </c>
      <c r="EM90" s="276">
        <f t="shared" si="81"/>
        <v>0</v>
      </c>
      <c r="EN90" s="301">
        <f t="shared" si="64"/>
        <v>269601.04061265144</v>
      </c>
    </row>
    <row r="91" spans="1:144" ht="14.4" thickBot="1">
      <c r="A91" s="160">
        <v>24</v>
      </c>
      <c r="B91" s="813"/>
      <c r="C91" s="814"/>
      <c r="D91" s="166">
        <v>6.3971667541938411</v>
      </c>
      <c r="E91" s="166">
        <v>44.859339764654479</v>
      </c>
      <c r="F91" s="166">
        <v>41.90975569011276</v>
      </c>
      <c r="G91" s="166">
        <v>5.9899516265666053</v>
      </c>
      <c r="H91" s="169">
        <v>0.84378616447231636</v>
      </c>
      <c r="I91" s="1300"/>
      <c r="J91"/>
      <c r="L91" s="36">
        <v>24</v>
      </c>
      <c r="M91" s="155">
        <f t="shared" si="89"/>
        <v>0</v>
      </c>
      <c r="N91" s="155">
        <f t="shared" si="89"/>
        <v>0</v>
      </c>
      <c r="O91" s="155">
        <f t="shared" si="89"/>
        <v>13924.275053595515</v>
      </c>
      <c r="P91" s="155">
        <f t="shared" si="89"/>
        <v>97642.254705373678</v>
      </c>
      <c r="Q91" s="155">
        <f t="shared" si="89"/>
        <v>91222.096919006959</v>
      </c>
      <c r="R91" s="155">
        <f t="shared" si="89"/>
        <v>13037.917754975873</v>
      </c>
      <c r="S91" s="218">
        <f t="shared" si="89"/>
        <v>1836.6115957237569</v>
      </c>
      <c r="T91" s="677">
        <v>217663.15602867579</v>
      </c>
      <c r="W91" s="76">
        <v>24</v>
      </c>
      <c r="X91" s="815"/>
      <c r="Y91" s="816"/>
      <c r="Z91" s="817">
        <v>0</v>
      </c>
      <c r="AA91" s="817">
        <v>25.49310250066576</v>
      </c>
      <c r="AB91" s="817">
        <v>49.224342647645265</v>
      </c>
      <c r="AC91" s="817">
        <v>25.282554851688982</v>
      </c>
      <c r="AD91" s="818"/>
      <c r="AE91" s="1300"/>
      <c r="AH91" s="763">
        <v>24</v>
      </c>
      <c r="AI91" s="664">
        <f t="shared" si="82"/>
        <v>0</v>
      </c>
      <c r="AJ91" s="664">
        <f t="shared" si="83"/>
        <v>0</v>
      </c>
      <c r="AK91" s="664">
        <f t="shared" si="84"/>
        <v>0</v>
      </c>
      <c r="AL91" s="664">
        <f t="shared" si="85"/>
        <v>55489.091472574364</v>
      </c>
      <c r="AM91" s="664">
        <f t="shared" si="86"/>
        <v>107143.25774123411</v>
      </c>
      <c r="AN91" s="664">
        <f t="shared" si="87"/>
        <v>55030.806814867326</v>
      </c>
      <c r="AO91" s="664">
        <f t="shared" si="88"/>
        <v>0</v>
      </c>
      <c r="AP91" s="764">
        <v>422506.22527307435</v>
      </c>
      <c r="AS91" s="132">
        <v>23.5</v>
      </c>
      <c r="AT91" s="804"/>
      <c r="AU91" s="790"/>
      <c r="AV91" s="790">
        <v>57.142857142857139</v>
      </c>
      <c r="AW91" s="790">
        <v>23.809523809523807</v>
      </c>
      <c r="AX91" s="790">
        <v>9.5238095238095237</v>
      </c>
      <c r="AY91" s="790">
        <v>9.5238095238095237</v>
      </c>
      <c r="AZ91" s="38"/>
      <c r="BA91" s="131"/>
      <c r="BB91" s="158">
        <v>23.5</v>
      </c>
      <c r="BC91" s="787"/>
      <c r="BD91" s="657"/>
      <c r="BE91" s="657">
        <f t="shared" si="91"/>
        <v>113131.78178453955</v>
      </c>
      <c r="BF91" s="657">
        <f t="shared" si="93"/>
        <v>47138.242410224811</v>
      </c>
      <c r="BG91" s="657">
        <f t="shared" si="94"/>
        <v>18855.296964089925</v>
      </c>
      <c r="BH91" s="657">
        <f t="shared" ref="BH91:BH100" si="95">AY91%*$BJ91</f>
        <v>18855.296964089925</v>
      </c>
      <c r="BI91" s="805"/>
      <c r="BJ91" s="223">
        <v>197980.61812294423</v>
      </c>
      <c r="BM91" s="812">
        <v>21.5</v>
      </c>
      <c r="BN91" s="803"/>
      <c r="BO91" s="803">
        <v>14.0625</v>
      </c>
      <c r="BP91" s="803">
        <v>82.8125</v>
      </c>
      <c r="BQ91" s="803">
        <v>3.125</v>
      </c>
      <c r="BR91" s="803"/>
      <c r="BS91" s="803"/>
      <c r="BT91" s="803"/>
      <c r="BU91" s="802">
        <v>100</v>
      </c>
      <c r="BW91" s="13">
        <v>162226.92896574046</v>
      </c>
      <c r="BX91" s="812">
        <v>21.5</v>
      </c>
      <c r="BY91" s="803">
        <v>0</v>
      </c>
      <c r="BZ91" s="803">
        <v>2281.3161885807253</v>
      </c>
      <c r="CA91" s="803">
        <v>13434.417554975382</v>
      </c>
      <c r="CB91" s="803">
        <v>506.95915301793895</v>
      </c>
      <c r="CC91" s="803">
        <v>0</v>
      </c>
      <c r="CD91" s="803">
        <v>0</v>
      </c>
      <c r="CE91" s="803">
        <v>0</v>
      </c>
      <c r="CF91" s="803">
        <v>16222.692896574046</v>
      </c>
      <c r="CJ91" s="659">
        <v>23.5</v>
      </c>
      <c r="CK91" s="659">
        <v>0</v>
      </c>
      <c r="CL91" s="659">
        <v>0</v>
      </c>
      <c r="CM91" s="659">
        <v>63.790966323618782</v>
      </c>
      <c r="CN91" s="659">
        <v>32.102134591497162</v>
      </c>
      <c r="CO91" s="659">
        <v>4.1068990848840627</v>
      </c>
      <c r="CP91" s="659">
        <v>0</v>
      </c>
      <c r="CQ91" s="208">
        <v>139015.73868008869</v>
      </c>
      <c r="CS91" s="659">
        <v>23.5</v>
      </c>
      <c r="CT91" s="801">
        <f t="shared" si="55"/>
        <v>0</v>
      </c>
      <c r="CU91" s="801">
        <f t="shared" si="56"/>
        <v>0</v>
      </c>
      <c r="CV91" s="801">
        <f t="shared" si="57"/>
        <v>88679.483045945264</v>
      </c>
      <c r="CW91" s="801">
        <f t="shared" si="58"/>
        <v>44627.019534446052</v>
      </c>
      <c r="CX91" s="801">
        <f t="shared" si="59"/>
        <v>5709.236099697383</v>
      </c>
      <c r="CY91" s="801">
        <f t="shared" si="60"/>
        <v>0</v>
      </c>
      <c r="CZ91" s="1">
        <f t="shared" si="61"/>
        <v>139015.73868008869</v>
      </c>
      <c r="DB91" s="266">
        <v>24</v>
      </c>
      <c r="DC91" s="249">
        <v>0</v>
      </c>
      <c r="DD91" s="786">
        <v>0</v>
      </c>
      <c r="DE91" s="786">
        <v>15.789473684210526</v>
      </c>
      <c r="DF91" s="786">
        <v>63.157894736842103</v>
      </c>
      <c r="DG91" s="786">
        <v>15.789473684210526</v>
      </c>
      <c r="DH91" s="258">
        <v>5.2631578947368416</v>
      </c>
      <c r="DJ91" s="2">
        <v>24</v>
      </c>
      <c r="DK91" s="1">
        <v>85648.134803618188</v>
      </c>
      <c r="DM91" s="262">
        <v>24</v>
      </c>
      <c r="DN91" s="276">
        <f t="shared" si="68"/>
        <v>0</v>
      </c>
      <c r="DO91" s="276">
        <f t="shared" si="69"/>
        <v>0</v>
      </c>
      <c r="DP91" s="276">
        <f t="shared" si="70"/>
        <v>13523.38970583445</v>
      </c>
      <c r="DQ91" s="276">
        <f t="shared" si="71"/>
        <v>54093.5588233378</v>
      </c>
      <c r="DR91" s="276">
        <f t="shared" si="72"/>
        <v>13523.38970583445</v>
      </c>
      <c r="DS91" s="281">
        <f t="shared" si="73"/>
        <v>4507.7965686114831</v>
      </c>
      <c r="DT91" s="283">
        <f t="shared" si="74"/>
        <v>85648.134803618173</v>
      </c>
      <c r="DW91" s="266">
        <v>24</v>
      </c>
      <c r="DX91" s="302">
        <v>0</v>
      </c>
      <c r="DY91" s="801">
        <v>0</v>
      </c>
      <c r="DZ91" s="801">
        <v>19.767441860465116</v>
      </c>
      <c r="EA91" s="801">
        <v>63.953488372093027</v>
      </c>
      <c r="EB91" s="801">
        <v>15.11627906976744</v>
      </c>
      <c r="EC91" s="298">
        <v>1.1627906976744187</v>
      </c>
      <c r="ED91" s="2">
        <v>24</v>
      </c>
      <c r="EE91" s="208">
        <v>86976.068923280778</v>
      </c>
      <c r="EF91" s="2">
        <f t="shared" si="75"/>
        <v>24.25</v>
      </c>
      <c r="EG91" s="262">
        <v>24</v>
      </c>
      <c r="EH91" s="276">
        <f t="shared" si="76"/>
        <v>0</v>
      </c>
      <c r="EI91" s="276">
        <f t="shared" si="77"/>
        <v>0</v>
      </c>
      <c r="EJ91" s="276">
        <f t="shared" si="78"/>
        <v>17192.943856927595</v>
      </c>
      <c r="EK91" s="276">
        <f t="shared" si="79"/>
        <v>55624.230125353992</v>
      </c>
      <c r="EL91" s="276">
        <f t="shared" si="80"/>
        <v>13147.545302356395</v>
      </c>
      <c r="EM91" s="276">
        <f t="shared" si="81"/>
        <v>1011.3496386427997</v>
      </c>
      <c r="EN91" s="301">
        <f t="shared" si="64"/>
        <v>86976.068923280778</v>
      </c>
    </row>
    <row r="92" spans="1:144" ht="14.4" thickBot="1">
      <c r="A92" s="160">
        <v>24.5</v>
      </c>
      <c r="B92" s="813"/>
      <c r="C92" s="814"/>
      <c r="D92" s="166">
        <v>5.4546910723998607</v>
      </c>
      <c r="E92" s="166">
        <v>37.803596028447181</v>
      </c>
      <c r="F92" s="166">
        <v>45.140601621077053</v>
      </c>
      <c r="G92" s="166">
        <v>10.939124004890722</v>
      </c>
      <c r="H92" s="169">
        <v>0.66198727318517292</v>
      </c>
      <c r="I92" s="1300"/>
      <c r="J92"/>
      <c r="L92" s="36">
        <v>24.5</v>
      </c>
      <c r="M92" s="155">
        <f t="shared" si="89"/>
        <v>0</v>
      </c>
      <c r="N92" s="155">
        <f t="shared" si="89"/>
        <v>0</v>
      </c>
      <c r="O92" s="155">
        <f t="shared" si="89"/>
        <v>11538.563372090499</v>
      </c>
      <c r="P92" s="155">
        <f t="shared" si="89"/>
        <v>79967.71635230942</v>
      </c>
      <c r="Q92" s="155">
        <f t="shared" si="89"/>
        <v>95488.027744517283</v>
      </c>
      <c r="R92" s="155">
        <f t="shared" si="89"/>
        <v>23140.041093116415</v>
      </c>
      <c r="S92" s="218">
        <f t="shared" si="89"/>
        <v>1400.3326681164181</v>
      </c>
      <c r="T92" s="677">
        <v>211534.68123015005</v>
      </c>
      <c r="W92" s="76">
        <v>24.5</v>
      </c>
      <c r="X92" s="815"/>
      <c r="Y92" s="816"/>
      <c r="Z92" s="817">
        <v>6.7854633385976024</v>
      </c>
      <c r="AA92" s="817">
        <v>25.445487519741011</v>
      </c>
      <c r="AB92" s="817">
        <v>42.697068486576114</v>
      </c>
      <c r="AC92" s="817">
        <v>25.071980655085273</v>
      </c>
      <c r="AD92" s="818"/>
      <c r="AE92" s="1300"/>
      <c r="AH92" s="763">
        <v>24.5</v>
      </c>
      <c r="AI92" s="664">
        <f t="shared" si="82"/>
        <v>0</v>
      </c>
      <c r="AJ92" s="664">
        <f t="shared" si="83"/>
        <v>0</v>
      </c>
      <c r="AK92" s="664">
        <f t="shared" si="84"/>
        <v>14353.608243291135</v>
      </c>
      <c r="AL92" s="664">
        <f t="shared" si="85"/>
        <v>53826.030912341761</v>
      </c>
      <c r="AM92" s="664">
        <f t="shared" si="86"/>
        <v>90319.107717697625</v>
      </c>
      <c r="AN92" s="664">
        <f t="shared" si="87"/>
        <v>53035.934356819518</v>
      </c>
      <c r="AO92" s="664">
        <f t="shared" si="88"/>
        <v>0</v>
      </c>
      <c r="AP92" s="764">
        <v>342344.18559314252</v>
      </c>
      <c r="AS92" s="132">
        <v>24</v>
      </c>
      <c r="AT92" s="804"/>
      <c r="AU92" s="790"/>
      <c r="AV92" s="790">
        <v>38.095238095238095</v>
      </c>
      <c r="AW92" s="790">
        <v>42.857142857142854</v>
      </c>
      <c r="AX92" s="790">
        <v>14.285714285714285</v>
      </c>
      <c r="AY92" s="790">
        <v>4.7619047619047619</v>
      </c>
      <c r="AZ92" s="38"/>
      <c r="BA92" s="131"/>
      <c r="BB92" s="158">
        <v>24</v>
      </c>
      <c r="BC92" s="787"/>
      <c r="BD92" s="657"/>
      <c r="BE92" s="657">
        <f t="shared" si="91"/>
        <v>82919.297534733632</v>
      </c>
      <c r="BF92" s="657">
        <f t="shared" si="93"/>
        <v>93284.20972657534</v>
      </c>
      <c r="BG92" s="657">
        <f t="shared" si="94"/>
        <v>31094.736575525112</v>
      </c>
      <c r="BH92" s="657">
        <f t="shared" si="95"/>
        <v>10364.912191841704</v>
      </c>
      <c r="BI92" s="805"/>
      <c r="BJ92" s="223">
        <v>217663.15602867579</v>
      </c>
      <c r="BM92" s="812">
        <v>22</v>
      </c>
      <c r="BN92" s="803"/>
      <c r="BO92" s="803">
        <v>4.9382716049382713</v>
      </c>
      <c r="BP92" s="803">
        <v>80.246913580246911</v>
      </c>
      <c r="BQ92" s="803">
        <v>14.814814814814813</v>
      </c>
      <c r="BR92" s="803"/>
      <c r="BS92" s="803"/>
      <c r="BT92" s="803"/>
      <c r="BU92" s="802">
        <v>100</v>
      </c>
      <c r="BW92" s="13">
        <v>161495.30214084627</v>
      </c>
      <c r="BX92" s="812">
        <v>22</v>
      </c>
      <c r="BY92" s="803">
        <v>0</v>
      </c>
      <c r="BZ92" s="803">
        <v>797.50766489306795</v>
      </c>
      <c r="CA92" s="803">
        <v>12959.499554512353</v>
      </c>
      <c r="CB92" s="803">
        <v>2392.5229946792037</v>
      </c>
      <c r="CC92" s="803">
        <v>0</v>
      </c>
      <c r="CD92" s="803">
        <v>0</v>
      </c>
      <c r="CE92" s="803">
        <v>0</v>
      </c>
      <c r="CF92" s="803">
        <v>16149.530214084625</v>
      </c>
      <c r="CJ92" s="659">
        <v>24</v>
      </c>
      <c r="CK92" s="659">
        <v>0</v>
      </c>
      <c r="CL92" s="659">
        <v>0</v>
      </c>
      <c r="CM92" s="659">
        <v>40.076629398924631</v>
      </c>
      <c r="CN92" s="659">
        <v>41.059527758345048</v>
      </c>
      <c r="CO92" s="659">
        <v>16.526020398687923</v>
      </c>
      <c r="CP92" s="659">
        <v>2.3378224440423883</v>
      </c>
      <c r="CQ92" s="208">
        <v>150971.90460926056</v>
      </c>
      <c r="CS92" s="659">
        <v>24</v>
      </c>
      <c r="CT92" s="801">
        <f t="shared" si="55"/>
        <v>0</v>
      </c>
      <c r="CU92" s="801">
        <f t="shared" si="56"/>
        <v>0</v>
      </c>
      <c r="CV92" s="801">
        <f t="shared" si="57"/>
        <v>60504.450706751362</v>
      </c>
      <c r="CW92" s="801">
        <f t="shared" si="58"/>
        <v>61988.351080341548</v>
      </c>
      <c r="CX92" s="801">
        <f t="shared" si="59"/>
        <v>24949.647752014072</v>
      </c>
      <c r="CY92" s="801">
        <f t="shared" si="60"/>
        <v>3529.4550701535577</v>
      </c>
      <c r="CZ92" s="1">
        <f t="shared" si="61"/>
        <v>150971.90460926053</v>
      </c>
      <c r="DB92" s="266">
        <v>24.5</v>
      </c>
      <c r="DC92" s="249">
        <v>0</v>
      </c>
      <c r="DD92" s="786">
        <v>0</v>
      </c>
      <c r="DE92" s="786">
        <v>12.5</v>
      </c>
      <c r="DF92" s="786">
        <v>41.666666666666671</v>
      </c>
      <c r="DG92" s="786">
        <v>41.666666666666671</v>
      </c>
      <c r="DH92" s="258">
        <v>4.1666666666666661</v>
      </c>
      <c r="DJ92" s="2">
        <v>24.5</v>
      </c>
      <c r="DK92" s="1">
        <v>81959.064070095774</v>
      </c>
      <c r="DM92" s="262">
        <v>24.5</v>
      </c>
      <c r="DN92" s="276">
        <f t="shared" si="68"/>
        <v>0</v>
      </c>
      <c r="DO92" s="276">
        <f t="shared" si="69"/>
        <v>0</v>
      </c>
      <c r="DP92" s="276">
        <f t="shared" si="70"/>
        <v>10244.883008761972</v>
      </c>
      <c r="DQ92" s="276">
        <f t="shared" si="71"/>
        <v>34149.610029206582</v>
      </c>
      <c r="DR92" s="276">
        <f t="shared" si="72"/>
        <v>34149.610029206582</v>
      </c>
      <c r="DS92" s="281">
        <f t="shared" si="73"/>
        <v>3414.9610029206565</v>
      </c>
      <c r="DT92" s="283">
        <f t="shared" si="74"/>
        <v>81959.064070095788</v>
      </c>
      <c r="DW92" s="266">
        <v>24.5</v>
      </c>
      <c r="DX92" s="302">
        <v>0</v>
      </c>
      <c r="DY92" s="801">
        <v>0</v>
      </c>
      <c r="DZ92" s="801">
        <v>10.588235294117647</v>
      </c>
      <c r="EA92" s="801">
        <v>60</v>
      </c>
      <c r="EB92" s="801">
        <v>28.235294117647058</v>
      </c>
      <c r="EC92" s="298">
        <v>1.1764705882352942</v>
      </c>
      <c r="ED92" s="2">
        <v>24.5</v>
      </c>
      <c r="EE92" s="208">
        <v>49296.869811322205</v>
      </c>
      <c r="EF92" s="2">
        <f t="shared" si="75"/>
        <v>24.75</v>
      </c>
      <c r="EG92" s="262">
        <v>24.5</v>
      </c>
      <c r="EH92" s="276">
        <f t="shared" si="76"/>
        <v>0</v>
      </c>
      <c r="EI92" s="276">
        <f t="shared" si="77"/>
        <v>0</v>
      </c>
      <c r="EJ92" s="276">
        <f t="shared" si="78"/>
        <v>5219.6685682576453</v>
      </c>
      <c r="EK92" s="276">
        <f t="shared" si="79"/>
        <v>29578.12188679332</v>
      </c>
      <c r="EL92" s="276">
        <f t="shared" si="80"/>
        <v>13919.116182020387</v>
      </c>
      <c r="EM92" s="276">
        <f t="shared" si="81"/>
        <v>579.96317425084942</v>
      </c>
      <c r="EN92" s="301">
        <f t="shared" si="64"/>
        <v>49296.869811322198</v>
      </c>
    </row>
    <row r="93" spans="1:144" ht="14.4" thickBot="1">
      <c r="A93" s="160">
        <v>25</v>
      </c>
      <c r="B93" s="813"/>
      <c r="C93" s="814"/>
      <c r="D93" s="166"/>
      <c r="E93" s="166">
        <v>16.830014158623747</v>
      </c>
      <c r="F93" s="166">
        <v>65.650110119756306</v>
      </c>
      <c r="G93" s="166">
        <v>16.165400460175299</v>
      </c>
      <c r="H93" s="169">
        <v>1.354475261444644</v>
      </c>
      <c r="I93" s="1300"/>
      <c r="J93"/>
      <c r="L93" s="36">
        <v>25</v>
      </c>
      <c r="M93" s="155">
        <f t="shared" si="89"/>
        <v>0</v>
      </c>
      <c r="N93" s="155">
        <f t="shared" si="89"/>
        <v>0</v>
      </c>
      <c r="O93" s="155">
        <f t="shared" si="89"/>
        <v>0</v>
      </c>
      <c r="P93" s="155">
        <f t="shared" si="89"/>
        <v>30606.066788198317</v>
      </c>
      <c r="Q93" s="155">
        <f t="shared" si="89"/>
        <v>119387.40134382294</v>
      </c>
      <c r="R93" s="155">
        <f t="shared" si="89"/>
        <v>29397.439685966099</v>
      </c>
      <c r="S93" s="218">
        <f t="shared" si="89"/>
        <v>2463.1684753215382</v>
      </c>
      <c r="T93" s="677">
        <v>181854.0762933089</v>
      </c>
      <c r="W93" s="76">
        <v>25</v>
      </c>
      <c r="X93" s="815"/>
      <c r="Y93" s="816"/>
      <c r="Z93" s="817">
        <v>1.5956262624674293</v>
      </c>
      <c r="AA93" s="817">
        <v>6.3825050498697173</v>
      </c>
      <c r="AB93" s="817">
        <v>49.751544107437034</v>
      </c>
      <c r="AC93" s="817">
        <v>36.986534007697593</v>
      </c>
      <c r="AD93" s="819">
        <v>5.2837905725282281</v>
      </c>
      <c r="AE93" s="1300"/>
      <c r="AH93" s="763">
        <v>25</v>
      </c>
      <c r="AI93" s="664">
        <f t="shared" si="82"/>
        <v>0</v>
      </c>
      <c r="AJ93" s="664">
        <f t="shared" si="83"/>
        <v>0</v>
      </c>
      <c r="AK93" s="664">
        <f t="shared" si="84"/>
        <v>2901.7114007035925</v>
      </c>
      <c r="AL93" s="664">
        <f t="shared" si="85"/>
        <v>11606.84560281437</v>
      </c>
      <c r="AM93" s="664">
        <f t="shared" si="86"/>
        <v>90475.210978237767</v>
      </c>
      <c r="AN93" s="664">
        <f t="shared" si="87"/>
        <v>67261.519772609026</v>
      </c>
      <c r="AO93" s="664">
        <f t="shared" si="88"/>
        <v>9608.7885389441471</v>
      </c>
      <c r="AP93" s="764">
        <v>282228.6159044808</v>
      </c>
      <c r="AS93" s="132">
        <v>24.5</v>
      </c>
      <c r="AT93" s="804"/>
      <c r="AU93" s="790"/>
      <c r="AV93" s="790">
        <v>5</v>
      </c>
      <c r="AW93" s="790">
        <v>50</v>
      </c>
      <c r="AX93" s="790">
        <v>35</v>
      </c>
      <c r="AY93" s="790">
        <v>10</v>
      </c>
      <c r="AZ93" s="38"/>
      <c r="BA93" s="131"/>
      <c r="BB93" s="158">
        <v>24.5</v>
      </c>
      <c r="BC93" s="787"/>
      <c r="BD93" s="657"/>
      <c r="BE93" s="657">
        <f t="shared" si="91"/>
        <v>10576.734061507503</v>
      </c>
      <c r="BF93" s="657">
        <f t="shared" si="93"/>
        <v>105767.34061507502</v>
      </c>
      <c r="BG93" s="657">
        <f t="shared" si="94"/>
        <v>74037.138430552513</v>
      </c>
      <c r="BH93" s="657">
        <f t="shared" si="95"/>
        <v>21153.468123015005</v>
      </c>
      <c r="BI93" s="805"/>
      <c r="BJ93" s="223">
        <v>211534.68123015005</v>
      </c>
      <c r="BM93" s="812">
        <v>22.5</v>
      </c>
      <c r="BN93" s="803"/>
      <c r="BO93" s="803">
        <v>3.5294117647058822</v>
      </c>
      <c r="BP93" s="803">
        <v>67.058823529411754</v>
      </c>
      <c r="BQ93" s="803">
        <v>29.411764705882355</v>
      </c>
      <c r="BR93" s="803"/>
      <c r="BS93" s="803"/>
      <c r="BT93" s="803"/>
      <c r="BU93" s="802">
        <v>100</v>
      </c>
      <c r="BW93" s="13">
        <v>256707.56459133353</v>
      </c>
      <c r="BX93" s="812">
        <v>22.5</v>
      </c>
      <c r="BY93" s="803">
        <v>0</v>
      </c>
      <c r="BZ93" s="803">
        <v>906.02669855764771</v>
      </c>
      <c r="CA93" s="803">
        <v>17214.507272595303</v>
      </c>
      <c r="CB93" s="803">
        <v>7550.222487980398</v>
      </c>
      <c r="CC93" s="803">
        <v>0</v>
      </c>
      <c r="CD93" s="803">
        <v>0</v>
      </c>
      <c r="CE93" s="803">
        <v>0</v>
      </c>
      <c r="CF93" s="803">
        <v>25670.75645913335</v>
      </c>
      <c r="CJ93" s="659">
        <v>24.5</v>
      </c>
      <c r="CK93" s="659">
        <v>0</v>
      </c>
      <c r="CL93" s="659">
        <v>0</v>
      </c>
      <c r="CM93" s="659">
        <v>28.3155250493549</v>
      </c>
      <c r="CN93" s="659">
        <v>45.177121998802278</v>
      </c>
      <c r="CO93" s="659">
        <v>23.406261518522683</v>
      </c>
      <c r="CP93" s="659">
        <v>3.1010914333201449</v>
      </c>
      <c r="CQ93" s="208">
        <v>158272.8737152814</v>
      </c>
      <c r="CS93" s="659">
        <v>24.5</v>
      </c>
      <c r="CT93" s="801">
        <f t="shared" si="55"/>
        <v>0</v>
      </c>
      <c r="CU93" s="801">
        <f t="shared" si="56"/>
        <v>0</v>
      </c>
      <c r="CV93" s="801">
        <f t="shared" si="57"/>
        <v>44815.795203184352</v>
      </c>
      <c r="CW93" s="801">
        <f t="shared" si="58"/>
        <v>71503.129249362944</v>
      </c>
      <c r="CX93" s="801">
        <f t="shared" si="59"/>
        <v>37045.762734679913</v>
      </c>
      <c r="CY93" s="801">
        <f t="shared" si="60"/>
        <v>4908.1865280542033</v>
      </c>
      <c r="CZ93" s="1">
        <f t="shared" si="61"/>
        <v>158272.87371528143</v>
      </c>
      <c r="DB93" s="266">
        <v>25</v>
      </c>
      <c r="DC93" s="249">
        <v>0</v>
      </c>
      <c r="DD93" s="786">
        <v>0</v>
      </c>
      <c r="DE93" s="786">
        <v>0</v>
      </c>
      <c r="DF93" s="786">
        <v>42.857142857142854</v>
      </c>
      <c r="DG93" s="786">
        <v>52.380952380952387</v>
      </c>
      <c r="DH93" s="258">
        <v>4.7619047619047619</v>
      </c>
      <c r="DJ93" s="2">
        <v>25</v>
      </c>
      <c r="DK93" s="1">
        <v>76782.134576078024</v>
      </c>
      <c r="DM93" s="262">
        <v>25</v>
      </c>
      <c r="DN93" s="276">
        <f t="shared" si="68"/>
        <v>0</v>
      </c>
      <c r="DO93" s="276">
        <f t="shared" si="69"/>
        <v>0</v>
      </c>
      <c r="DP93" s="276">
        <f t="shared" si="70"/>
        <v>0</v>
      </c>
      <c r="DQ93" s="276">
        <f t="shared" si="71"/>
        <v>32906.62910403344</v>
      </c>
      <c r="DR93" s="276">
        <f t="shared" si="72"/>
        <v>40219.213349374208</v>
      </c>
      <c r="DS93" s="281">
        <f t="shared" si="73"/>
        <v>3656.292122670382</v>
      </c>
      <c r="DT93" s="283">
        <f t="shared" si="74"/>
        <v>76782.134576078024</v>
      </c>
      <c r="DW93" s="266">
        <v>25</v>
      </c>
      <c r="DX93" s="302">
        <v>0</v>
      </c>
      <c r="DY93" s="801">
        <v>0</v>
      </c>
      <c r="DZ93" s="801">
        <v>1.3698630136986301</v>
      </c>
      <c r="EA93" s="801">
        <v>54.794520547945204</v>
      </c>
      <c r="EB93" s="801">
        <v>35.61643835616438</v>
      </c>
      <c r="EC93" s="298">
        <v>8.2191780821917799</v>
      </c>
      <c r="ED93" s="2">
        <v>25</v>
      </c>
      <c r="EE93" s="208">
        <v>39677.603473055649</v>
      </c>
      <c r="EF93" s="2">
        <f t="shared" si="75"/>
        <v>25.25</v>
      </c>
      <c r="EG93" s="262">
        <v>25</v>
      </c>
      <c r="EH93" s="276">
        <f t="shared" si="76"/>
        <v>0</v>
      </c>
      <c r="EI93" s="276">
        <f t="shared" si="77"/>
        <v>0</v>
      </c>
      <c r="EJ93" s="276">
        <f t="shared" si="78"/>
        <v>543.52881469939246</v>
      </c>
      <c r="EK93" s="276">
        <f t="shared" si="79"/>
        <v>21741.152587975695</v>
      </c>
      <c r="EL93" s="276">
        <f t="shared" si="80"/>
        <v>14131.749182184203</v>
      </c>
      <c r="EM93" s="276">
        <f t="shared" si="81"/>
        <v>3261.1728881963545</v>
      </c>
      <c r="EN93" s="301">
        <f t="shared" si="64"/>
        <v>39677.603473055649</v>
      </c>
    </row>
    <row r="94" spans="1:144" ht="14.4" thickBot="1">
      <c r="A94" s="160">
        <v>25.5</v>
      </c>
      <c r="B94" s="813"/>
      <c r="C94" s="814"/>
      <c r="D94" s="166"/>
      <c r="E94" s="166">
        <v>13.198481473749515</v>
      </c>
      <c r="F94" s="166">
        <v>42.219845689458438</v>
      </c>
      <c r="G94" s="166">
        <v>43.220328698557211</v>
      </c>
      <c r="H94" s="169">
        <v>1.361344138234839</v>
      </c>
      <c r="I94" s="1300"/>
      <c r="J94"/>
      <c r="L94" s="36">
        <v>25.5</v>
      </c>
      <c r="M94" s="155">
        <f t="shared" si="89"/>
        <v>0</v>
      </c>
      <c r="N94" s="155">
        <f t="shared" si="89"/>
        <v>0</v>
      </c>
      <c r="O94" s="155">
        <f t="shared" si="89"/>
        <v>0</v>
      </c>
      <c r="P94" s="155">
        <f t="shared" si="89"/>
        <v>16284.140819360829</v>
      </c>
      <c r="Q94" s="155">
        <f t="shared" si="89"/>
        <v>52090.379786964375</v>
      </c>
      <c r="R94" s="155">
        <f t="shared" si="89"/>
        <v>53324.764684950213</v>
      </c>
      <c r="S94" s="218">
        <f t="shared" si="89"/>
        <v>1679.6113776208381</v>
      </c>
      <c r="T94" s="677">
        <v>123378.89666889625</v>
      </c>
      <c r="W94" s="76">
        <v>25.5</v>
      </c>
      <c r="X94" s="815"/>
      <c r="Y94" s="816"/>
      <c r="Z94" s="817"/>
      <c r="AA94" s="817">
        <v>11.874530043983041</v>
      </c>
      <c r="AB94" s="817">
        <v>39.307045449821416</v>
      </c>
      <c r="AC94" s="817">
        <v>32.188204934025435</v>
      </c>
      <c r="AD94" s="819">
        <v>16.630219572170109</v>
      </c>
      <c r="AE94" s="1300"/>
      <c r="AH94" s="763">
        <v>25.5</v>
      </c>
      <c r="AI94" s="664">
        <f t="shared" si="82"/>
        <v>0</v>
      </c>
      <c r="AJ94" s="664">
        <f t="shared" si="83"/>
        <v>0</v>
      </c>
      <c r="AK94" s="664">
        <f t="shared" si="84"/>
        <v>0</v>
      </c>
      <c r="AL94" s="664">
        <f t="shared" si="85"/>
        <v>14650.664152882877</v>
      </c>
      <c r="AM94" s="664">
        <f t="shared" si="86"/>
        <v>48496.598989131249</v>
      </c>
      <c r="AN94" s="664">
        <f t="shared" si="87"/>
        <v>39713.452105123804</v>
      </c>
      <c r="AO94" s="664">
        <f t="shared" si="88"/>
        <v>20518.18142175832</v>
      </c>
      <c r="AP94" s="764">
        <v>170161.26484302912</v>
      </c>
      <c r="AS94" s="132">
        <v>25</v>
      </c>
      <c r="AT94" s="804"/>
      <c r="AU94" s="790"/>
      <c r="AV94" s="790">
        <v>20.588235294117645</v>
      </c>
      <c r="AW94" s="790">
        <v>32.352941176470587</v>
      </c>
      <c r="AX94" s="790">
        <v>29.411764705882355</v>
      </c>
      <c r="AY94" s="790">
        <v>17.647058823529413</v>
      </c>
      <c r="AZ94" s="38"/>
      <c r="BA94" s="131"/>
      <c r="BB94" s="158">
        <v>25</v>
      </c>
      <c r="BC94" s="787"/>
      <c r="BD94" s="657"/>
      <c r="BE94" s="657">
        <f t="shared" si="91"/>
        <v>37440.545119210656</v>
      </c>
      <c r="BF94" s="657">
        <f t="shared" si="93"/>
        <v>58835.142330188166</v>
      </c>
      <c r="BG94" s="657">
        <f t="shared" si="94"/>
        <v>53486.493027443794</v>
      </c>
      <c r="BH94" s="657">
        <f t="shared" si="95"/>
        <v>32091.89581646628</v>
      </c>
      <c r="BI94" s="805"/>
      <c r="BJ94" s="223">
        <v>181854.0762933089</v>
      </c>
      <c r="BM94" s="812">
        <v>23</v>
      </c>
      <c r="BN94" s="803"/>
      <c r="BO94" s="803"/>
      <c r="BP94" s="803">
        <v>44.444444444444443</v>
      </c>
      <c r="BQ94" s="803">
        <v>50</v>
      </c>
      <c r="BR94" s="803">
        <v>5.5555555555555554</v>
      </c>
      <c r="BS94" s="803"/>
      <c r="BT94" s="803"/>
      <c r="BU94" s="802">
        <v>100</v>
      </c>
      <c r="BW94" s="13">
        <v>390158.27138189843</v>
      </c>
      <c r="BX94" s="812">
        <v>23</v>
      </c>
      <c r="BY94" s="803">
        <v>0</v>
      </c>
      <c r="BZ94" s="803">
        <v>0</v>
      </c>
      <c r="CA94" s="803">
        <v>17340.367616973261</v>
      </c>
      <c r="CB94" s="803">
        <v>19507.913569094922</v>
      </c>
      <c r="CC94" s="803">
        <v>2167.5459521216576</v>
      </c>
      <c r="CD94" s="803">
        <v>0</v>
      </c>
      <c r="CE94" s="803">
        <v>0</v>
      </c>
      <c r="CF94" s="803">
        <v>39015.827138189838</v>
      </c>
      <c r="CJ94" s="659">
        <v>25</v>
      </c>
      <c r="CK94" s="659">
        <v>0</v>
      </c>
      <c r="CL94" s="659">
        <v>0</v>
      </c>
      <c r="CM94" s="659">
        <v>14.796984655815908</v>
      </c>
      <c r="CN94" s="659">
        <v>38.459961773191104</v>
      </c>
      <c r="CO94" s="659">
        <v>39.210825092776432</v>
      </c>
      <c r="CP94" s="659">
        <v>7.5322284782165587</v>
      </c>
      <c r="CQ94" s="208">
        <v>122764.93054057912</v>
      </c>
      <c r="CS94" s="659">
        <v>25</v>
      </c>
      <c r="CT94" s="801">
        <f t="shared" si="55"/>
        <v>0</v>
      </c>
      <c r="CU94" s="801">
        <f t="shared" si="56"/>
        <v>0</v>
      </c>
      <c r="CV94" s="801">
        <f t="shared" si="57"/>
        <v>18165.507934812551</v>
      </c>
      <c r="CW94" s="801">
        <f t="shared" si="58"/>
        <v>47215.345356791338</v>
      </c>
      <c r="CX94" s="801">
        <f t="shared" si="59"/>
        <v>48137.142189534956</v>
      </c>
      <c r="CY94" s="801">
        <f t="shared" si="60"/>
        <v>9246.9350594402786</v>
      </c>
      <c r="CZ94" s="1">
        <f t="shared" si="61"/>
        <v>122764.93054057912</v>
      </c>
      <c r="DB94" s="266">
        <v>25.5</v>
      </c>
      <c r="DC94" s="249">
        <v>0</v>
      </c>
      <c r="DD94" s="786">
        <v>0</v>
      </c>
      <c r="DE94" s="786">
        <v>0</v>
      </c>
      <c r="DF94" s="786">
        <v>41.666666666666671</v>
      </c>
      <c r="DG94" s="786">
        <v>50</v>
      </c>
      <c r="DH94" s="258">
        <v>8.3333333333333321</v>
      </c>
      <c r="DJ94" s="2">
        <v>25.5</v>
      </c>
      <c r="DK94" s="1">
        <v>79826.763777894637</v>
      </c>
      <c r="DM94" s="262">
        <v>25.5</v>
      </c>
      <c r="DN94" s="276">
        <f t="shared" si="68"/>
        <v>0</v>
      </c>
      <c r="DO94" s="276">
        <f t="shared" si="69"/>
        <v>0</v>
      </c>
      <c r="DP94" s="276">
        <f t="shared" si="70"/>
        <v>0</v>
      </c>
      <c r="DQ94" s="276">
        <f t="shared" si="71"/>
        <v>33261.15157412277</v>
      </c>
      <c r="DR94" s="276">
        <f t="shared" si="72"/>
        <v>39913.381888947319</v>
      </c>
      <c r="DS94" s="281">
        <f t="shared" si="73"/>
        <v>6652.2303148245519</v>
      </c>
      <c r="DT94" s="283">
        <f t="shared" si="74"/>
        <v>79826.763777894637</v>
      </c>
      <c r="DW94" s="266">
        <v>25.5</v>
      </c>
      <c r="DX94" s="302">
        <v>0</v>
      </c>
      <c r="DY94" s="801">
        <v>0</v>
      </c>
      <c r="DZ94" s="801">
        <v>0</v>
      </c>
      <c r="EA94" s="801">
        <v>36.923076923076927</v>
      </c>
      <c r="EB94" s="801">
        <v>49.230769230769234</v>
      </c>
      <c r="EC94" s="298">
        <v>13.846153846153847</v>
      </c>
      <c r="ED94" s="2">
        <v>25.5</v>
      </c>
      <c r="EE94" s="208">
        <v>29158.521724815131</v>
      </c>
      <c r="EF94" s="2">
        <f t="shared" si="75"/>
        <v>25.75</v>
      </c>
      <c r="EG94" s="262">
        <v>25.5</v>
      </c>
      <c r="EH94" s="276">
        <f t="shared" si="76"/>
        <v>0</v>
      </c>
      <c r="EI94" s="276">
        <f t="shared" si="77"/>
        <v>0</v>
      </c>
      <c r="EJ94" s="276">
        <f t="shared" si="78"/>
        <v>0</v>
      </c>
      <c r="EK94" s="276">
        <f t="shared" si="79"/>
        <v>10766.223406085588</v>
      </c>
      <c r="EL94" s="276">
        <f t="shared" si="80"/>
        <v>14354.964541447451</v>
      </c>
      <c r="EM94" s="276">
        <f t="shared" si="81"/>
        <v>4037.3337772820955</v>
      </c>
      <c r="EN94" s="301">
        <f t="shared" si="64"/>
        <v>29158.521724815135</v>
      </c>
    </row>
    <row r="95" spans="1:144" ht="14.4" thickBot="1">
      <c r="A95" s="160">
        <v>26</v>
      </c>
      <c r="B95" s="813"/>
      <c r="C95" s="814"/>
      <c r="D95" s="166"/>
      <c r="E95" s="166">
        <v>5.085774281581708</v>
      </c>
      <c r="F95" s="166">
        <v>45.235482109672766</v>
      </c>
      <c r="G95" s="166">
        <v>41.228213239210973</v>
      </c>
      <c r="H95" s="169">
        <v>8.450530369534544</v>
      </c>
      <c r="I95" s="1300"/>
      <c r="J95"/>
      <c r="L95" s="36">
        <v>26</v>
      </c>
      <c r="M95" s="155">
        <f t="shared" si="89"/>
        <v>0</v>
      </c>
      <c r="N95" s="155">
        <f t="shared" si="89"/>
        <v>0</v>
      </c>
      <c r="O95" s="155">
        <f t="shared" si="89"/>
        <v>0</v>
      </c>
      <c r="P95" s="155">
        <f t="shared" si="89"/>
        <v>4992.560387300452</v>
      </c>
      <c r="Q95" s="155">
        <f t="shared" si="89"/>
        <v>44406.389976661056</v>
      </c>
      <c r="R95" s="155">
        <f t="shared" si="89"/>
        <v>40472.567766661676</v>
      </c>
      <c r="S95" s="218">
        <f t="shared" si="89"/>
        <v>8295.6460194093252</v>
      </c>
      <c r="T95" s="677">
        <v>98167.16415003252</v>
      </c>
      <c r="W95" s="76">
        <v>26</v>
      </c>
      <c r="X95" s="815"/>
      <c r="Y95" s="816"/>
      <c r="Z95" s="817"/>
      <c r="AA95" s="817">
        <v>0</v>
      </c>
      <c r="AB95" s="817">
        <v>17.974331321083937</v>
      </c>
      <c r="AC95" s="817">
        <v>56.409210966486377</v>
      </c>
      <c r="AD95" s="819">
        <v>25.616457712429693</v>
      </c>
      <c r="AE95" s="1300"/>
      <c r="AH95" s="763">
        <v>26</v>
      </c>
      <c r="AI95" s="664">
        <f t="shared" si="82"/>
        <v>0</v>
      </c>
      <c r="AJ95" s="664">
        <f t="shared" si="83"/>
        <v>0</v>
      </c>
      <c r="AK95" s="664">
        <f t="shared" si="84"/>
        <v>0</v>
      </c>
      <c r="AL95" s="664">
        <f t="shared" si="85"/>
        <v>0</v>
      </c>
      <c r="AM95" s="664">
        <f t="shared" si="86"/>
        <v>17644.891332839175</v>
      </c>
      <c r="AN95" s="664">
        <f t="shared" si="87"/>
        <v>55375.322725208825</v>
      </c>
      <c r="AO95" s="664">
        <f t="shared" si="88"/>
        <v>25146.95009198452</v>
      </c>
      <c r="AP95" s="764">
        <v>83359.645247444074</v>
      </c>
      <c r="AS95" s="132">
        <v>25.5</v>
      </c>
      <c r="AT95" s="804"/>
      <c r="AU95" s="790"/>
      <c r="AV95" s="790">
        <v>6.666666666666667</v>
      </c>
      <c r="AW95" s="790">
        <v>36.666666666666664</v>
      </c>
      <c r="AX95" s="790">
        <v>40</v>
      </c>
      <c r="AY95" s="790">
        <v>16.666666666666664</v>
      </c>
      <c r="AZ95" s="38"/>
      <c r="BA95" s="131"/>
      <c r="BB95" s="158">
        <v>25.5</v>
      </c>
      <c r="BC95" s="787"/>
      <c r="BD95" s="657"/>
      <c r="BE95" s="657">
        <f t="shared" si="91"/>
        <v>8225.2597779264161</v>
      </c>
      <c r="BF95" s="657">
        <f t="shared" si="93"/>
        <v>45238.928778595291</v>
      </c>
      <c r="BG95" s="657">
        <f t="shared" si="94"/>
        <v>49351.558667558507</v>
      </c>
      <c r="BH95" s="657">
        <f t="shared" si="95"/>
        <v>20563.149444816037</v>
      </c>
      <c r="BI95" s="805"/>
      <c r="BJ95" s="223">
        <v>123378.89666889625</v>
      </c>
      <c r="BM95" s="812">
        <v>23.5</v>
      </c>
      <c r="BN95" s="803"/>
      <c r="BO95" s="803"/>
      <c r="BP95" s="803">
        <v>35.652173913043477</v>
      </c>
      <c r="BQ95" s="803">
        <v>50.434782608695649</v>
      </c>
      <c r="BR95" s="803">
        <v>13.913043478260869</v>
      </c>
      <c r="BS95" s="803"/>
      <c r="BT95" s="803"/>
      <c r="BU95" s="802">
        <v>100</v>
      </c>
      <c r="BW95" s="13">
        <v>463787.63289871707</v>
      </c>
      <c r="BX95" s="812">
        <v>23.5</v>
      </c>
      <c r="BY95" s="803">
        <v>0</v>
      </c>
      <c r="BZ95" s="803">
        <v>0</v>
      </c>
      <c r="CA95" s="803">
        <v>16535.037346823825</v>
      </c>
      <c r="CB95" s="803">
        <v>23391.028441848339</v>
      </c>
      <c r="CC95" s="803">
        <v>6452.6975011995419</v>
      </c>
      <c r="CD95" s="803">
        <v>0</v>
      </c>
      <c r="CE95" s="803">
        <v>0</v>
      </c>
      <c r="CF95" s="803">
        <v>46378.763289871698</v>
      </c>
      <c r="CJ95" s="659">
        <v>25.5</v>
      </c>
      <c r="CK95" s="659">
        <v>0</v>
      </c>
      <c r="CL95" s="659">
        <v>0</v>
      </c>
      <c r="CM95" s="659">
        <v>7.9062896426817737</v>
      </c>
      <c r="CN95" s="659">
        <v>33.760277482207528</v>
      </c>
      <c r="CO95" s="659">
        <v>43.49740225189916</v>
      </c>
      <c r="CP95" s="659">
        <v>14.83603062321154</v>
      </c>
      <c r="CQ95" s="208">
        <v>91832.072877550934</v>
      </c>
      <c r="CS95" s="659">
        <v>25.5</v>
      </c>
      <c r="CT95" s="801">
        <f t="shared" si="55"/>
        <v>0</v>
      </c>
      <c r="CU95" s="801">
        <f t="shared" si="56"/>
        <v>0</v>
      </c>
      <c r="CV95" s="801">
        <f t="shared" si="57"/>
        <v>7260.5096665777883</v>
      </c>
      <c r="CW95" s="801">
        <f t="shared" si="58"/>
        <v>31002.762621124235</v>
      </c>
      <c r="CX95" s="801">
        <f t="shared" si="59"/>
        <v>39944.566135805515</v>
      </c>
      <c r="CY95" s="801">
        <f t="shared" si="60"/>
        <v>13624.234454043397</v>
      </c>
      <c r="CZ95" s="1">
        <f t="shared" si="61"/>
        <v>91832.072877550934</v>
      </c>
      <c r="DB95" s="266">
        <v>26</v>
      </c>
      <c r="DC95" s="249">
        <v>0</v>
      </c>
      <c r="DD95" s="786">
        <v>0</v>
      </c>
      <c r="DE95" s="786">
        <v>0</v>
      </c>
      <c r="DF95" s="786">
        <v>17.647058823529413</v>
      </c>
      <c r="DG95" s="786">
        <v>64.705882352941174</v>
      </c>
      <c r="DH95" s="258">
        <v>17.647058823529413</v>
      </c>
      <c r="DJ95" s="2">
        <v>26</v>
      </c>
      <c r="DK95" s="1">
        <v>41061.5520400432</v>
      </c>
      <c r="DM95" s="262">
        <v>26</v>
      </c>
      <c r="DN95" s="276">
        <f t="shared" si="68"/>
        <v>0</v>
      </c>
      <c r="DO95" s="276">
        <f t="shared" si="69"/>
        <v>0</v>
      </c>
      <c r="DP95" s="276">
        <f t="shared" si="70"/>
        <v>0</v>
      </c>
      <c r="DQ95" s="276">
        <f t="shared" si="71"/>
        <v>7246.1562423605656</v>
      </c>
      <c r="DR95" s="276">
        <f t="shared" si="72"/>
        <v>26569.239555322067</v>
      </c>
      <c r="DS95" s="281">
        <f t="shared" si="73"/>
        <v>7246.1562423605656</v>
      </c>
      <c r="DT95" s="283">
        <f t="shared" si="74"/>
        <v>41061.5520400432</v>
      </c>
      <c r="DW95" s="266">
        <v>26</v>
      </c>
      <c r="DX95" s="302">
        <v>0</v>
      </c>
      <c r="DY95" s="801">
        <v>0</v>
      </c>
      <c r="DZ95" s="801">
        <v>0</v>
      </c>
      <c r="EA95" s="801">
        <v>24.137931034482758</v>
      </c>
      <c r="EB95" s="801">
        <v>58.620689655172406</v>
      </c>
      <c r="EC95" s="298">
        <v>17.241379310344829</v>
      </c>
      <c r="ED95" s="2">
        <v>26</v>
      </c>
      <c r="EE95" s="208">
        <v>14387.481634400681</v>
      </c>
      <c r="EF95" s="2">
        <f t="shared" si="75"/>
        <v>26.25</v>
      </c>
      <c r="EG95" s="262">
        <v>26</v>
      </c>
      <c r="EH95" s="276">
        <f t="shared" si="76"/>
        <v>0</v>
      </c>
      <c r="EI95" s="276">
        <f t="shared" si="77"/>
        <v>0</v>
      </c>
      <c r="EJ95" s="276">
        <f t="shared" si="78"/>
        <v>0</v>
      </c>
      <c r="EK95" s="276">
        <f t="shared" si="79"/>
        <v>3472.8403945105092</v>
      </c>
      <c r="EL95" s="276">
        <f t="shared" si="80"/>
        <v>8434.0409580969499</v>
      </c>
      <c r="EM95" s="276">
        <f t="shared" si="81"/>
        <v>2480.6002817932213</v>
      </c>
      <c r="EN95" s="301">
        <f t="shared" si="64"/>
        <v>14387.481634400679</v>
      </c>
    </row>
    <row r="96" spans="1:144" ht="14.4" thickBot="1">
      <c r="A96" s="160">
        <v>26.5</v>
      </c>
      <c r="B96" s="813"/>
      <c r="C96" s="814"/>
      <c r="D96" s="166"/>
      <c r="E96" s="166"/>
      <c r="F96" s="166">
        <v>31.697423175647714</v>
      </c>
      <c r="G96" s="166">
        <v>51.104537705772678</v>
      </c>
      <c r="H96" s="169">
        <v>17.198039118579604</v>
      </c>
      <c r="I96" s="1300"/>
      <c r="J96"/>
      <c r="L96" s="36">
        <v>26.5</v>
      </c>
      <c r="M96" s="155">
        <f t="shared" si="89"/>
        <v>0</v>
      </c>
      <c r="N96" s="155">
        <f t="shared" si="89"/>
        <v>0</v>
      </c>
      <c r="O96" s="155">
        <f t="shared" si="89"/>
        <v>0</v>
      </c>
      <c r="P96" s="155">
        <f t="shared" si="89"/>
        <v>0</v>
      </c>
      <c r="Q96" s="155">
        <f t="shared" si="89"/>
        <v>20382.589855567108</v>
      </c>
      <c r="R96" s="155">
        <f t="shared" si="89"/>
        <v>32862.06661162903</v>
      </c>
      <c r="S96" s="218">
        <f t="shared" si="89"/>
        <v>11058.961346211825</v>
      </c>
      <c r="T96" s="677">
        <v>64303.61781340796</v>
      </c>
      <c r="W96" s="76">
        <v>26.5</v>
      </c>
      <c r="X96" s="815"/>
      <c r="Y96" s="816"/>
      <c r="Z96" s="817"/>
      <c r="AA96" s="817">
        <v>4.9486866673394703</v>
      </c>
      <c r="AB96" s="817">
        <v>29.69212000403682</v>
      </c>
      <c r="AC96" s="817">
        <v>42.908911850132462</v>
      </c>
      <c r="AD96" s="819">
        <v>22.450281478491242</v>
      </c>
      <c r="AE96" s="1300"/>
      <c r="AH96" s="763">
        <v>26.5</v>
      </c>
      <c r="AI96" s="664">
        <f t="shared" si="82"/>
        <v>0</v>
      </c>
      <c r="AJ96" s="664">
        <f t="shared" si="83"/>
        <v>0</v>
      </c>
      <c r="AK96" s="664">
        <f t="shared" si="84"/>
        <v>0</v>
      </c>
      <c r="AL96" s="664">
        <f t="shared" si="85"/>
        <v>3182.1845613490486</v>
      </c>
      <c r="AM96" s="664">
        <f t="shared" si="86"/>
        <v>19093.10736809429</v>
      </c>
      <c r="AN96" s="664">
        <f t="shared" si="87"/>
        <v>27591.982684001297</v>
      </c>
      <c r="AO96" s="664">
        <f t="shared" si="88"/>
        <v>14436.343199963321</v>
      </c>
      <c r="AP96" s="764">
        <v>46031.547473081388</v>
      </c>
      <c r="AS96" s="132">
        <v>26</v>
      </c>
      <c r="AT96" s="804"/>
      <c r="AU96" s="790"/>
      <c r="AV96" s="790">
        <v>7.6923076923076925</v>
      </c>
      <c r="AW96" s="790">
        <v>30.76923076923077</v>
      </c>
      <c r="AX96" s="790">
        <v>46.153846153846153</v>
      </c>
      <c r="AY96" s="790">
        <v>15.384615384615385</v>
      </c>
      <c r="AZ96" s="38"/>
      <c r="BA96" s="131"/>
      <c r="BB96" s="158">
        <v>26</v>
      </c>
      <c r="BC96" s="787"/>
      <c r="BD96" s="657"/>
      <c r="BE96" s="657">
        <f t="shared" si="91"/>
        <v>7551.3203192332712</v>
      </c>
      <c r="BF96" s="657">
        <f t="shared" si="93"/>
        <v>30205.281276933085</v>
      </c>
      <c r="BG96" s="657">
        <f t="shared" si="94"/>
        <v>45307.921915399624</v>
      </c>
      <c r="BH96" s="657">
        <f t="shared" si="95"/>
        <v>15102.640638466542</v>
      </c>
      <c r="BI96" s="805"/>
      <c r="BJ96" s="223">
        <v>98167.16415003252</v>
      </c>
      <c r="BM96" s="812">
        <v>24</v>
      </c>
      <c r="BN96" s="803"/>
      <c r="BO96" s="803"/>
      <c r="BP96" s="803">
        <v>24.347826086956523</v>
      </c>
      <c r="BQ96" s="803">
        <v>53.913043478260867</v>
      </c>
      <c r="BR96" s="803">
        <v>20</v>
      </c>
      <c r="BS96" s="803">
        <v>1.7391304347826086</v>
      </c>
      <c r="BT96" s="803"/>
      <c r="BU96" s="802">
        <v>100</v>
      </c>
      <c r="BW96" s="13">
        <v>565582.39882813767</v>
      </c>
      <c r="BX96" s="812">
        <v>24</v>
      </c>
      <c r="BY96" s="803">
        <v>0</v>
      </c>
      <c r="BZ96" s="803">
        <v>0</v>
      </c>
      <c r="CA96" s="803">
        <v>13770.701884511178</v>
      </c>
      <c r="CB96" s="803">
        <v>30492.268458560462</v>
      </c>
      <c r="CC96" s="803">
        <v>11311.647976562754</v>
      </c>
      <c r="CD96" s="803">
        <v>983.62156317936979</v>
      </c>
      <c r="CE96" s="803">
        <v>0</v>
      </c>
      <c r="CF96" s="803">
        <v>56558.239882813759</v>
      </c>
      <c r="CJ96" s="659">
        <v>26</v>
      </c>
      <c r="CK96" s="659">
        <v>0</v>
      </c>
      <c r="CL96" s="659">
        <v>0</v>
      </c>
      <c r="CM96" s="659">
        <v>1.6629203844037099</v>
      </c>
      <c r="CN96" s="659">
        <v>24.062825844568017</v>
      </c>
      <c r="CO96" s="659">
        <v>44.765836477475965</v>
      </c>
      <c r="CP96" s="659">
        <v>29.508417293552299</v>
      </c>
      <c r="CQ96" s="208">
        <v>45403.612601112211</v>
      </c>
      <c r="CS96" s="659">
        <v>26</v>
      </c>
      <c r="CT96" s="801">
        <f t="shared" si="55"/>
        <v>0</v>
      </c>
      <c r="CU96" s="801">
        <f t="shared" si="56"/>
        <v>0</v>
      </c>
      <c r="CV96" s="801">
        <f t="shared" si="57"/>
        <v>755.02592919958647</v>
      </c>
      <c r="CW96" s="801">
        <f t="shared" si="58"/>
        <v>10925.392227347969</v>
      </c>
      <c r="CX96" s="801">
        <f t="shared" si="59"/>
        <v>20325.306971880564</v>
      </c>
      <c r="CY96" s="801">
        <f t="shared" si="60"/>
        <v>13397.887472684086</v>
      </c>
      <c r="CZ96" s="1">
        <f t="shared" si="61"/>
        <v>45403.612601112203</v>
      </c>
      <c r="DB96" s="266">
        <v>26.5</v>
      </c>
      <c r="DC96" s="249">
        <v>0</v>
      </c>
      <c r="DD96" s="786">
        <v>0</v>
      </c>
      <c r="DE96" s="786">
        <v>0</v>
      </c>
      <c r="DF96" s="786">
        <v>8.3333333333333321</v>
      </c>
      <c r="DG96" s="786">
        <v>58.333333333333336</v>
      </c>
      <c r="DH96" s="258">
        <v>33.333333333333329</v>
      </c>
      <c r="DJ96" s="2">
        <v>26.5</v>
      </c>
      <c r="DK96" s="1">
        <v>14846.744067335725</v>
      </c>
      <c r="DM96" s="262">
        <v>26.5</v>
      </c>
      <c r="DN96" s="276">
        <f t="shared" si="68"/>
        <v>0</v>
      </c>
      <c r="DO96" s="276">
        <f t="shared" si="69"/>
        <v>0</v>
      </c>
      <c r="DP96" s="276">
        <f t="shared" si="70"/>
        <v>0</v>
      </c>
      <c r="DQ96" s="276">
        <f t="shared" si="71"/>
        <v>1237.2286722779768</v>
      </c>
      <c r="DR96" s="276">
        <f t="shared" si="72"/>
        <v>8660.6007059458407</v>
      </c>
      <c r="DS96" s="281">
        <f t="shared" si="73"/>
        <v>4948.9146891119071</v>
      </c>
      <c r="DT96" s="283">
        <f t="shared" si="74"/>
        <v>14846.744067335725</v>
      </c>
      <c r="DW96" s="266">
        <v>26.5</v>
      </c>
      <c r="DX96" s="302">
        <v>0</v>
      </c>
      <c r="DY96" s="801">
        <v>0</v>
      </c>
      <c r="DZ96" s="801">
        <v>0</v>
      </c>
      <c r="EA96" s="801">
        <v>6.8181818181818175</v>
      </c>
      <c r="EB96" s="801">
        <v>72.727272727272734</v>
      </c>
      <c r="EC96" s="298">
        <v>20.454545454545457</v>
      </c>
      <c r="ED96" s="2">
        <v>26.5</v>
      </c>
      <c r="EE96" s="208">
        <v>4789.7683157557449</v>
      </c>
      <c r="EF96" s="2">
        <f t="shared" si="75"/>
        <v>26.75</v>
      </c>
      <c r="EG96" s="262">
        <v>26.5</v>
      </c>
      <c r="EH96" s="276">
        <f t="shared" si="76"/>
        <v>0</v>
      </c>
      <c r="EI96" s="276">
        <f t="shared" si="77"/>
        <v>0</v>
      </c>
      <c r="EJ96" s="276">
        <f t="shared" si="78"/>
        <v>0</v>
      </c>
      <c r="EK96" s="276">
        <f t="shared" si="79"/>
        <v>326.57511243789168</v>
      </c>
      <c r="EL96" s="276">
        <f t="shared" si="80"/>
        <v>3483.4678660041782</v>
      </c>
      <c r="EM96" s="276">
        <f t="shared" si="81"/>
        <v>979.72533731367514</v>
      </c>
      <c r="EN96" s="301">
        <f t="shared" si="64"/>
        <v>4789.7683157557449</v>
      </c>
    </row>
    <row r="97" spans="1:144" ht="14.4" thickBot="1">
      <c r="A97" s="160">
        <v>27</v>
      </c>
      <c r="B97" s="813"/>
      <c r="C97" s="814"/>
      <c r="D97" s="166"/>
      <c r="E97" s="166"/>
      <c r="F97" s="166">
        <v>26.689801199110626</v>
      </c>
      <c r="G97" s="166">
        <v>43.216302645266886</v>
      </c>
      <c r="H97" s="169">
        <v>30.093896155622495</v>
      </c>
      <c r="I97" s="1300"/>
      <c r="J97"/>
      <c r="L97" s="36">
        <v>27</v>
      </c>
      <c r="M97" s="155">
        <f t="shared" si="89"/>
        <v>0</v>
      </c>
      <c r="N97" s="155">
        <f t="shared" si="89"/>
        <v>0</v>
      </c>
      <c r="O97" s="155">
        <f t="shared" si="89"/>
        <v>0</v>
      </c>
      <c r="P97" s="155">
        <f t="shared" si="89"/>
        <v>0</v>
      </c>
      <c r="Q97" s="155">
        <f t="shared" si="89"/>
        <v>7574.8119130575033</v>
      </c>
      <c r="R97" s="155">
        <f t="shared" si="89"/>
        <v>12265.185554344798</v>
      </c>
      <c r="S97" s="218">
        <f t="shared" si="89"/>
        <v>8540.9254797117319</v>
      </c>
      <c r="T97" s="677">
        <v>28380.922947114032</v>
      </c>
      <c r="W97" s="76">
        <v>27</v>
      </c>
      <c r="X97" s="815"/>
      <c r="Y97" s="816"/>
      <c r="Z97" s="817"/>
      <c r="AA97" s="817"/>
      <c r="AB97" s="817">
        <v>13.693485880249451</v>
      </c>
      <c r="AC97" s="817">
        <v>53.423371470062364</v>
      </c>
      <c r="AD97" s="819">
        <v>32.883142649688189</v>
      </c>
      <c r="AE97" s="1300"/>
      <c r="AH97" s="763">
        <v>27</v>
      </c>
      <c r="AI97" s="664">
        <f t="shared" si="82"/>
        <v>0</v>
      </c>
      <c r="AJ97" s="664">
        <f t="shared" si="83"/>
        <v>0</v>
      </c>
      <c r="AK97" s="664">
        <f t="shared" si="84"/>
        <v>0</v>
      </c>
      <c r="AL97" s="664">
        <f t="shared" si="85"/>
        <v>0</v>
      </c>
      <c r="AM97" s="664">
        <f t="shared" si="86"/>
        <v>3886.3376764475361</v>
      </c>
      <c r="AN97" s="664">
        <f t="shared" si="87"/>
        <v>15162.045892668901</v>
      </c>
      <c r="AO97" s="664">
        <f t="shared" si="88"/>
        <v>9332.5393779975966</v>
      </c>
      <c r="AP97" s="764">
        <v>27652.061389420694</v>
      </c>
      <c r="AS97" s="132">
        <v>26.5</v>
      </c>
      <c r="AT97" s="804"/>
      <c r="AU97" s="790"/>
      <c r="AV97" s="790"/>
      <c r="AW97" s="790">
        <v>16.666666666666664</v>
      </c>
      <c r="AX97" s="790">
        <v>33.333333333333329</v>
      </c>
      <c r="AY97" s="790">
        <v>41.666666666666671</v>
      </c>
      <c r="AZ97" s="38">
        <v>8.3333333333333321</v>
      </c>
      <c r="BA97" s="131"/>
      <c r="BB97" s="158">
        <v>26.5</v>
      </c>
      <c r="BC97" s="787"/>
      <c r="BD97" s="657"/>
      <c r="BE97" s="657"/>
      <c r="BF97" s="657">
        <f t="shared" si="93"/>
        <v>10717.269635567991</v>
      </c>
      <c r="BG97" s="657">
        <f t="shared" si="94"/>
        <v>21434.539271135982</v>
      </c>
      <c r="BH97" s="657">
        <f t="shared" si="95"/>
        <v>26793.174088919986</v>
      </c>
      <c r="BI97" s="805">
        <f t="shared" ref="BI97:BI103" si="96">AZ97%*$BJ97</f>
        <v>5358.6348177839955</v>
      </c>
      <c r="BJ97" s="223">
        <v>64303.61781340796</v>
      </c>
      <c r="BM97" s="812">
        <v>24.5</v>
      </c>
      <c r="BN97" s="803"/>
      <c r="BO97" s="803"/>
      <c r="BP97" s="803">
        <v>8.7719298245614024</v>
      </c>
      <c r="BQ97" s="803">
        <v>42.982456140350877</v>
      </c>
      <c r="BR97" s="803">
        <v>43.859649122807014</v>
      </c>
      <c r="BS97" s="803">
        <v>4.3859649122807012</v>
      </c>
      <c r="BT97" s="803"/>
      <c r="BU97" s="802">
        <v>100</v>
      </c>
      <c r="BW97" s="13">
        <v>562545.39856116334</v>
      </c>
      <c r="BX97" s="812">
        <v>24.5</v>
      </c>
      <c r="BY97" s="803">
        <v>0</v>
      </c>
      <c r="BZ97" s="803">
        <v>0</v>
      </c>
      <c r="CA97" s="803">
        <v>4934.6087593084503</v>
      </c>
      <c r="CB97" s="803">
        <v>24179.582920611407</v>
      </c>
      <c r="CC97" s="803">
        <v>24673.04379654225</v>
      </c>
      <c r="CD97" s="803">
        <v>2467.3043796542252</v>
      </c>
      <c r="CE97" s="803">
        <v>0</v>
      </c>
      <c r="CF97" s="803">
        <v>56254.539856116338</v>
      </c>
      <c r="CJ97" s="659">
        <v>26.5</v>
      </c>
      <c r="CK97" s="659">
        <v>0</v>
      </c>
      <c r="CL97" s="659">
        <v>0</v>
      </c>
      <c r="CM97" s="659">
        <v>0</v>
      </c>
      <c r="CN97" s="659">
        <v>18.955885283421242</v>
      </c>
      <c r="CO97" s="659">
        <v>41.420079068126533</v>
      </c>
      <c r="CP97" s="659">
        <v>39.624035648452235</v>
      </c>
      <c r="CQ97" s="208">
        <v>17322.560150634385</v>
      </c>
      <c r="CS97" s="659">
        <v>26.5</v>
      </c>
      <c r="CT97" s="801">
        <f t="shared" si="55"/>
        <v>0</v>
      </c>
      <c r="CU97" s="801">
        <f t="shared" si="56"/>
        <v>0</v>
      </c>
      <c r="CV97" s="801">
        <f t="shared" si="57"/>
        <v>0</v>
      </c>
      <c r="CW97" s="801">
        <f t="shared" si="58"/>
        <v>3283.644630305896</v>
      </c>
      <c r="CX97" s="801">
        <f t="shared" si="59"/>
        <v>7175.0181110165404</v>
      </c>
      <c r="CY97" s="801">
        <f t="shared" si="60"/>
        <v>6863.8974093119496</v>
      </c>
      <c r="CZ97" s="1">
        <f t="shared" si="61"/>
        <v>17322.560150634385</v>
      </c>
      <c r="DB97" s="266">
        <v>27</v>
      </c>
      <c r="DC97" s="249">
        <v>0</v>
      </c>
      <c r="DD97" s="786">
        <v>0</v>
      </c>
      <c r="DE97" s="786">
        <v>0</v>
      </c>
      <c r="DF97" s="786">
        <v>0</v>
      </c>
      <c r="DG97" s="786">
        <v>0</v>
      </c>
      <c r="DH97" s="258">
        <v>100</v>
      </c>
      <c r="DJ97" s="2">
        <v>27</v>
      </c>
      <c r="DK97" s="1">
        <v>5469.2052693934102</v>
      </c>
      <c r="DM97" s="262">
        <v>27</v>
      </c>
      <c r="DN97" s="276">
        <f t="shared" si="68"/>
        <v>0</v>
      </c>
      <c r="DO97" s="276">
        <f t="shared" si="69"/>
        <v>0</v>
      </c>
      <c r="DP97" s="276">
        <f t="shared" si="70"/>
        <v>0</v>
      </c>
      <c r="DQ97" s="276">
        <f t="shared" si="71"/>
        <v>0</v>
      </c>
      <c r="DR97" s="276">
        <f t="shared" si="72"/>
        <v>0</v>
      </c>
      <c r="DS97" s="281">
        <f t="shared" si="73"/>
        <v>5469.2052693934102</v>
      </c>
      <c r="DT97" s="283">
        <f t="shared" si="74"/>
        <v>5469.2052693934102</v>
      </c>
      <c r="DW97" s="266">
        <v>27</v>
      </c>
      <c r="DX97" s="302">
        <v>0</v>
      </c>
      <c r="DY97" s="801">
        <v>0</v>
      </c>
      <c r="DZ97" s="801">
        <v>0</v>
      </c>
      <c r="EA97" s="801">
        <v>0</v>
      </c>
      <c r="EB97" s="801">
        <v>40.625</v>
      </c>
      <c r="EC97" s="298">
        <v>59.375</v>
      </c>
      <c r="ED97" s="2">
        <v>27</v>
      </c>
      <c r="EE97" s="208">
        <v>2392.6576021639275</v>
      </c>
      <c r="EF97" s="2">
        <f t="shared" si="75"/>
        <v>27.25</v>
      </c>
      <c r="EG97" s="262">
        <v>27</v>
      </c>
      <c r="EH97" s="276">
        <f t="shared" si="76"/>
        <v>0</v>
      </c>
      <c r="EI97" s="276">
        <f t="shared" si="77"/>
        <v>0</v>
      </c>
      <c r="EJ97" s="276">
        <f t="shared" si="78"/>
        <v>0</v>
      </c>
      <c r="EK97" s="276">
        <f t="shared" si="79"/>
        <v>0</v>
      </c>
      <c r="EL97" s="276">
        <f t="shared" si="80"/>
        <v>972.01715087909554</v>
      </c>
      <c r="EM97" s="276">
        <f t="shared" si="81"/>
        <v>1420.6404512848319</v>
      </c>
      <c r="EN97" s="301">
        <f t="shared" si="64"/>
        <v>2392.6576021639275</v>
      </c>
    </row>
    <row r="98" spans="1:144" ht="14.4" thickBot="1">
      <c r="A98" s="160">
        <v>27.5</v>
      </c>
      <c r="B98" s="813"/>
      <c r="C98" s="814"/>
      <c r="D98" s="166"/>
      <c r="E98" s="166"/>
      <c r="F98" s="166"/>
      <c r="G98" s="166">
        <v>50.136497405893408</v>
      </c>
      <c r="H98" s="169">
        <v>49.863502594106585</v>
      </c>
      <c r="I98" s="1300"/>
      <c r="J98"/>
      <c r="L98" s="36">
        <v>27.5</v>
      </c>
      <c r="M98" s="155">
        <f t="shared" si="89"/>
        <v>0</v>
      </c>
      <c r="N98" s="155">
        <f t="shared" si="89"/>
        <v>0</v>
      </c>
      <c r="O98" s="155">
        <f t="shared" si="89"/>
        <v>0</v>
      </c>
      <c r="P98" s="155">
        <f t="shared" si="89"/>
        <v>0</v>
      </c>
      <c r="Q98" s="155">
        <f t="shared" si="89"/>
        <v>0</v>
      </c>
      <c r="R98" s="155">
        <f t="shared" si="89"/>
        <v>6640.9502673217439</v>
      </c>
      <c r="S98" s="218">
        <f t="shared" si="89"/>
        <v>6604.7900833815693</v>
      </c>
      <c r="T98" s="677">
        <v>13245.740350703314</v>
      </c>
      <c r="W98" s="76">
        <v>27.5</v>
      </c>
      <c r="X98" s="815"/>
      <c r="Y98" s="816"/>
      <c r="Z98" s="817"/>
      <c r="AA98" s="817"/>
      <c r="AB98" s="817"/>
      <c r="AC98" s="817"/>
      <c r="AD98" s="819">
        <v>100</v>
      </c>
      <c r="AE98" s="1300"/>
      <c r="AH98" s="763">
        <v>27.5</v>
      </c>
      <c r="AI98" s="664">
        <f t="shared" si="82"/>
        <v>0</v>
      </c>
      <c r="AJ98" s="664">
        <f t="shared" si="83"/>
        <v>0</v>
      </c>
      <c r="AK98" s="664">
        <f t="shared" si="84"/>
        <v>0</v>
      </c>
      <c r="AL98" s="664">
        <f t="shared" si="85"/>
        <v>0</v>
      </c>
      <c r="AM98" s="664">
        <f t="shared" si="86"/>
        <v>0</v>
      </c>
      <c r="AN98" s="664">
        <f t="shared" si="87"/>
        <v>0</v>
      </c>
      <c r="AO98" s="664">
        <f t="shared" si="88"/>
        <v>13245.740350703314</v>
      </c>
      <c r="AP98" s="764">
        <v>5595.2984828824528</v>
      </c>
      <c r="AS98" s="132">
        <v>27</v>
      </c>
      <c r="AT98" s="804"/>
      <c r="AU98" s="790"/>
      <c r="AV98" s="790"/>
      <c r="AW98" s="790"/>
      <c r="AX98" s="711"/>
      <c r="AY98" s="790">
        <v>55.555555555555557</v>
      </c>
      <c r="AZ98" s="38">
        <v>44.444444444444443</v>
      </c>
      <c r="BA98" s="131"/>
      <c r="BB98" s="158">
        <v>27</v>
      </c>
      <c r="BC98" s="787"/>
      <c r="BD98" s="657"/>
      <c r="BE98" s="657"/>
      <c r="BF98" s="657"/>
      <c r="BG98" s="657"/>
      <c r="BH98" s="657">
        <f t="shared" si="95"/>
        <v>15767.179415063352</v>
      </c>
      <c r="BI98" s="805">
        <f t="shared" si="96"/>
        <v>12613.743532050679</v>
      </c>
      <c r="BJ98" s="223">
        <v>28380.922947114032</v>
      </c>
      <c r="BM98" s="812">
        <v>25</v>
      </c>
      <c r="BN98" s="803"/>
      <c r="BO98" s="803"/>
      <c r="BP98" s="803">
        <v>2.5862068965517242</v>
      </c>
      <c r="BQ98" s="803">
        <v>34.482758620689658</v>
      </c>
      <c r="BR98" s="803">
        <v>50</v>
      </c>
      <c r="BS98" s="803">
        <v>12.931034482758621</v>
      </c>
      <c r="BT98" s="803"/>
      <c r="BU98" s="802">
        <v>100</v>
      </c>
      <c r="BW98" s="13">
        <v>351832.31251767534</v>
      </c>
      <c r="BX98" s="812">
        <v>25</v>
      </c>
      <c r="BY98" s="803">
        <v>0</v>
      </c>
      <c r="BZ98" s="803">
        <v>0</v>
      </c>
      <c r="CA98" s="803">
        <v>909.91115306295353</v>
      </c>
      <c r="CB98" s="803">
        <v>12132.148707506047</v>
      </c>
      <c r="CC98" s="803">
        <v>17591.615625883765</v>
      </c>
      <c r="CD98" s="803">
        <v>4549.5557653147671</v>
      </c>
      <c r="CE98" s="803">
        <v>0</v>
      </c>
      <c r="CF98" s="803">
        <v>35183.231251767538</v>
      </c>
      <c r="CJ98" s="659">
        <v>27</v>
      </c>
      <c r="CK98" s="659">
        <v>0</v>
      </c>
      <c r="CL98" s="659">
        <v>0</v>
      </c>
      <c r="CM98" s="659">
        <v>0</v>
      </c>
      <c r="CN98" s="659">
        <v>9.3735666214698199</v>
      </c>
      <c r="CO98" s="659">
        <v>24.834550358350967</v>
      </c>
      <c r="CP98" s="659">
        <v>65.791883020179228</v>
      </c>
      <c r="CQ98" s="208">
        <v>6980.294884894176</v>
      </c>
      <c r="CS98" s="659">
        <v>27</v>
      </c>
      <c r="CT98" s="801">
        <f t="shared" si="55"/>
        <v>0</v>
      </c>
      <c r="CU98" s="801">
        <f t="shared" si="56"/>
        <v>0</v>
      </c>
      <c r="CV98" s="801">
        <f t="shared" si="57"/>
        <v>0</v>
      </c>
      <c r="CW98" s="801">
        <f t="shared" si="58"/>
        <v>654.30259141060571</v>
      </c>
      <c r="CX98" s="801">
        <f t="shared" si="59"/>
        <v>1733.5248483504408</v>
      </c>
      <c r="CY98" s="801">
        <f t="shared" si="60"/>
        <v>4592.4674451331312</v>
      </c>
      <c r="CZ98" s="1">
        <f t="shared" si="61"/>
        <v>6980.2948848941778</v>
      </c>
      <c r="DB98" s="266">
        <v>27.5</v>
      </c>
      <c r="DC98" s="249">
        <v>0</v>
      </c>
      <c r="DD98" s="786">
        <v>0</v>
      </c>
      <c r="DE98" s="786">
        <v>0</v>
      </c>
      <c r="DF98" s="786">
        <v>0</v>
      </c>
      <c r="DG98" s="786">
        <v>0</v>
      </c>
      <c r="DH98" s="258">
        <v>100</v>
      </c>
      <c r="DJ98" s="2">
        <v>27.5</v>
      </c>
      <c r="DK98" s="1">
        <v>1463.0612777212507</v>
      </c>
      <c r="DM98" s="262">
        <v>27.5</v>
      </c>
      <c r="DN98" s="276">
        <f t="shared" si="68"/>
        <v>0</v>
      </c>
      <c r="DO98" s="276">
        <f t="shared" si="69"/>
        <v>0</v>
      </c>
      <c r="DP98" s="276">
        <f t="shared" si="70"/>
        <v>0</v>
      </c>
      <c r="DQ98" s="276">
        <f t="shared" si="71"/>
        <v>0</v>
      </c>
      <c r="DR98" s="276">
        <f t="shared" si="72"/>
        <v>0</v>
      </c>
      <c r="DS98" s="281">
        <f t="shared" si="73"/>
        <v>1463.0612777212507</v>
      </c>
      <c r="DT98" s="283">
        <f t="shared" si="74"/>
        <v>1463.0612777212507</v>
      </c>
      <c r="DW98" s="266">
        <v>27.5</v>
      </c>
      <c r="DX98" s="302">
        <v>0</v>
      </c>
      <c r="DY98" s="801">
        <v>0</v>
      </c>
      <c r="DZ98" s="801">
        <v>0</v>
      </c>
      <c r="EA98" s="801">
        <v>0</v>
      </c>
      <c r="EB98" s="801">
        <v>66.666666666666657</v>
      </c>
      <c r="EC98" s="298">
        <v>33.333333333333329</v>
      </c>
      <c r="ED98" s="2">
        <v>27.5</v>
      </c>
      <c r="EE98" s="208">
        <v>871.68598221136961</v>
      </c>
      <c r="EF98" s="2">
        <f t="shared" si="75"/>
        <v>27.75</v>
      </c>
      <c r="EG98" s="262">
        <v>27.5</v>
      </c>
      <c r="EH98" s="276">
        <f t="shared" si="76"/>
        <v>0</v>
      </c>
      <c r="EI98" s="276">
        <f t="shared" si="77"/>
        <v>0</v>
      </c>
      <c r="EJ98" s="276">
        <f t="shared" si="78"/>
        <v>0</v>
      </c>
      <c r="EK98" s="276">
        <f t="shared" si="79"/>
        <v>0</v>
      </c>
      <c r="EL98" s="276">
        <f t="shared" si="80"/>
        <v>581.12398814091296</v>
      </c>
      <c r="EM98" s="276">
        <f t="shared" si="81"/>
        <v>290.56199407045648</v>
      </c>
      <c r="EN98" s="301">
        <f t="shared" si="64"/>
        <v>871.68598221136949</v>
      </c>
    </row>
    <row r="99" spans="1:144" ht="14.4" thickBot="1">
      <c r="A99" s="161">
        <v>28</v>
      </c>
      <c r="B99" s="167"/>
      <c r="C99" s="170"/>
      <c r="D99" s="166"/>
      <c r="E99" s="166"/>
      <c r="F99" s="166"/>
      <c r="G99" s="166">
        <v>50</v>
      </c>
      <c r="H99" s="169">
        <v>50</v>
      </c>
      <c r="I99" s="1300"/>
      <c r="J99"/>
      <c r="L99" s="36">
        <v>28</v>
      </c>
      <c r="M99" s="155">
        <f t="shared" si="89"/>
        <v>0</v>
      </c>
      <c r="N99" s="155">
        <f t="shared" si="89"/>
        <v>0</v>
      </c>
      <c r="O99" s="155">
        <f t="shared" si="89"/>
        <v>0</v>
      </c>
      <c r="P99" s="155">
        <f t="shared" si="89"/>
        <v>0</v>
      </c>
      <c r="Q99" s="155">
        <f t="shared" si="89"/>
        <v>0</v>
      </c>
      <c r="R99" s="155">
        <f t="shared" si="89"/>
        <v>1638.7478347026665</v>
      </c>
      <c r="S99" s="218">
        <f t="shared" si="89"/>
        <v>1638.7478347026665</v>
      </c>
      <c r="T99" s="677">
        <v>3277.495669405333</v>
      </c>
      <c r="W99" s="84">
        <v>28</v>
      </c>
      <c r="X99" s="81"/>
      <c r="Y99" s="83"/>
      <c r="Z99" s="51"/>
      <c r="AA99" s="51"/>
      <c r="AB99" s="51"/>
      <c r="AC99" s="51"/>
      <c r="AD99" s="85">
        <v>100</v>
      </c>
      <c r="AE99" s="1300"/>
      <c r="AH99" s="763">
        <v>28</v>
      </c>
      <c r="AI99" s="664">
        <f t="shared" si="82"/>
        <v>0</v>
      </c>
      <c r="AJ99" s="664">
        <f t="shared" si="83"/>
        <v>0</v>
      </c>
      <c r="AK99" s="664">
        <f t="shared" si="84"/>
        <v>0</v>
      </c>
      <c r="AL99" s="664">
        <f t="shared" si="85"/>
        <v>0</v>
      </c>
      <c r="AM99" s="664">
        <f t="shared" si="86"/>
        <v>0</v>
      </c>
      <c r="AN99" s="664">
        <f t="shared" si="87"/>
        <v>0</v>
      </c>
      <c r="AO99" s="664">
        <f t="shared" si="88"/>
        <v>3277.495669405333</v>
      </c>
      <c r="AP99" s="764">
        <v>13683.944892823683</v>
      </c>
      <c r="AS99" s="132">
        <v>27.5</v>
      </c>
      <c r="AT99" s="804"/>
      <c r="AU99" s="790"/>
      <c r="AV99" s="790"/>
      <c r="AW99" s="790"/>
      <c r="AX99" s="711"/>
      <c r="AY99" s="790">
        <v>42.857142857142854</v>
      </c>
      <c r="AZ99" s="38">
        <v>57.142857142857139</v>
      </c>
      <c r="BA99" s="131"/>
      <c r="BB99" s="158">
        <v>27.5</v>
      </c>
      <c r="BC99" s="787"/>
      <c r="BD99" s="657"/>
      <c r="BE99" s="657"/>
      <c r="BF99" s="657"/>
      <c r="BG99" s="657"/>
      <c r="BH99" s="657">
        <f t="shared" si="95"/>
        <v>5676.7458645871347</v>
      </c>
      <c r="BI99" s="805">
        <f t="shared" si="96"/>
        <v>7568.9944861161794</v>
      </c>
      <c r="BJ99" s="223">
        <v>13245.740350703314</v>
      </c>
      <c r="BM99" s="812">
        <v>25.5</v>
      </c>
      <c r="BN99" s="803"/>
      <c r="BO99" s="803"/>
      <c r="BP99" s="803">
        <v>1.7241379310344827</v>
      </c>
      <c r="BQ99" s="803">
        <v>25</v>
      </c>
      <c r="BR99" s="803">
        <v>48.275862068965516</v>
      </c>
      <c r="BS99" s="803">
        <v>22.413793103448278</v>
      </c>
      <c r="BT99" s="803">
        <v>2.5862068965517242</v>
      </c>
      <c r="BU99" s="802">
        <v>100</v>
      </c>
      <c r="BW99" s="13">
        <v>224131.42570099633</v>
      </c>
      <c r="BX99" s="812">
        <v>25.5</v>
      </c>
      <c r="BY99" s="803">
        <v>0</v>
      </c>
      <c r="BZ99" s="803">
        <v>0</v>
      </c>
      <c r="CA99" s="803">
        <v>386.43349258792472</v>
      </c>
      <c r="CB99" s="803">
        <v>5603.2856425249083</v>
      </c>
      <c r="CC99" s="803">
        <v>10820.137792461892</v>
      </c>
      <c r="CD99" s="803">
        <v>5023.6354036430212</v>
      </c>
      <c r="CE99" s="803">
        <v>579.65023888188705</v>
      </c>
      <c r="CF99" s="803">
        <v>22413.142570099633</v>
      </c>
      <c r="CJ99" s="659">
        <v>27.5</v>
      </c>
      <c r="CK99" s="659">
        <v>0</v>
      </c>
      <c r="CL99" s="659">
        <v>0</v>
      </c>
      <c r="CM99" s="659">
        <v>0</v>
      </c>
      <c r="CN99" s="659">
        <v>0</v>
      </c>
      <c r="CO99" s="659">
        <v>25.8641979326643</v>
      </c>
      <c r="CP99" s="659">
        <v>74.135802067335703</v>
      </c>
      <c r="CQ99" s="208">
        <v>1314.3762034974691</v>
      </c>
      <c r="CS99" s="659">
        <v>27.5</v>
      </c>
      <c r="CT99" s="801">
        <f t="shared" si="55"/>
        <v>0</v>
      </c>
      <c r="CU99" s="801">
        <f t="shared" si="56"/>
        <v>0</v>
      </c>
      <c r="CV99" s="801">
        <f t="shared" si="57"/>
        <v>0</v>
      </c>
      <c r="CW99" s="801">
        <f t="shared" si="58"/>
        <v>0</v>
      </c>
      <c r="CX99" s="801">
        <f t="shared" si="59"/>
        <v>339.95286285242395</v>
      </c>
      <c r="CY99" s="801">
        <f t="shared" si="60"/>
        <v>974.42334064504519</v>
      </c>
      <c r="CZ99" s="1">
        <f t="shared" si="61"/>
        <v>1314.3762034974691</v>
      </c>
      <c r="DB99" s="266">
        <v>28</v>
      </c>
      <c r="DC99" s="249">
        <v>0</v>
      </c>
      <c r="DD99" s="786">
        <v>0</v>
      </c>
      <c r="DE99" s="786">
        <v>0</v>
      </c>
      <c r="DF99" s="786">
        <v>0</v>
      </c>
      <c r="DG99" s="786">
        <v>0</v>
      </c>
      <c r="DH99" s="258">
        <v>100</v>
      </c>
      <c r="DJ99" s="2">
        <v>28</v>
      </c>
      <c r="DK99" s="1">
        <v>206.16215079368263</v>
      </c>
      <c r="DM99" s="262">
        <v>28</v>
      </c>
      <c r="DN99" s="276">
        <f t="shared" si="68"/>
        <v>0</v>
      </c>
      <c r="DO99" s="276">
        <f t="shared" si="69"/>
        <v>0</v>
      </c>
      <c r="DP99" s="276">
        <f t="shared" si="70"/>
        <v>0</v>
      </c>
      <c r="DQ99" s="276">
        <f t="shared" si="71"/>
        <v>0</v>
      </c>
      <c r="DR99" s="276">
        <f t="shared" si="72"/>
        <v>0</v>
      </c>
      <c r="DS99" s="281">
        <f t="shared" si="73"/>
        <v>206.16215079368263</v>
      </c>
      <c r="DT99" s="283">
        <f t="shared" si="74"/>
        <v>206.16215079368263</v>
      </c>
      <c r="DW99" s="266">
        <v>28</v>
      </c>
      <c r="DX99" s="302">
        <v>0</v>
      </c>
      <c r="DY99" s="801">
        <v>0</v>
      </c>
      <c r="DZ99" s="801">
        <v>0</v>
      </c>
      <c r="EA99" s="801">
        <v>0</v>
      </c>
      <c r="EB99" s="801">
        <v>0</v>
      </c>
      <c r="EC99" s="298">
        <v>100</v>
      </c>
      <c r="ED99" s="2">
        <v>28</v>
      </c>
      <c r="EE99" s="208">
        <v>274.82008263744649</v>
      </c>
      <c r="EF99" s="2">
        <f t="shared" si="75"/>
        <v>28.25</v>
      </c>
      <c r="EG99" s="262">
        <v>28</v>
      </c>
      <c r="EH99" s="276">
        <f t="shared" si="76"/>
        <v>0</v>
      </c>
      <c r="EI99" s="276">
        <f t="shared" si="77"/>
        <v>0</v>
      </c>
      <c r="EJ99" s="276">
        <f t="shared" si="78"/>
        <v>0</v>
      </c>
      <c r="EK99" s="276">
        <f t="shared" si="79"/>
        <v>0</v>
      </c>
      <c r="EL99" s="276">
        <f t="shared" si="80"/>
        <v>0</v>
      </c>
      <c r="EM99" s="276">
        <f t="shared" si="81"/>
        <v>274.82008263744649</v>
      </c>
      <c r="EN99" s="301">
        <f t="shared" si="64"/>
        <v>274.82008263744649</v>
      </c>
    </row>
    <row r="100" spans="1:144" ht="14.4" thickBot="1">
      <c r="A100" s="160">
        <v>28.5</v>
      </c>
      <c r="B100" s="813"/>
      <c r="C100" s="820"/>
      <c r="D100" s="166"/>
      <c r="E100" s="166"/>
      <c r="F100" s="166"/>
      <c r="G100" s="166">
        <v>50</v>
      </c>
      <c r="H100" s="169">
        <v>50</v>
      </c>
      <c r="I100" s="1300"/>
      <c r="J100"/>
      <c r="L100" s="36">
        <v>28.5</v>
      </c>
      <c r="M100" s="155">
        <f t="shared" si="89"/>
        <v>0</v>
      </c>
      <c r="N100" s="155">
        <f t="shared" si="89"/>
        <v>0</v>
      </c>
      <c r="O100" s="155">
        <f t="shared" si="89"/>
        <v>0</v>
      </c>
      <c r="P100" s="155">
        <f t="shared" si="89"/>
        <v>0</v>
      </c>
      <c r="Q100" s="155">
        <f t="shared" si="89"/>
        <v>0</v>
      </c>
      <c r="R100" s="155">
        <f t="shared" si="89"/>
        <v>82.161396536042801</v>
      </c>
      <c r="S100" s="218">
        <f t="shared" si="89"/>
        <v>82.161396536042801</v>
      </c>
      <c r="T100" s="677">
        <v>164.3227930720856</v>
      </c>
      <c r="W100" s="76">
        <v>28.5</v>
      </c>
      <c r="X100" s="815"/>
      <c r="Y100" s="711"/>
      <c r="Z100" s="711"/>
      <c r="AA100" s="711"/>
      <c r="AB100" s="711"/>
      <c r="AC100" s="711"/>
      <c r="AD100" s="819">
        <v>100</v>
      </c>
      <c r="AE100" s="1300"/>
      <c r="AH100" s="763">
        <v>28.5</v>
      </c>
      <c r="AI100" s="664">
        <f t="shared" si="82"/>
        <v>0</v>
      </c>
      <c r="AJ100" s="664">
        <f t="shared" si="83"/>
        <v>0</v>
      </c>
      <c r="AK100" s="664">
        <f t="shared" si="84"/>
        <v>0</v>
      </c>
      <c r="AL100" s="664">
        <f t="shared" si="85"/>
        <v>0</v>
      </c>
      <c r="AM100" s="664">
        <f t="shared" si="86"/>
        <v>0</v>
      </c>
      <c r="AN100" s="664">
        <f t="shared" si="87"/>
        <v>0</v>
      </c>
      <c r="AO100" s="664">
        <f t="shared" si="88"/>
        <v>164.3227930720856</v>
      </c>
      <c r="AP100" s="764">
        <v>89.666055312429947</v>
      </c>
      <c r="AS100" s="132">
        <v>28</v>
      </c>
      <c r="AT100" s="804"/>
      <c r="AU100" s="790"/>
      <c r="AV100" s="790"/>
      <c r="AW100" s="790"/>
      <c r="AX100" s="711"/>
      <c r="AY100" s="790">
        <v>50</v>
      </c>
      <c r="AZ100" s="38">
        <v>50</v>
      </c>
      <c r="BA100" s="131"/>
      <c r="BB100" s="158">
        <v>28</v>
      </c>
      <c r="BC100" s="787"/>
      <c r="BD100" s="657"/>
      <c r="BE100" s="657"/>
      <c r="BF100" s="657"/>
      <c r="BG100" s="657"/>
      <c r="BH100" s="657">
        <f t="shared" si="95"/>
        <v>1638.7478347026665</v>
      </c>
      <c r="BI100" s="805">
        <f t="shared" si="96"/>
        <v>1638.7478347026665</v>
      </c>
      <c r="BJ100" s="223">
        <v>3277.495669405333</v>
      </c>
      <c r="BM100" s="812">
        <v>26</v>
      </c>
      <c r="BN100" s="803"/>
      <c r="BO100" s="803"/>
      <c r="BP100" s="803"/>
      <c r="BQ100" s="803">
        <v>13.333333333333334</v>
      </c>
      <c r="BR100" s="803">
        <v>50</v>
      </c>
      <c r="BS100" s="803">
        <v>28.888888888888886</v>
      </c>
      <c r="BT100" s="803">
        <v>7.7777777777777777</v>
      </c>
      <c r="BU100" s="802">
        <v>100</v>
      </c>
      <c r="BW100" s="13">
        <v>125610.32757301381</v>
      </c>
      <c r="BX100" s="812">
        <v>26</v>
      </c>
      <c r="BY100" s="803">
        <v>0</v>
      </c>
      <c r="BZ100" s="803">
        <v>0</v>
      </c>
      <c r="CA100" s="803">
        <v>0</v>
      </c>
      <c r="CB100" s="803">
        <v>1674.8043676401842</v>
      </c>
      <c r="CC100" s="803">
        <v>6280.5163786506901</v>
      </c>
      <c r="CD100" s="803">
        <v>3628.7427965537318</v>
      </c>
      <c r="CE100" s="803">
        <v>976.96921445677401</v>
      </c>
      <c r="CF100" s="803">
        <v>12561.03275730138</v>
      </c>
      <c r="CJ100" s="659">
        <v>28</v>
      </c>
      <c r="CK100" s="659">
        <v>0</v>
      </c>
      <c r="CL100" s="659">
        <v>0</v>
      </c>
      <c r="CM100" s="659">
        <v>0</v>
      </c>
      <c r="CN100" s="659">
        <v>0</v>
      </c>
      <c r="CO100" s="659">
        <v>50</v>
      </c>
      <c r="CP100" s="659">
        <v>50</v>
      </c>
      <c r="CQ100" s="208">
        <v>374.00459513360278</v>
      </c>
      <c r="CS100" s="659">
        <v>28</v>
      </c>
      <c r="CT100" s="801">
        <f t="shared" si="55"/>
        <v>0</v>
      </c>
      <c r="CU100" s="801">
        <f t="shared" si="56"/>
        <v>0</v>
      </c>
      <c r="CV100" s="801">
        <f t="shared" si="57"/>
        <v>0</v>
      </c>
      <c r="CW100" s="801">
        <f t="shared" si="58"/>
        <v>0</v>
      </c>
      <c r="CX100" s="801">
        <f t="shared" si="59"/>
        <v>187.00229756680139</v>
      </c>
      <c r="CY100" s="801">
        <f t="shared" si="60"/>
        <v>187.00229756680139</v>
      </c>
      <c r="CZ100" s="1">
        <f t="shared" si="61"/>
        <v>374.00459513360278</v>
      </c>
      <c r="DB100" s="266">
        <v>28.5</v>
      </c>
      <c r="DC100" s="249">
        <v>0</v>
      </c>
      <c r="DD100" s="786">
        <v>0</v>
      </c>
      <c r="DE100" s="786">
        <v>0</v>
      </c>
      <c r="DF100" s="786">
        <v>0</v>
      </c>
      <c r="DG100" s="786">
        <v>0</v>
      </c>
      <c r="DH100" s="258">
        <v>100</v>
      </c>
      <c r="DJ100" s="2">
        <v>28.5</v>
      </c>
      <c r="DK100" s="1">
        <v>103.08107539684131</v>
      </c>
      <c r="DM100" s="262">
        <v>28.5</v>
      </c>
      <c r="DN100" s="276">
        <f t="shared" si="68"/>
        <v>0</v>
      </c>
      <c r="DO100" s="276">
        <f t="shared" si="69"/>
        <v>0</v>
      </c>
      <c r="DP100" s="276">
        <f t="shared" si="70"/>
        <v>0</v>
      </c>
      <c r="DQ100" s="276">
        <f t="shared" si="71"/>
        <v>0</v>
      </c>
      <c r="DR100" s="276">
        <f t="shared" si="72"/>
        <v>0</v>
      </c>
      <c r="DS100" s="281">
        <f t="shared" si="73"/>
        <v>103.08107539684131</v>
      </c>
      <c r="DT100" s="283">
        <f t="shared" si="74"/>
        <v>103.08107539684131</v>
      </c>
      <c r="DW100" s="266">
        <v>28.5</v>
      </c>
      <c r="DX100" s="302">
        <v>0</v>
      </c>
      <c r="DY100" s="801">
        <v>0</v>
      </c>
      <c r="DZ100" s="801">
        <v>0</v>
      </c>
      <c r="EA100" s="801">
        <v>0</v>
      </c>
      <c r="EB100" s="801">
        <v>0</v>
      </c>
      <c r="EC100" s="298">
        <v>100</v>
      </c>
      <c r="ED100" s="2">
        <v>28.5</v>
      </c>
      <c r="EE100" s="208">
        <v>95.585137953004136</v>
      </c>
      <c r="EF100" s="2">
        <f t="shared" si="75"/>
        <v>28.75</v>
      </c>
      <c r="EG100" s="262">
        <v>28.5</v>
      </c>
      <c r="EH100" s="276">
        <f t="shared" si="76"/>
        <v>0</v>
      </c>
      <c r="EI100" s="276">
        <f t="shared" si="77"/>
        <v>0</v>
      </c>
      <c r="EJ100" s="276">
        <f t="shared" si="78"/>
        <v>0</v>
      </c>
      <c r="EK100" s="276">
        <f t="shared" si="79"/>
        <v>0</v>
      </c>
      <c r="EL100" s="276">
        <f t="shared" si="80"/>
        <v>0</v>
      </c>
      <c r="EM100" s="276">
        <f t="shared" si="81"/>
        <v>95.585137953004136</v>
      </c>
      <c r="EN100" s="301">
        <f t="shared" si="64"/>
        <v>95.585137953004136</v>
      </c>
    </row>
    <row r="101" spans="1:144" ht="14.4" thickBot="1">
      <c r="A101" s="161">
        <v>29</v>
      </c>
      <c r="B101" s="821"/>
      <c r="C101" s="675"/>
      <c r="D101" s="675"/>
      <c r="E101" s="675"/>
      <c r="F101" s="675"/>
      <c r="G101" s="675"/>
      <c r="H101" s="169">
        <v>100</v>
      </c>
      <c r="I101" s="1300"/>
      <c r="J101"/>
      <c r="L101" s="36">
        <v>29</v>
      </c>
      <c r="M101" s="155">
        <f t="shared" si="89"/>
        <v>0</v>
      </c>
      <c r="N101" s="155">
        <f t="shared" si="89"/>
        <v>0</v>
      </c>
      <c r="O101" s="155">
        <f t="shared" si="89"/>
        <v>0</v>
      </c>
      <c r="P101" s="155">
        <f t="shared" si="89"/>
        <v>0</v>
      </c>
      <c r="Q101" s="155">
        <f t="shared" si="89"/>
        <v>0</v>
      </c>
      <c r="R101" s="155">
        <f t="shared" si="89"/>
        <v>0</v>
      </c>
      <c r="S101" s="218">
        <f t="shared" si="89"/>
        <v>128.09382789425925</v>
      </c>
      <c r="T101" s="677">
        <v>128.09382789425925</v>
      </c>
      <c r="W101" s="84">
        <v>29</v>
      </c>
      <c r="X101" s="822"/>
      <c r="Y101" s="823"/>
      <c r="Z101" s="823"/>
      <c r="AA101" s="823"/>
      <c r="AB101" s="823"/>
      <c r="AC101" s="823"/>
      <c r="AD101" s="824">
        <v>100</v>
      </c>
      <c r="AE101" s="1300"/>
      <c r="AH101" s="763">
        <v>29</v>
      </c>
      <c r="AI101" s="664">
        <f t="shared" ref="AI101:AO102" si="97">+$K101*X101%</f>
        <v>0</v>
      </c>
      <c r="AJ101" s="664">
        <f t="shared" si="97"/>
        <v>0</v>
      </c>
      <c r="AK101" s="664">
        <f t="shared" si="97"/>
        <v>0</v>
      </c>
      <c r="AL101" s="664">
        <f t="shared" si="97"/>
        <v>0</v>
      </c>
      <c r="AM101" s="664">
        <f t="shared" si="97"/>
        <v>0</v>
      </c>
      <c r="AN101" s="664">
        <f t="shared" si="97"/>
        <v>0</v>
      </c>
      <c r="AO101" s="664">
        <f t="shared" si="97"/>
        <v>0</v>
      </c>
      <c r="AP101" s="664">
        <f>SUM(AI101:AO101)</f>
        <v>0</v>
      </c>
      <c r="AS101" s="132">
        <v>28.5</v>
      </c>
      <c r="AT101" s="804"/>
      <c r="AU101" s="790"/>
      <c r="AV101" s="790"/>
      <c r="AW101" s="790"/>
      <c r="AX101" s="711"/>
      <c r="AY101" s="790"/>
      <c r="AZ101" s="38">
        <v>100</v>
      </c>
      <c r="BA101" s="131"/>
      <c r="BB101" s="158">
        <v>28.5</v>
      </c>
      <c r="BC101" s="787"/>
      <c r="BD101" s="657"/>
      <c r="BE101" s="657"/>
      <c r="BF101" s="657"/>
      <c r="BG101" s="657"/>
      <c r="BH101" s="657"/>
      <c r="BI101" s="805">
        <f t="shared" si="96"/>
        <v>164.3227930720856</v>
      </c>
      <c r="BJ101" s="223">
        <v>164.3227930720856</v>
      </c>
      <c r="BM101" s="812">
        <v>26.5</v>
      </c>
      <c r="BN101" s="803"/>
      <c r="BO101" s="803"/>
      <c r="BP101" s="803"/>
      <c r="BQ101" s="803">
        <v>8.75</v>
      </c>
      <c r="BR101" s="803">
        <v>48.75</v>
      </c>
      <c r="BS101" s="803">
        <v>37.5</v>
      </c>
      <c r="BT101" s="803">
        <v>5</v>
      </c>
      <c r="BU101" s="802">
        <v>100</v>
      </c>
      <c r="BW101" s="13">
        <v>47194.956115011402</v>
      </c>
      <c r="BX101" s="812">
        <v>26.5</v>
      </c>
      <c r="BY101" s="803">
        <v>0</v>
      </c>
      <c r="BZ101" s="803">
        <v>0</v>
      </c>
      <c r="CA101" s="803">
        <v>0</v>
      </c>
      <c r="CB101" s="803">
        <v>412.95586600634982</v>
      </c>
      <c r="CC101" s="803">
        <v>2300.7541106068061</v>
      </c>
      <c r="CD101" s="803">
        <v>1769.8108543129276</v>
      </c>
      <c r="CE101" s="803">
        <v>235.97478057505703</v>
      </c>
      <c r="CF101" s="803">
        <v>4719.49561150114</v>
      </c>
      <c r="CJ101" s="659">
        <v>28.5</v>
      </c>
      <c r="CK101" s="659">
        <v>0</v>
      </c>
      <c r="CL101" s="659">
        <v>0</v>
      </c>
      <c r="CM101" s="659">
        <v>0</v>
      </c>
      <c r="CN101" s="659">
        <v>0</v>
      </c>
      <c r="CO101" s="659">
        <v>0</v>
      </c>
      <c r="CP101" s="659">
        <v>100</v>
      </c>
      <c r="CQ101" s="208">
        <v>4.3985841149479974</v>
      </c>
      <c r="CS101" s="659">
        <v>28.5</v>
      </c>
      <c r="CT101" s="825">
        <f t="shared" si="55"/>
        <v>0</v>
      </c>
      <c r="CU101" s="825">
        <f t="shared" si="56"/>
        <v>0</v>
      </c>
      <c r="CV101" s="825">
        <f t="shared" si="57"/>
        <v>0</v>
      </c>
      <c r="CW101" s="825">
        <f t="shared" si="58"/>
        <v>0</v>
      </c>
      <c r="CX101" s="825">
        <f t="shared" si="59"/>
        <v>0</v>
      </c>
      <c r="CY101" s="825">
        <f t="shared" si="60"/>
        <v>4.3985841149479974</v>
      </c>
      <c r="CZ101" s="1">
        <f t="shared" si="61"/>
        <v>4.3985841149479974</v>
      </c>
      <c r="DB101" s="268">
        <v>29</v>
      </c>
      <c r="DC101" s="250">
        <v>0</v>
      </c>
      <c r="DD101" s="259">
        <v>0</v>
      </c>
      <c r="DE101" s="259">
        <v>0</v>
      </c>
      <c r="DF101" s="259">
        <v>0</v>
      </c>
      <c r="DG101" s="259">
        <v>0</v>
      </c>
      <c r="DH101" s="260">
        <v>100</v>
      </c>
      <c r="DJ101" s="2">
        <v>29</v>
      </c>
      <c r="DK101" s="1">
        <v>103.08107539684131</v>
      </c>
      <c r="DM101" s="826">
        <v>29</v>
      </c>
      <c r="DN101" s="276">
        <f t="shared" si="68"/>
        <v>0</v>
      </c>
      <c r="DO101" s="276">
        <f t="shared" si="69"/>
        <v>0</v>
      </c>
      <c r="DP101" s="276">
        <f t="shared" si="70"/>
        <v>0</v>
      </c>
      <c r="DQ101" s="276">
        <f t="shared" si="71"/>
        <v>0</v>
      </c>
      <c r="DR101" s="276">
        <f t="shared" si="72"/>
        <v>0</v>
      </c>
      <c r="DS101" s="281">
        <f t="shared" si="73"/>
        <v>103.08107539684131</v>
      </c>
      <c r="DT101" s="284">
        <f t="shared" si="74"/>
        <v>103.08107539684131</v>
      </c>
      <c r="DW101" s="268">
        <v>29</v>
      </c>
      <c r="DX101" s="303">
        <v>0</v>
      </c>
      <c r="DY101" s="299">
        <v>0</v>
      </c>
      <c r="DZ101" s="299">
        <v>0</v>
      </c>
      <c r="EA101" s="299">
        <v>0</v>
      </c>
      <c r="EB101" s="299">
        <v>0</v>
      </c>
      <c r="EC101" s="300">
        <v>100</v>
      </c>
      <c r="ED101" s="2">
        <v>29</v>
      </c>
      <c r="EE101" s="208">
        <v>38.234055181201647</v>
      </c>
      <c r="EF101" s="2">
        <f t="shared" si="75"/>
        <v>29.25</v>
      </c>
      <c r="EG101" s="826">
        <v>29</v>
      </c>
      <c r="EH101" s="276">
        <f t="shared" si="76"/>
        <v>0</v>
      </c>
      <c r="EI101" s="276">
        <f t="shared" si="77"/>
        <v>0</v>
      </c>
      <c r="EJ101" s="276">
        <f t="shared" si="78"/>
        <v>0</v>
      </c>
      <c r="EK101" s="276">
        <f t="shared" si="79"/>
        <v>0</v>
      </c>
      <c r="EL101" s="276">
        <f t="shared" si="80"/>
        <v>0</v>
      </c>
      <c r="EM101" s="276">
        <f t="shared" si="81"/>
        <v>38.234055181201647</v>
      </c>
      <c r="EN101" s="301">
        <f>SUM(EH101:EM101)</f>
        <v>38.234055181201647</v>
      </c>
    </row>
    <row r="102" spans="1:144" ht="14.4" thickBot="1">
      <c r="A102" s="162">
        <v>29.5</v>
      </c>
      <c r="B102" s="87"/>
      <c r="C102" s="88"/>
      <c r="D102" s="89"/>
      <c r="E102" s="89"/>
      <c r="F102" s="89"/>
      <c r="G102" s="89"/>
      <c r="H102" s="92">
        <v>100</v>
      </c>
      <c r="I102" s="1301"/>
      <c r="L102" s="41">
        <v>29.5</v>
      </c>
      <c r="M102" s="155">
        <f t="shared" si="89"/>
        <v>0</v>
      </c>
      <c r="N102" s="155">
        <f t="shared" si="89"/>
        <v>0</v>
      </c>
      <c r="O102" s="155">
        <f t="shared" si="89"/>
        <v>0</v>
      </c>
      <c r="P102" s="155">
        <f t="shared" si="89"/>
        <v>0</v>
      </c>
      <c r="Q102" s="155">
        <f t="shared" si="89"/>
        <v>0</v>
      </c>
      <c r="R102" s="155">
        <f t="shared" si="89"/>
        <v>0</v>
      </c>
      <c r="S102" s="218">
        <f t="shared" si="89"/>
        <v>56.268153202528438</v>
      </c>
      <c r="T102" s="677">
        <v>56.268153202528438</v>
      </c>
      <c r="W102" s="86">
        <v>29.5</v>
      </c>
      <c r="X102" s="87"/>
      <c r="Y102" s="91"/>
      <c r="Z102" s="91"/>
      <c r="AA102" s="91"/>
      <c r="AB102" s="91"/>
      <c r="AC102" s="91"/>
      <c r="AD102" s="90">
        <v>100</v>
      </c>
      <c r="AE102" s="1301"/>
      <c r="AH102" s="763">
        <v>29.5</v>
      </c>
      <c r="AI102" s="664">
        <f t="shared" si="97"/>
        <v>0</v>
      </c>
      <c r="AJ102" s="664">
        <f t="shared" si="97"/>
        <v>0</v>
      </c>
      <c r="AK102" s="664">
        <f t="shared" si="97"/>
        <v>0</v>
      </c>
      <c r="AL102" s="664">
        <f t="shared" si="97"/>
        <v>0</v>
      </c>
      <c r="AM102" s="664">
        <f t="shared" si="97"/>
        <v>0</v>
      </c>
      <c r="AN102" s="664">
        <f t="shared" si="97"/>
        <v>0</v>
      </c>
      <c r="AO102" s="664">
        <f t="shared" si="97"/>
        <v>0</v>
      </c>
      <c r="AP102" s="664">
        <f>SUM(AI102:AO102)</f>
        <v>0</v>
      </c>
      <c r="AS102" s="132">
        <v>29</v>
      </c>
      <c r="AT102" s="804"/>
      <c r="AU102" s="790"/>
      <c r="AV102" s="790"/>
      <c r="AW102" s="790"/>
      <c r="AX102" s="711"/>
      <c r="AY102" s="790"/>
      <c r="AZ102" s="38">
        <v>100</v>
      </c>
      <c r="BA102" s="131"/>
      <c r="BB102" s="158">
        <v>29</v>
      </c>
      <c r="BC102" s="787"/>
      <c r="BD102" s="657"/>
      <c r="BE102" s="657"/>
      <c r="BF102" s="657"/>
      <c r="BG102" s="657"/>
      <c r="BH102" s="657"/>
      <c r="BI102" s="805">
        <f t="shared" si="96"/>
        <v>128.09382789425925</v>
      </c>
      <c r="BJ102" s="223">
        <v>128.09382789425925</v>
      </c>
      <c r="BM102" s="812">
        <v>27</v>
      </c>
      <c r="BN102" s="803"/>
      <c r="BO102" s="803"/>
      <c r="BP102" s="803"/>
      <c r="BQ102" s="803">
        <v>4</v>
      </c>
      <c r="BR102" s="803">
        <v>48</v>
      </c>
      <c r="BS102" s="803">
        <v>40</v>
      </c>
      <c r="BT102" s="803">
        <v>8</v>
      </c>
      <c r="BU102" s="802">
        <v>100</v>
      </c>
      <c r="BW102" s="13">
        <v>13724.401403437239</v>
      </c>
      <c r="BX102" s="812">
        <v>27</v>
      </c>
      <c r="BY102" s="803">
        <v>0</v>
      </c>
      <c r="BZ102" s="803">
        <v>0</v>
      </c>
      <c r="CA102" s="803">
        <v>0</v>
      </c>
      <c r="CB102" s="803">
        <v>54.897605613748958</v>
      </c>
      <c r="CC102" s="803">
        <v>658.77126736498747</v>
      </c>
      <c r="CD102" s="803">
        <v>548.97605613748965</v>
      </c>
      <c r="CE102" s="803">
        <v>109.79521122749792</v>
      </c>
      <c r="CF102" s="803">
        <v>1372.4401403437241</v>
      </c>
      <c r="CJ102" s="2" t="s">
        <v>458</v>
      </c>
      <c r="CS102" s="659" t="s">
        <v>312</v>
      </c>
      <c r="CT102" s="1">
        <f>SUM(CT64:CT101)</f>
        <v>705354.9840742409</v>
      </c>
      <c r="CU102" s="1">
        <f t="shared" ref="CU102:CZ102" si="98">SUM(CU64:CU101)</f>
        <v>235162.6515825261</v>
      </c>
      <c r="CV102" s="1">
        <f t="shared" si="98"/>
        <v>818415.22382179706</v>
      </c>
      <c r="CW102" s="1">
        <f t="shared" si="98"/>
        <v>369180.45687124442</v>
      </c>
      <c r="CX102" s="1">
        <f t="shared" si="98"/>
        <v>195180.64804253605</v>
      </c>
      <c r="CY102" s="1">
        <f t="shared" si="98"/>
        <v>57328.887661147397</v>
      </c>
      <c r="CZ102" s="1">
        <f t="shared" si="98"/>
        <v>2380622.8520534919</v>
      </c>
      <c r="DA102" s="1"/>
      <c r="DM102" s="247" t="s">
        <v>312</v>
      </c>
      <c r="DN102" s="277">
        <f>SUM(DN65:DN101)</f>
        <v>208245.40271400008</v>
      </c>
      <c r="DO102" s="278">
        <f t="shared" ref="DO102:DT102" si="99">SUM(DO65:DO101)</f>
        <v>1113247.5194357822</v>
      </c>
      <c r="DP102" s="278">
        <f t="shared" si="99"/>
        <v>2264277.9140931736</v>
      </c>
      <c r="DQ102" s="278">
        <f t="shared" si="99"/>
        <v>703379.36624317465</v>
      </c>
      <c r="DR102" s="278">
        <f t="shared" si="99"/>
        <v>317562.65478047915</v>
      </c>
      <c r="DS102" s="279">
        <f t="shared" si="99"/>
        <v>37770.94178920157</v>
      </c>
      <c r="DT102" s="280">
        <f t="shared" si="99"/>
        <v>4644483.799055811</v>
      </c>
      <c r="EE102" s="187">
        <v>6.3723425302002754</v>
      </c>
      <c r="EG102" s="247" t="s">
        <v>312</v>
      </c>
      <c r="EH102" s="277">
        <f>SUM(EH65:EH101)</f>
        <v>270473.98591485602</v>
      </c>
      <c r="EI102" s="277">
        <f t="shared" ref="EI102:EN102" si="100">SUM(EI65:EI101)</f>
        <v>946114.9493240274</v>
      </c>
      <c r="EJ102" s="277">
        <f t="shared" si="100"/>
        <v>2227718.6328084189</v>
      </c>
      <c r="EK102" s="277">
        <f t="shared" si="100"/>
        <v>709234.86716198351</v>
      </c>
      <c r="EL102" s="277">
        <f t="shared" si="100"/>
        <v>109638.43160415126</v>
      </c>
      <c r="EM102" s="277">
        <f t="shared" si="100"/>
        <v>14469.986818605938</v>
      </c>
      <c r="EN102" s="277">
        <f t="shared" si="100"/>
        <v>4277650.8536320431</v>
      </c>
    </row>
    <row r="103" spans="1:144" ht="15" thickTop="1" thickBot="1">
      <c r="L103" s="22" t="s">
        <v>312</v>
      </c>
      <c r="M103" s="171">
        <f>SUM(M66:M102)</f>
        <v>57.859844041071774</v>
      </c>
      <c r="N103" s="171">
        <f t="shared" ref="N103:S103" si="101">SUM(N66:N102)</f>
        <v>18391.694535721996</v>
      </c>
      <c r="O103" s="171">
        <f t="shared" si="101"/>
        <v>180173.71070825608</v>
      </c>
      <c r="P103" s="171">
        <f t="shared" si="101"/>
        <v>644528.97405372723</v>
      </c>
      <c r="Q103" s="171">
        <f t="shared" si="101"/>
        <v>531602.70943010657</v>
      </c>
      <c r="R103" s="171">
        <f t="shared" si="101"/>
        <v>220728.83511978053</v>
      </c>
      <c r="S103" s="171">
        <f t="shared" si="101"/>
        <v>43785.318257832507</v>
      </c>
      <c r="T103" s="219">
        <f>SUM(T66:T102)</f>
        <v>1639269.1019494659</v>
      </c>
      <c r="AH103" s="652" t="s">
        <v>312</v>
      </c>
      <c r="AI103" s="827">
        <f>SUM(AI66:AI102)</f>
        <v>57.859844041071774</v>
      </c>
      <c r="AJ103" s="827">
        <f t="shared" ref="AJ103:AP103" si="102">SUM(AJ66:AJ102)</f>
        <v>18391.694535721996</v>
      </c>
      <c r="AK103" s="827">
        <f t="shared" si="102"/>
        <v>215474.30708722421</v>
      </c>
      <c r="AL103" s="827">
        <f t="shared" si="102"/>
        <v>460780.03571445582</v>
      </c>
      <c r="AM103" s="827">
        <f t="shared" si="102"/>
        <v>519762.74507285451</v>
      </c>
      <c r="AN103" s="827">
        <f t="shared" si="102"/>
        <v>328887.73627024307</v>
      </c>
      <c r="AO103" s="827">
        <f t="shared" si="102"/>
        <v>95730.361443828646</v>
      </c>
      <c r="AP103" s="827">
        <f t="shared" si="102"/>
        <v>2250752.5324412473</v>
      </c>
      <c r="AS103" s="133">
        <v>29.5</v>
      </c>
      <c r="AT103" s="134"/>
      <c r="AU103" s="135"/>
      <c r="AV103" s="135"/>
      <c r="AW103" s="135"/>
      <c r="AX103" s="135"/>
      <c r="AY103" s="135"/>
      <c r="AZ103" s="136">
        <v>100</v>
      </c>
      <c r="BA103" s="131"/>
      <c r="BB103" s="828">
        <v>29.5</v>
      </c>
      <c r="BC103" s="829"/>
      <c r="BD103" s="830"/>
      <c r="BE103" s="830"/>
      <c r="BF103" s="830"/>
      <c r="BG103" s="830"/>
      <c r="BH103" s="830"/>
      <c r="BI103" s="831">
        <f t="shared" si="96"/>
        <v>56.268153202528438</v>
      </c>
      <c r="BJ103" s="832">
        <v>56.268153202528438</v>
      </c>
      <c r="BM103" s="812">
        <v>27.5</v>
      </c>
      <c r="BN103" s="803"/>
      <c r="BO103" s="803"/>
      <c r="BP103" s="803"/>
      <c r="BQ103" s="803">
        <v>4</v>
      </c>
      <c r="BR103" s="803">
        <v>36</v>
      </c>
      <c r="BS103" s="803">
        <v>24</v>
      </c>
      <c r="BT103" s="803">
        <v>36</v>
      </c>
      <c r="BU103" s="802">
        <v>100</v>
      </c>
      <c r="BW103" s="13">
        <v>5998.8672118715685</v>
      </c>
      <c r="BX103" s="812">
        <v>27.5</v>
      </c>
      <c r="BY103" s="803">
        <v>0</v>
      </c>
      <c r="BZ103" s="803">
        <v>0</v>
      </c>
      <c r="CA103" s="803">
        <v>0</v>
      </c>
      <c r="CB103" s="803">
        <v>23.995468847486276</v>
      </c>
      <c r="CC103" s="803">
        <v>215.95921962737648</v>
      </c>
      <c r="CD103" s="803">
        <v>143.97281308491765</v>
      </c>
      <c r="CE103" s="803">
        <v>215.95921962737648</v>
      </c>
      <c r="CF103" s="803">
        <v>599.88672118715692</v>
      </c>
      <c r="CS103" s="659" t="s">
        <v>315</v>
      </c>
      <c r="CT103" s="4">
        <v>14.648047594021639</v>
      </c>
      <c r="CU103" s="4">
        <v>20.892408985991871</v>
      </c>
      <c r="CV103" s="4">
        <v>22.690405448854236</v>
      </c>
      <c r="CW103" s="4">
        <v>24.216246938168869</v>
      </c>
      <c r="CX103" s="4">
        <v>25.163993612490728</v>
      </c>
      <c r="CY103" s="4">
        <v>25.890509508496187</v>
      </c>
      <c r="CZ103" s="4">
        <v>20.646413892983134</v>
      </c>
      <c r="DM103" s="264" t="s">
        <v>315</v>
      </c>
      <c r="DN103" s="270">
        <v>12.494889481144677</v>
      </c>
      <c r="DO103" s="274">
        <v>16.995303299768217</v>
      </c>
      <c r="DP103" s="274">
        <v>20.900258213746707</v>
      </c>
      <c r="DQ103" s="274">
        <v>22.988480575882509</v>
      </c>
      <c r="DR103" s="274">
        <v>24.073825573441372</v>
      </c>
      <c r="DS103" s="275">
        <v>25.985168976439315</v>
      </c>
      <c r="DT103" s="285">
        <v>20.161988892422265</v>
      </c>
      <c r="EG103" s="264" t="s">
        <v>315</v>
      </c>
      <c r="EH103" s="270">
        <f>+SUMPRODUCT($EF$65:$EF$101,EH65:EH101)/EH102</f>
        <v>14.926734277115591</v>
      </c>
      <c r="EI103" s="270">
        <f t="shared" ref="EI103:EN103" si="103">+SUMPRODUCT($EF$65:$EF$101,EI65:EI101)/EI102</f>
        <v>20.524664624330946</v>
      </c>
      <c r="EJ103" s="270">
        <f t="shared" si="103"/>
        <v>22.122344410464326</v>
      </c>
      <c r="EK103" s="270">
        <f t="shared" si="103"/>
        <v>23.325527448811467</v>
      </c>
      <c r="EL103" s="270">
        <f t="shared" si="103"/>
        <v>24.569952976786993</v>
      </c>
      <c r="EM103" s="270">
        <f t="shared" si="103"/>
        <v>25.909790116572804</v>
      </c>
      <c r="EN103" s="270">
        <f t="shared" si="103"/>
        <v>21.589033360638229</v>
      </c>
    </row>
    <row r="104" spans="1:144" ht="14.4" thickBot="1">
      <c r="L104" s="53" t="s">
        <v>315</v>
      </c>
      <c r="M104" s="833">
        <v>16.466817487984368</v>
      </c>
      <c r="N104" s="833">
        <v>20.531982791754071</v>
      </c>
      <c r="O104" s="833">
        <v>22.951119937037198</v>
      </c>
      <c r="P104" s="833">
        <v>23.86969280064077</v>
      </c>
      <c r="Q104" s="833">
        <v>25.115100194170431</v>
      </c>
      <c r="R104" s="833">
        <v>26.063005157019052</v>
      </c>
      <c r="S104" s="833">
        <v>26.933136376652467</v>
      </c>
      <c r="T104" s="833">
        <v>24.51205586560399</v>
      </c>
      <c r="AH104" s="693" t="s">
        <v>315</v>
      </c>
      <c r="AI104" s="834">
        <v>15.046425249130916</v>
      </c>
      <c r="AJ104" s="834">
        <v>19.788753521289191</v>
      </c>
      <c r="AK104" s="834">
        <v>22.565478802443554</v>
      </c>
      <c r="AL104" s="834">
        <v>24.050942019976365</v>
      </c>
      <c r="AM104" s="834">
        <v>24.82262636261304</v>
      </c>
      <c r="AN104" s="834">
        <v>25.383904855600026</v>
      </c>
      <c r="AO104" s="834">
        <v>26.704948154847301</v>
      </c>
      <c r="AP104" s="834">
        <v>24.587415510156582</v>
      </c>
      <c r="BB104" s="146" t="s">
        <v>312</v>
      </c>
      <c r="BC104" s="159">
        <f>SUM(BC65:BC103)</f>
        <v>559.35781183893391</v>
      </c>
      <c r="BD104" s="159">
        <f t="shared" ref="BD104:BJ104" si="104">SUM(BD65:BD103)</f>
        <v>169732.06272975894</v>
      </c>
      <c r="BE104" s="159">
        <f t="shared" si="104"/>
        <v>473155.95304914523</v>
      </c>
      <c r="BF104" s="159">
        <f t="shared" si="104"/>
        <v>477028.17658286489</v>
      </c>
      <c r="BG104" s="159">
        <f t="shared" si="104"/>
        <v>323257.53594906715</v>
      </c>
      <c r="BH104" s="159">
        <f t="shared" si="104"/>
        <v>168007.21038196865</v>
      </c>
      <c r="BI104" s="159">
        <f t="shared" si="104"/>
        <v>27528.805444822392</v>
      </c>
      <c r="BJ104" s="224">
        <f t="shared" si="104"/>
        <v>1639269.1019494659</v>
      </c>
      <c r="BM104" s="812">
        <v>28</v>
      </c>
      <c r="BN104" s="803"/>
      <c r="BO104" s="803"/>
      <c r="BP104" s="803"/>
      <c r="BQ104" s="803"/>
      <c r="BR104" s="803"/>
      <c r="BS104" s="803">
        <v>70</v>
      </c>
      <c r="BT104" s="803">
        <v>30</v>
      </c>
      <c r="BU104" s="802">
        <v>100</v>
      </c>
      <c r="BW104" s="13">
        <v>1886.7027424336527</v>
      </c>
      <c r="BX104" s="812">
        <v>28</v>
      </c>
      <c r="BY104" s="803">
        <v>0</v>
      </c>
      <c r="BZ104" s="803">
        <v>0</v>
      </c>
      <c r="CA104" s="803">
        <v>0</v>
      </c>
      <c r="CB104" s="803">
        <v>0</v>
      </c>
      <c r="CC104" s="803">
        <v>0</v>
      </c>
      <c r="CD104" s="803">
        <v>132.06919197035569</v>
      </c>
      <c r="CE104" s="803">
        <v>56.601082273009581</v>
      </c>
      <c r="CF104" s="803">
        <v>188.67027424336527</v>
      </c>
      <c r="CS104" s="659" t="s">
        <v>321</v>
      </c>
      <c r="CT104" s="211">
        <f>($CQ$105*(CT103)^$CQ$106)/1000</f>
        <v>2.56197940768839E-2</v>
      </c>
      <c r="CU104" s="211">
        <f t="shared" ref="CU104:CZ104" si="105">($CQ$105*(CU103)^$CQ$106)/1000</f>
        <v>7.542927700658722E-2</v>
      </c>
      <c r="CV104" s="211">
        <f t="shared" si="105"/>
        <v>9.6956012408462314E-2</v>
      </c>
      <c r="CW104" s="211">
        <f t="shared" si="105"/>
        <v>0.11817623804843244</v>
      </c>
      <c r="CX104" s="211">
        <f t="shared" si="105"/>
        <v>0.13281086311576729</v>
      </c>
      <c r="CY104" s="211">
        <f t="shared" si="105"/>
        <v>0.14481872851454244</v>
      </c>
      <c r="CZ104" s="211">
        <f t="shared" si="105"/>
        <v>7.2760698932757065E-2</v>
      </c>
      <c r="DM104" s="248" t="s">
        <v>321</v>
      </c>
      <c r="DN104" s="271">
        <f>+$DH$106*(DN103^$DH$107)/1000</f>
        <v>1.5797771207014612E-2</v>
      </c>
      <c r="DO104" s="272">
        <f t="shared" ref="DO104:DT104" si="106">+$DH$106*(DO103^$DH$107)/1000</f>
        <v>4.026021938018709E-2</v>
      </c>
      <c r="DP104" s="272">
        <f t="shared" si="106"/>
        <v>7.5515490563734355E-2</v>
      </c>
      <c r="DQ104" s="272">
        <f t="shared" si="106"/>
        <v>0.10088154728276968</v>
      </c>
      <c r="DR104" s="272">
        <f t="shared" si="106"/>
        <v>0.1160752673712248</v>
      </c>
      <c r="DS104" s="273">
        <f t="shared" si="106"/>
        <v>0.14643494078633185</v>
      </c>
      <c r="DT104" s="273">
        <f t="shared" si="106"/>
        <v>6.7692303837812329E-2</v>
      </c>
      <c r="EG104" s="248" t="s">
        <v>321</v>
      </c>
      <c r="EH104" s="271">
        <f>$EC$106*(EH103^$EC$107)/1000</f>
        <v>2.5974755629878412E-2</v>
      </c>
      <c r="EI104" s="271">
        <f t="shared" ref="EI104:EN104" si="107">$EC$106*(EI103^$EC$107)/1000</f>
        <v>7.2854885491615215E-2</v>
      </c>
      <c r="EJ104" s="271">
        <f t="shared" si="107"/>
        <v>9.2872054001872706E-2</v>
      </c>
      <c r="EK104" s="271">
        <f t="shared" si="107"/>
        <v>0.11024763933191004</v>
      </c>
      <c r="EL104" s="271">
        <f t="shared" si="107"/>
        <v>0.13045755168301051</v>
      </c>
      <c r="EM104" s="271">
        <f t="shared" si="107"/>
        <v>0.15493350084541582</v>
      </c>
      <c r="EN104" s="271">
        <f t="shared" si="107"/>
        <v>8.5815283837178735E-2</v>
      </c>
    </row>
    <row r="105" spans="1:144" ht="14.4" thickBot="1">
      <c r="L105" s="54" t="s">
        <v>321</v>
      </c>
      <c r="M105" s="172">
        <v>3.9712491902713254E-2</v>
      </c>
      <c r="N105" s="172">
        <v>7.7329562130823065E-2</v>
      </c>
      <c r="O105" s="172">
        <v>0.10825583962913453</v>
      </c>
      <c r="P105" s="172">
        <v>0.12187871048485875</v>
      </c>
      <c r="Q105" s="172">
        <v>0.14211591106486907</v>
      </c>
      <c r="R105" s="172">
        <v>0.15894235939118936</v>
      </c>
      <c r="S105" s="172">
        <v>0.17551649188522098</v>
      </c>
      <c r="T105" s="172"/>
      <c r="AH105" s="693" t="s">
        <v>321</v>
      </c>
      <c r="AI105" s="835">
        <v>3.0241193127954025E-2</v>
      </c>
      <c r="AJ105" s="835">
        <v>6.9180156441305596E-2</v>
      </c>
      <c r="AK105" s="835">
        <v>0.10285448023300407</v>
      </c>
      <c r="AL105" s="835">
        <v>0.12469546376970513</v>
      </c>
      <c r="AM105" s="835">
        <v>0.13717575853209202</v>
      </c>
      <c r="AN105" s="835">
        <v>0.14675995565422995</v>
      </c>
      <c r="AO105" s="835">
        <v>0.17106335090549765</v>
      </c>
      <c r="AP105" s="835"/>
      <c r="BB105" s="137" t="s">
        <v>315</v>
      </c>
      <c r="BC105" s="836">
        <v>17.818085578812607</v>
      </c>
      <c r="BD105" s="796">
        <v>22.194557882290351</v>
      </c>
      <c r="BE105" s="796">
        <v>23.542345973497415</v>
      </c>
      <c r="BF105" s="796">
        <v>24.508756629176592</v>
      </c>
      <c r="BG105" s="796">
        <v>25.062537109730933</v>
      </c>
      <c r="BH105" s="796">
        <v>25.648743908896318</v>
      </c>
      <c r="BI105" s="837">
        <v>27.373044565230447</v>
      </c>
      <c r="BJ105" s="225">
        <v>24.26205586560399</v>
      </c>
      <c r="BM105" s="812">
        <v>28.5</v>
      </c>
      <c r="BN105" s="803"/>
      <c r="BO105" s="803"/>
      <c r="BP105" s="803"/>
      <c r="BQ105" s="803"/>
      <c r="BR105" s="803"/>
      <c r="BS105" s="803"/>
      <c r="BT105" s="803">
        <v>100</v>
      </c>
      <c r="BU105" s="803">
        <v>100</v>
      </c>
      <c r="BW105" s="13">
        <v>505.49204267674827</v>
      </c>
      <c r="BX105" s="812">
        <v>28.5</v>
      </c>
      <c r="BY105" s="803">
        <v>0</v>
      </c>
      <c r="BZ105" s="803">
        <v>0</v>
      </c>
      <c r="CA105" s="803">
        <v>0</v>
      </c>
      <c r="CB105" s="803">
        <v>0</v>
      </c>
      <c r="CC105" s="803">
        <v>0</v>
      </c>
      <c r="CD105" s="803">
        <v>0</v>
      </c>
      <c r="CE105" s="803">
        <v>50.549204267674824</v>
      </c>
      <c r="CF105" s="803">
        <v>50.549204267674824</v>
      </c>
      <c r="CP105" s="210" t="s">
        <v>382</v>
      </c>
      <c r="CQ105" s="210">
        <v>7.3000000000000001E-3</v>
      </c>
    </row>
    <row r="106" spans="1:144" ht="18.600000000000001" thickTop="1" thickBot="1">
      <c r="BB106" s="138" t="s">
        <v>321</v>
      </c>
      <c r="BC106" s="139">
        <f t="shared" ref="BC106:BJ106" si="108">$BN$109*BC105^$BN$110/1000</f>
        <v>4.4790117479970623E-2</v>
      </c>
      <c r="BD106" s="139">
        <f t="shared" si="108"/>
        <v>8.6663171691360855E-2</v>
      </c>
      <c r="BE106" s="139">
        <f t="shared" si="108"/>
        <v>0.10346118170094348</v>
      </c>
      <c r="BF106" s="139">
        <f t="shared" si="108"/>
        <v>0.11675699563397356</v>
      </c>
      <c r="BG106" s="139">
        <f t="shared" si="108"/>
        <v>0.12486612429662636</v>
      </c>
      <c r="BH106" s="139">
        <f t="shared" si="108"/>
        <v>0.1338505162176053</v>
      </c>
      <c r="BI106" s="139">
        <f t="shared" si="108"/>
        <v>0.16275637043327268</v>
      </c>
      <c r="BJ106" s="226">
        <f t="shared" si="108"/>
        <v>0.11326064261638105</v>
      </c>
      <c r="BM106" s="812">
        <v>29</v>
      </c>
      <c r="BN106" s="838"/>
      <c r="BO106" s="838"/>
      <c r="BP106" s="838"/>
      <c r="BQ106" s="838"/>
      <c r="BR106" s="838"/>
      <c r="BS106" s="838"/>
      <c r="BT106" s="803">
        <v>100</v>
      </c>
      <c r="BU106" s="803">
        <v>100</v>
      </c>
      <c r="BW106" s="13">
        <v>0</v>
      </c>
      <c r="BX106" s="812">
        <v>29</v>
      </c>
      <c r="BY106" s="803">
        <v>0</v>
      </c>
      <c r="BZ106" s="803">
        <v>0</v>
      </c>
      <c r="CA106" s="803">
        <v>0</v>
      </c>
      <c r="CB106" s="803">
        <v>0</v>
      </c>
      <c r="CC106" s="803">
        <v>0</v>
      </c>
      <c r="CD106" s="803">
        <v>0</v>
      </c>
      <c r="CE106" s="803">
        <v>0</v>
      </c>
      <c r="CF106" s="803">
        <v>0</v>
      </c>
      <c r="CP106" s="210" t="s">
        <v>383</v>
      </c>
      <c r="CQ106" s="210">
        <v>3.0411000000000001</v>
      </c>
      <c r="DG106" s="210" t="s">
        <v>382</v>
      </c>
      <c r="DH106" s="210">
        <v>7.3000000000000001E-3</v>
      </c>
      <c r="DX106" s="304"/>
      <c r="EB106" s="210" t="s">
        <v>382</v>
      </c>
      <c r="EC106" s="210">
        <v>4.1000000000000003E-3</v>
      </c>
    </row>
    <row r="107" spans="1:144" ht="14.4" thickBot="1">
      <c r="BM107" s="812">
        <v>29.5</v>
      </c>
      <c r="BN107" s="839"/>
      <c r="BO107" s="839"/>
      <c r="BP107" s="839"/>
      <c r="BQ107" s="839"/>
      <c r="BR107" s="839"/>
      <c r="BS107" s="839"/>
      <c r="BT107" s="803">
        <v>100</v>
      </c>
      <c r="BU107" s="803">
        <v>100</v>
      </c>
      <c r="BW107" s="13">
        <v>90.806432041923756</v>
      </c>
      <c r="BX107" s="812">
        <v>29.5</v>
      </c>
      <c r="BY107" s="803">
        <v>0</v>
      </c>
      <c r="BZ107" s="803">
        <v>0</v>
      </c>
      <c r="CA107" s="803">
        <v>0</v>
      </c>
      <c r="CB107" s="803">
        <v>0</v>
      </c>
      <c r="CC107" s="803">
        <v>0</v>
      </c>
      <c r="CD107" s="803">
        <v>0</v>
      </c>
      <c r="CE107" s="803">
        <v>9.080643204192377</v>
      </c>
      <c r="CF107" s="803">
        <v>9.080643204192377</v>
      </c>
      <c r="DG107" s="210" t="s">
        <v>383</v>
      </c>
      <c r="DH107" s="210">
        <v>3.0411000000000001</v>
      </c>
      <c r="EB107" s="210" t="s">
        <v>383</v>
      </c>
      <c r="EC107" s="210">
        <v>3.2383999999999999</v>
      </c>
      <c r="ED107" s="210" t="s">
        <v>459</v>
      </c>
    </row>
    <row r="108" spans="1:144" ht="14.4" thickBot="1">
      <c r="BX108" s="22" t="s">
        <v>312</v>
      </c>
      <c r="BY108" s="803">
        <v>8016.1940216111416</v>
      </c>
      <c r="BZ108" s="803">
        <v>44070.453423505583</v>
      </c>
      <c r="CA108" s="803">
        <v>139312.90826886805</v>
      </c>
      <c r="CB108" s="803">
        <v>128577.56714702156</v>
      </c>
      <c r="CC108" s="803">
        <v>82472.689621021709</v>
      </c>
      <c r="CD108" s="803">
        <v>19247.688823850807</v>
      </c>
      <c r="CE108" s="803">
        <v>2234.5795945134691</v>
      </c>
      <c r="CF108" s="803">
        <v>423932.08090039238</v>
      </c>
    </row>
    <row r="109" spans="1:144" ht="14.4" thickBot="1">
      <c r="BM109" s="26" t="s">
        <v>382</v>
      </c>
      <c r="BN109" s="107">
        <v>7.7999999999999996E-3</v>
      </c>
      <c r="BX109" s="53" t="s">
        <v>315</v>
      </c>
      <c r="BY109" s="840">
        <v>16.100669106980366</v>
      </c>
      <c r="BZ109" s="840">
        <v>19.599929239025837</v>
      </c>
      <c r="CA109" s="840">
        <v>22.416790085535219</v>
      </c>
      <c r="CB109" s="840">
        <v>24.144165194242454</v>
      </c>
      <c r="CC109" s="840">
        <v>24.999454624297606</v>
      </c>
      <c r="CD109" s="840">
        <v>25.688083492771753</v>
      </c>
      <c r="CE109" s="840">
        <v>26.488637164348194</v>
      </c>
      <c r="CF109" s="840">
        <v>23.200861668903336</v>
      </c>
    </row>
    <row r="110" spans="1:144" ht="14.4" thickBot="1">
      <c r="BM110" s="27" t="s">
        <v>383</v>
      </c>
      <c r="BN110" s="107">
        <v>3.0051999999999999</v>
      </c>
      <c r="BX110" s="54" t="s">
        <v>321</v>
      </c>
      <c r="BY110" s="841">
        <v>3.4840703766071936E-2</v>
      </c>
      <c r="BZ110" s="841">
        <v>6.2053597958851014E-2</v>
      </c>
      <c r="CA110" s="841">
        <v>9.2030758723731787E-2</v>
      </c>
      <c r="CB110" s="841">
        <v>0.11443366015349853</v>
      </c>
      <c r="CC110" s="841">
        <v>0.12674362333278968</v>
      </c>
      <c r="CD110" s="841">
        <v>0.13726586513668348</v>
      </c>
      <c r="CE110" s="841">
        <v>0.15020347093364067</v>
      </c>
      <c r="CF110" s="841">
        <v>0.10180159362212178</v>
      </c>
      <c r="DB110" s="1"/>
      <c r="DC110" s="1"/>
      <c r="DD110" s="1"/>
      <c r="DE110" s="1"/>
      <c r="DF110" s="1"/>
      <c r="DG110" s="1"/>
      <c r="DH110" s="1"/>
    </row>
    <row r="112" spans="1:144">
      <c r="BW112" s="658" t="s">
        <v>382</v>
      </c>
      <c r="BX112" s="658">
        <v>0.01</v>
      </c>
    </row>
    <row r="113" spans="1:76">
      <c r="BW113" s="658" t="s">
        <v>383</v>
      </c>
      <c r="BX113" s="658">
        <v>2.9350000000000001</v>
      </c>
    </row>
    <row r="114" spans="1:76">
      <c r="A114" s="2" t="s">
        <v>440</v>
      </c>
      <c r="L114" s="2" t="s">
        <v>329</v>
      </c>
      <c r="M114" s="2" t="s">
        <v>441</v>
      </c>
    </row>
    <row r="115" spans="1:76" ht="13.8" thickBot="1">
      <c r="A115" s="52"/>
      <c r="B115" s="52"/>
      <c r="C115" s="52"/>
      <c r="D115" s="52"/>
      <c r="E115" s="52"/>
      <c r="F115" s="52"/>
      <c r="G115" s="52"/>
      <c r="H115" s="52"/>
      <c r="M115" s="2" t="s">
        <v>454</v>
      </c>
      <c r="Q115" s="25"/>
    </row>
    <row r="116" spans="1:76" ht="14.4" thickTop="1" thickBot="1">
      <c r="A116" s="71" t="s">
        <v>271</v>
      </c>
      <c r="B116" s="75" t="s">
        <v>444</v>
      </c>
      <c r="C116" s="73" t="s">
        <v>455</v>
      </c>
      <c r="D116" s="73" t="s">
        <v>456</v>
      </c>
      <c r="E116" s="73" t="s">
        <v>447</v>
      </c>
      <c r="F116" s="73" t="s">
        <v>448</v>
      </c>
      <c r="G116" s="73" t="s">
        <v>449</v>
      </c>
      <c r="H116" s="74" t="s">
        <v>457</v>
      </c>
      <c r="I116"/>
      <c r="L116" s="46" t="s">
        <v>337</v>
      </c>
      <c r="M116" s="47" t="s">
        <v>305</v>
      </c>
      <c r="N116" s="48" t="s">
        <v>306</v>
      </c>
      <c r="O116" s="48" t="s">
        <v>307</v>
      </c>
      <c r="P116" s="48" t="s">
        <v>308</v>
      </c>
      <c r="Q116" s="48" t="s">
        <v>309</v>
      </c>
      <c r="R116" s="48" t="s">
        <v>310</v>
      </c>
      <c r="S116" s="48" t="s">
        <v>311</v>
      </c>
      <c r="T116" s="49" t="s">
        <v>37</v>
      </c>
    </row>
    <row r="117" spans="1:76" ht="13.8" thickTop="1">
      <c r="A117" s="76">
        <v>11.5</v>
      </c>
      <c r="B117" s="77">
        <v>100</v>
      </c>
      <c r="C117" s="78"/>
      <c r="D117" s="78"/>
      <c r="E117" s="78"/>
      <c r="F117" s="51"/>
      <c r="G117" s="51"/>
      <c r="H117" s="79"/>
      <c r="I117" s="1296">
        <v>2006</v>
      </c>
      <c r="L117" s="36">
        <v>11.5</v>
      </c>
      <c r="M117" s="50">
        <f t="shared" ref="M117:S118" si="109">+$K117*B117%</f>
        <v>0</v>
      </c>
      <c r="N117" s="50">
        <f t="shared" si="109"/>
        <v>0</v>
      </c>
      <c r="O117" s="50">
        <f t="shared" si="109"/>
        <v>0</v>
      </c>
      <c r="P117" s="50">
        <f t="shared" si="109"/>
        <v>0</v>
      </c>
      <c r="Q117" s="50">
        <f t="shared" si="109"/>
        <v>0</v>
      </c>
      <c r="R117" s="50">
        <f t="shared" si="109"/>
        <v>0</v>
      </c>
      <c r="S117" s="50">
        <f t="shared" si="109"/>
        <v>0</v>
      </c>
      <c r="T117" s="39">
        <f>SUM(M117:S117)</f>
        <v>0</v>
      </c>
    </row>
    <row r="118" spans="1:76">
      <c r="A118" s="76">
        <v>12</v>
      </c>
      <c r="B118" s="809">
        <v>100</v>
      </c>
      <c r="C118" s="810"/>
      <c r="D118" s="810"/>
      <c r="E118" s="810"/>
      <c r="F118" s="664"/>
      <c r="G118" s="664"/>
      <c r="H118" s="811"/>
      <c r="I118" s="1297"/>
      <c r="L118" s="36">
        <v>12</v>
      </c>
      <c r="M118" s="50">
        <f t="shared" si="109"/>
        <v>0</v>
      </c>
      <c r="N118" s="50">
        <f t="shared" si="109"/>
        <v>0</v>
      </c>
      <c r="O118" s="50">
        <f t="shared" si="109"/>
        <v>0</v>
      </c>
      <c r="P118" s="50">
        <f t="shared" si="109"/>
        <v>0</v>
      </c>
      <c r="Q118" s="50">
        <f t="shared" si="109"/>
        <v>0</v>
      </c>
      <c r="R118" s="50">
        <f t="shared" si="109"/>
        <v>0</v>
      </c>
      <c r="S118" s="50">
        <f t="shared" si="109"/>
        <v>0</v>
      </c>
      <c r="T118" s="39">
        <f>SUM(M118:S118)</f>
        <v>0</v>
      </c>
    </row>
    <row r="119" spans="1:76">
      <c r="A119" s="76">
        <v>12.5</v>
      </c>
      <c r="B119" s="809">
        <v>100</v>
      </c>
      <c r="C119" s="810"/>
      <c r="D119" s="810"/>
      <c r="E119" s="810"/>
      <c r="F119" s="664"/>
      <c r="G119" s="664"/>
      <c r="H119" s="811"/>
      <c r="I119" s="1297"/>
      <c r="L119" s="36">
        <v>12.5</v>
      </c>
      <c r="M119" s="50">
        <f t="shared" ref="M119:S151" si="110">+$T119*B119%</f>
        <v>179.33211062485989</v>
      </c>
      <c r="N119" s="50">
        <f t="shared" si="110"/>
        <v>0</v>
      </c>
      <c r="O119" s="50">
        <f t="shared" si="110"/>
        <v>0</v>
      </c>
      <c r="P119" s="50">
        <f t="shared" si="110"/>
        <v>0</v>
      </c>
      <c r="Q119" s="50">
        <f t="shared" si="110"/>
        <v>0</v>
      </c>
      <c r="R119" s="50">
        <f t="shared" si="110"/>
        <v>0</v>
      </c>
      <c r="S119" s="50">
        <f t="shared" si="110"/>
        <v>0</v>
      </c>
      <c r="T119" s="13">
        <v>179.33211062485989</v>
      </c>
    </row>
    <row r="120" spans="1:76">
      <c r="A120" s="76">
        <v>13</v>
      </c>
      <c r="B120" s="809">
        <v>100</v>
      </c>
      <c r="C120" s="810"/>
      <c r="D120" s="810"/>
      <c r="E120" s="810"/>
      <c r="F120" s="664"/>
      <c r="G120" s="664"/>
      <c r="H120" s="811"/>
      <c r="I120" s="1297"/>
      <c r="L120" s="36">
        <v>13</v>
      </c>
      <c r="M120" s="50">
        <f t="shared" si="110"/>
        <v>89.666055312429947</v>
      </c>
      <c r="N120" s="50">
        <f t="shared" si="110"/>
        <v>0</v>
      </c>
      <c r="O120" s="50">
        <f t="shared" si="110"/>
        <v>0</v>
      </c>
      <c r="P120" s="50">
        <f t="shared" si="110"/>
        <v>0</v>
      </c>
      <c r="Q120" s="50">
        <f t="shared" si="110"/>
        <v>0</v>
      </c>
      <c r="R120" s="50">
        <f t="shared" si="110"/>
        <v>0</v>
      </c>
      <c r="S120" s="50">
        <f t="shared" si="110"/>
        <v>0</v>
      </c>
      <c r="T120" s="13">
        <v>89.666055312429947</v>
      </c>
    </row>
    <row r="121" spans="1:76">
      <c r="A121" s="76">
        <v>13.5</v>
      </c>
      <c r="B121" s="809">
        <v>100</v>
      </c>
      <c r="C121" s="810"/>
      <c r="D121" s="810"/>
      <c r="E121" s="810"/>
      <c r="F121" s="664"/>
      <c r="G121" s="664"/>
      <c r="H121" s="811"/>
      <c r="I121" s="1297"/>
      <c r="L121" s="36">
        <v>13.5</v>
      </c>
      <c r="M121" s="50">
        <f t="shared" si="110"/>
        <v>89.666055312429947</v>
      </c>
      <c r="N121" s="50">
        <f t="shared" si="110"/>
        <v>0</v>
      </c>
      <c r="O121" s="50">
        <f t="shared" si="110"/>
        <v>0</v>
      </c>
      <c r="P121" s="50">
        <f t="shared" si="110"/>
        <v>0</v>
      </c>
      <c r="Q121" s="50">
        <f t="shared" si="110"/>
        <v>0</v>
      </c>
      <c r="R121" s="50">
        <f t="shared" si="110"/>
        <v>0</v>
      </c>
      <c r="S121" s="50">
        <f t="shared" si="110"/>
        <v>0</v>
      </c>
      <c r="T121" s="13">
        <v>89.666055312429947</v>
      </c>
    </row>
    <row r="122" spans="1:76">
      <c r="A122" s="76">
        <v>14</v>
      </c>
      <c r="B122" s="809">
        <v>100</v>
      </c>
      <c r="C122" s="810"/>
      <c r="D122" s="810"/>
      <c r="E122" s="810"/>
      <c r="F122" s="664"/>
      <c r="G122" s="664"/>
      <c r="H122" s="811"/>
      <c r="I122" s="1297"/>
      <c r="L122" s="36">
        <v>14</v>
      </c>
      <c r="M122" s="50">
        <f t="shared" si="110"/>
        <v>311.32095433312207</v>
      </c>
      <c r="N122" s="50">
        <f t="shared" si="110"/>
        <v>0</v>
      </c>
      <c r="O122" s="50">
        <f t="shared" si="110"/>
        <v>0</v>
      </c>
      <c r="P122" s="50">
        <f t="shared" si="110"/>
        <v>0</v>
      </c>
      <c r="Q122" s="50">
        <f t="shared" si="110"/>
        <v>0</v>
      </c>
      <c r="R122" s="50">
        <f t="shared" si="110"/>
        <v>0</v>
      </c>
      <c r="S122" s="50">
        <f t="shared" si="110"/>
        <v>0</v>
      </c>
      <c r="T122" s="13">
        <v>311.32095433312207</v>
      </c>
    </row>
    <row r="123" spans="1:76">
      <c r="A123" s="76">
        <v>14.5</v>
      </c>
      <c r="B123" s="809">
        <v>100</v>
      </c>
      <c r="C123" s="810"/>
      <c r="D123" s="810"/>
      <c r="E123" s="810"/>
      <c r="F123" s="664"/>
      <c r="G123" s="664"/>
      <c r="H123" s="811"/>
      <c r="I123" s="1297"/>
      <c r="L123" s="36">
        <v>14.5</v>
      </c>
      <c r="M123" s="50">
        <f t="shared" si="110"/>
        <v>89.666055312429947</v>
      </c>
      <c r="N123" s="50">
        <f t="shared" si="110"/>
        <v>0</v>
      </c>
      <c r="O123" s="50">
        <f t="shared" si="110"/>
        <v>0</v>
      </c>
      <c r="P123" s="50">
        <f t="shared" si="110"/>
        <v>0</v>
      </c>
      <c r="Q123" s="50">
        <f t="shared" si="110"/>
        <v>0</v>
      </c>
      <c r="R123" s="50">
        <f t="shared" si="110"/>
        <v>0</v>
      </c>
      <c r="S123" s="50">
        <f t="shared" si="110"/>
        <v>0</v>
      </c>
      <c r="T123" s="13">
        <v>89.666055312429947</v>
      </c>
    </row>
    <row r="124" spans="1:76">
      <c r="A124" s="76">
        <v>15</v>
      </c>
      <c r="B124" s="809">
        <v>76.19047619047619</v>
      </c>
      <c r="C124" s="810">
        <v>23.809523809523807</v>
      </c>
      <c r="D124" s="810"/>
      <c r="E124" s="810"/>
      <c r="F124" s="664"/>
      <c r="G124" s="664"/>
      <c r="H124" s="811"/>
      <c r="I124" s="1297"/>
      <c r="L124" s="36">
        <v>15</v>
      </c>
      <c r="M124" s="50">
        <f t="shared" si="110"/>
        <v>305.51391211089668</v>
      </c>
      <c r="N124" s="50">
        <f t="shared" si="110"/>
        <v>95.47309753465521</v>
      </c>
      <c r="O124" s="50">
        <f t="shared" si="110"/>
        <v>0</v>
      </c>
      <c r="P124" s="50">
        <f t="shared" si="110"/>
        <v>0</v>
      </c>
      <c r="Q124" s="50">
        <f t="shared" si="110"/>
        <v>0</v>
      </c>
      <c r="R124" s="50">
        <f t="shared" si="110"/>
        <v>0</v>
      </c>
      <c r="S124" s="50">
        <f t="shared" si="110"/>
        <v>0</v>
      </c>
      <c r="T124" s="13">
        <v>400.98700964555195</v>
      </c>
    </row>
    <row r="125" spans="1:76">
      <c r="A125" s="76">
        <v>15.5</v>
      </c>
      <c r="B125" s="809">
        <v>70.370370370370367</v>
      </c>
      <c r="C125" s="810">
        <v>29.629629629629626</v>
      </c>
      <c r="D125" s="810"/>
      <c r="E125" s="810"/>
      <c r="F125" s="664"/>
      <c r="G125" s="664"/>
      <c r="H125" s="811"/>
      <c r="I125" s="1297"/>
      <c r="L125" s="36">
        <v>15.5</v>
      </c>
      <c r="M125" s="50">
        <f t="shared" si="110"/>
        <v>563.56401279808551</v>
      </c>
      <c r="N125" s="50">
        <f t="shared" si="110"/>
        <v>237.29011065182544</v>
      </c>
      <c r="O125" s="50">
        <f t="shared" si="110"/>
        <v>0</v>
      </c>
      <c r="P125" s="50">
        <f t="shared" si="110"/>
        <v>0</v>
      </c>
      <c r="Q125" s="50">
        <f t="shared" si="110"/>
        <v>0</v>
      </c>
      <c r="R125" s="50">
        <f t="shared" si="110"/>
        <v>0</v>
      </c>
      <c r="S125" s="50">
        <f t="shared" si="110"/>
        <v>0</v>
      </c>
      <c r="T125" s="13">
        <v>800.85412344991096</v>
      </c>
    </row>
    <row r="126" spans="1:76">
      <c r="A126" s="76">
        <v>16</v>
      </c>
      <c r="B126" s="809">
        <v>42.307692307692307</v>
      </c>
      <c r="C126" s="810">
        <v>57.692307692307686</v>
      </c>
      <c r="D126" s="810"/>
      <c r="E126" s="810"/>
      <c r="F126" s="664"/>
      <c r="G126" s="664"/>
      <c r="H126" s="811"/>
      <c r="I126" s="1297"/>
      <c r="L126" s="36">
        <v>16</v>
      </c>
      <c r="M126" s="50">
        <f t="shared" si="110"/>
        <v>0</v>
      </c>
      <c r="N126" s="50">
        <f t="shared" si="110"/>
        <v>0</v>
      </c>
      <c r="O126" s="50">
        <f t="shared" si="110"/>
        <v>0</v>
      </c>
      <c r="P126" s="50">
        <f t="shared" si="110"/>
        <v>0</v>
      </c>
      <c r="Q126" s="50">
        <f t="shared" si="110"/>
        <v>0</v>
      </c>
      <c r="R126" s="50">
        <f t="shared" si="110"/>
        <v>0</v>
      </c>
      <c r="S126" s="50">
        <f t="shared" si="110"/>
        <v>0</v>
      </c>
      <c r="T126" s="13">
        <v>0</v>
      </c>
    </row>
    <row r="127" spans="1:76">
      <c r="A127" s="76">
        <v>16.5</v>
      </c>
      <c r="B127" s="809">
        <v>3.125</v>
      </c>
      <c r="C127" s="810">
        <v>96.875</v>
      </c>
      <c r="D127" s="810"/>
      <c r="E127" s="810"/>
      <c r="F127" s="664"/>
      <c r="G127" s="664"/>
      <c r="H127" s="811"/>
      <c r="I127" s="1297"/>
      <c r="L127" s="36">
        <v>16.5</v>
      </c>
      <c r="M127" s="50">
        <f t="shared" si="110"/>
        <v>50.053382715619435</v>
      </c>
      <c r="N127" s="50">
        <f t="shared" si="110"/>
        <v>1551.6548641842026</v>
      </c>
      <c r="O127" s="50">
        <f t="shared" si="110"/>
        <v>0</v>
      </c>
      <c r="P127" s="50">
        <f t="shared" si="110"/>
        <v>0</v>
      </c>
      <c r="Q127" s="50">
        <f t="shared" si="110"/>
        <v>0</v>
      </c>
      <c r="R127" s="50">
        <f t="shared" si="110"/>
        <v>0</v>
      </c>
      <c r="S127" s="50">
        <f t="shared" si="110"/>
        <v>0</v>
      </c>
      <c r="T127" s="13">
        <v>1601.7082468998219</v>
      </c>
    </row>
    <row r="128" spans="1:76">
      <c r="A128" s="76">
        <v>17</v>
      </c>
      <c r="B128" s="809"/>
      <c r="C128" s="810">
        <v>100</v>
      </c>
      <c r="D128" s="810"/>
      <c r="E128" s="810"/>
      <c r="F128" s="664"/>
      <c r="G128" s="664"/>
      <c r="H128" s="811"/>
      <c r="I128" s="1297"/>
      <c r="L128" s="36">
        <v>17</v>
      </c>
      <c r="M128" s="50">
        <f t="shared" si="110"/>
        <v>0</v>
      </c>
      <c r="N128" s="50">
        <f t="shared" si="110"/>
        <v>2402.5623703497336</v>
      </c>
      <c r="O128" s="50">
        <f t="shared" si="110"/>
        <v>0</v>
      </c>
      <c r="P128" s="50">
        <f t="shared" si="110"/>
        <v>0</v>
      </c>
      <c r="Q128" s="50">
        <f t="shared" si="110"/>
        <v>0</v>
      </c>
      <c r="R128" s="50">
        <f t="shared" si="110"/>
        <v>0</v>
      </c>
      <c r="S128" s="50">
        <f t="shared" si="110"/>
        <v>0</v>
      </c>
      <c r="T128" s="13">
        <v>2402.5623703497336</v>
      </c>
    </row>
    <row r="129" spans="1:20">
      <c r="A129" s="76">
        <v>17.5</v>
      </c>
      <c r="B129" s="809"/>
      <c r="C129" s="810">
        <v>93.023255813953483</v>
      </c>
      <c r="D129" s="810">
        <v>6.9767441860465116</v>
      </c>
      <c r="E129" s="810"/>
      <c r="F129" s="664"/>
      <c r="G129" s="664"/>
      <c r="H129" s="811"/>
      <c r="I129" s="1297"/>
      <c r="L129" s="36">
        <v>17.5</v>
      </c>
      <c r="M129" s="50">
        <f t="shared" si="110"/>
        <v>0</v>
      </c>
      <c r="N129" s="50">
        <f t="shared" si="110"/>
        <v>8939.766959440869</v>
      </c>
      <c r="O129" s="50">
        <f t="shared" si="110"/>
        <v>670.48252195806515</v>
      </c>
      <c r="P129" s="50">
        <f t="shared" si="110"/>
        <v>0</v>
      </c>
      <c r="Q129" s="50">
        <f t="shared" si="110"/>
        <v>0</v>
      </c>
      <c r="R129" s="50">
        <f t="shared" si="110"/>
        <v>0</v>
      </c>
      <c r="S129" s="50">
        <f t="shared" si="110"/>
        <v>0</v>
      </c>
      <c r="T129" s="13">
        <v>9610.2494813989342</v>
      </c>
    </row>
    <row r="130" spans="1:20">
      <c r="A130" s="76">
        <v>18</v>
      </c>
      <c r="B130" s="809"/>
      <c r="C130" s="810">
        <v>86.666666666666671</v>
      </c>
      <c r="D130" s="810">
        <v>13.333333333333334</v>
      </c>
      <c r="E130" s="810"/>
      <c r="F130" s="664"/>
      <c r="G130" s="664"/>
      <c r="H130" s="811"/>
      <c r="I130" s="1297"/>
      <c r="L130" s="36">
        <v>18</v>
      </c>
      <c r="M130" s="50">
        <f t="shared" si="110"/>
        <v>0</v>
      </c>
      <c r="N130" s="50">
        <f t="shared" si="110"/>
        <v>4164.441441939538</v>
      </c>
      <c r="O130" s="50">
        <f t="shared" si="110"/>
        <v>640.6832987599289</v>
      </c>
      <c r="P130" s="50">
        <f t="shared" si="110"/>
        <v>0</v>
      </c>
      <c r="Q130" s="50">
        <f t="shared" si="110"/>
        <v>0</v>
      </c>
      <c r="R130" s="50">
        <f t="shared" si="110"/>
        <v>0</v>
      </c>
      <c r="S130" s="50">
        <f t="shared" si="110"/>
        <v>0</v>
      </c>
      <c r="T130" s="13">
        <v>4805.1247406994671</v>
      </c>
    </row>
    <row r="131" spans="1:20">
      <c r="A131" s="76">
        <v>18.5</v>
      </c>
      <c r="B131" s="809"/>
      <c r="C131" s="810">
        <v>53.571428571428569</v>
      </c>
      <c r="D131" s="810">
        <v>46.428571428571431</v>
      </c>
      <c r="E131" s="810"/>
      <c r="F131" s="664"/>
      <c r="G131" s="664"/>
      <c r="H131" s="811"/>
      <c r="I131" s="1297"/>
      <c r="L131" s="36">
        <v>18.5</v>
      </c>
      <c r="M131" s="50">
        <f t="shared" si="110"/>
        <v>0</v>
      </c>
      <c r="N131" s="50">
        <f t="shared" si="110"/>
        <v>2975.2996606864408</v>
      </c>
      <c r="O131" s="50">
        <f t="shared" si="110"/>
        <v>2578.5930392615819</v>
      </c>
      <c r="P131" s="50">
        <f t="shared" si="110"/>
        <v>0</v>
      </c>
      <c r="Q131" s="50">
        <f t="shared" si="110"/>
        <v>0</v>
      </c>
      <c r="R131" s="50">
        <f t="shared" si="110"/>
        <v>0</v>
      </c>
      <c r="S131" s="50">
        <f t="shared" si="110"/>
        <v>0</v>
      </c>
      <c r="T131" s="13">
        <v>5553.8926999480227</v>
      </c>
    </row>
    <row r="132" spans="1:20">
      <c r="A132" s="76">
        <v>19</v>
      </c>
      <c r="B132" s="809"/>
      <c r="C132" s="810">
        <v>48.148148148148145</v>
      </c>
      <c r="D132" s="810">
        <v>51.851851851851848</v>
      </c>
      <c r="E132" s="810"/>
      <c r="F132" s="664"/>
      <c r="G132" s="664"/>
      <c r="H132" s="811"/>
      <c r="I132" s="1297"/>
      <c r="L132" s="36">
        <v>19</v>
      </c>
      <c r="M132" s="50">
        <f t="shared" si="110"/>
        <v>0</v>
      </c>
      <c r="N132" s="50">
        <f t="shared" si="110"/>
        <v>2018.451902796937</v>
      </c>
      <c r="O132" s="50">
        <f t="shared" si="110"/>
        <v>2173.7174337813167</v>
      </c>
      <c r="P132" s="50">
        <f t="shared" si="110"/>
        <v>0</v>
      </c>
      <c r="Q132" s="50">
        <f t="shared" si="110"/>
        <v>0</v>
      </c>
      <c r="R132" s="50">
        <f t="shared" si="110"/>
        <v>0</v>
      </c>
      <c r="S132" s="50">
        <f t="shared" si="110"/>
        <v>0</v>
      </c>
      <c r="T132" s="13">
        <v>4192.1693365782539</v>
      </c>
    </row>
    <row r="133" spans="1:20">
      <c r="A133" s="76">
        <v>19.5</v>
      </c>
      <c r="B133" s="809"/>
      <c r="C133" s="810">
        <v>40.74074074074074</v>
      </c>
      <c r="D133" s="810">
        <v>59.259259259259252</v>
      </c>
      <c r="E133" s="810"/>
      <c r="F133" s="664"/>
      <c r="G133" s="664"/>
      <c r="H133" s="811"/>
      <c r="I133" s="1297"/>
      <c r="L133" s="36">
        <v>19.5</v>
      </c>
      <c r="M133" s="50">
        <f t="shared" si="110"/>
        <v>0</v>
      </c>
      <c r="N133" s="50">
        <f t="shared" si="110"/>
        <v>5603.4428718173185</v>
      </c>
      <c r="O133" s="50">
        <f t="shared" si="110"/>
        <v>8150.4623590070087</v>
      </c>
      <c r="P133" s="50">
        <f t="shared" si="110"/>
        <v>0</v>
      </c>
      <c r="Q133" s="50">
        <f t="shared" si="110"/>
        <v>0</v>
      </c>
      <c r="R133" s="50">
        <f t="shared" si="110"/>
        <v>0</v>
      </c>
      <c r="S133" s="50">
        <f t="shared" si="110"/>
        <v>0</v>
      </c>
      <c r="T133" s="13">
        <v>13753.905230824328</v>
      </c>
    </row>
    <row r="134" spans="1:20">
      <c r="A134" s="76">
        <v>20</v>
      </c>
      <c r="B134" s="809"/>
      <c r="C134" s="810">
        <v>39.393939393939391</v>
      </c>
      <c r="D134" s="810">
        <v>60.606060606060609</v>
      </c>
      <c r="E134" s="810"/>
      <c r="F134" s="664"/>
      <c r="G134" s="664"/>
      <c r="H134" s="811"/>
      <c r="I134" s="1297"/>
      <c r="L134" s="36">
        <v>20</v>
      </c>
      <c r="M134" s="50">
        <f t="shared" si="110"/>
        <v>0</v>
      </c>
      <c r="N134" s="50">
        <f t="shared" si="110"/>
        <v>9058.1743500555986</v>
      </c>
      <c r="O134" s="50">
        <f t="shared" si="110"/>
        <v>13935.652846239385</v>
      </c>
      <c r="P134" s="50">
        <f t="shared" si="110"/>
        <v>0</v>
      </c>
      <c r="Q134" s="50">
        <f t="shared" si="110"/>
        <v>0</v>
      </c>
      <c r="R134" s="50">
        <f t="shared" si="110"/>
        <v>0</v>
      </c>
      <c r="S134" s="50">
        <f t="shared" si="110"/>
        <v>0</v>
      </c>
      <c r="T134" s="13">
        <v>22993.827196294984</v>
      </c>
    </row>
    <row r="135" spans="1:20">
      <c r="A135" s="76">
        <v>20.5</v>
      </c>
      <c r="B135" s="809"/>
      <c r="C135" s="810">
        <v>39.285714285714285</v>
      </c>
      <c r="D135" s="810">
        <v>60.714285714285708</v>
      </c>
      <c r="E135" s="810"/>
      <c r="F135" s="664"/>
      <c r="G135" s="664"/>
      <c r="H135" s="811"/>
      <c r="I135" s="1297"/>
      <c r="L135" s="36">
        <v>20.5</v>
      </c>
      <c r="M135" s="50">
        <f t="shared" si="110"/>
        <v>0</v>
      </c>
      <c r="N135" s="50">
        <f t="shared" si="110"/>
        <v>12437.74424856019</v>
      </c>
      <c r="O135" s="50">
        <f t="shared" si="110"/>
        <v>19221.968384138472</v>
      </c>
      <c r="P135" s="50">
        <f t="shared" si="110"/>
        <v>0</v>
      </c>
      <c r="Q135" s="50">
        <f t="shared" si="110"/>
        <v>0</v>
      </c>
      <c r="R135" s="50">
        <f t="shared" si="110"/>
        <v>0</v>
      </c>
      <c r="S135" s="50">
        <f t="shared" si="110"/>
        <v>0</v>
      </c>
      <c r="T135" s="13">
        <v>31659.712632698665</v>
      </c>
    </row>
    <row r="136" spans="1:20" ht="13.8" thickBot="1">
      <c r="A136" s="76">
        <v>21</v>
      </c>
      <c r="B136" s="809"/>
      <c r="C136" s="810">
        <v>19.512195121951219</v>
      </c>
      <c r="D136" s="810">
        <v>75.609756097560975</v>
      </c>
      <c r="E136" s="810">
        <v>4.8780487804878048</v>
      </c>
      <c r="F136" s="664"/>
      <c r="G136" s="664"/>
      <c r="H136" s="811"/>
      <c r="I136" s="1298"/>
      <c r="L136" s="36">
        <v>21</v>
      </c>
      <c r="M136" s="50">
        <f t="shared" si="110"/>
        <v>0</v>
      </c>
      <c r="N136" s="50">
        <f t="shared" si="110"/>
        <v>7439.4108653623007</v>
      </c>
      <c r="O136" s="50">
        <f t="shared" si="110"/>
        <v>28827.717103278916</v>
      </c>
      <c r="P136" s="50">
        <f t="shared" si="110"/>
        <v>1859.8527163405752</v>
      </c>
      <c r="Q136" s="50">
        <f t="shared" si="110"/>
        <v>0</v>
      </c>
      <c r="R136" s="50">
        <f t="shared" si="110"/>
        <v>0</v>
      </c>
      <c r="S136" s="50">
        <f t="shared" si="110"/>
        <v>0</v>
      </c>
      <c r="T136" s="13">
        <v>38126.980684981791</v>
      </c>
    </row>
    <row r="137" spans="1:20" ht="13.8" thickTop="1">
      <c r="A137" s="76">
        <v>21.5</v>
      </c>
      <c r="B137" s="81"/>
      <c r="C137" s="83"/>
      <c r="D137" s="80">
        <v>50</v>
      </c>
      <c r="E137" s="80">
        <v>50</v>
      </c>
      <c r="F137" s="80"/>
      <c r="G137" s="80"/>
      <c r="H137" s="82"/>
      <c r="I137" s="1299">
        <v>2008</v>
      </c>
      <c r="L137" s="36">
        <v>21.5</v>
      </c>
      <c r="M137" s="50">
        <f t="shared" si="110"/>
        <v>0</v>
      </c>
      <c r="N137" s="50">
        <f t="shared" si="110"/>
        <v>0</v>
      </c>
      <c r="O137" s="50">
        <f t="shared" si="110"/>
        <v>17495.709841317228</v>
      </c>
      <c r="P137" s="50">
        <f t="shared" si="110"/>
        <v>17495.709841317228</v>
      </c>
      <c r="Q137" s="50">
        <f t="shared" si="110"/>
        <v>0</v>
      </c>
      <c r="R137" s="50">
        <f t="shared" si="110"/>
        <v>0</v>
      </c>
      <c r="S137" s="50">
        <f t="shared" si="110"/>
        <v>0</v>
      </c>
      <c r="T137" s="13">
        <v>34991.419682634456</v>
      </c>
    </row>
    <row r="138" spans="1:20">
      <c r="A138" s="76">
        <v>22</v>
      </c>
      <c r="B138" s="815"/>
      <c r="C138" s="816"/>
      <c r="D138" s="817">
        <v>52.666456724644071</v>
      </c>
      <c r="E138" s="817">
        <v>47.333543275355922</v>
      </c>
      <c r="F138" s="817"/>
      <c r="G138" s="817"/>
      <c r="H138" s="818"/>
      <c r="I138" s="1300"/>
      <c r="L138" s="36">
        <v>22</v>
      </c>
      <c r="M138" s="50">
        <f t="shared" si="110"/>
        <v>0</v>
      </c>
      <c r="N138" s="50">
        <f t="shared" si="110"/>
        <v>0</v>
      </c>
      <c r="O138" s="50">
        <f t="shared" si="110"/>
        <v>25105.484145994393</v>
      </c>
      <c r="P138" s="50">
        <f t="shared" si="110"/>
        <v>22563.346656983947</v>
      </c>
      <c r="Q138" s="50">
        <f t="shared" si="110"/>
        <v>0</v>
      </c>
      <c r="R138" s="50">
        <f t="shared" si="110"/>
        <v>0</v>
      </c>
      <c r="S138" s="50">
        <f t="shared" si="110"/>
        <v>0</v>
      </c>
      <c r="T138" s="13">
        <v>47668.830802978344</v>
      </c>
    </row>
    <row r="139" spans="1:20">
      <c r="A139" s="76">
        <v>22.5</v>
      </c>
      <c r="B139" s="815"/>
      <c r="C139" s="816"/>
      <c r="D139" s="817">
        <v>43.4698529493702</v>
      </c>
      <c r="E139" s="817">
        <v>47.838451545043824</v>
      </c>
      <c r="F139" s="817">
        <v>8.6916955055859759</v>
      </c>
      <c r="G139" s="817"/>
      <c r="H139" s="818"/>
      <c r="I139" s="1300"/>
      <c r="L139" s="36">
        <v>22.5</v>
      </c>
      <c r="M139" s="50">
        <f t="shared" si="110"/>
        <v>0</v>
      </c>
      <c r="N139" s="50">
        <f t="shared" si="110"/>
        <v>0</v>
      </c>
      <c r="O139" s="50">
        <f t="shared" si="110"/>
        <v>47524.815269437539</v>
      </c>
      <c r="P139" s="50">
        <f t="shared" si="110"/>
        <v>52300.926232764854</v>
      </c>
      <c r="Q139" s="50">
        <f t="shared" si="110"/>
        <v>9502.4757447945012</v>
      </c>
      <c r="R139" s="50">
        <f t="shared" si="110"/>
        <v>0</v>
      </c>
      <c r="S139" s="50">
        <f t="shared" si="110"/>
        <v>0</v>
      </c>
      <c r="T139" s="13">
        <v>109328.21724699689</v>
      </c>
    </row>
    <row r="140" spans="1:20">
      <c r="A140" s="76">
        <v>23</v>
      </c>
      <c r="B140" s="815"/>
      <c r="C140" s="816"/>
      <c r="D140" s="817">
        <v>18.10919366243888</v>
      </c>
      <c r="E140" s="817">
        <v>53.741669189463614</v>
      </c>
      <c r="F140" s="817">
        <v>23.621838732487774</v>
      </c>
      <c r="G140" s="817">
        <v>4.52729841560972</v>
      </c>
      <c r="H140" s="818"/>
      <c r="I140" s="1300"/>
      <c r="L140" s="36">
        <v>23</v>
      </c>
      <c r="M140" s="50">
        <f t="shared" si="110"/>
        <v>0</v>
      </c>
      <c r="N140" s="50">
        <f t="shared" si="110"/>
        <v>0</v>
      </c>
      <c r="O140" s="50">
        <f t="shared" si="110"/>
        <v>39742.295301898906</v>
      </c>
      <c r="P140" s="50">
        <f t="shared" si="110"/>
        <v>117941.04843964548</v>
      </c>
      <c r="Q140" s="50">
        <f t="shared" si="110"/>
        <v>51840.303217229506</v>
      </c>
      <c r="R140" s="50">
        <f t="shared" si="110"/>
        <v>9935.5738254747266</v>
      </c>
      <c r="S140" s="50">
        <f t="shared" si="110"/>
        <v>0</v>
      </c>
      <c r="T140" s="13">
        <v>219459.22078424864</v>
      </c>
    </row>
    <row r="141" spans="1:20">
      <c r="A141" s="76">
        <v>23.5</v>
      </c>
      <c r="B141" s="815"/>
      <c r="C141" s="816"/>
      <c r="D141" s="817">
        <v>3.6102014193436229</v>
      </c>
      <c r="E141" s="817">
        <v>48.781879435448822</v>
      </c>
      <c r="F141" s="817">
        <v>43.997717725863929</v>
      </c>
      <c r="G141" s="817">
        <v>3.6102014193436229</v>
      </c>
      <c r="H141" s="818"/>
      <c r="I141" s="1300"/>
      <c r="L141" s="36">
        <v>23.5</v>
      </c>
      <c r="M141" s="50">
        <f t="shared" si="110"/>
        <v>0</v>
      </c>
      <c r="N141" s="50">
        <f t="shared" si="110"/>
        <v>0</v>
      </c>
      <c r="O141" s="50">
        <f t="shared" si="110"/>
        <v>11155.188939807953</v>
      </c>
      <c r="P141" s="50">
        <f t="shared" si="110"/>
        <v>150731.50185628713</v>
      </c>
      <c r="Q141" s="50">
        <f t="shared" si="110"/>
        <v>135948.88404912967</v>
      </c>
      <c r="R141" s="50">
        <f t="shared" si="110"/>
        <v>11155.188939807953</v>
      </c>
      <c r="S141" s="50">
        <f t="shared" si="110"/>
        <v>0</v>
      </c>
      <c r="T141" s="13">
        <v>308990.76378503273</v>
      </c>
    </row>
    <row r="142" spans="1:20">
      <c r="A142" s="76">
        <v>24</v>
      </c>
      <c r="B142" s="815"/>
      <c r="C142" s="816"/>
      <c r="D142" s="817">
        <v>0</v>
      </c>
      <c r="E142" s="817">
        <v>25.49310250066576</v>
      </c>
      <c r="F142" s="817">
        <v>49.224342647645265</v>
      </c>
      <c r="G142" s="817">
        <v>25.282554851688982</v>
      </c>
      <c r="H142" s="818"/>
      <c r="I142" s="1300"/>
      <c r="L142" s="36">
        <v>24</v>
      </c>
      <c r="M142" s="50">
        <f t="shared" si="110"/>
        <v>0</v>
      </c>
      <c r="N142" s="50">
        <f t="shared" si="110"/>
        <v>0</v>
      </c>
      <c r="O142" s="50">
        <f t="shared" si="110"/>
        <v>0</v>
      </c>
      <c r="P142" s="50">
        <f t="shared" si="110"/>
        <v>107709.94508055862</v>
      </c>
      <c r="Q142" s="50">
        <f t="shared" si="110"/>
        <v>207975.91203605011</v>
      </c>
      <c r="R142" s="50">
        <f t="shared" si="110"/>
        <v>106820.36815646564</v>
      </c>
      <c r="S142" s="50">
        <f t="shared" si="110"/>
        <v>0</v>
      </c>
      <c r="T142" s="13">
        <v>422506.22527307435</v>
      </c>
    </row>
    <row r="143" spans="1:20">
      <c r="A143" s="76">
        <v>24.5</v>
      </c>
      <c r="B143" s="815"/>
      <c r="C143" s="816"/>
      <c r="D143" s="817">
        <v>6.7854633385976024</v>
      </c>
      <c r="E143" s="817">
        <v>25.445487519741011</v>
      </c>
      <c r="F143" s="817">
        <v>42.697068486576114</v>
      </c>
      <c r="G143" s="817">
        <v>25.071980655085273</v>
      </c>
      <c r="H143" s="818"/>
      <c r="I143" s="1300"/>
      <c r="L143" s="36">
        <v>24.5</v>
      </c>
      <c r="M143" s="50">
        <f t="shared" si="110"/>
        <v>0</v>
      </c>
      <c r="N143" s="50">
        <f t="shared" si="110"/>
        <v>0</v>
      </c>
      <c r="O143" s="50">
        <f t="shared" si="110"/>
        <v>23229.63920524322</v>
      </c>
      <c r="P143" s="50">
        <f t="shared" si="110"/>
        <v>87111.147019662079</v>
      </c>
      <c r="Q143" s="50">
        <f t="shared" si="110"/>
        <v>146170.93138251529</v>
      </c>
      <c r="R143" s="50">
        <f t="shared" si="110"/>
        <v>85832.467985721916</v>
      </c>
      <c r="S143" s="50">
        <f t="shared" si="110"/>
        <v>0</v>
      </c>
      <c r="T143" s="13">
        <v>342344.18559314252</v>
      </c>
    </row>
    <row r="144" spans="1:20">
      <c r="A144" s="76">
        <v>25</v>
      </c>
      <c r="B144" s="815"/>
      <c r="C144" s="816"/>
      <c r="D144" s="817">
        <v>1.5956262624674293</v>
      </c>
      <c r="E144" s="817">
        <v>6.3825050498697173</v>
      </c>
      <c r="F144" s="817">
        <v>49.751544107437034</v>
      </c>
      <c r="G144" s="817">
        <v>36.986534007697593</v>
      </c>
      <c r="H144" s="819">
        <v>5.2837905725282281</v>
      </c>
      <c r="I144" s="1300"/>
      <c r="L144" s="36">
        <v>25</v>
      </c>
      <c r="M144" s="50">
        <f t="shared" si="110"/>
        <v>0</v>
      </c>
      <c r="N144" s="50">
        <f t="shared" si="110"/>
        <v>0</v>
      </c>
      <c r="O144" s="50">
        <f t="shared" si="110"/>
        <v>4503.3139155702238</v>
      </c>
      <c r="P144" s="50">
        <f t="shared" si="110"/>
        <v>18013.255662280895</v>
      </c>
      <c r="Q144" s="50">
        <f t="shared" si="110"/>
        <v>140413.09432552682</v>
      </c>
      <c r="R144" s="50">
        <f t="shared" si="110"/>
        <v>104386.58300096501</v>
      </c>
      <c r="S144" s="50">
        <f t="shared" si="110"/>
        <v>14912.36900013786</v>
      </c>
      <c r="T144" s="13">
        <v>282228.6159044808</v>
      </c>
    </row>
    <row r="145" spans="1:23">
      <c r="A145" s="76">
        <v>25.5</v>
      </c>
      <c r="B145" s="815"/>
      <c r="C145" s="816"/>
      <c r="D145" s="817"/>
      <c r="E145" s="817">
        <v>11.874530043983041</v>
      </c>
      <c r="F145" s="817">
        <v>39.307045449821416</v>
      </c>
      <c r="G145" s="817">
        <v>32.188204934025435</v>
      </c>
      <c r="H145" s="819">
        <v>16.630219572170109</v>
      </c>
      <c r="I145" s="1300"/>
      <c r="L145" s="36">
        <v>25.5</v>
      </c>
      <c r="M145" s="50">
        <f t="shared" si="110"/>
        <v>0</v>
      </c>
      <c r="N145" s="50">
        <f t="shared" si="110"/>
        <v>0</v>
      </c>
      <c r="O145" s="50">
        <f t="shared" si="110"/>
        <v>0</v>
      </c>
      <c r="P145" s="50">
        <f t="shared" si="110"/>
        <v>20205.850517007042</v>
      </c>
      <c r="Q145" s="50">
        <f t="shared" si="110"/>
        <v>66885.365709840436</v>
      </c>
      <c r="R145" s="50">
        <f t="shared" si="110"/>
        <v>54771.85664600398</v>
      </c>
      <c r="S145" s="50">
        <f t="shared" si="110"/>
        <v>28298.191970177646</v>
      </c>
      <c r="T145" s="13">
        <v>170161.26484302912</v>
      </c>
      <c r="W145" s="140"/>
    </row>
    <row r="146" spans="1:23">
      <c r="A146" s="76">
        <v>26</v>
      </c>
      <c r="B146" s="815"/>
      <c r="C146" s="816"/>
      <c r="D146" s="817"/>
      <c r="E146" s="817">
        <v>0</v>
      </c>
      <c r="F146" s="817">
        <v>17.974331321083937</v>
      </c>
      <c r="G146" s="817">
        <v>56.409210966486377</v>
      </c>
      <c r="H146" s="819">
        <v>25.616457712429693</v>
      </c>
      <c r="I146" s="1300"/>
      <c r="L146" s="36">
        <v>26</v>
      </c>
      <c r="M146" s="50">
        <f t="shared" si="110"/>
        <v>0</v>
      </c>
      <c r="N146" s="50">
        <f t="shared" si="110"/>
        <v>0</v>
      </c>
      <c r="O146" s="50">
        <f t="shared" si="110"/>
        <v>0</v>
      </c>
      <c r="P146" s="50">
        <f t="shared" si="110"/>
        <v>0</v>
      </c>
      <c r="Q146" s="50">
        <f t="shared" si="110"/>
        <v>14983.338824855797</v>
      </c>
      <c r="R146" s="50">
        <f t="shared" si="110"/>
        <v>47022.518148545365</v>
      </c>
      <c r="S146" s="50">
        <f t="shared" si="110"/>
        <v>21353.78827404292</v>
      </c>
      <c r="T146" s="13">
        <v>83359.645247444074</v>
      </c>
      <c r="W146" s="140"/>
    </row>
    <row r="147" spans="1:23">
      <c r="A147" s="76">
        <v>26.5</v>
      </c>
      <c r="B147" s="815"/>
      <c r="C147" s="816"/>
      <c r="D147" s="817"/>
      <c r="E147" s="817">
        <v>4.9486866673394703</v>
      </c>
      <c r="F147" s="817">
        <v>29.69212000403682</v>
      </c>
      <c r="G147" s="817">
        <v>42.908911850132462</v>
      </c>
      <c r="H147" s="819">
        <v>22.450281478491242</v>
      </c>
      <c r="I147" s="1300"/>
      <c r="L147" s="36">
        <v>26.5</v>
      </c>
      <c r="M147" s="50">
        <f t="shared" si="110"/>
        <v>0</v>
      </c>
      <c r="N147" s="50">
        <f t="shared" si="110"/>
        <v>0</v>
      </c>
      <c r="O147" s="50">
        <f t="shared" si="110"/>
        <v>0</v>
      </c>
      <c r="P147" s="50">
        <f t="shared" si="110"/>
        <v>2277.9570525704175</v>
      </c>
      <c r="Q147" s="50">
        <f t="shared" si="110"/>
        <v>13667.742315422503</v>
      </c>
      <c r="R147" s="50">
        <f t="shared" si="110"/>
        <v>19751.63612847637</v>
      </c>
      <c r="S147" s="50">
        <f t="shared" si="110"/>
        <v>10334.211976612094</v>
      </c>
      <c r="T147" s="13">
        <v>46031.547473081388</v>
      </c>
    </row>
    <row r="148" spans="1:23">
      <c r="A148" s="76">
        <v>27</v>
      </c>
      <c r="B148" s="815"/>
      <c r="C148" s="816"/>
      <c r="D148" s="817"/>
      <c r="E148" s="817"/>
      <c r="F148" s="817">
        <v>13.693485880249451</v>
      </c>
      <c r="G148" s="817">
        <v>53.423371470062364</v>
      </c>
      <c r="H148" s="819">
        <v>32.883142649688189</v>
      </c>
      <c r="I148" s="1300"/>
      <c r="L148" s="36">
        <v>27</v>
      </c>
      <c r="M148" s="50">
        <f t="shared" si="110"/>
        <v>0</v>
      </c>
      <c r="N148" s="50">
        <f t="shared" si="110"/>
        <v>0</v>
      </c>
      <c r="O148" s="50">
        <f t="shared" si="110"/>
        <v>0</v>
      </c>
      <c r="P148" s="50">
        <f t="shared" si="110"/>
        <v>0</v>
      </c>
      <c r="Q148" s="50">
        <f t="shared" si="110"/>
        <v>3786.5311219582327</v>
      </c>
      <c r="R148" s="50">
        <f t="shared" si="110"/>
        <v>14772.663475199906</v>
      </c>
      <c r="S148" s="50">
        <f t="shared" si="110"/>
        <v>9092.8667922625573</v>
      </c>
      <c r="T148" s="13">
        <v>27652.061389420694</v>
      </c>
    </row>
    <row r="149" spans="1:23">
      <c r="A149" s="76">
        <v>27.5</v>
      </c>
      <c r="B149" s="815"/>
      <c r="C149" s="816"/>
      <c r="D149" s="817"/>
      <c r="E149" s="817"/>
      <c r="F149" s="817"/>
      <c r="G149" s="817"/>
      <c r="H149" s="819">
        <v>100</v>
      </c>
      <c r="I149" s="1300"/>
      <c r="L149" s="36">
        <v>27.5</v>
      </c>
      <c r="M149" s="50">
        <f t="shared" si="110"/>
        <v>0</v>
      </c>
      <c r="N149" s="50">
        <f t="shared" si="110"/>
        <v>0</v>
      </c>
      <c r="O149" s="50">
        <f t="shared" si="110"/>
        <v>0</v>
      </c>
      <c r="P149" s="50">
        <f t="shared" si="110"/>
        <v>0</v>
      </c>
      <c r="Q149" s="50">
        <f t="shared" si="110"/>
        <v>0</v>
      </c>
      <c r="R149" s="50">
        <f t="shared" si="110"/>
        <v>0</v>
      </c>
      <c r="S149" s="50">
        <f t="shared" si="110"/>
        <v>5595.2984828824528</v>
      </c>
      <c r="T149" s="13">
        <v>5595.2984828824528</v>
      </c>
    </row>
    <row r="150" spans="1:23">
      <c r="A150" s="84">
        <v>28</v>
      </c>
      <c r="B150" s="81"/>
      <c r="C150" s="83"/>
      <c r="D150" s="51"/>
      <c r="E150" s="51"/>
      <c r="F150" s="51"/>
      <c r="G150" s="51"/>
      <c r="H150" s="85">
        <v>100</v>
      </c>
      <c r="I150" s="1300"/>
      <c r="L150" s="36">
        <v>28</v>
      </c>
      <c r="M150" s="50">
        <f t="shared" si="110"/>
        <v>0</v>
      </c>
      <c r="N150" s="50">
        <f t="shared" si="110"/>
        <v>0</v>
      </c>
      <c r="O150" s="50">
        <f t="shared" si="110"/>
        <v>0</v>
      </c>
      <c r="P150" s="50">
        <f t="shared" si="110"/>
        <v>0</v>
      </c>
      <c r="Q150" s="50">
        <f t="shared" si="110"/>
        <v>0</v>
      </c>
      <c r="R150" s="50">
        <f t="shared" si="110"/>
        <v>0</v>
      </c>
      <c r="S150" s="50">
        <f t="shared" si="110"/>
        <v>13683.944892823683</v>
      </c>
      <c r="T150" s="13">
        <v>13683.944892823683</v>
      </c>
    </row>
    <row r="151" spans="1:23">
      <c r="A151" s="76">
        <v>28.5</v>
      </c>
      <c r="B151" s="815"/>
      <c r="C151" s="711"/>
      <c r="D151" s="711"/>
      <c r="E151" s="711"/>
      <c r="F151" s="711"/>
      <c r="G151" s="711"/>
      <c r="H151" s="819">
        <v>100</v>
      </c>
      <c r="I151" s="1300"/>
      <c r="L151" s="36">
        <v>28.5</v>
      </c>
      <c r="M151" s="50">
        <f t="shared" si="110"/>
        <v>0</v>
      </c>
      <c r="N151" s="50">
        <f t="shared" si="110"/>
        <v>0</v>
      </c>
      <c r="O151" s="50">
        <f t="shared" si="110"/>
        <v>0</v>
      </c>
      <c r="P151" s="50">
        <f t="shared" si="110"/>
        <v>0</v>
      </c>
      <c r="Q151" s="50">
        <f t="shared" si="110"/>
        <v>0</v>
      </c>
      <c r="R151" s="50">
        <f t="shared" si="110"/>
        <v>0</v>
      </c>
      <c r="S151" s="50">
        <f t="shared" si="110"/>
        <v>89.666055312429947</v>
      </c>
      <c r="T151" s="13">
        <v>89.666055312429947</v>
      </c>
    </row>
    <row r="152" spans="1:23">
      <c r="A152" s="84">
        <v>29</v>
      </c>
      <c r="B152" s="822"/>
      <c r="C152" s="823"/>
      <c r="D152" s="823"/>
      <c r="E152" s="823"/>
      <c r="F152" s="823"/>
      <c r="G152" s="823"/>
      <c r="H152" s="824">
        <v>100</v>
      </c>
      <c r="I152" s="1300"/>
      <c r="L152" s="36">
        <v>29</v>
      </c>
      <c r="M152" s="50">
        <f t="shared" ref="M152:S153" si="111">+$K152*B152%</f>
        <v>0</v>
      </c>
      <c r="N152" s="50">
        <f t="shared" si="111"/>
        <v>0</v>
      </c>
      <c r="O152" s="50">
        <f t="shared" si="111"/>
        <v>0</v>
      </c>
      <c r="P152" s="50">
        <f t="shared" si="111"/>
        <v>0</v>
      </c>
      <c r="Q152" s="50">
        <f t="shared" si="111"/>
        <v>0</v>
      </c>
      <c r="R152" s="50">
        <f t="shared" si="111"/>
        <v>0</v>
      </c>
      <c r="S152" s="50">
        <f t="shared" si="111"/>
        <v>0</v>
      </c>
      <c r="T152" s="39">
        <f>SUM(M152:S152)</f>
        <v>0</v>
      </c>
    </row>
    <row r="153" spans="1:23" ht="13.8" thickBot="1">
      <c r="A153" s="86">
        <v>29.5</v>
      </c>
      <c r="B153" s="87"/>
      <c r="C153" s="91"/>
      <c r="D153" s="91"/>
      <c r="E153" s="91"/>
      <c r="F153" s="91"/>
      <c r="G153" s="91"/>
      <c r="H153" s="90">
        <v>100</v>
      </c>
      <c r="I153" s="1301"/>
      <c r="L153" s="41">
        <v>29.5</v>
      </c>
      <c r="M153" s="50">
        <f t="shared" si="111"/>
        <v>0</v>
      </c>
      <c r="N153" s="50">
        <f t="shared" si="111"/>
        <v>0</v>
      </c>
      <c r="O153" s="50">
        <f t="shared" si="111"/>
        <v>0</v>
      </c>
      <c r="P153" s="50">
        <f t="shared" si="111"/>
        <v>0</v>
      </c>
      <c r="Q153" s="50">
        <f t="shared" si="111"/>
        <v>0</v>
      </c>
      <c r="R153" s="50">
        <f t="shared" si="111"/>
        <v>0</v>
      </c>
      <c r="S153" s="50">
        <f t="shared" si="111"/>
        <v>0</v>
      </c>
      <c r="T153" s="39">
        <f>SUM(M153:S153)</f>
        <v>0</v>
      </c>
    </row>
    <row r="154" spans="1:23" ht="14.4" thickTop="1" thickBot="1">
      <c r="L154" s="22" t="s">
        <v>312</v>
      </c>
      <c r="M154" s="43">
        <f>SUM(M117:M153)</f>
        <v>1678.7825385198735</v>
      </c>
      <c r="N154" s="43">
        <f t="shared" ref="N154:T154" si="112">SUM(N117:N153)</f>
        <v>56923.712743379598</v>
      </c>
      <c r="O154" s="43">
        <f t="shared" si="112"/>
        <v>244955.72360569416</v>
      </c>
      <c r="P154" s="43">
        <f t="shared" si="112"/>
        <v>598210.54107541835</v>
      </c>
      <c r="Q154" s="43">
        <f t="shared" si="112"/>
        <v>791174.57872732286</v>
      </c>
      <c r="R154" s="43">
        <f t="shared" si="112"/>
        <v>454448.8563066608</v>
      </c>
      <c r="S154" s="43">
        <f t="shared" si="112"/>
        <v>103360.33744425164</v>
      </c>
      <c r="T154" s="43">
        <f t="shared" si="112"/>
        <v>2250752.5324412473</v>
      </c>
    </row>
    <row r="155" spans="1:23" ht="13.8" thickBot="1">
      <c r="L155" s="53" t="s">
        <v>315</v>
      </c>
      <c r="M155" s="842">
        <v>15.046425249130916</v>
      </c>
      <c r="N155" s="842">
        <v>19.788753521289191</v>
      </c>
      <c r="O155" s="842">
        <v>22.565478802443554</v>
      </c>
      <c r="P155" s="842">
        <v>24.050942019976365</v>
      </c>
      <c r="Q155" s="842">
        <v>24.82262636261304</v>
      </c>
      <c r="R155" s="842">
        <v>25.383904855600026</v>
      </c>
      <c r="S155" s="842">
        <v>26.704948154847301</v>
      </c>
      <c r="T155" s="842">
        <v>24.587415510156582</v>
      </c>
    </row>
    <row r="156" spans="1:23" ht="13.8" thickBot="1">
      <c r="L156" s="54" t="s">
        <v>321</v>
      </c>
      <c r="M156" s="45">
        <v>3.0241193127954025E-2</v>
      </c>
      <c r="N156" s="45">
        <v>6.9180156441305596E-2</v>
      </c>
      <c r="O156" s="45">
        <v>0.10285448023300407</v>
      </c>
      <c r="P156" s="45">
        <v>0.12469546376970513</v>
      </c>
      <c r="Q156" s="45">
        <v>0.13717575853209202</v>
      </c>
      <c r="R156" s="45">
        <v>0.14675995565422995</v>
      </c>
      <c r="S156" s="45">
        <v>0.17106335090549765</v>
      </c>
      <c r="T156" s="45"/>
    </row>
    <row r="157" spans="1:23" ht="13.8" thickTop="1"/>
    <row r="163" spans="1:20">
      <c r="K163" s="2" t="s">
        <v>329</v>
      </c>
      <c r="L163" s="2" t="s">
        <v>460</v>
      </c>
    </row>
    <row r="164" spans="1:20">
      <c r="A164"/>
      <c r="B164"/>
      <c r="C164"/>
      <c r="D164"/>
      <c r="E164"/>
      <c r="F164"/>
      <c r="G164"/>
      <c r="H164"/>
      <c r="I164"/>
      <c r="L164" s="2" t="s">
        <v>461</v>
      </c>
      <c r="P164" s="25"/>
    </row>
    <row r="165" spans="1:20" ht="13.8">
      <c r="A165" s="843"/>
      <c r="B165" s="843"/>
      <c r="C165" s="843"/>
      <c r="D165" s="843"/>
      <c r="E165" s="843"/>
      <c r="F165" s="843"/>
      <c r="G165" s="843"/>
      <c r="H165" s="843"/>
      <c r="I165" s="843"/>
    </row>
    <row r="166" spans="1:20" ht="13.8">
      <c r="A166" s="802" t="s">
        <v>337</v>
      </c>
      <c r="B166" s="803" t="s">
        <v>305</v>
      </c>
      <c r="C166" s="803" t="s">
        <v>306</v>
      </c>
      <c r="D166" s="803" t="s">
        <v>307</v>
      </c>
      <c r="E166" s="803" t="s">
        <v>308</v>
      </c>
      <c r="F166" s="803" t="s">
        <v>309</v>
      </c>
      <c r="G166" s="803" t="s">
        <v>310</v>
      </c>
      <c r="H166" s="803" t="s">
        <v>311</v>
      </c>
      <c r="I166" s="802" t="s">
        <v>46</v>
      </c>
      <c r="L166" s="802" t="s">
        <v>337</v>
      </c>
      <c r="M166" s="803" t="s">
        <v>305</v>
      </c>
      <c r="N166" s="803" t="s">
        <v>306</v>
      </c>
      <c r="O166" s="803" t="s">
        <v>307</v>
      </c>
      <c r="P166" s="803" t="s">
        <v>308</v>
      </c>
      <c r="Q166" s="803" t="s">
        <v>309</v>
      </c>
      <c r="R166" s="803" t="s">
        <v>310</v>
      </c>
      <c r="S166" s="803" t="s">
        <v>311</v>
      </c>
      <c r="T166" s="802" t="s">
        <v>46</v>
      </c>
    </row>
    <row r="167" spans="1:20" ht="13.8">
      <c r="A167" s="802">
        <v>9</v>
      </c>
      <c r="B167" s="803">
        <v>100</v>
      </c>
      <c r="C167" s="803"/>
      <c r="D167" s="803"/>
      <c r="E167" s="803"/>
      <c r="F167" s="803"/>
      <c r="G167" s="803"/>
      <c r="H167" s="803"/>
      <c r="I167" s="802">
        <v>100</v>
      </c>
      <c r="K167" s="13">
        <v>1407.6764692272695</v>
      </c>
      <c r="L167" s="802">
        <v>9</v>
      </c>
      <c r="M167" s="803">
        <f>($K167*B167)/1000</f>
        <v>140.76764692272695</v>
      </c>
      <c r="N167" s="803">
        <f t="shared" ref="N167:S167" si="113">($K167*C167)/1000</f>
        <v>0</v>
      </c>
      <c r="O167" s="803">
        <f t="shared" si="113"/>
        <v>0</v>
      </c>
      <c r="P167" s="803">
        <f t="shared" si="113"/>
        <v>0</v>
      </c>
      <c r="Q167" s="803">
        <f t="shared" si="113"/>
        <v>0</v>
      </c>
      <c r="R167" s="803">
        <f t="shared" si="113"/>
        <v>0</v>
      </c>
      <c r="S167" s="803">
        <f t="shared" si="113"/>
        <v>0</v>
      </c>
      <c r="T167" s="803">
        <f>SUM(M167:S167)</f>
        <v>140.76764692272695</v>
      </c>
    </row>
    <row r="168" spans="1:20" ht="13.8">
      <c r="A168" s="802">
        <v>9.5</v>
      </c>
      <c r="B168" s="803">
        <v>100</v>
      </c>
      <c r="C168" s="803"/>
      <c r="D168" s="803"/>
      <c r="E168" s="803"/>
      <c r="F168" s="803"/>
      <c r="G168" s="803"/>
      <c r="H168" s="803"/>
      <c r="I168" s="802">
        <v>100</v>
      </c>
      <c r="K168" s="13">
        <v>0</v>
      </c>
      <c r="L168" s="802">
        <v>9.5</v>
      </c>
      <c r="M168" s="803">
        <f t="shared" ref="M168:M208" si="114">($K168*B168)/1000</f>
        <v>0</v>
      </c>
      <c r="N168" s="803">
        <f t="shared" ref="N168:N208" si="115">($K168*C168)/1000</f>
        <v>0</v>
      </c>
      <c r="O168" s="803">
        <f t="shared" ref="O168:O208" si="116">($K168*D168)/1000</f>
        <v>0</v>
      </c>
      <c r="P168" s="803">
        <f t="shared" ref="P168:P208" si="117">($K168*E168)/1000</f>
        <v>0</v>
      </c>
      <c r="Q168" s="803">
        <f t="shared" ref="Q168:Q208" si="118">($K168*F168)/1000</f>
        <v>0</v>
      </c>
      <c r="R168" s="803">
        <f t="shared" ref="R168:R208" si="119">($K168*G168)/1000</f>
        <v>0</v>
      </c>
      <c r="S168" s="803">
        <f t="shared" ref="S168:S208" si="120">($K168*H168)/1000</f>
        <v>0</v>
      </c>
      <c r="T168" s="803">
        <f t="shared" ref="T168:T208" si="121">SUM(M168:S168)</f>
        <v>0</v>
      </c>
    </row>
    <row r="169" spans="1:20" ht="13.8">
      <c r="A169" s="802">
        <v>10</v>
      </c>
      <c r="B169" s="803">
        <v>100</v>
      </c>
      <c r="C169" s="803"/>
      <c r="D169" s="803"/>
      <c r="E169" s="803"/>
      <c r="F169" s="803"/>
      <c r="G169" s="803"/>
      <c r="H169" s="803"/>
      <c r="I169" s="802">
        <v>100</v>
      </c>
      <c r="K169" s="13">
        <v>1407.6764692272695</v>
      </c>
      <c r="L169" s="802">
        <v>10</v>
      </c>
      <c r="M169" s="803">
        <f t="shared" si="114"/>
        <v>140.76764692272695</v>
      </c>
      <c r="N169" s="803">
        <f t="shared" si="115"/>
        <v>0</v>
      </c>
      <c r="O169" s="803">
        <f t="shared" si="116"/>
        <v>0</v>
      </c>
      <c r="P169" s="803">
        <f t="shared" si="117"/>
        <v>0</v>
      </c>
      <c r="Q169" s="803">
        <f t="shared" si="118"/>
        <v>0</v>
      </c>
      <c r="R169" s="803">
        <f t="shared" si="119"/>
        <v>0</v>
      </c>
      <c r="S169" s="803">
        <f t="shared" si="120"/>
        <v>0</v>
      </c>
      <c r="T169" s="803">
        <f t="shared" si="121"/>
        <v>140.76764692272695</v>
      </c>
    </row>
    <row r="170" spans="1:20" ht="13.8">
      <c r="A170" s="802">
        <v>10.5</v>
      </c>
      <c r="B170" s="803">
        <v>100</v>
      </c>
      <c r="C170" s="803"/>
      <c r="D170" s="803"/>
      <c r="E170" s="803"/>
      <c r="F170" s="803"/>
      <c r="G170" s="803"/>
      <c r="H170" s="803"/>
      <c r="I170" s="802">
        <v>100</v>
      </c>
      <c r="K170" s="13">
        <v>890.67799729476042</v>
      </c>
      <c r="L170" s="802">
        <v>10.5</v>
      </c>
      <c r="M170" s="803">
        <f t="shared" si="114"/>
        <v>89.067799729476036</v>
      </c>
      <c r="N170" s="803">
        <f t="shared" si="115"/>
        <v>0</v>
      </c>
      <c r="O170" s="803">
        <f t="shared" si="116"/>
        <v>0</v>
      </c>
      <c r="P170" s="803">
        <f t="shared" si="117"/>
        <v>0</v>
      </c>
      <c r="Q170" s="803">
        <f t="shared" si="118"/>
        <v>0</v>
      </c>
      <c r="R170" s="803">
        <f t="shared" si="119"/>
        <v>0</v>
      </c>
      <c r="S170" s="803">
        <f t="shared" si="120"/>
        <v>0</v>
      </c>
      <c r="T170" s="803">
        <f t="shared" si="121"/>
        <v>89.067799729476036</v>
      </c>
    </row>
    <row r="171" spans="1:20" ht="13.8">
      <c r="A171" s="802">
        <v>11</v>
      </c>
      <c r="B171" s="803">
        <v>100</v>
      </c>
      <c r="C171" s="803"/>
      <c r="D171" s="803"/>
      <c r="E171" s="803"/>
      <c r="F171" s="803"/>
      <c r="G171" s="803"/>
      <c r="H171" s="803"/>
      <c r="I171" s="802">
        <v>100</v>
      </c>
      <c r="K171" s="13">
        <v>0</v>
      </c>
      <c r="L171" s="802">
        <v>11</v>
      </c>
      <c r="M171" s="803">
        <f t="shared" si="114"/>
        <v>0</v>
      </c>
      <c r="N171" s="803">
        <f t="shared" si="115"/>
        <v>0</v>
      </c>
      <c r="O171" s="803">
        <f t="shared" si="116"/>
        <v>0</v>
      </c>
      <c r="P171" s="803">
        <f t="shared" si="117"/>
        <v>0</v>
      </c>
      <c r="Q171" s="803">
        <f t="shared" si="118"/>
        <v>0</v>
      </c>
      <c r="R171" s="803">
        <f t="shared" si="119"/>
        <v>0</v>
      </c>
      <c r="S171" s="803">
        <f t="shared" si="120"/>
        <v>0</v>
      </c>
      <c r="T171" s="803">
        <f t="shared" si="121"/>
        <v>0</v>
      </c>
    </row>
    <row r="172" spans="1:20" ht="13.8">
      <c r="A172" s="802">
        <v>11.5</v>
      </c>
      <c r="B172" s="803">
        <v>100</v>
      </c>
      <c r="C172" s="803"/>
      <c r="D172" s="803"/>
      <c r="E172" s="803"/>
      <c r="F172" s="803"/>
      <c r="G172" s="803"/>
      <c r="H172" s="803"/>
      <c r="I172" s="802">
        <v>100</v>
      </c>
      <c r="K172" s="13">
        <v>0</v>
      </c>
      <c r="L172" s="802">
        <v>11.5</v>
      </c>
      <c r="M172" s="803">
        <f t="shared" si="114"/>
        <v>0</v>
      </c>
      <c r="N172" s="803">
        <f t="shared" si="115"/>
        <v>0</v>
      </c>
      <c r="O172" s="803">
        <f t="shared" si="116"/>
        <v>0</v>
      </c>
      <c r="P172" s="803">
        <f t="shared" si="117"/>
        <v>0</v>
      </c>
      <c r="Q172" s="803">
        <f t="shared" si="118"/>
        <v>0</v>
      </c>
      <c r="R172" s="803">
        <f t="shared" si="119"/>
        <v>0</v>
      </c>
      <c r="S172" s="803">
        <f t="shared" si="120"/>
        <v>0</v>
      </c>
      <c r="T172" s="803">
        <f t="shared" si="121"/>
        <v>0</v>
      </c>
    </row>
    <row r="173" spans="1:20" ht="13.8">
      <c r="A173" s="802">
        <v>12</v>
      </c>
      <c r="B173" s="803">
        <v>100</v>
      </c>
      <c r="C173" s="803"/>
      <c r="D173" s="803"/>
      <c r="E173" s="803"/>
      <c r="F173" s="803"/>
      <c r="G173" s="803"/>
      <c r="H173" s="803"/>
      <c r="I173" s="802">
        <v>100</v>
      </c>
      <c r="K173" s="13">
        <v>317.66919718488504</v>
      </c>
      <c r="L173" s="802">
        <v>12</v>
      </c>
      <c r="M173" s="803">
        <f t="shared" si="114"/>
        <v>31.766919718488506</v>
      </c>
      <c r="N173" s="803">
        <f t="shared" si="115"/>
        <v>0</v>
      </c>
      <c r="O173" s="803">
        <f t="shared" si="116"/>
        <v>0</v>
      </c>
      <c r="P173" s="803">
        <f t="shared" si="117"/>
        <v>0</v>
      </c>
      <c r="Q173" s="803">
        <f t="shared" si="118"/>
        <v>0</v>
      </c>
      <c r="R173" s="803">
        <f t="shared" si="119"/>
        <v>0</v>
      </c>
      <c r="S173" s="803">
        <f t="shared" si="120"/>
        <v>0</v>
      </c>
      <c r="T173" s="803">
        <f t="shared" si="121"/>
        <v>31.766919718488506</v>
      </c>
    </row>
    <row r="174" spans="1:20" ht="13.8">
      <c r="A174" s="802">
        <v>12.5</v>
      </c>
      <c r="B174" s="803">
        <v>100</v>
      </c>
      <c r="C174" s="803"/>
      <c r="D174" s="803"/>
      <c r="E174" s="803"/>
      <c r="F174" s="803"/>
      <c r="G174" s="803"/>
      <c r="H174" s="803"/>
      <c r="I174" s="802">
        <v>100</v>
      </c>
      <c r="K174" s="13">
        <v>0</v>
      </c>
      <c r="L174" s="802">
        <v>12.5</v>
      </c>
      <c r="M174" s="803">
        <f t="shared" si="114"/>
        <v>0</v>
      </c>
      <c r="N174" s="803">
        <f t="shared" si="115"/>
        <v>0</v>
      </c>
      <c r="O174" s="803">
        <f t="shared" si="116"/>
        <v>0</v>
      </c>
      <c r="P174" s="803">
        <f t="shared" si="117"/>
        <v>0</v>
      </c>
      <c r="Q174" s="803">
        <f t="shared" si="118"/>
        <v>0</v>
      </c>
      <c r="R174" s="803">
        <f t="shared" si="119"/>
        <v>0</v>
      </c>
      <c r="S174" s="803">
        <f t="shared" si="120"/>
        <v>0</v>
      </c>
      <c r="T174" s="803">
        <f t="shared" si="121"/>
        <v>0</v>
      </c>
    </row>
    <row r="175" spans="1:20" ht="13.8">
      <c r="A175" s="802">
        <v>13</v>
      </c>
      <c r="B175" s="803">
        <v>100</v>
      </c>
      <c r="C175" s="803"/>
      <c r="D175" s="803"/>
      <c r="E175" s="803"/>
      <c r="F175" s="803"/>
      <c r="G175" s="803"/>
      <c r="H175" s="803"/>
      <c r="I175" s="802">
        <v>100</v>
      </c>
      <c r="K175" s="13">
        <v>1453.6577431325522</v>
      </c>
      <c r="L175" s="802">
        <v>13</v>
      </c>
      <c r="M175" s="803">
        <f t="shared" si="114"/>
        <v>145.3657743132552</v>
      </c>
      <c r="N175" s="803">
        <f t="shared" si="115"/>
        <v>0</v>
      </c>
      <c r="O175" s="803">
        <f t="shared" si="116"/>
        <v>0</v>
      </c>
      <c r="P175" s="803">
        <f t="shared" si="117"/>
        <v>0</v>
      </c>
      <c r="Q175" s="803">
        <f t="shared" si="118"/>
        <v>0</v>
      </c>
      <c r="R175" s="803">
        <f t="shared" si="119"/>
        <v>0</v>
      </c>
      <c r="S175" s="803">
        <f t="shared" si="120"/>
        <v>0</v>
      </c>
      <c r="T175" s="803">
        <f t="shared" si="121"/>
        <v>145.3657743132552</v>
      </c>
    </row>
    <row r="176" spans="1:20" ht="13.8">
      <c r="A176" s="802">
        <v>13.5</v>
      </c>
      <c r="B176" s="803">
        <v>100</v>
      </c>
      <c r="C176" s="803"/>
      <c r="D176" s="803"/>
      <c r="E176" s="803"/>
      <c r="F176" s="803"/>
      <c r="G176" s="803"/>
      <c r="H176" s="803"/>
      <c r="I176" s="802">
        <v>100</v>
      </c>
      <c r="K176" s="13">
        <v>9.1109095488881522</v>
      </c>
      <c r="L176" s="802">
        <v>13.5</v>
      </c>
      <c r="M176" s="803">
        <f t="shared" si="114"/>
        <v>0.9110909548888152</v>
      </c>
      <c r="N176" s="803">
        <f t="shared" si="115"/>
        <v>0</v>
      </c>
      <c r="O176" s="803">
        <f t="shared" si="116"/>
        <v>0</v>
      </c>
      <c r="P176" s="803">
        <f t="shared" si="117"/>
        <v>0</v>
      </c>
      <c r="Q176" s="803">
        <f t="shared" si="118"/>
        <v>0</v>
      </c>
      <c r="R176" s="803">
        <f t="shared" si="119"/>
        <v>0</v>
      </c>
      <c r="S176" s="803">
        <f t="shared" si="120"/>
        <v>0</v>
      </c>
      <c r="T176" s="803">
        <f t="shared" si="121"/>
        <v>0.9110909548888152</v>
      </c>
    </row>
    <row r="177" spans="1:20" ht="13.8">
      <c r="A177" s="802">
        <v>14</v>
      </c>
      <c r="B177" s="803">
        <v>100</v>
      </c>
      <c r="C177" s="803"/>
      <c r="D177" s="803"/>
      <c r="E177" s="803"/>
      <c r="F177" s="803"/>
      <c r="G177" s="803"/>
      <c r="H177" s="803"/>
      <c r="I177" s="802">
        <v>100</v>
      </c>
      <c r="K177" s="13">
        <v>2468.2659997852388</v>
      </c>
      <c r="L177" s="802">
        <v>14</v>
      </c>
      <c r="M177" s="803">
        <f t="shared" si="114"/>
        <v>246.82659997852389</v>
      </c>
      <c r="N177" s="803">
        <f t="shared" si="115"/>
        <v>0</v>
      </c>
      <c r="O177" s="803">
        <f t="shared" si="116"/>
        <v>0</v>
      </c>
      <c r="P177" s="803">
        <f t="shared" si="117"/>
        <v>0</v>
      </c>
      <c r="Q177" s="803">
        <f t="shared" si="118"/>
        <v>0</v>
      </c>
      <c r="R177" s="803">
        <f t="shared" si="119"/>
        <v>0</v>
      </c>
      <c r="S177" s="803">
        <f t="shared" si="120"/>
        <v>0</v>
      </c>
      <c r="T177" s="803">
        <f t="shared" si="121"/>
        <v>246.82659997852389</v>
      </c>
    </row>
    <row r="178" spans="1:20" ht="13.8">
      <c r="A178" s="802">
        <v>14.5</v>
      </c>
      <c r="B178" s="803">
        <v>100</v>
      </c>
      <c r="C178" s="803"/>
      <c r="D178" s="803"/>
      <c r="E178" s="803"/>
      <c r="F178" s="803"/>
      <c r="G178" s="803"/>
      <c r="H178" s="803"/>
      <c r="I178" s="802">
        <v>100</v>
      </c>
      <c r="K178" s="13">
        <v>2992.3453477358748</v>
      </c>
      <c r="L178" s="802">
        <v>14.5</v>
      </c>
      <c r="M178" s="803">
        <f t="shared" si="114"/>
        <v>299.23453477358748</v>
      </c>
      <c r="N178" s="803">
        <f t="shared" si="115"/>
        <v>0</v>
      </c>
      <c r="O178" s="803">
        <f t="shared" si="116"/>
        <v>0</v>
      </c>
      <c r="P178" s="803">
        <f t="shared" si="117"/>
        <v>0</v>
      </c>
      <c r="Q178" s="803">
        <f t="shared" si="118"/>
        <v>0</v>
      </c>
      <c r="R178" s="803">
        <f t="shared" si="119"/>
        <v>0</v>
      </c>
      <c r="S178" s="803">
        <f t="shared" si="120"/>
        <v>0</v>
      </c>
      <c r="T178" s="803">
        <f t="shared" si="121"/>
        <v>299.23453477358748</v>
      </c>
    </row>
    <row r="179" spans="1:20" ht="13.8">
      <c r="A179" s="802">
        <v>15</v>
      </c>
      <c r="B179" s="803">
        <v>100</v>
      </c>
      <c r="C179" s="803"/>
      <c r="D179" s="803"/>
      <c r="E179" s="803"/>
      <c r="F179" s="803"/>
      <c r="G179" s="803"/>
      <c r="H179" s="803"/>
      <c r="I179" s="802">
        <v>100</v>
      </c>
      <c r="K179" s="13">
        <v>3007.8634784769433</v>
      </c>
      <c r="L179" s="802">
        <v>15</v>
      </c>
      <c r="M179" s="803">
        <f t="shared" si="114"/>
        <v>300.78634784769434</v>
      </c>
      <c r="N179" s="803">
        <f t="shared" si="115"/>
        <v>0</v>
      </c>
      <c r="O179" s="803">
        <f t="shared" si="116"/>
        <v>0</v>
      </c>
      <c r="P179" s="803">
        <f t="shared" si="117"/>
        <v>0</v>
      </c>
      <c r="Q179" s="803">
        <f t="shared" si="118"/>
        <v>0</v>
      </c>
      <c r="R179" s="803">
        <f t="shared" si="119"/>
        <v>0</v>
      </c>
      <c r="S179" s="803">
        <f t="shared" si="120"/>
        <v>0</v>
      </c>
      <c r="T179" s="803">
        <f t="shared" si="121"/>
        <v>300.78634784769434</v>
      </c>
    </row>
    <row r="180" spans="1:20" ht="13.8">
      <c r="A180" s="802">
        <v>15.5</v>
      </c>
      <c r="B180" s="803">
        <v>84.615384615384613</v>
      </c>
      <c r="C180" s="803">
        <v>15.384615384615385</v>
      </c>
      <c r="D180" s="803"/>
      <c r="E180" s="803"/>
      <c r="F180" s="803"/>
      <c r="G180" s="803"/>
      <c r="H180" s="803"/>
      <c r="I180" s="802">
        <v>100</v>
      </c>
      <c r="K180" s="13">
        <v>11831.149514312237</v>
      </c>
      <c r="L180" s="802">
        <v>15.5</v>
      </c>
      <c r="M180" s="803">
        <f t="shared" si="114"/>
        <v>1001.0972665956508</v>
      </c>
      <c r="N180" s="803">
        <f t="shared" si="115"/>
        <v>182.01768483557291</v>
      </c>
      <c r="O180" s="803">
        <f t="shared" si="116"/>
        <v>0</v>
      </c>
      <c r="P180" s="803">
        <f t="shared" si="117"/>
        <v>0</v>
      </c>
      <c r="Q180" s="803">
        <f t="shared" si="118"/>
        <v>0</v>
      </c>
      <c r="R180" s="803">
        <f t="shared" si="119"/>
        <v>0</v>
      </c>
      <c r="S180" s="803">
        <f t="shared" si="120"/>
        <v>0</v>
      </c>
      <c r="T180" s="803">
        <f t="shared" si="121"/>
        <v>1183.1149514312237</v>
      </c>
    </row>
    <row r="181" spans="1:20" ht="13.8">
      <c r="A181" s="802">
        <v>16</v>
      </c>
      <c r="B181" s="803">
        <v>84.615384615384613</v>
      </c>
      <c r="C181" s="803">
        <v>15.384615384615385</v>
      </c>
      <c r="D181" s="803"/>
      <c r="E181" s="803"/>
      <c r="F181" s="803"/>
      <c r="G181" s="803"/>
      <c r="H181" s="803"/>
      <c r="I181" s="802">
        <v>100</v>
      </c>
      <c r="K181" s="13">
        <v>18469.603270179614</v>
      </c>
      <c r="L181" s="802">
        <v>16</v>
      </c>
      <c r="M181" s="803">
        <f t="shared" si="114"/>
        <v>1562.8125843998137</v>
      </c>
      <c r="N181" s="803">
        <f t="shared" si="115"/>
        <v>284.1477426181479</v>
      </c>
      <c r="O181" s="803">
        <f t="shared" si="116"/>
        <v>0</v>
      </c>
      <c r="P181" s="803">
        <f t="shared" si="117"/>
        <v>0</v>
      </c>
      <c r="Q181" s="803">
        <f t="shared" si="118"/>
        <v>0</v>
      </c>
      <c r="R181" s="803">
        <f t="shared" si="119"/>
        <v>0</v>
      </c>
      <c r="S181" s="803">
        <f t="shared" si="120"/>
        <v>0</v>
      </c>
      <c r="T181" s="803">
        <f t="shared" si="121"/>
        <v>1846.9603270179616</v>
      </c>
    </row>
    <row r="182" spans="1:20" ht="13.8">
      <c r="A182" s="802">
        <v>16.5</v>
      </c>
      <c r="B182" s="803">
        <v>50</v>
      </c>
      <c r="C182" s="803">
        <v>50</v>
      </c>
      <c r="D182" s="803"/>
      <c r="E182" s="803"/>
      <c r="F182" s="803"/>
      <c r="G182" s="803"/>
      <c r="H182" s="803"/>
      <c r="I182" s="802">
        <v>100</v>
      </c>
      <c r="K182" s="13">
        <v>38766.661059993152</v>
      </c>
      <c r="L182" s="802">
        <v>16.5</v>
      </c>
      <c r="M182" s="803">
        <f t="shared" si="114"/>
        <v>1938.3330529996576</v>
      </c>
      <c r="N182" s="803">
        <f t="shared" si="115"/>
        <v>1938.3330529996576</v>
      </c>
      <c r="O182" s="803">
        <f t="shared" si="116"/>
        <v>0</v>
      </c>
      <c r="P182" s="803">
        <f t="shared" si="117"/>
        <v>0</v>
      </c>
      <c r="Q182" s="803">
        <f t="shared" si="118"/>
        <v>0</v>
      </c>
      <c r="R182" s="803">
        <f t="shared" si="119"/>
        <v>0</v>
      </c>
      <c r="S182" s="803">
        <f t="shared" si="120"/>
        <v>0</v>
      </c>
      <c r="T182" s="803">
        <f t="shared" si="121"/>
        <v>3876.6661059993153</v>
      </c>
    </row>
    <row r="183" spans="1:20" ht="13.8">
      <c r="A183" s="802">
        <v>17</v>
      </c>
      <c r="B183" s="803">
        <v>33.333333333333329</v>
      </c>
      <c r="C183" s="803">
        <v>66.666666666666657</v>
      </c>
      <c r="D183" s="803"/>
      <c r="E183" s="803"/>
      <c r="F183" s="803"/>
      <c r="G183" s="803"/>
      <c r="H183" s="803"/>
      <c r="I183" s="802">
        <v>100</v>
      </c>
      <c r="K183" s="13">
        <v>42886.923124571455</v>
      </c>
      <c r="L183" s="802">
        <v>17</v>
      </c>
      <c r="M183" s="803">
        <f t="shared" si="114"/>
        <v>1429.5641041523816</v>
      </c>
      <c r="N183" s="803">
        <f t="shared" si="115"/>
        <v>2859.1282083047631</v>
      </c>
      <c r="O183" s="803">
        <f t="shared" si="116"/>
        <v>0</v>
      </c>
      <c r="P183" s="803">
        <f t="shared" si="117"/>
        <v>0</v>
      </c>
      <c r="Q183" s="803">
        <f t="shared" si="118"/>
        <v>0</v>
      </c>
      <c r="R183" s="803">
        <f t="shared" si="119"/>
        <v>0</v>
      </c>
      <c r="S183" s="803">
        <f t="shared" si="120"/>
        <v>0</v>
      </c>
      <c r="T183" s="803">
        <f t="shared" si="121"/>
        <v>4288.6923124571449</v>
      </c>
    </row>
    <row r="184" spans="1:20" ht="13.8">
      <c r="A184" s="812">
        <v>17.5</v>
      </c>
      <c r="B184" s="803">
        <v>25</v>
      </c>
      <c r="C184" s="803">
        <v>75</v>
      </c>
      <c r="D184" s="803"/>
      <c r="E184" s="803"/>
      <c r="F184" s="803"/>
      <c r="G184" s="803"/>
      <c r="H184" s="803"/>
      <c r="I184" s="802">
        <v>100</v>
      </c>
      <c r="K184" s="13">
        <v>27555.706092090786</v>
      </c>
      <c r="L184" s="812">
        <v>17.5</v>
      </c>
      <c r="M184" s="803">
        <f t="shared" si="114"/>
        <v>688.89265230226965</v>
      </c>
      <c r="N184" s="803">
        <f t="shared" si="115"/>
        <v>2066.677956906809</v>
      </c>
      <c r="O184" s="803">
        <f t="shared" si="116"/>
        <v>0</v>
      </c>
      <c r="P184" s="803">
        <f t="shared" si="117"/>
        <v>0</v>
      </c>
      <c r="Q184" s="803">
        <f t="shared" si="118"/>
        <v>0</v>
      </c>
      <c r="R184" s="803">
        <f t="shared" si="119"/>
        <v>0</v>
      </c>
      <c r="S184" s="803">
        <f t="shared" si="120"/>
        <v>0</v>
      </c>
      <c r="T184" s="803">
        <f t="shared" si="121"/>
        <v>2755.5706092090786</v>
      </c>
    </row>
    <row r="185" spans="1:20" ht="13.8">
      <c r="A185" s="812">
        <v>18</v>
      </c>
      <c r="B185" s="803"/>
      <c r="C185" s="803">
        <v>100</v>
      </c>
      <c r="D185" s="803"/>
      <c r="E185" s="803"/>
      <c r="F185" s="803"/>
      <c r="G185" s="803"/>
      <c r="H185" s="803"/>
      <c r="I185" s="802">
        <v>100</v>
      </c>
      <c r="K185" s="13">
        <v>18425.609322660883</v>
      </c>
      <c r="L185" s="812">
        <v>18</v>
      </c>
      <c r="M185" s="803">
        <f t="shared" si="114"/>
        <v>0</v>
      </c>
      <c r="N185" s="803">
        <f t="shared" si="115"/>
        <v>1842.5609322660882</v>
      </c>
      <c r="O185" s="803">
        <f t="shared" si="116"/>
        <v>0</v>
      </c>
      <c r="P185" s="803">
        <f t="shared" si="117"/>
        <v>0</v>
      </c>
      <c r="Q185" s="803">
        <f t="shared" si="118"/>
        <v>0</v>
      </c>
      <c r="R185" s="803">
        <f t="shared" si="119"/>
        <v>0</v>
      </c>
      <c r="S185" s="803">
        <f t="shared" si="120"/>
        <v>0</v>
      </c>
      <c r="T185" s="803">
        <f t="shared" si="121"/>
        <v>1842.5609322660882</v>
      </c>
    </row>
    <row r="186" spans="1:20" ht="13.8">
      <c r="A186" s="812">
        <v>18.5</v>
      </c>
      <c r="B186" s="803"/>
      <c r="C186" s="803">
        <v>100</v>
      </c>
      <c r="D186" s="803"/>
      <c r="E186" s="803"/>
      <c r="F186" s="803"/>
      <c r="G186" s="803"/>
      <c r="H186" s="803"/>
      <c r="I186" s="802">
        <v>100</v>
      </c>
      <c r="K186" s="13">
        <v>33571.670653683374</v>
      </c>
      <c r="L186" s="812">
        <v>18.5</v>
      </c>
      <c r="M186" s="803">
        <f t="shared" si="114"/>
        <v>0</v>
      </c>
      <c r="N186" s="803">
        <f t="shared" si="115"/>
        <v>3357.1670653683377</v>
      </c>
      <c r="O186" s="803">
        <f t="shared" si="116"/>
        <v>0</v>
      </c>
      <c r="P186" s="803">
        <f t="shared" si="117"/>
        <v>0</v>
      </c>
      <c r="Q186" s="803">
        <f t="shared" si="118"/>
        <v>0</v>
      </c>
      <c r="R186" s="803">
        <f t="shared" si="119"/>
        <v>0</v>
      </c>
      <c r="S186" s="803">
        <f t="shared" si="120"/>
        <v>0</v>
      </c>
      <c r="T186" s="803">
        <f t="shared" si="121"/>
        <v>3357.1670653683377</v>
      </c>
    </row>
    <row r="187" spans="1:20" ht="13.8">
      <c r="A187" s="812">
        <v>19</v>
      </c>
      <c r="B187" s="803"/>
      <c r="C187" s="803">
        <v>94.73684210526315</v>
      </c>
      <c r="D187" s="803">
        <v>5.2631578947368416</v>
      </c>
      <c r="E187" s="803"/>
      <c r="F187" s="803"/>
      <c r="G187" s="803"/>
      <c r="H187" s="803"/>
      <c r="I187" s="802">
        <v>100</v>
      </c>
      <c r="K187" s="13">
        <v>75677.946428259238</v>
      </c>
      <c r="L187" s="812">
        <v>19</v>
      </c>
      <c r="M187" s="803">
        <f t="shared" si="114"/>
        <v>0</v>
      </c>
      <c r="N187" s="803">
        <f t="shared" si="115"/>
        <v>7169.4896616245596</v>
      </c>
      <c r="O187" s="803">
        <f t="shared" si="116"/>
        <v>398.30498120136434</v>
      </c>
      <c r="P187" s="803">
        <f t="shared" si="117"/>
        <v>0</v>
      </c>
      <c r="Q187" s="803">
        <f t="shared" si="118"/>
        <v>0</v>
      </c>
      <c r="R187" s="803">
        <f t="shared" si="119"/>
        <v>0</v>
      </c>
      <c r="S187" s="803">
        <f t="shared" si="120"/>
        <v>0</v>
      </c>
      <c r="T187" s="803">
        <f t="shared" si="121"/>
        <v>7567.7946428259238</v>
      </c>
    </row>
    <row r="188" spans="1:20" ht="13.8">
      <c r="A188" s="812">
        <v>19.5</v>
      </c>
      <c r="B188" s="803"/>
      <c r="C188" s="803">
        <v>55.555555555555557</v>
      </c>
      <c r="D188" s="803">
        <v>44.444444444444443</v>
      </c>
      <c r="E188" s="803"/>
      <c r="F188" s="803"/>
      <c r="G188" s="803"/>
      <c r="H188" s="803"/>
      <c r="I188" s="802">
        <v>100</v>
      </c>
      <c r="K188" s="13">
        <v>112358.03757345479</v>
      </c>
      <c r="L188" s="812">
        <v>19.5</v>
      </c>
      <c r="M188" s="803">
        <f t="shared" si="114"/>
        <v>0</v>
      </c>
      <c r="N188" s="803">
        <f t="shared" si="115"/>
        <v>6242.1131985252659</v>
      </c>
      <c r="O188" s="803">
        <f t="shared" si="116"/>
        <v>4993.6905588202126</v>
      </c>
      <c r="P188" s="803">
        <f t="shared" si="117"/>
        <v>0</v>
      </c>
      <c r="Q188" s="803">
        <f t="shared" si="118"/>
        <v>0</v>
      </c>
      <c r="R188" s="803">
        <f t="shared" si="119"/>
        <v>0</v>
      </c>
      <c r="S188" s="803">
        <f t="shared" si="120"/>
        <v>0</v>
      </c>
      <c r="T188" s="803">
        <f t="shared" si="121"/>
        <v>11235.803757345479</v>
      </c>
    </row>
    <row r="189" spans="1:20" ht="13.8">
      <c r="A189" s="812">
        <v>20</v>
      </c>
      <c r="B189" s="803"/>
      <c r="C189" s="803">
        <v>42.857142857142854</v>
      </c>
      <c r="D189" s="803">
        <v>55.102040816326522</v>
      </c>
      <c r="E189" s="803">
        <v>2.0408163265306123</v>
      </c>
      <c r="F189" s="803"/>
      <c r="G189" s="803"/>
      <c r="H189" s="803"/>
      <c r="I189" s="802">
        <v>100</v>
      </c>
      <c r="K189" s="13">
        <v>156494.26465833196</v>
      </c>
      <c r="L189" s="812">
        <v>20</v>
      </c>
      <c r="M189" s="803">
        <f t="shared" si="114"/>
        <v>0</v>
      </c>
      <c r="N189" s="803">
        <f t="shared" si="115"/>
        <v>6706.897056785655</v>
      </c>
      <c r="O189" s="803">
        <f t="shared" si="116"/>
        <v>8623.1533587244139</v>
      </c>
      <c r="P189" s="803">
        <f t="shared" si="117"/>
        <v>319.37605032312644</v>
      </c>
      <c r="Q189" s="803">
        <f t="shared" si="118"/>
        <v>0</v>
      </c>
      <c r="R189" s="803">
        <f t="shared" si="119"/>
        <v>0</v>
      </c>
      <c r="S189" s="803">
        <f t="shared" si="120"/>
        <v>0</v>
      </c>
      <c r="T189" s="803">
        <f t="shared" si="121"/>
        <v>15649.426465833194</v>
      </c>
    </row>
    <row r="190" spans="1:20" ht="13.8">
      <c r="A190" s="812">
        <v>20.5</v>
      </c>
      <c r="B190" s="803"/>
      <c r="C190" s="803">
        <v>23.728813559322035</v>
      </c>
      <c r="D190" s="803">
        <v>76.271186440677965</v>
      </c>
      <c r="E190" s="803"/>
      <c r="F190" s="803"/>
      <c r="G190" s="803"/>
      <c r="H190" s="803"/>
      <c r="I190" s="802">
        <v>100</v>
      </c>
      <c r="K190" s="13">
        <v>157842.31105520853</v>
      </c>
      <c r="L190" s="812">
        <v>20.5</v>
      </c>
      <c r="M190" s="803">
        <f t="shared" si="114"/>
        <v>0</v>
      </c>
      <c r="N190" s="803">
        <f t="shared" si="115"/>
        <v>3745.4107708015581</v>
      </c>
      <c r="O190" s="803">
        <f t="shared" si="116"/>
        <v>12038.820334719294</v>
      </c>
      <c r="P190" s="803">
        <f t="shared" si="117"/>
        <v>0</v>
      </c>
      <c r="Q190" s="803">
        <f t="shared" si="118"/>
        <v>0</v>
      </c>
      <c r="R190" s="803">
        <f t="shared" si="119"/>
        <v>0</v>
      </c>
      <c r="S190" s="803">
        <f t="shared" si="120"/>
        <v>0</v>
      </c>
      <c r="T190" s="803">
        <f t="shared" si="121"/>
        <v>15784.231105520852</v>
      </c>
    </row>
    <row r="191" spans="1:20" ht="13.8">
      <c r="A191" s="812">
        <v>21</v>
      </c>
      <c r="B191" s="803"/>
      <c r="C191" s="803">
        <v>18.64406779661017</v>
      </c>
      <c r="D191" s="803">
        <v>79.66101694915254</v>
      </c>
      <c r="E191" s="803">
        <v>1.6949152542372881</v>
      </c>
      <c r="F191" s="803"/>
      <c r="G191" s="803"/>
      <c r="H191" s="803"/>
      <c r="I191" s="802">
        <v>100</v>
      </c>
      <c r="K191" s="13">
        <v>198007.19353256913</v>
      </c>
      <c r="L191" s="812">
        <v>21</v>
      </c>
      <c r="M191" s="803">
        <f t="shared" si="114"/>
        <v>0</v>
      </c>
      <c r="N191" s="803">
        <f t="shared" si="115"/>
        <v>3691.6595404377294</v>
      </c>
      <c r="O191" s="803">
        <f t="shared" si="116"/>
        <v>15773.454400052116</v>
      </c>
      <c r="P191" s="803">
        <f t="shared" si="117"/>
        <v>335.60541276706635</v>
      </c>
      <c r="Q191" s="803">
        <f t="shared" si="118"/>
        <v>0</v>
      </c>
      <c r="R191" s="803">
        <f t="shared" si="119"/>
        <v>0</v>
      </c>
      <c r="S191" s="803">
        <f t="shared" si="120"/>
        <v>0</v>
      </c>
      <c r="T191" s="803">
        <f t="shared" si="121"/>
        <v>19800.719353256911</v>
      </c>
    </row>
    <row r="192" spans="1:20" ht="13.8">
      <c r="A192" s="812">
        <v>21.5</v>
      </c>
      <c r="B192" s="803"/>
      <c r="C192" s="803">
        <v>14.0625</v>
      </c>
      <c r="D192" s="803">
        <v>82.8125</v>
      </c>
      <c r="E192" s="803">
        <v>3.125</v>
      </c>
      <c r="F192" s="803"/>
      <c r="G192" s="803"/>
      <c r="H192" s="803"/>
      <c r="I192" s="802">
        <v>100</v>
      </c>
      <c r="K192" s="13">
        <v>162226.92896574046</v>
      </c>
      <c r="L192" s="812">
        <v>21.5</v>
      </c>
      <c r="M192" s="803">
        <f t="shared" si="114"/>
        <v>0</v>
      </c>
      <c r="N192" s="803">
        <f t="shared" si="115"/>
        <v>2281.3161885807253</v>
      </c>
      <c r="O192" s="803">
        <f t="shared" si="116"/>
        <v>13434.417554975382</v>
      </c>
      <c r="P192" s="803">
        <f t="shared" si="117"/>
        <v>506.95915301793895</v>
      </c>
      <c r="Q192" s="803">
        <f t="shared" si="118"/>
        <v>0</v>
      </c>
      <c r="R192" s="803">
        <f t="shared" si="119"/>
        <v>0</v>
      </c>
      <c r="S192" s="803">
        <f t="shared" si="120"/>
        <v>0</v>
      </c>
      <c r="T192" s="803">
        <f t="shared" si="121"/>
        <v>16222.692896574046</v>
      </c>
    </row>
    <row r="193" spans="1:20" ht="13.8">
      <c r="A193" s="812">
        <v>22</v>
      </c>
      <c r="B193" s="803"/>
      <c r="C193" s="803">
        <v>4.9382716049382713</v>
      </c>
      <c r="D193" s="803">
        <v>80.246913580246911</v>
      </c>
      <c r="E193" s="803">
        <v>14.814814814814813</v>
      </c>
      <c r="F193" s="803"/>
      <c r="G193" s="803"/>
      <c r="H193" s="803"/>
      <c r="I193" s="802">
        <v>100</v>
      </c>
      <c r="K193" s="13">
        <v>161495.30214084627</v>
      </c>
      <c r="L193" s="812">
        <v>22</v>
      </c>
      <c r="M193" s="803">
        <f t="shared" si="114"/>
        <v>0</v>
      </c>
      <c r="N193" s="803">
        <f t="shared" si="115"/>
        <v>797.50766489306795</v>
      </c>
      <c r="O193" s="803">
        <f t="shared" si="116"/>
        <v>12959.499554512353</v>
      </c>
      <c r="P193" s="803">
        <f t="shared" si="117"/>
        <v>2392.5229946792037</v>
      </c>
      <c r="Q193" s="803">
        <f t="shared" si="118"/>
        <v>0</v>
      </c>
      <c r="R193" s="803">
        <f t="shared" si="119"/>
        <v>0</v>
      </c>
      <c r="S193" s="803">
        <f t="shared" si="120"/>
        <v>0</v>
      </c>
      <c r="T193" s="803">
        <f t="shared" si="121"/>
        <v>16149.530214084625</v>
      </c>
    </row>
    <row r="194" spans="1:20" ht="13.8">
      <c r="A194" s="812">
        <v>22.5</v>
      </c>
      <c r="B194" s="803"/>
      <c r="C194" s="803">
        <v>3.5294117647058822</v>
      </c>
      <c r="D194" s="803">
        <v>67.058823529411754</v>
      </c>
      <c r="E194" s="803">
        <v>29.411764705882355</v>
      </c>
      <c r="F194" s="803"/>
      <c r="G194" s="803"/>
      <c r="H194" s="803"/>
      <c r="I194" s="802">
        <v>100</v>
      </c>
      <c r="K194" s="13">
        <v>256707.56459133353</v>
      </c>
      <c r="L194" s="812">
        <v>22.5</v>
      </c>
      <c r="M194" s="803">
        <f t="shared" si="114"/>
        <v>0</v>
      </c>
      <c r="N194" s="803">
        <f t="shared" si="115"/>
        <v>906.02669855764771</v>
      </c>
      <c r="O194" s="803">
        <f t="shared" si="116"/>
        <v>17214.507272595303</v>
      </c>
      <c r="P194" s="803">
        <f t="shared" si="117"/>
        <v>7550.222487980398</v>
      </c>
      <c r="Q194" s="803">
        <f t="shared" si="118"/>
        <v>0</v>
      </c>
      <c r="R194" s="803">
        <f t="shared" si="119"/>
        <v>0</v>
      </c>
      <c r="S194" s="803">
        <f t="shared" si="120"/>
        <v>0</v>
      </c>
      <c r="T194" s="803">
        <f t="shared" si="121"/>
        <v>25670.75645913335</v>
      </c>
    </row>
    <row r="195" spans="1:20" ht="13.8">
      <c r="A195" s="812">
        <v>23</v>
      </c>
      <c r="B195" s="803"/>
      <c r="C195" s="803"/>
      <c r="D195" s="803">
        <v>44.444444444444443</v>
      </c>
      <c r="E195" s="803">
        <v>50</v>
      </c>
      <c r="F195" s="803">
        <v>5.5555555555555554</v>
      </c>
      <c r="G195" s="803"/>
      <c r="H195" s="803"/>
      <c r="I195" s="802">
        <v>100</v>
      </c>
      <c r="K195" s="13">
        <v>390158.27138189843</v>
      </c>
      <c r="L195" s="812">
        <v>23</v>
      </c>
      <c r="M195" s="803">
        <f t="shared" si="114"/>
        <v>0</v>
      </c>
      <c r="N195" s="803">
        <f t="shared" si="115"/>
        <v>0</v>
      </c>
      <c r="O195" s="803">
        <f t="shared" si="116"/>
        <v>17340.367616973261</v>
      </c>
      <c r="P195" s="803">
        <f t="shared" si="117"/>
        <v>19507.913569094922</v>
      </c>
      <c r="Q195" s="803">
        <f t="shared" si="118"/>
        <v>2167.5459521216576</v>
      </c>
      <c r="R195" s="803">
        <f t="shared" si="119"/>
        <v>0</v>
      </c>
      <c r="S195" s="803">
        <f t="shared" si="120"/>
        <v>0</v>
      </c>
      <c r="T195" s="803">
        <f t="shared" si="121"/>
        <v>39015.827138189838</v>
      </c>
    </row>
    <row r="196" spans="1:20" ht="13.8">
      <c r="A196" s="812">
        <v>23.5</v>
      </c>
      <c r="B196" s="803"/>
      <c r="C196" s="803"/>
      <c r="D196" s="803">
        <v>35.652173913043477</v>
      </c>
      <c r="E196" s="803">
        <v>50.434782608695649</v>
      </c>
      <c r="F196" s="803">
        <v>13.913043478260869</v>
      </c>
      <c r="G196" s="803"/>
      <c r="H196" s="803"/>
      <c r="I196" s="802">
        <v>100</v>
      </c>
      <c r="K196" s="13">
        <v>463787.63289871707</v>
      </c>
      <c r="L196" s="812">
        <v>23.5</v>
      </c>
      <c r="M196" s="803">
        <f t="shared" si="114"/>
        <v>0</v>
      </c>
      <c r="N196" s="803">
        <f t="shared" si="115"/>
        <v>0</v>
      </c>
      <c r="O196" s="803">
        <f t="shared" si="116"/>
        <v>16535.037346823825</v>
      </c>
      <c r="P196" s="803">
        <f t="shared" si="117"/>
        <v>23391.028441848339</v>
      </c>
      <c r="Q196" s="803">
        <f t="shared" si="118"/>
        <v>6452.6975011995419</v>
      </c>
      <c r="R196" s="803">
        <f t="shared" si="119"/>
        <v>0</v>
      </c>
      <c r="S196" s="803">
        <f t="shared" si="120"/>
        <v>0</v>
      </c>
      <c r="T196" s="803">
        <f t="shared" si="121"/>
        <v>46378.763289871698</v>
      </c>
    </row>
    <row r="197" spans="1:20" ht="13.8">
      <c r="A197" s="812">
        <v>24</v>
      </c>
      <c r="B197" s="803"/>
      <c r="C197" s="803"/>
      <c r="D197" s="803">
        <v>24.347826086956523</v>
      </c>
      <c r="E197" s="803">
        <v>53.913043478260867</v>
      </c>
      <c r="F197" s="803">
        <v>20</v>
      </c>
      <c r="G197" s="803">
        <v>1.7391304347826086</v>
      </c>
      <c r="H197" s="803"/>
      <c r="I197" s="802">
        <v>100</v>
      </c>
      <c r="K197" s="13">
        <v>565582.39882813767</v>
      </c>
      <c r="L197" s="812">
        <v>24</v>
      </c>
      <c r="M197" s="803">
        <f t="shared" si="114"/>
        <v>0</v>
      </c>
      <c r="N197" s="803">
        <f t="shared" si="115"/>
        <v>0</v>
      </c>
      <c r="O197" s="803">
        <f t="shared" si="116"/>
        <v>13770.701884511178</v>
      </c>
      <c r="P197" s="803">
        <f t="shared" si="117"/>
        <v>30492.268458560462</v>
      </c>
      <c r="Q197" s="803">
        <f t="shared" si="118"/>
        <v>11311.647976562754</v>
      </c>
      <c r="R197" s="803">
        <f t="shared" si="119"/>
        <v>983.62156317936979</v>
      </c>
      <c r="S197" s="803">
        <f t="shared" si="120"/>
        <v>0</v>
      </c>
      <c r="T197" s="803">
        <f t="shared" si="121"/>
        <v>56558.239882813759</v>
      </c>
    </row>
    <row r="198" spans="1:20" ht="13.8">
      <c r="A198" s="812">
        <v>24.5</v>
      </c>
      <c r="B198" s="803"/>
      <c r="C198" s="803"/>
      <c r="D198" s="803">
        <v>8.7719298245614024</v>
      </c>
      <c r="E198" s="803">
        <v>42.982456140350877</v>
      </c>
      <c r="F198" s="803">
        <v>43.859649122807014</v>
      </c>
      <c r="G198" s="803">
        <v>4.3859649122807012</v>
      </c>
      <c r="H198" s="803"/>
      <c r="I198" s="802">
        <v>100</v>
      </c>
      <c r="K198" s="13">
        <v>562545.39856116334</v>
      </c>
      <c r="L198" s="812">
        <v>24.5</v>
      </c>
      <c r="M198" s="803">
        <f t="shared" si="114"/>
        <v>0</v>
      </c>
      <c r="N198" s="803">
        <f t="shared" si="115"/>
        <v>0</v>
      </c>
      <c r="O198" s="803">
        <f t="shared" si="116"/>
        <v>4934.6087593084503</v>
      </c>
      <c r="P198" s="803">
        <f t="shared" si="117"/>
        <v>24179.582920611407</v>
      </c>
      <c r="Q198" s="803">
        <f t="shared" si="118"/>
        <v>24673.04379654225</v>
      </c>
      <c r="R198" s="803">
        <f t="shared" si="119"/>
        <v>2467.3043796542252</v>
      </c>
      <c r="S198" s="803">
        <f t="shared" si="120"/>
        <v>0</v>
      </c>
      <c r="T198" s="803">
        <f t="shared" si="121"/>
        <v>56254.539856116338</v>
      </c>
    </row>
    <row r="199" spans="1:20" ht="13.8">
      <c r="A199" s="812">
        <v>25</v>
      </c>
      <c r="B199" s="803"/>
      <c r="C199" s="803"/>
      <c r="D199" s="803">
        <v>2.5862068965517242</v>
      </c>
      <c r="E199" s="803">
        <v>34.482758620689658</v>
      </c>
      <c r="F199" s="803">
        <v>50</v>
      </c>
      <c r="G199" s="803">
        <v>12.931034482758621</v>
      </c>
      <c r="H199" s="803"/>
      <c r="I199" s="802">
        <v>100</v>
      </c>
      <c r="K199" s="13">
        <v>351832.31251767534</v>
      </c>
      <c r="L199" s="812">
        <v>25</v>
      </c>
      <c r="M199" s="803">
        <f t="shared" si="114"/>
        <v>0</v>
      </c>
      <c r="N199" s="803">
        <f t="shared" si="115"/>
        <v>0</v>
      </c>
      <c r="O199" s="803">
        <f t="shared" si="116"/>
        <v>909.91115306295353</v>
      </c>
      <c r="P199" s="803">
        <f t="shared" si="117"/>
        <v>12132.148707506047</v>
      </c>
      <c r="Q199" s="803">
        <f t="shared" si="118"/>
        <v>17591.615625883765</v>
      </c>
      <c r="R199" s="803">
        <f t="shared" si="119"/>
        <v>4549.5557653147671</v>
      </c>
      <c r="S199" s="803">
        <f t="shared" si="120"/>
        <v>0</v>
      </c>
      <c r="T199" s="803">
        <f t="shared" si="121"/>
        <v>35183.231251767538</v>
      </c>
    </row>
    <row r="200" spans="1:20" ht="13.8">
      <c r="A200" s="812">
        <v>25.5</v>
      </c>
      <c r="B200" s="803"/>
      <c r="C200" s="803"/>
      <c r="D200" s="803">
        <v>1.7241379310344827</v>
      </c>
      <c r="E200" s="803">
        <v>25</v>
      </c>
      <c r="F200" s="803">
        <v>48.275862068965516</v>
      </c>
      <c r="G200" s="803">
        <v>22.413793103448278</v>
      </c>
      <c r="H200" s="803">
        <v>2.5862068965517242</v>
      </c>
      <c r="I200" s="802">
        <v>100</v>
      </c>
      <c r="K200" s="13">
        <v>224131.42570099633</v>
      </c>
      <c r="L200" s="812">
        <v>25.5</v>
      </c>
      <c r="M200" s="803">
        <f t="shared" si="114"/>
        <v>0</v>
      </c>
      <c r="N200" s="803">
        <f t="shared" si="115"/>
        <v>0</v>
      </c>
      <c r="O200" s="803">
        <f t="shared" si="116"/>
        <v>386.43349258792472</v>
      </c>
      <c r="P200" s="803">
        <f t="shared" si="117"/>
        <v>5603.2856425249083</v>
      </c>
      <c r="Q200" s="803">
        <f t="shared" si="118"/>
        <v>10820.137792461892</v>
      </c>
      <c r="R200" s="803">
        <f t="shared" si="119"/>
        <v>5023.6354036430212</v>
      </c>
      <c r="S200" s="803">
        <f t="shared" si="120"/>
        <v>579.65023888188705</v>
      </c>
      <c r="T200" s="803">
        <f t="shared" si="121"/>
        <v>22413.142570099633</v>
      </c>
    </row>
    <row r="201" spans="1:20" ht="13.8">
      <c r="A201" s="812">
        <v>26</v>
      </c>
      <c r="B201" s="803"/>
      <c r="C201" s="803"/>
      <c r="D201" s="803"/>
      <c r="E201" s="803">
        <v>13.333333333333334</v>
      </c>
      <c r="F201" s="803">
        <v>50</v>
      </c>
      <c r="G201" s="803">
        <v>28.888888888888886</v>
      </c>
      <c r="H201" s="803">
        <v>7.7777777777777777</v>
      </c>
      <c r="I201" s="802">
        <v>100</v>
      </c>
      <c r="K201" s="13">
        <v>125610.32757301381</v>
      </c>
      <c r="L201" s="812">
        <v>26</v>
      </c>
      <c r="M201" s="803">
        <f t="shared" si="114"/>
        <v>0</v>
      </c>
      <c r="N201" s="803">
        <f t="shared" si="115"/>
        <v>0</v>
      </c>
      <c r="O201" s="803">
        <f t="shared" si="116"/>
        <v>0</v>
      </c>
      <c r="P201" s="803">
        <f t="shared" si="117"/>
        <v>1674.8043676401842</v>
      </c>
      <c r="Q201" s="803">
        <f t="shared" si="118"/>
        <v>6280.5163786506901</v>
      </c>
      <c r="R201" s="803">
        <f t="shared" si="119"/>
        <v>3628.7427965537318</v>
      </c>
      <c r="S201" s="803">
        <f t="shared" si="120"/>
        <v>976.96921445677401</v>
      </c>
      <c r="T201" s="803">
        <f t="shared" si="121"/>
        <v>12561.03275730138</v>
      </c>
    </row>
    <row r="202" spans="1:20" ht="13.8">
      <c r="A202" s="812">
        <v>26.5</v>
      </c>
      <c r="B202" s="803"/>
      <c r="C202" s="803"/>
      <c r="D202" s="803"/>
      <c r="E202" s="803">
        <v>8.75</v>
      </c>
      <c r="F202" s="803">
        <v>48.75</v>
      </c>
      <c r="G202" s="803">
        <v>37.5</v>
      </c>
      <c r="H202" s="803">
        <v>5</v>
      </c>
      <c r="I202" s="802">
        <v>100</v>
      </c>
      <c r="K202" s="13">
        <v>47194.956115011402</v>
      </c>
      <c r="L202" s="812">
        <v>26.5</v>
      </c>
      <c r="M202" s="803">
        <f t="shared" si="114"/>
        <v>0</v>
      </c>
      <c r="N202" s="803">
        <f t="shared" si="115"/>
        <v>0</v>
      </c>
      <c r="O202" s="803">
        <f t="shared" si="116"/>
        <v>0</v>
      </c>
      <c r="P202" s="803">
        <f t="shared" si="117"/>
        <v>412.95586600634982</v>
      </c>
      <c r="Q202" s="803">
        <f t="shared" si="118"/>
        <v>2300.7541106068061</v>
      </c>
      <c r="R202" s="803">
        <f t="shared" si="119"/>
        <v>1769.8108543129276</v>
      </c>
      <c r="S202" s="803">
        <f t="shared" si="120"/>
        <v>235.97478057505703</v>
      </c>
      <c r="T202" s="803">
        <f t="shared" si="121"/>
        <v>4719.49561150114</v>
      </c>
    </row>
    <row r="203" spans="1:20" ht="13.8">
      <c r="A203" s="812">
        <v>27</v>
      </c>
      <c r="B203" s="803"/>
      <c r="C203" s="803"/>
      <c r="D203" s="803"/>
      <c r="E203" s="803">
        <v>4</v>
      </c>
      <c r="F203" s="803">
        <v>48</v>
      </c>
      <c r="G203" s="803">
        <v>40</v>
      </c>
      <c r="H203" s="803">
        <v>8</v>
      </c>
      <c r="I203" s="802">
        <v>100</v>
      </c>
      <c r="K203" s="13">
        <v>13724.401403437239</v>
      </c>
      <c r="L203" s="812">
        <v>27</v>
      </c>
      <c r="M203" s="803">
        <f t="shared" si="114"/>
        <v>0</v>
      </c>
      <c r="N203" s="803">
        <f t="shared" si="115"/>
        <v>0</v>
      </c>
      <c r="O203" s="803">
        <f t="shared" si="116"/>
        <v>0</v>
      </c>
      <c r="P203" s="803">
        <f t="shared" si="117"/>
        <v>54.897605613748958</v>
      </c>
      <c r="Q203" s="803">
        <f t="shared" si="118"/>
        <v>658.77126736498747</v>
      </c>
      <c r="R203" s="803">
        <f t="shared" si="119"/>
        <v>548.97605613748965</v>
      </c>
      <c r="S203" s="803">
        <f t="shared" si="120"/>
        <v>109.79521122749792</v>
      </c>
      <c r="T203" s="803">
        <f t="shared" si="121"/>
        <v>1372.4401403437241</v>
      </c>
    </row>
    <row r="204" spans="1:20" ht="13.8">
      <c r="A204" s="812">
        <v>27.5</v>
      </c>
      <c r="B204" s="803"/>
      <c r="C204" s="803"/>
      <c r="D204" s="803"/>
      <c r="E204" s="803">
        <v>4</v>
      </c>
      <c r="F204" s="803">
        <v>36</v>
      </c>
      <c r="G204" s="803">
        <v>24</v>
      </c>
      <c r="H204" s="803">
        <v>36</v>
      </c>
      <c r="I204" s="802">
        <v>100</v>
      </c>
      <c r="K204" s="13">
        <v>5998.8672118715685</v>
      </c>
      <c r="L204" s="812">
        <v>27.5</v>
      </c>
      <c r="M204" s="803">
        <f t="shared" si="114"/>
        <v>0</v>
      </c>
      <c r="N204" s="803">
        <f t="shared" si="115"/>
        <v>0</v>
      </c>
      <c r="O204" s="803">
        <f t="shared" si="116"/>
        <v>0</v>
      </c>
      <c r="P204" s="803">
        <f t="shared" si="117"/>
        <v>23.995468847486276</v>
      </c>
      <c r="Q204" s="803">
        <f t="shared" si="118"/>
        <v>215.95921962737648</v>
      </c>
      <c r="R204" s="803">
        <f t="shared" si="119"/>
        <v>143.97281308491765</v>
      </c>
      <c r="S204" s="803">
        <f t="shared" si="120"/>
        <v>215.95921962737648</v>
      </c>
      <c r="T204" s="803">
        <f t="shared" si="121"/>
        <v>599.88672118715692</v>
      </c>
    </row>
    <row r="205" spans="1:20" ht="13.8">
      <c r="A205" s="812">
        <v>28</v>
      </c>
      <c r="B205" s="803"/>
      <c r="C205" s="803"/>
      <c r="D205" s="803"/>
      <c r="E205" s="803"/>
      <c r="F205" s="803"/>
      <c r="G205" s="803">
        <v>70</v>
      </c>
      <c r="H205" s="803">
        <v>30</v>
      </c>
      <c r="I205" s="802">
        <v>100</v>
      </c>
      <c r="K205" s="13">
        <v>1886.7027424336527</v>
      </c>
      <c r="L205" s="812">
        <v>28</v>
      </c>
      <c r="M205" s="803">
        <f t="shared" si="114"/>
        <v>0</v>
      </c>
      <c r="N205" s="803">
        <f t="shared" si="115"/>
        <v>0</v>
      </c>
      <c r="O205" s="803">
        <f t="shared" si="116"/>
        <v>0</v>
      </c>
      <c r="P205" s="803">
        <f t="shared" si="117"/>
        <v>0</v>
      </c>
      <c r="Q205" s="803">
        <f t="shared" si="118"/>
        <v>0</v>
      </c>
      <c r="R205" s="803">
        <f t="shared" si="119"/>
        <v>132.06919197035569</v>
      </c>
      <c r="S205" s="803">
        <f t="shared" si="120"/>
        <v>56.601082273009581</v>
      </c>
      <c r="T205" s="803">
        <f t="shared" si="121"/>
        <v>188.67027424336527</v>
      </c>
    </row>
    <row r="206" spans="1:20" ht="13.8">
      <c r="A206" s="812">
        <v>28.5</v>
      </c>
      <c r="B206" s="803"/>
      <c r="C206" s="803"/>
      <c r="D206" s="803"/>
      <c r="E206" s="803"/>
      <c r="F206" s="803"/>
      <c r="G206" s="803"/>
      <c r="H206" s="803">
        <v>100</v>
      </c>
      <c r="I206" s="803">
        <v>100</v>
      </c>
      <c r="K206" s="13">
        <v>505.49204267674827</v>
      </c>
      <c r="L206" s="812">
        <v>28.5</v>
      </c>
      <c r="M206" s="803">
        <f t="shared" si="114"/>
        <v>0</v>
      </c>
      <c r="N206" s="803">
        <f t="shared" si="115"/>
        <v>0</v>
      </c>
      <c r="O206" s="803">
        <f t="shared" si="116"/>
        <v>0</v>
      </c>
      <c r="P206" s="803">
        <f t="shared" si="117"/>
        <v>0</v>
      </c>
      <c r="Q206" s="803">
        <f t="shared" si="118"/>
        <v>0</v>
      </c>
      <c r="R206" s="803">
        <f t="shared" si="119"/>
        <v>0</v>
      </c>
      <c r="S206" s="803">
        <f t="shared" si="120"/>
        <v>50.549204267674824</v>
      </c>
      <c r="T206" s="803">
        <f t="shared" si="121"/>
        <v>50.549204267674824</v>
      </c>
    </row>
    <row r="207" spans="1:20" ht="13.8">
      <c r="A207" s="812">
        <v>29</v>
      </c>
      <c r="B207" s="838"/>
      <c r="C207" s="838"/>
      <c r="D207" s="838"/>
      <c r="E207" s="838"/>
      <c r="F207" s="838"/>
      <c r="G207" s="838"/>
      <c r="H207" s="803">
        <v>100</v>
      </c>
      <c r="I207" s="803">
        <v>100</v>
      </c>
      <c r="K207" s="13">
        <v>0</v>
      </c>
      <c r="L207" s="812">
        <v>29</v>
      </c>
      <c r="M207" s="803">
        <f t="shared" si="114"/>
        <v>0</v>
      </c>
      <c r="N207" s="803">
        <f t="shared" si="115"/>
        <v>0</v>
      </c>
      <c r="O207" s="803">
        <f t="shared" si="116"/>
        <v>0</v>
      </c>
      <c r="P207" s="803">
        <f t="shared" si="117"/>
        <v>0</v>
      </c>
      <c r="Q207" s="803">
        <f t="shared" si="118"/>
        <v>0</v>
      </c>
      <c r="R207" s="803">
        <f t="shared" si="119"/>
        <v>0</v>
      </c>
      <c r="S207" s="803">
        <f t="shared" si="120"/>
        <v>0</v>
      </c>
      <c r="T207" s="803">
        <f t="shared" si="121"/>
        <v>0</v>
      </c>
    </row>
    <row r="208" spans="1:20" ht="14.4" thickBot="1">
      <c r="A208" s="812">
        <v>29.5</v>
      </c>
      <c r="B208" s="839"/>
      <c r="C208" s="839"/>
      <c r="D208" s="839"/>
      <c r="E208" s="839"/>
      <c r="F208" s="839"/>
      <c r="G208" s="839"/>
      <c r="H208" s="803">
        <v>100</v>
      </c>
      <c r="I208" s="803">
        <v>100</v>
      </c>
      <c r="K208" s="13">
        <v>90.806432041923756</v>
      </c>
      <c r="L208" s="812">
        <v>29.5</v>
      </c>
      <c r="M208" s="803">
        <f t="shared" si="114"/>
        <v>0</v>
      </c>
      <c r="N208" s="803">
        <f t="shared" si="115"/>
        <v>0</v>
      </c>
      <c r="O208" s="803">
        <f t="shared" si="116"/>
        <v>0</v>
      </c>
      <c r="P208" s="803">
        <f t="shared" si="117"/>
        <v>0</v>
      </c>
      <c r="Q208" s="803">
        <f t="shared" si="118"/>
        <v>0</v>
      </c>
      <c r="R208" s="803">
        <f t="shared" si="119"/>
        <v>0</v>
      </c>
      <c r="S208" s="803">
        <f t="shared" si="120"/>
        <v>9.080643204192377</v>
      </c>
      <c r="T208" s="803">
        <f t="shared" si="121"/>
        <v>9.080643204192377</v>
      </c>
    </row>
    <row r="209" spans="11:20" ht="14.4" thickBot="1">
      <c r="L209" s="22" t="s">
        <v>312</v>
      </c>
      <c r="M209" s="803">
        <f>SUM(M167:M208)</f>
        <v>8016.1940216111416</v>
      </c>
      <c r="N209" s="803">
        <f t="shared" ref="N209:T209" si="122">SUM(N167:N208)</f>
        <v>44070.453423505583</v>
      </c>
      <c r="O209" s="803">
        <f t="shared" si="122"/>
        <v>139312.90826886805</v>
      </c>
      <c r="P209" s="803">
        <f t="shared" si="122"/>
        <v>128577.56714702156</v>
      </c>
      <c r="Q209" s="803">
        <f t="shared" si="122"/>
        <v>82472.689621021709</v>
      </c>
      <c r="R209" s="803">
        <f t="shared" si="122"/>
        <v>19247.688823850807</v>
      </c>
      <c r="S209" s="803">
        <f t="shared" si="122"/>
        <v>2234.5795945134691</v>
      </c>
      <c r="T209" s="803">
        <f t="shared" si="122"/>
        <v>423932.08090039238</v>
      </c>
    </row>
    <row r="210" spans="11:20" ht="14.4" thickBot="1">
      <c r="L210" s="53" t="s">
        <v>315</v>
      </c>
      <c r="M210" s="840">
        <v>16.100669106980366</v>
      </c>
      <c r="N210" s="840">
        <v>19.599929239025837</v>
      </c>
      <c r="O210" s="840">
        <v>22.416790085535219</v>
      </c>
      <c r="P210" s="840">
        <v>24.144165194242454</v>
      </c>
      <c r="Q210" s="840">
        <v>24.999454624297606</v>
      </c>
      <c r="R210" s="840">
        <v>25.688083492771753</v>
      </c>
      <c r="S210" s="840">
        <v>26.488637164348194</v>
      </c>
      <c r="T210" s="840">
        <v>23.200861668903336</v>
      </c>
    </row>
    <row r="211" spans="11:20" ht="14.4" thickBot="1">
      <c r="L211" s="54" t="s">
        <v>321</v>
      </c>
      <c r="M211" s="841">
        <f>($L$213*M210^$L$214)/1000</f>
        <v>3.4840703766071936E-2</v>
      </c>
      <c r="N211" s="841">
        <f t="shared" ref="N211:T211" si="123">($L$213*N210^$L$214)/1000</f>
        <v>6.2053597958851014E-2</v>
      </c>
      <c r="O211" s="841">
        <f t="shared" si="123"/>
        <v>9.2030758723731787E-2</v>
      </c>
      <c r="P211" s="841">
        <f t="shared" si="123"/>
        <v>0.11443366015349853</v>
      </c>
      <c r="Q211" s="841">
        <f t="shared" si="123"/>
        <v>0.12674362333278968</v>
      </c>
      <c r="R211" s="841">
        <f t="shared" si="123"/>
        <v>0.13726586513668348</v>
      </c>
      <c r="S211" s="841">
        <f t="shared" si="123"/>
        <v>0.15020347093364067</v>
      </c>
      <c r="T211" s="841">
        <f t="shared" si="123"/>
        <v>0.10180159362212178</v>
      </c>
    </row>
    <row r="212" spans="11:20" ht="13.8" thickTop="1"/>
    <row r="213" spans="11:20">
      <c r="K213" s="658" t="s">
        <v>382</v>
      </c>
      <c r="L213" s="658">
        <v>0.01</v>
      </c>
    </row>
    <row r="214" spans="11:20">
      <c r="K214" s="658" t="s">
        <v>383</v>
      </c>
      <c r="L214" s="658">
        <v>2.9350000000000001</v>
      </c>
    </row>
  </sheetData>
  <mergeCells count="6">
    <mergeCell ref="I66:I85"/>
    <mergeCell ref="I117:I136"/>
    <mergeCell ref="I86:I102"/>
    <mergeCell ref="I137:I153"/>
    <mergeCell ref="AE66:AE85"/>
    <mergeCell ref="AE86:AE102"/>
  </mergeCells>
  <phoneticPr fontId="9" type="noConversion"/>
  <pageMargins left="0.78740157499999996" right="0.78740157499999996" top="0.984251969" bottom="0.984251969" header="0.5" footer="0.5"/>
  <pageSetup paperSize="9" orientation="portrait" horizontalDpi="4294967295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Q108"/>
  <sheetViews>
    <sheetView zoomScale="85" zoomScaleNormal="85" workbookViewId="0">
      <selection activeCell="F57" sqref="F57"/>
    </sheetView>
  </sheetViews>
  <sheetFormatPr defaultColWidth="11.44140625" defaultRowHeight="13.2"/>
  <cols>
    <col min="1" max="2" width="11.44140625" style="909" customWidth="1"/>
    <col min="3" max="3" width="12.109375" style="909" customWidth="1"/>
    <col min="4" max="4" width="8.109375" style="909" customWidth="1"/>
    <col min="5" max="6" width="9.88671875" style="909" customWidth="1"/>
    <col min="7" max="10" width="7.88671875" style="909" customWidth="1"/>
    <col min="11" max="11" width="7" style="909" customWidth="1"/>
    <col min="12" max="12" width="9.109375" style="909" customWidth="1"/>
    <col min="13" max="22" width="11.44140625" style="909" customWidth="1"/>
    <col min="23" max="23" width="8.44140625" style="909" customWidth="1"/>
    <col min="24" max="34" width="11.44140625" style="909"/>
    <col min="35" max="35" width="9.44140625" style="909" customWidth="1"/>
    <col min="36" max="16384" width="11.44140625" style="909"/>
  </cols>
  <sheetData>
    <row r="1" spans="1:43">
      <c r="A1" s="908" t="s">
        <v>462</v>
      </c>
      <c r="B1" s="908"/>
    </row>
    <row r="3" spans="1:43">
      <c r="A3" s="910" t="s">
        <v>463</v>
      </c>
      <c r="B3" s="908">
        <v>1983</v>
      </c>
      <c r="C3" s="908">
        <v>1984</v>
      </c>
      <c r="D3" s="908">
        <v>1985</v>
      </c>
      <c r="E3" s="908">
        <v>1986</v>
      </c>
      <c r="F3" s="908">
        <v>1987</v>
      </c>
      <c r="G3" s="908">
        <v>1988</v>
      </c>
      <c r="H3" s="908">
        <v>1989</v>
      </c>
      <c r="I3" s="908">
        <v>1990</v>
      </c>
      <c r="J3" s="908">
        <v>1991</v>
      </c>
      <c r="K3" s="908">
        <v>1992</v>
      </c>
      <c r="L3" s="908">
        <v>1993</v>
      </c>
      <c r="M3" s="908">
        <v>1994</v>
      </c>
      <c r="N3" s="908">
        <v>1995</v>
      </c>
      <c r="O3" s="908">
        <v>1996</v>
      </c>
      <c r="P3" s="908">
        <v>1997</v>
      </c>
      <c r="Q3" s="908">
        <v>1998</v>
      </c>
      <c r="R3" s="908">
        <v>1999</v>
      </c>
      <c r="S3" s="908">
        <v>2000</v>
      </c>
      <c r="T3" s="908">
        <v>2001</v>
      </c>
      <c r="U3" s="908">
        <v>2002</v>
      </c>
      <c r="V3" s="908">
        <v>2003</v>
      </c>
      <c r="W3" s="908">
        <v>2004</v>
      </c>
      <c r="X3" s="908">
        <v>2005</v>
      </c>
      <c r="Y3" s="908">
        <v>2006</v>
      </c>
      <c r="Z3" s="908">
        <v>2007</v>
      </c>
      <c r="AA3" s="908">
        <v>2008</v>
      </c>
      <c r="AB3" s="908">
        <v>2009</v>
      </c>
      <c r="AC3" s="908">
        <v>2010</v>
      </c>
      <c r="AD3" s="908">
        <v>2011</v>
      </c>
      <c r="AE3" s="908">
        <v>2012</v>
      </c>
      <c r="AF3" s="908">
        <v>2013</v>
      </c>
      <c r="AG3" s="908">
        <v>2014</v>
      </c>
      <c r="AH3" s="908">
        <v>2015</v>
      </c>
      <c r="AI3" s="908">
        <v>2016</v>
      </c>
      <c r="AJ3" s="908">
        <v>2017</v>
      </c>
      <c r="AK3" s="908">
        <v>2018</v>
      </c>
      <c r="AL3" s="908">
        <v>2019</v>
      </c>
      <c r="AM3" s="908">
        <v>2020</v>
      </c>
      <c r="AN3" s="908">
        <v>2021</v>
      </c>
      <c r="AO3" s="908">
        <v>2022</v>
      </c>
      <c r="AP3" s="908">
        <v>2023</v>
      </c>
      <c r="AQ3" s="909">
        <v>2024</v>
      </c>
    </row>
    <row r="4" spans="1:43">
      <c r="A4" s="908">
        <v>0</v>
      </c>
      <c r="B4" s="911">
        <v>32869</v>
      </c>
      <c r="C4" s="911">
        <v>255503</v>
      </c>
      <c r="D4" s="911">
        <v>158108</v>
      </c>
      <c r="E4" s="911">
        <v>52452</v>
      </c>
      <c r="F4" s="911">
        <v>82295</v>
      </c>
      <c r="G4" s="911">
        <v>594223</v>
      </c>
      <c r="H4" s="911">
        <v>242250</v>
      </c>
      <c r="I4" s="911">
        <v>45270</v>
      </c>
      <c r="J4" s="911">
        <v>15128</v>
      </c>
      <c r="K4" s="911">
        <v>38261</v>
      </c>
      <c r="L4" s="911">
        <v>2999957.2769778678</v>
      </c>
      <c r="M4" s="911">
        <v>1869433.0038980022</v>
      </c>
      <c r="N4" s="911">
        <v>1882528.165372889</v>
      </c>
      <c r="O4" s="911">
        <v>1596380.8396679633</v>
      </c>
      <c r="P4" s="911">
        <v>8566572.4094075467</v>
      </c>
      <c r="Q4" s="911">
        <v>3058732.17717255</v>
      </c>
      <c r="R4" s="911">
        <v>1045263.9960816869</v>
      </c>
      <c r="S4" s="911">
        <v>3422263.5661908034</v>
      </c>
      <c r="T4" s="911">
        <v>1630953.7808277858</v>
      </c>
      <c r="U4" s="911">
        <v>3626883.7024432616</v>
      </c>
      <c r="V4" s="911">
        <v>2918741.7732226574</v>
      </c>
      <c r="W4" s="911">
        <v>1358525.0551122583</v>
      </c>
      <c r="X4" s="911">
        <v>721419.86511969939</v>
      </c>
      <c r="Y4" s="911">
        <v>509435.96420105034</v>
      </c>
      <c r="Z4" s="911">
        <v>1022756.8412773961</v>
      </c>
      <c r="AA4" s="911">
        <v>4572024.3620010819</v>
      </c>
      <c r="AB4" s="911">
        <v>1262588.8048475422</v>
      </c>
      <c r="AC4" s="912">
        <v>104170.68864486227</v>
      </c>
      <c r="AD4" s="912">
        <v>993718.60281647218</v>
      </c>
      <c r="AE4" s="912">
        <v>387836.82426759897</v>
      </c>
      <c r="AF4" s="912">
        <v>543263.25264352234</v>
      </c>
      <c r="AG4" s="912">
        <v>2914521.971281047</v>
      </c>
      <c r="AH4" s="912">
        <v>854846.4037147325</v>
      </c>
      <c r="AI4" s="912">
        <v>744205.18891811348</v>
      </c>
      <c r="AJ4" s="912">
        <v>127312.95514802395</v>
      </c>
      <c r="AK4" s="912">
        <v>61694.233436301874</v>
      </c>
      <c r="AL4" s="912">
        <v>747475.06375102827</v>
      </c>
      <c r="AM4" s="912">
        <v>806631.53398856975</v>
      </c>
      <c r="AN4" s="912">
        <v>1084619.3899838349</v>
      </c>
      <c r="AO4" s="912">
        <v>362086.95119419519</v>
      </c>
      <c r="AP4" s="912">
        <v>1036463.9869901326</v>
      </c>
      <c r="AQ4" s="912">
        <v>733838.11414295388</v>
      </c>
    </row>
    <row r="5" spans="1:43">
      <c r="A5" s="908">
        <v>1</v>
      </c>
      <c r="B5" s="911">
        <v>1875566</v>
      </c>
      <c r="C5" s="911">
        <v>652961</v>
      </c>
      <c r="D5" s="911">
        <v>342481</v>
      </c>
      <c r="E5" s="911">
        <v>588814</v>
      </c>
      <c r="F5" s="911">
        <v>623494</v>
      </c>
      <c r="G5" s="911">
        <v>1435208</v>
      </c>
      <c r="H5" s="911">
        <v>446790</v>
      </c>
      <c r="I5" s="911">
        <v>589629</v>
      </c>
      <c r="J5" s="911">
        <v>1636731</v>
      </c>
      <c r="K5" s="911">
        <v>450608</v>
      </c>
      <c r="L5" s="911">
        <v>1777920.3680013323</v>
      </c>
      <c r="M5" s="911">
        <v>4717104.1309188036</v>
      </c>
      <c r="N5" s="911">
        <v>3757581.115827363</v>
      </c>
      <c r="O5" s="911">
        <v>3908055.5106837293</v>
      </c>
      <c r="P5" s="911">
        <v>6083372.3301845761</v>
      </c>
      <c r="Q5" s="911">
        <v>5898781.824642064</v>
      </c>
      <c r="R5" s="911">
        <v>2346296.3286027825</v>
      </c>
      <c r="S5" s="911">
        <v>2166548.4197016279</v>
      </c>
      <c r="T5" s="911">
        <v>2729403.6649410236</v>
      </c>
      <c r="U5" s="911">
        <v>4118046.5724853673</v>
      </c>
      <c r="V5" s="911">
        <v>2891346.4169758582</v>
      </c>
      <c r="W5" s="911">
        <v>2293358.4679194284</v>
      </c>
      <c r="X5" s="911">
        <v>1430273.4182201989</v>
      </c>
      <c r="Y5" s="911">
        <v>970472.20110012207</v>
      </c>
      <c r="Z5" s="911">
        <v>653528.78911456536</v>
      </c>
      <c r="AA5" s="911">
        <v>1284681.7542022676</v>
      </c>
      <c r="AB5" s="911">
        <v>3477343.3497083844</v>
      </c>
      <c r="AC5" s="912">
        <v>3663178.0971790394</v>
      </c>
      <c r="AD5" s="912">
        <v>4353791.8843893083</v>
      </c>
      <c r="AE5" s="912">
        <v>3042202.7849713839</v>
      </c>
      <c r="AF5" s="912">
        <v>3730708.6610700744</v>
      </c>
      <c r="AG5" s="912">
        <v>2751113.7962622233</v>
      </c>
      <c r="AH5" s="912">
        <v>1625434.3664241056</v>
      </c>
      <c r="AI5" s="912">
        <v>1157472.8231798396</v>
      </c>
      <c r="AJ5" s="912">
        <v>2994960.3215100411</v>
      </c>
      <c r="AK5" s="912">
        <v>2209356.3847598224</v>
      </c>
      <c r="AL5" s="912">
        <v>3183627.8104666104</v>
      </c>
      <c r="AM5" s="912">
        <v>2457730.2131500458</v>
      </c>
      <c r="AN5" s="912">
        <v>2556701.2650870881</v>
      </c>
      <c r="AO5" s="912">
        <v>1029803.8600668549</v>
      </c>
      <c r="AP5" s="912">
        <v>2534845.6432137797</v>
      </c>
      <c r="AQ5" s="912">
        <v>1281327.1691092588</v>
      </c>
    </row>
    <row r="6" spans="1:43">
      <c r="A6" s="908">
        <v>2</v>
      </c>
      <c r="B6" s="911">
        <v>2587233</v>
      </c>
      <c r="C6" s="911">
        <v>1492790</v>
      </c>
      <c r="D6" s="911">
        <v>1294510</v>
      </c>
      <c r="E6" s="911">
        <v>3031857</v>
      </c>
      <c r="F6" s="911">
        <v>1885362</v>
      </c>
      <c r="G6" s="911">
        <v>967870</v>
      </c>
      <c r="H6" s="911">
        <v>1560158</v>
      </c>
      <c r="I6" s="911">
        <v>1826829</v>
      </c>
      <c r="J6" s="911">
        <v>1530553</v>
      </c>
      <c r="K6" s="911">
        <v>2643529</v>
      </c>
      <c r="L6" s="911">
        <v>954212.77690179518</v>
      </c>
      <c r="M6" s="911">
        <v>1824104.8230683389</v>
      </c>
      <c r="N6" s="911">
        <v>2723592.4325865088</v>
      </c>
      <c r="O6" s="911">
        <v>1646273.0132642044</v>
      </c>
      <c r="P6" s="911">
        <v>1199298.1025621146</v>
      </c>
      <c r="Q6" s="911">
        <v>2111016.6557773561</v>
      </c>
      <c r="R6" s="911">
        <v>1871809.0778502466</v>
      </c>
      <c r="S6" s="911">
        <v>1970484.519706104</v>
      </c>
      <c r="T6" s="911">
        <v>4450602.2758215861</v>
      </c>
      <c r="U6" s="911">
        <v>2591126.1944805142</v>
      </c>
      <c r="V6" s="911">
        <v>2461023.2639782815</v>
      </c>
      <c r="W6" s="911">
        <v>3719324.3954441249</v>
      </c>
      <c r="X6" s="911">
        <v>4464663.9471409777</v>
      </c>
      <c r="Y6" s="911">
        <v>2199031.5381409707</v>
      </c>
      <c r="Z6" s="911">
        <v>513021.79224014754</v>
      </c>
      <c r="AA6" s="911">
        <v>701427.28927979886</v>
      </c>
      <c r="AB6" s="911">
        <v>2889843.1473053386</v>
      </c>
      <c r="AC6" s="912">
        <v>3736142.0412892643</v>
      </c>
      <c r="AD6" s="912">
        <v>1505661.1452280264</v>
      </c>
      <c r="AE6" s="912">
        <v>1953158.2831433455</v>
      </c>
      <c r="AF6" s="912">
        <v>1450659.4500803459</v>
      </c>
      <c r="AG6" s="912">
        <v>2460282.4803712768</v>
      </c>
      <c r="AH6" s="912">
        <v>1793766.148631939</v>
      </c>
      <c r="AI6" s="912">
        <v>2354655.8456159057</v>
      </c>
      <c r="AJ6" s="912">
        <v>5061470.2026673649</v>
      </c>
      <c r="AK6" s="912">
        <v>3716191.6408182597</v>
      </c>
      <c r="AL6" s="912">
        <v>2113421.5415456328</v>
      </c>
      <c r="AM6" s="912">
        <v>1622412.5955905828</v>
      </c>
      <c r="AN6" s="912">
        <v>1940078.7450351308</v>
      </c>
      <c r="AO6" s="912">
        <v>2412855.956077504</v>
      </c>
      <c r="AP6" s="912">
        <v>3310926.3210090068</v>
      </c>
      <c r="AQ6" s="912">
        <v>1275382.8547879828</v>
      </c>
    </row>
    <row r="7" spans="1:43">
      <c r="A7" s="908">
        <v>3</v>
      </c>
      <c r="B7" s="911">
        <v>1345537</v>
      </c>
      <c r="C7" s="911">
        <v>1383396</v>
      </c>
      <c r="D7" s="911">
        <v>1175519</v>
      </c>
      <c r="E7" s="911">
        <v>970910</v>
      </c>
      <c r="F7" s="911">
        <v>1242798</v>
      </c>
      <c r="G7" s="911">
        <v>1150847</v>
      </c>
      <c r="H7" s="911">
        <v>1329586</v>
      </c>
      <c r="I7" s="911">
        <v>1222857</v>
      </c>
      <c r="J7" s="911">
        <v>994532</v>
      </c>
      <c r="K7" s="911">
        <v>333241</v>
      </c>
      <c r="L7" s="911">
        <v>253858.26429149305</v>
      </c>
      <c r="M7" s="911">
        <v>454180.38977060071</v>
      </c>
      <c r="N7" s="911">
        <v>1131255.0287215868</v>
      </c>
      <c r="O7" s="911">
        <v>997640.9549272306</v>
      </c>
      <c r="P7" s="911">
        <v>252393.20963453176</v>
      </c>
      <c r="Q7" s="911">
        <v>187031.43772948493</v>
      </c>
      <c r="R7" s="911">
        <v>832764.62056925893</v>
      </c>
      <c r="S7" s="911">
        <v>1483769.2201033826</v>
      </c>
      <c r="T7" s="911">
        <v>2671350.1074779239</v>
      </c>
      <c r="U7" s="911">
        <v>655139.85894758592</v>
      </c>
      <c r="V7" s="911">
        <v>1304157.0971398263</v>
      </c>
      <c r="W7" s="911">
        <v>1006405.060787668</v>
      </c>
      <c r="X7" s="911">
        <v>1165911.0912704382</v>
      </c>
      <c r="Y7" s="911">
        <v>1049341.1962406409</v>
      </c>
      <c r="Z7" s="911">
        <v>1030476.3248787109</v>
      </c>
      <c r="AA7" s="911">
        <v>538859.6589997008</v>
      </c>
      <c r="AB7" s="911">
        <v>1256342.8147691765</v>
      </c>
      <c r="AC7" s="912">
        <v>1072810.1584490705</v>
      </c>
      <c r="AD7" s="912">
        <v>584610.88223735313</v>
      </c>
      <c r="AE7" s="912">
        <v>1147620.4221276233</v>
      </c>
      <c r="AF7" s="912">
        <v>927685.8245297278</v>
      </c>
      <c r="AG7" s="912">
        <v>806381.74680773914</v>
      </c>
      <c r="AH7" s="912">
        <v>1220151.956481006</v>
      </c>
      <c r="AI7" s="912">
        <v>1400317.0216156945</v>
      </c>
      <c r="AJ7" s="912">
        <v>1363020.4268528128</v>
      </c>
      <c r="AK7" s="912">
        <v>1295568.4061055684</v>
      </c>
      <c r="AL7" s="912">
        <v>1236619.043899134</v>
      </c>
      <c r="AM7" s="912">
        <v>1166469.9769478024</v>
      </c>
      <c r="AN7" s="912">
        <v>921886.44209372881</v>
      </c>
      <c r="AO7" s="912">
        <v>2864265.3334074905</v>
      </c>
      <c r="AP7" s="912">
        <v>2139500.0196121894</v>
      </c>
      <c r="AQ7" s="912">
        <v>705885.07343324402</v>
      </c>
    </row>
    <row r="8" spans="1:43">
      <c r="A8" s="908">
        <v>4</v>
      </c>
      <c r="B8" s="911">
        <v>327484</v>
      </c>
      <c r="C8" s="911">
        <v>803236</v>
      </c>
      <c r="D8" s="911">
        <v>982947</v>
      </c>
      <c r="E8" s="911">
        <v>455232</v>
      </c>
      <c r="F8" s="911">
        <v>1198782</v>
      </c>
      <c r="G8" s="911">
        <v>1267262</v>
      </c>
      <c r="H8" s="911">
        <v>1585961</v>
      </c>
      <c r="I8" s="911">
        <v>516916</v>
      </c>
      <c r="J8" s="911">
        <v>486308</v>
      </c>
      <c r="K8" s="911">
        <v>113119</v>
      </c>
      <c r="L8" s="911">
        <v>205332.04788760422</v>
      </c>
      <c r="M8" s="911">
        <v>264557.45789882925</v>
      </c>
      <c r="N8" s="911">
        <v>497298.46361731132</v>
      </c>
      <c r="O8" s="911">
        <v>270374.24688494357</v>
      </c>
      <c r="P8" s="911">
        <v>125102.02002616589</v>
      </c>
      <c r="Q8" s="911">
        <v>105540.00070664968</v>
      </c>
      <c r="R8" s="911">
        <v>710509.02552759508</v>
      </c>
      <c r="S8" s="911">
        <v>560988.72864141176</v>
      </c>
      <c r="T8" s="911">
        <v>472616.52261606348</v>
      </c>
      <c r="U8" s="911">
        <v>605361.10691208241</v>
      </c>
      <c r="V8" s="911">
        <v>541733.21417255653</v>
      </c>
      <c r="W8" s="911">
        <v>307211.03058115672</v>
      </c>
      <c r="X8" s="911">
        <v>311664.87774255109</v>
      </c>
      <c r="Y8" s="911">
        <v>470092.33684397844</v>
      </c>
      <c r="Z8" s="911">
        <v>700234.26091883273</v>
      </c>
      <c r="AA8" s="911">
        <v>730075.67202791129</v>
      </c>
      <c r="AB8" s="911">
        <v>349493.10187872662</v>
      </c>
      <c r="AC8" s="912">
        <v>392534.90845672</v>
      </c>
      <c r="AD8" s="912">
        <v>406431.96180860256</v>
      </c>
      <c r="AE8" s="912">
        <v>375670.89286078408</v>
      </c>
      <c r="AF8" s="912">
        <v>269569.69164897752</v>
      </c>
      <c r="AG8" s="912">
        <v>342246.92200261867</v>
      </c>
      <c r="AH8" s="912">
        <v>206083.74038521829</v>
      </c>
      <c r="AI8" s="912">
        <v>444663.37281115138</v>
      </c>
      <c r="AJ8" s="912">
        <v>281160.22870055225</v>
      </c>
      <c r="AK8" s="912">
        <v>226706.23134784613</v>
      </c>
      <c r="AL8" s="912">
        <v>718511.60730931</v>
      </c>
      <c r="AM8" s="912">
        <v>600718.17755644035</v>
      </c>
      <c r="AN8" s="912">
        <v>640189.70867269393</v>
      </c>
      <c r="AO8" s="912">
        <v>3164864.1107844776</v>
      </c>
      <c r="AP8" s="912">
        <v>778814.99164859159</v>
      </c>
      <c r="AQ8" s="912">
        <v>423757.42666609952</v>
      </c>
    </row>
    <row r="9" spans="1:43">
      <c r="A9" s="908">
        <v>5</v>
      </c>
      <c r="B9" s="911">
        <v>343852</v>
      </c>
      <c r="C9" s="911">
        <v>291933</v>
      </c>
      <c r="D9" s="911">
        <v>456767</v>
      </c>
      <c r="E9" s="911">
        <v>201579</v>
      </c>
      <c r="F9" s="911">
        <v>572989</v>
      </c>
      <c r="G9" s="911">
        <v>859761</v>
      </c>
      <c r="H9" s="911">
        <v>514797</v>
      </c>
      <c r="I9" s="911">
        <v>386516</v>
      </c>
      <c r="J9" s="911">
        <v>302275</v>
      </c>
      <c r="K9" s="911">
        <v>23395</v>
      </c>
      <c r="L9" s="911">
        <v>292771.57483866188</v>
      </c>
      <c r="M9" s="911">
        <v>122244.73985485663</v>
      </c>
      <c r="N9" s="911">
        <v>177757.19669954278</v>
      </c>
      <c r="O9" s="911">
        <v>333450.63074502401</v>
      </c>
      <c r="P9" s="911">
        <v>145026.13169948419</v>
      </c>
      <c r="Q9" s="911">
        <v>84830.638685450176</v>
      </c>
      <c r="R9" s="911">
        <v>488960.5198380868</v>
      </c>
      <c r="S9" s="911">
        <v>266672.33565743233</v>
      </c>
      <c r="T9" s="911">
        <v>259515.61398933598</v>
      </c>
      <c r="U9" s="911">
        <v>176381.40680739767</v>
      </c>
      <c r="V9" s="911">
        <v>195026.23334727672</v>
      </c>
      <c r="W9" s="911">
        <v>71975.819155528676</v>
      </c>
      <c r="X9" s="911">
        <v>88026.593924974892</v>
      </c>
      <c r="Y9" s="911">
        <v>94749.103150312963</v>
      </c>
      <c r="Z9" s="911">
        <v>250952.79821639549</v>
      </c>
      <c r="AA9" s="911">
        <v>509107.9267560406</v>
      </c>
      <c r="AB9" s="911">
        <v>167747.22348569377</v>
      </c>
      <c r="AC9" s="912">
        <v>118248.27846686836</v>
      </c>
      <c r="AD9" s="912">
        <v>208824.82963459878</v>
      </c>
      <c r="AE9" s="912">
        <v>35076.421395428697</v>
      </c>
      <c r="AF9" s="912">
        <v>6209.3348687552298</v>
      </c>
      <c r="AG9" s="912">
        <v>277708.20404408459</v>
      </c>
      <c r="AH9" s="912">
        <v>100802.71424908159</v>
      </c>
      <c r="AI9" s="912">
        <v>106826.29897322442</v>
      </c>
      <c r="AJ9" s="912">
        <v>46255.413815294356</v>
      </c>
      <c r="AK9" s="912">
        <v>28275.500277730793</v>
      </c>
      <c r="AL9" s="912">
        <v>245657.44342244489</v>
      </c>
      <c r="AM9" s="912">
        <v>177446.56216405882</v>
      </c>
      <c r="AN9" s="912">
        <v>94722.512270608131</v>
      </c>
      <c r="AO9" s="912">
        <v>375012.40535113669</v>
      </c>
      <c r="AP9" s="912">
        <v>186872.99704253642</v>
      </c>
      <c r="AQ9" s="912">
        <v>75698.944193179297</v>
      </c>
    </row>
    <row r="10" spans="1:43">
      <c r="A10" s="908">
        <v>6</v>
      </c>
      <c r="B10" s="911">
        <v>24971</v>
      </c>
      <c r="C10" s="911">
        <v>65154</v>
      </c>
      <c r="D10" s="911">
        <v>149045</v>
      </c>
      <c r="E10" s="911">
        <v>62814</v>
      </c>
      <c r="F10" s="911">
        <v>93073</v>
      </c>
      <c r="G10" s="911">
        <v>213243</v>
      </c>
      <c r="H10" s="911">
        <v>113088</v>
      </c>
      <c r="I10" s="911">
        <v>25909</v>
      </c>
      <c r="J10" s="911">
        <v>40272</v>
      </c>
      <c r="K10" s="911">
        <v>737</v>
      </c>
      <c r="L10" s="911">
        <v>115747.3285937864</v>
      </c>
      <c r="M10" s="911">
        <v>37865.269110804482</v>
      </c>
      <c r="N10" s="911">
        <v>130572.27368381688</v>
      </c>
      <c r="O10" s="911">
        <v>53846.865011592803</v>
      </c>
      <c r="P10" s="911">
        <v>28611.464074275704</v>
      </c>
      <c r="Q10" s="911">
        <v>84525.44697846807</v>
      </c>
      <c r="R10" s="911">
        <v>233509.91764005047</v>
      </c>
      <c r="S10" s="911">
        <v>48738.946137517261</v>
      </c>
      <c r="T10" s="911">
        <v>239836.85523415724</v>
      </c>
      <c r="U10" s="911"/>
      <c r="V10" s="911">
        <v>31005.404063941663</v>
      </c>
      <c r="W10" s="911">
        <v>12914.6916802624</v>
      </c>
      <c r="X10" s="911">
        <v>14248.713243594513</v>
      </c>
      <c r="Y10" s="911">
        <v>23252.243075064347</v>
      </c>
      <c r="Z10" s="911"/>
      <c r="AA10" s="911">
        <v>52214.857178609091</v>
      </c>
      <c r="AB10" s="911">
        <v>29522.081400615687</v>
      </c>
      <c r="AC10" s="912">
        <v>15492.57278386572</v>
      </c>
      <c r="AD10" s="912">
        <v>57031.198075213702</v>
      </c>
      <c r="AE10" s="912">
        <v>5303.0310749668533</v>
      </c>
      <c r="AF10" s="912">
        <v>262.27014135636296</v>
      </c>
      <c r="AG10" s="912">
        <v>17099.543912459711</v>
      </c>
      <c r="AH10" s="912">
        <v>5236.972452706108</v>
      </c>
      <c r="AI10" s="912">
        <v>11274.67921301039</v>
      </c>
      <c r="AL10" s="910"/>
      <c r="AM10" s="910"/>
      <c r="AN10" s="912">
        <v>42861.324792773594</v>
      </c>
      <c r="AO10" s="912">
        <v>35651.470553367908</v>
      </c>
      <c r="AP10" s="912">
        <v>2498.7143496013355</v>
      </c>
      <c r="AQ10" s="912">
        <v>119.54678332843196</v>
      </c>
    </row>
    <row r="11" spans="1:43">
      <c r="A11" s="908" t="s">
        <v>394</v>
      </c>
      <c r="B11" s="911">
        <v>10997</v>
      </c>
      <c r="C11" s="911">
        <v>14021</v>
      </c>
      <c r="D11" s="911">
        <v>42994</v>
      </c>
      <c r="E11" s="911">
        <v>6953</v>
      </c>
      <c r="F11" s="911">
        <v>14294</v>
      </c>
      <c r="G11" s="911">
        <v>2857</v>
      </c>
      <c r="H11" s="911">
        <v>9435</v>
      </c>
      <c r="I11" s="911">
        <v>37319</v>
      </c>
      <c r="J11" s="911">
        <v>45478</v>
      </c>
      <c r="K11" s="911">
        <v>129</v>
      </c>
      <c r="L11" s="911">
        <v>23.629466101525914</v>
      </c>
      <c r="M11" s="911">
        <v>33.259446760428141</v>
      </c>
      <c r="N11" s="911">
        <v>36.879500864959731</v>
      </c>
      <c r="O11" s="911">
        <v>31.528472258759244</v>
      </c>
      <c r="P11" s="911">
        <v>58.718770595407399</v>
      </c>
      <c r="Q11" s="911">
        <v>41.282854890253738</v>
      </c>
      <c r="R11" s="911">
        <v>26.956717122728254</v>
      </c>
      <c r="S11" s="911">
        <v>35.51496897357017</v>
      </c>
      <c r="T11" s="911">
        <v>44.590438404491202</v>
      </c>
      <c r="U11" s="911"/>
      <c r="V11" s="911"/>
      <c r="W11" s="911"/>
      <c r="X11" s="911"/>
      <c r="Y11" s="911"/>
      <c r="Z11" s="911"/>
      <c r="AA11" s="910"/>
      <c r="AC11" s="910"/>
      <c r="AD11" s="912"/>
      <c r="AE11" s="912"/>
      <c r="AF11" s="912"/>
      <c r="AG11" s="912"/>
      <c r="AH11" s="912"/>
      <c r="AI11" s="912"/>
      <c r="AL11" s="910"/>
      <c r="AM11" s="910"/>
    </row>
    <row r="12" spans="1:43">
      <c r="A12" s="908"/>
      <c r="B12" s="911"/>
      <c r="C12" s="911"/>
      <c r="D12" s="911"/>
      <c r="E12" s="911"/>
      <c r="F12" s="911"/>
      <c r="G12" s="911"/>
      <c r="H12" s="911"/>
      <c r="I12" s="911"/>
      <c r="J12" s="911"/>
      <c r="K12" s="911"/>
      <c r="L12" s="911"/>
      <c r="M12" s="911"/>
      <c r="N12" s="911"/>
      <c r="O12" s="911"/>
      <c r="P12" s="911"/>
      <c r="Q12" s="911"/>
      <c r="R12" s="911"/>
      <c r="S12" s="911"/>
      <c r="T12" s="911"/>
      <c r="U12" s="911"/>
      <c r="V12" s="911"/>
      <c r="W12" s="911"/>
      <c r="X12" s="911"/>
      <c r="Y12" s="911"/>
      <c r="Z12" s="911"/>
      <c r="AA12" s="910"/>
      <c r="AC12" s="910"/>
      <c r="AD12" s="912"/>
      <c r="AE12" s="912"/>
      <c r="AF12" s="912"/>
      <c r="AG12" s="912"/>
      <c r="AH12" s="912"/>
      <c r="AI12" s="912"/>
      <c r="AL12" s="910"/>
    </row>
    <row r="13" spans="1:43">
      <c r="A13" s="908" t="s">
        <v>464</v>
      </c>
      <c r="R13" s="910"/>
      <c r="S13" s="910"/>
      <c r="T13" s="910"/>
      <c r="U13" s="910"/>
      <c r="V13" s="910"/>
      <c r="X13" s="911"/>
      <c r="Y13" s="911"/>
      <c r="Z13" s="911"/>
      <c r="AD13" s="913"/>
      <c r="AE13" s="913"/>
      <c r="AF13" s="912"/>
      <c r="AH13" s="912"/>
      <c r="AI13" s="912"/>
      <c r="AJ13" s="914"/>
    </row>
    <row r="14" spans="1:43">
      <c r="B14" s="910">
        <v>1983</v>
      </c>
      <c r="C14" s="910">
        <v>1984</v>
      </c>
      <c r="D14" s="910">
        <v>1985</v>
      </c>
      <c r="E14" s="910">
        <v>1986</v>
      </c>
      <c r="F14" s="910">
        <v>1987</v>
      </c>
      <c r="G14" s="910">
        <v>1988</v>
      </c>
      <c r="H14" s="910">
        <v>1989</v>
      </c>
      <c r="I14" s="910">
        <v>1990</v>
      </c>
      <c r="J14" s="910">
        <v>1991</v>
      </c>
      <c r="K14" s="910">
        <v>1992</v>
      </c>
      <c r="L14" s="910">
        <v>1993</v>
      </c>
      <c r="M14" s="910">
        <v>1994</v>
      </c>
      <c r="N14" s="910">
        <v>1995</v>
      </c>
      <c r="O14" s="910">
        <v>1996</v>
      </c>
      <c r="P14" s="910">
        <v>1997</v>
      </c>
      <c r="Q14" s="910">
        <v>1998</v>
      </c>
      <c r="R14" s="910">
        <v>1999</v>
      </c>
      <c r="S14" s="910">
        <v>2000</v>
      </c>
      <c r="T14" s="910">
        <v>2001</v>
      </c>
      <c r="U14" s="910">
        <v>2002</v>
      </c>
      <c r="V14" s="910">
        <v>2003</v>
      </c>
      <c r="W14" s="910">
        <v>2004</v>
      </c>
      <c r="X14" s="910">
        <v>2005</v>
      </c>
      <c r="Y14" s="910">
        <v>2006</v>
      </c>
      <c r="Z14" s="910">
        <v>2007</v>
      </c>
      <c r="AA14" s="910">
        <v>2008</v>
      </c>
      <c r="AB14" s="910">
        <v>2009</v>
      </c>
      <c r="AC14" s="910">
        <v>2010</v>
      </c>
      <c r="AD14" s="910">
        <v>2011</v>
      </c>
      <c r="AE14" s="910">
        <v>2012</v>
      </c>
      <c r="AF14" s="910">
        <v>2013</v>
      </c>
      <c r="AG14" s="910">
        <v>2014</v>
      </c>
      <c r="AH14" s="910">
        <v>2015</v>
      </c>
      <c r="AI14" s="910">
        <v>2016</v>
      </c>
      <c r="AJ14" s="910">
        <v>2017</v>
      </c>
      <c r="AK14" s="909">
        <v>2018</v>
      </c>
      <c r="AL14" s="909">
        <v>2019</v>
      </c>
      <c r="AM14" s="910">
        <v>2020</v>
      </c>
      <c r="AN14" s="909">
        <v>2021</v>
      </c>
      <c r="AO14" s="910">
        <v>2022</v>
      </c>
      <c r="AP14" s="910">
        <v>2023</v>
      </c>
      <c r="AQ14" s="909">
        <v>2024</v>
      </c>
    </row>
    <row r="15" spans="1:43">
      <c r="A15" s="910">
        <v>0</v>
      </c>
      <c r="B15" s="911">
        <v>32869</v>
      </c>
      <c r="C15" s="911">
        <v>255503</v>
      </c>
      <c r="D15" s="911">
        <v>158108</v>
      </c>
      <c r="E15" s="911">
        <v>52452</v>
      </c>
      <c r="F15" s="911">
        <v>82295</v>
      </c>
      <c r="G15" s="911">
        <v>594223</v>
      </c>
      <c r="H15" s="911">
        <v>242250</v>
      </c>
      <c r="I15" s="911">
        <v>45270</v>
      </c>
      <c r="J15" s="911">
        <v>15128</v>
      </c>
      <c r="K15" s="911">
        <v>38261</v>
      </c>
      <c r="L15" s="911">
        <v>2999957.2769778678</v>
      </c>
      <c r="M15" s="911">
        <v>1869433.0038980022</v>
      </c>
      <c r="N15" s="911">
        <v>1882528.165372889</v>
      </c>
      <c r="O15" s="911">
        <v>1596380.8396679633</v>
      </c>
      <c r="P15" s="911">
        <v>8566572.4094075467</v>
      </c>
      <c r="Q15" s="911">
        <v>3058732.17717255</v>
      </c>
      <c r="R15" s="911">
        <v>1045263.9960816869</v>
      </c>
      <c r="S15" s="911">
        <v>3422263.5661908034</v>
      </c>
      <c r="T15" s="911">
        <v>1630953.7808277858</v>
      </c>
      <c r="U15" s="911">
        <v>3626883.7024432616</v>
      </c>
      <c r="V15" s="911">
        <v>2918741.7732226574</v>
      </c>
      <c r="W15" s="911">
        <v>1358525.0551122583</v>
      </c>
      <c r="X15" s="911">
        <v>721419.86511969939</v>
      </c>
      <c r="Y15" s="911">
        <v>509435.96420105034</v>
      </c>
      <c r="Z15" s="911">
        <v>1022756.8412773961</v>
      </c>
      <c r="AA15" s="911">
        <v>4572024.3620010819</v>
      </c>
      <c r="AB15" s="912">
        <v>1262588.8048475422</v>
      </c>
      <c r="AC15" s="912">
        <v>104170.68864486227</v>
      </c>
      <c r="AD15" s="912">
        <v>993718.60281647218</v>
      </c>
      <c r="AE15" s="912">
        <v>387836.82426759897</v>
      </c>
      <c r="AF15" s="912">
        <v>543263.25264352234</v>
      </c>
      <c r="AG15" s="912">
        <v>2914521.971281047</v>
      </c>
      <c r="AH15" s="912">
        <v>854846.4037147325</v>
      </c>
      <c r="AI15" s="912">
        <v>744205.18891811348</v>
      </c>
      <c r="AJ15" s="912">
        <v>127312.95514802395</v>
      </c>
      <c r="AK15" s="912">
        <v>61694.233436301874</v>
      </c>
      <c r="AL15" s="912">
        <v>747475.06375102827</v>
      </c>
      <c r="AM15" s="912">
        <v>806631.53398856975</v>
      </c>
      <c r="AN15" s="912">
        <v>1084619.3899838349</v>
      </c>
      <c r="AO15" s="912">
        <v>362086.95119419519</v>
      </c>
      <c r="AP15" s="912">
        <v>1036463.9869901326</v>
      </c>
      <c r="AQ15" s="912">
        <v>733838.11414295388</v>
      </c>
    </row>
    <row r="16" spans="1:43">
      <c r="A16" s="910">
        <v>1</v>
      </c>
      <c r="B16" s="911">
        <v>652961</v>
      </c>
      <c r="C16" s="911">
        <v>342481</v>
      </c>
      <c r="D16" s="911">
        <v>588814</v>
      </c>
      <c r="E16" s="911">
        <v>623494</v>
      </c>
      <c r="F16" s="911">
        <v>1435208</v>
      </c>
      <c r="G16" s="911">
        <v>446790</v>
      </c>
      <c r="H16" s="911">
        <v>589629</v>
      </c>
      <c r="I16" s="911">
        <v>1636731</v>
      </c>
      <c r="J16" s="911">
        <v>450608</v>
      </c>
      <c r="K16" s="911">
        <v>1777920.3680013323</v>
      </c>
      <c r="L16" s="911">
        <v>4717104.1309188036</v>
      </c>
      <c r="M16" s="911">
        <v>3757581.115827363</v>
      </c>
      <c r="N16" s="911">
        <v>3908055.5106837293</v>
      </c>
      <c r="O16" s="911">
        <v>6083372.3301845761</v>
      </c>
      <c r="P16" s="911">
        <v>5898781.824642064</v>
      </c>
      <c r="Q16" s="911">
        <v>2346296.3286027825</v>
      </c>
      <c r="R16" s="911">
        <v>2166548.4197016279</v>
      </c>
      <c r="S16" s="911">
        <v>2729403.6649410236</v>
      </c>
      <c r="T16" s="911">
        <v>4118046.5724853673</v>
      </c>
      <c r="U16" s="911">
        <v>2891346.4169758582</v>
      </c>
      <c r="V16" s="911">
        <v>2293358.4679194284</v>
      </c>
      <c r="W16" s="911">
        <v>1430273.4182201989</v>
      </c>
      <c r="X16" s="911">
        <v>970472.20110012207</v>
      </c>
      <c r="Y16" s="911">
        <v>653528.78911456536</v>
      </c>
      <c r="Z16" s="911">
        <v>1284681.7542022676</v>
      </c>
      <c r="AA16" s="912">
        <v>3477343.3497083844</v>
      </c>
      <c r="AB16" s="912">
        <v>3663178.0971790394</v>
      </c>
      <c r="AC16" s="912">
        <v>4353791.8843893083</v>
      </c>
      <c r="AD16" s="912">
        <v>3042202.7849713839</v>
      </c>
      <c r="AE16" s="912">
        <v>3730708.6610700744</v>
      </c>
      <c r="AF16" s="912">
        <v>2751113.7962622233</v>
      </c>
      <c r="AG16" s="912">
        <v>1625434.3664241056</v>
      </c>
      <c r="AH16" s="912">
        <v>1157472.8231798396</v>
      </c>
      <c r="AI16" s="912">
        <v>2994960.3215100411</v>
      </c>
      <c r="AJ16" s="912">
        <v>2209356.3847598224</v>
      </c>
      <c r="AK16" s="912">
        <v>3183627.8104666104</v>
      </c>
      <c r="AL16" s="912">
        <v>2457730.2131500458</v>
      </c>
      <c r="AM16" s="912">
        <v>2556701.2650870881</v>
      </c>
      <c r="AN16" s="912">
        <v>1029803.8600668549</v>
      </c>
      <c r="AO16" s="912">
        <v>2534845.6432137797</v>
      </c>
      <c r="AP16" s="912">
        <v>1281327.1691092588</v>
      </c>
    </row>
    <row r="17" spans="1:41">
      <c r="A17" s="910">
        <v>2</v>
      </c>
      <c r="B17" s="911">
        <v>1294510</v>
      </c>
      <c r="C17" s="911">
        <v>3031857</v>
      </c>
      <c r="D17" s="911">
        <v>1885362</v>
      </c>
      <c r="E17" s="911">
        <v>967870</v>
      </c>
      <c r="F17" s="911">
        <v>1560158</v>
      </c>
      <c r="G17" s="911">
        <v>1826829</v>
      </c>
      <c r="H17" s="911">
        <v>1530553</v>
      </c>
      <c r="I17" s="911">
        <v>2643529</v>
      </c>
      <c r="J17" s="911">
        <v>954212.77690179518</v>
      </c>
      <c r="K17" s="911">
        <v>1824104.8230683389</v>
      </c>
      <c r="L17" s="911">
        <v>2723592.4325865088</v>
      </c>
      <c r="M17" s="911">
        <v>1646273.0132642044</v>
      </c>
      <c r="N17" s="911">
        <v>1199298.1025621146</v>
      </c>
      <c r="O17" s="911">
        <v>2111016.6557773561</v>
      </c>
      <c r="P17" s="911">
        <v>1871809.0778502466</v>
      </c>
      <c r="Q17" s="911">
        <v>1970484.519706104</v>
      </c>
      <c r="R17" s="911">
        <v>4450602.2758215861</v>
      </c>
      <c r="S17" s="911">
        <v>2591126.1944805142</v>
      </c>
      <c r="T17" s="911">
        <v>2461023.2639782815</v>
      </c>
      <c r="U17" s="911">
        <v>3719324.3954441249</v>
      </c>
      <c r="V17" s="911">
        <v>4464663.9471409777</v>
      </c>
      <c r="W17" s="911">
        <v>2199031.5381409707</v>
      </c>
      <c r="X17" s="911">
        <v>513021.79224014754</v>
      </c>
      <c r="Y17" s="911">
        <v>701427.28927979886</v>
      </c>
      <c r="Z17" s="912">
        <v>2889843.1473053386</v>
      </c>
      <c r="AA17" s="912">
        <v>3736142.0412892643</v>
      </c>
      <c r="AB17" s="912">
        <v>1505661.1452280264</v>
      </c>
      <c r="AC17" s="912">
        <v>1953158.2831433455</v>
      </c>
      <c r="AD17" s="912">
        <v>1450659.4500803459</v>
      </c>
      <c r="AE17" s="912">
        <v>2460282.4803712768</v>
      </c>
      <c r="AF17" s="912">
        <v>1793766.148631939</v>
      </c>
      <c r="AG17" s="912">
        <v>2354655.8456159057</v>
      </c>
      <c r="AH17" s="912">
        <v>5061470.2026673649</v>
      </c>
      <c r="AI17" s="912">
        <v>3716191.6408182597</v>
      </c>
      <c r="AJ17" s="912">
        <v>2113421.5415456328</v>
      </c>
      <c r="AK17" s="912">
        <v>1622412.5955905828</v>
      </c>
      <c r="AL17" s="912">
        <v>1940078.7450351308</v>
      </c>
      <c r="AM17" s="912">
        <v>2412855.956077504</v>
      </c>
      <c r="AN17" s="912">
        <v>3310926.3210090068</v>
      </c>
      <c r="AO17" s="912">
        <v>1275382.8547879828</v>
      </c>
    </row>
    <row r="18" spans="1:41">
      <c r="A18" s="910">
        <v>3</v>
      </c>
      <c r="B18" s="911">
        <v>970910</v>
      </c>
      <c r="C18" s="911">
        <v>1242798</v>
      </c>
      <c r="D18" s="911">
        <v>1150847</v>
      </c>
      <c r="E18" s="911">
        <v>1329586</v>
      </c>
      <c r="F18" s="911">
        <v>1222857</v>
      </c>
      <c r="G18" s="911">
        <v>994532</v>
      </c>
      <c r="H18" s="911">
        <v>333241</v>
      </c>
      <c r="I18" s="911">
        <v>253858.26429149305</v>
      </c>
      <c r="J18" s="911">
        <v>454180.38977060071</v>
      </c>
      <c r="K18" s="911">
        <v>1131255.0287215868</v>
      </c>
      <c r="L18" s="911">
        <v>997640.9549272306</v>
      </c>
      <c r="M18" s="911">
        <v>252393.20963453176</v>
      </c>
      <c r="N18" s="911">
        <v>187031.43772948493</v>
      </c>
      <c r="O18" s="911">
        <v>832764.62056925893</v>
      </c>
      <c r="P18" s="911">
        <v>1483769.2201033826</v>
      </c>
      <c r="Q18" s="911">
        <v>2671350.1074779239</v>
      </c>
      <c r="R18" s="911">
        <v>655139.85894758592</v>
      </c>
      <c r="S18" s="911">
        <v>1304157.0971398263</v>
      </c>
      <c r="T18" s="911">
        <v>1006405.060787668</v>
      </c>
      <c r="U18" s="911">
        <v>1165911.0912704382</v>
      </c>
      <c r="V18" s="911">
        <v>1049341.1962406409</v>
      </c>
      <c r="W18" s="911">
        <v>1030476.3248787109</v>
      </c>
      <c r="X18" s="911">
        <v>538859.6589997008</v>
      </c>
      <c r="Y18" s="912">
        <v>1256342.8147691765</v>
      </c>
      <c r="Z18" s="912">
        <v>1072810.1584490705</v>
      </c>
      <c r="AA18" s="912">
        <v>584610.88223735313</v>
      </c>
      <c r="AB18" s="912">
        <v>1147620.4221276233</v>
      </c>
      <c r="AC18" s="912">
        <v>927685.8245297278</v>
      </c>
      <c r="AD18" s="912">
        <v>806381.74680773914</v>
      </c>
      <c r="AE18" s="912">
        <v>1220151.956481006</v>
      </c>
      <c r="AF18" s="912">
        <v>1400317.0216156945</v>
      </c>
      <c r="AG18" s="912">
        <v>1363020.4268528128</v>
      </c>
      <c r="AH18" s="912">
        <v>1295568.4061055684</v>
      </c>
      <c r="AI18" s="912">
        <v>1236619.043899134</v>
      </c>
      <c r="AJ18" s="912">
        <v>1166469.9769478024</v>
      </c>
      <c r="AK18" s="912">
        <v>921886.44209372881</v>
      </c>
      <c r="AL18" s="912">
        <v>2864265.3334074905</v>
      </c>
      <c r="AM18" s="912">
        <v>2139500.0196121894</v>
      </c>
      <c r="AN18" s="912">
        <v>705885.07343324402</v>
      </c>
    </row>
    <row r="19" spans="1:41">
      <c r="A19" s="910">
        <v>4</v>
      </c>
      <c r="B19" s="911">
        <v>1198782</v>
      </c>
      <c r="C19" s="911">
        <v>1267262</v>
      </c>
      <c r="D19" s="911">
        <v>1585961</v>
      </c>
      <c r="E19" s="911">
        <v>516916</v>
      </c>
      <c r="F19" s="911">
        <v>486308</v>
      </c>
      <c r="G19" s="911">
        <v>113119</v>
      </c>
      <c r="H19" s="911">
        <v>205332.04788760422</v>
      </c>
      <c r="I19" s="911">
        <v>264557.45789882925</v>
      </c>
      <c r="J19" s="911">
        <v>497298.46361731132</v>
      </c>
      <c r="K19" s="911">
        <v>270374.24688494357</v>
      </c>
      <c r="L19" s="911">
        <v>125102.02002616589</v>
      </c>
      <c r="M19" s="911">
        <v>105540.00070664968</v>
      </c>
      <c r="N19" s="911">
        <v>710509.02552759508</v>
      </c>
      <c r="O19" s="911">
        <v>560988.72864141176</v>
      </c>
      <c r="P19" s="911">
        <v>472616.52261606348</v>
      </c>
      <c r="Q19" s="911">
        <v>605361.10691208241</v>
      </c>
      <c r="R19" s="911">
        <v>541733.21417255653</v>
      </c>
      <c r="S19" s="911">
        <v>307211.03058115672</v>
      </c>
      <c r="T19" s="911">
        <v>311664.87774255109</v>
      </c>
      <c r="U19" s="911">
        <v>470092.33684397844</v>
      </c>
      <c r="V19" s="911">
        <v>700234.26091883273</v>
      </c>
      <c r="W19" s="911">
        <v>730075.67202791129</v>
      </c>
      <c r="X19" s="912">
        <v>349493.10187872662</v>
      </c>
      <c r="Y19" s="912">
        <v>392534.90845672</v>
      </c>
      <c r="Z19" s="912">
        <v>406431.96180860256</v>
      </c>
      <c r="AA19" s="912">
        <v>375670.89286078408</v>
      </c>
      <c r="AB19" s="912">
        <v>269569.69164897752</v>
      </c>
      <c r="AC19" s="912">
        <v>342246.92200261867</v>
      </c>
      <c r="AD19" s="912">
        <v>206083.74038521829</v>
      </c>
      <c r="AE19" s="912">
        <v>444663.37281115138</v>
      </c>
      <c r="AF19" s="912">
        <v>281160.22870055225</v>
      </c>
      <c r="AG19" s="912">
        <v>226706.23134784613</v>
      </c>
      <c r="AH19" s="912">
        <v>718511.60730931</v>
      </c>
      <c r="AI19" s="912">
        <v>600718.17755644035</v>
      </c>
      <c r="AJ19" s="912">
        <v>640189.70867269393</v>
      </c>
      <c r="AK19" s="912">
        <v>3164864.1107844776</v>
      </c>
      <c r="AL19" s="912">
        <v>778814.99164859159</v>
      </c>
      <c r="AM19" s="912">
        <v>423757.42666609952</v>
      </c>
    </row>
    <row r="20" spans="1:41">
      <c r="A20" s="910">
        <v>5</v>
      </c>
      <c r="B20" s="911">
        <v>859761</v>
      </c>
      <c r="C20" s="911">
        <v>514797</v>
      </c>
      <c r="D20" s="911">
        <v>386516</v>
      </c>
      <c r="E20" s="911">
        <v>302275</v>
      </c>
      <c r="F20" s="911">
        <v>23395</v>
      </c>
      <c r="G20" s="911">
        <v>292771.57483866188</v>
      </c>
      <c r="H20" s="911">
        <v>122244.73985485663</v>
      </c>
      <c r="I20" s="911">
        <v>177757.19669954278</v>
      </c>
      <c r="J20" s="911">
        <v>333450.63074502401</v>
      </c>
      <c r="K20" s="911">
        <v>145026.13169948419</v>
      </c>
      <c r="L20" s="911">
        <v>84830.638685450176</v>
      </c>
      <c r="M20" s="911">
        <v>488960.5198380868</v>
      </c>
      <c r="N20" s="911">
        <v>266672.33565743233</v>
      </c>
      <c r="O20" s="911">
        <v>259515.61398933598</v>
      </c>
      <c r="P20" s="911">
        <v>176381.40680739767</v>
      </c>
      <c r="Q20" s="911">
        <v>195026.23334727672</v>
      </c>
      <c r="R20" s="911">
        <v>71975.819155528676</v>
      </c>
      <c r="S20" s="911">
        <v>88026.593924974892</v>
      </c>
      <c r="T20" s="911">
        <v>94749.103150312963</v>
      </c>
      <c r="U20" s="911">
        <v>250952.79821639549</v>
      </c>
      <c r="V20" s="911">
        <v>509107.9267560406</v>
      </c>
      <c r="W20" s="912">
        <v>167747.22348569377</v>
      </c>
      <c r="X20" s="912">
        <v>118248.27846686836</v>
      </c>
      <c r="Y20" s="912">
        <v>208824.82963459878</v>
      </c>
      <c r="Z20" s="912">
        <v>35076.421395428697</v>
      </c>
      <c r="AA20" s="912">
        <v>6209.3348687552298</v>
      </c>
      <c r="AB20" s="912">
        <v>277708.20404408459</v>
      </c>
      <c r="AC20" s="912">
        <v>100802.71424908159</v>
      </c>
      <c r="AD20" s="912">
        <v>106826.29897322442</v>
      </c>
      <c r="AE20" s="912">
        <v>46255.413815294356</v>
      </c>
      <c r="AF20" s="912">
        <v>28275.500277730793</v>
      </c>
      <c r="AG20" s="912">
        <v>245657.44342244489</v>
      </c>
      <c r="AH20" s="912">
        <v>177446.56216405882</v>
      </c>
      <c r="AI20" s="912">
        <v>94722.512270608131</v>
      </c>
      <c r="AJ20" s="912">
        <v>375012.40535113669</v>
      </c>
      <c r="AK20" s="912">
        <v>186872.99704253642</v>
      </c>
      <c r="AL20" s="912">
        <v>75698.944193179297</v>
      </c>
    </row>
    <row r="21" spans="1:41">
      <c r="A21" s="910">
        <v>6</v>
      </c>
      <c r="B21" s="911">
        <v>113088</v>
      </c>
      <c r="C21" s="911">
        <v>25909</v>
      </c>
      <c r="D21" s="911">
        <v>40272</v>
      </c>
      <c r="E21" s="911">
        <v>737</v>
      </c>
      <c r="F21" s="911">
        <v>115747.3285937864</v>
      </c>
      <c r="G21" s="911">
        <v>37865.269110804482</v>
      </c>
      <c r="H21" s="911">
        <v>130572.27368381688</v>
      </c>
      <c r="I21" s="911">
        <v>53846.865011592803</v>
      </c>
      <c r="J21" s="911">
        <v>28611.464074275704</v>
      </c>
      <c r="K21" s="911">
        <v>84525.44697846807</v>
      </c>
      <c r="L21" s="911">
        <v>233509.91764005047</v>
      </c>
      <c r="M21" s="911">
        <v>48738.946137517261</v>
      </c>
      <c r="N21" s="911">
        <v>239836.85523415724</v>
      </c>
      <c r="O21" s="911"/>
      <c r="P21" s="911">
        <v>31005.404063941663</v>
      </c>
      <c r="Q21" s="911">
        <v>12914.6916802624</v>
      </c>
      <c r="R21" s="911">
        <v>14248.713243594513</v>
      </c>
      <c r="S21" s="911">
        <v>23252.2430750643</v>
      </c>
      <c r="T21" s="915"/>
      <c r="U21" s="911">
        <v>52214.857178609091</v>
      </c>
      <c r="V21" s="912">
        <v>29522.081400615687</v>
      </c>
      <c r="W21" s="912">
        <v>15492.57278386572</v>
      </c>
      <c r="X21" s="912">
        <v>57031.198075213702</v>
      </c>
      <c r="Y21" s="912">
        <v>5303.0310749668533</v>
      </c>
      <c r="Z21" s="912">
        <v>262.27014135636296</v>
      </c>
      <c r="AA21" s="912">
        <v>17099.543912459711</v>
      </c>
      <c r="AB21" s="912">
        <v>5236.972452706108</v>
      </c>
      <c r="AC21" s="912">
        <v>11274.67921301039</v>
      </c>
      <c r="AH21" s="912">
        <v>42861.324792773594</v>
      </c>
      <c r="AI21" s="912">
        <v>35651.470553367908</v>
      </c>
      <c r="AJ21" s="912">
        <v>2498.7143496013355</v>
      </c>
      <c r="AK21" s="912">
        <v>119.54678332843196</v>
      </c>
    </row>
    <row r="22" spans="1:41">
      <c r="A22" s="910" t="s">
        <v>394</v>
      </c>
      <c r="B22" s="911">
        <v>37319</v>
      </c>
      <c r="C22" s="911">
        <v>45478</v>
      </c>
      <c r="D22" s="911">
        <v>129</v>
      </c>
      <c r="E22" s="911">
        <v>23.629466101525914</v>
      </c>
      <c r="F22" s="911">
        <v>33.259446760428141</v>
      </c>
      <c r="G22" s="911">
        <v>36.879500864959731</v>
      </c>
      <c r="H22" s="911">
        <v>31.528472258759244</v>
      </c>
      <c r="I22" s="911">
        <v>58.718770595407399</v>
      </c>
      <c r="J22" s="911">
        <v>41.282854890253738</v>
      </c>
      <c r="K22" s="911">
        <v>26.956717122728254</v>
      </c>
      <c r="L22" s="911">
        <v>35.51496897357017</v>
      </c>
      <c r="M22" s="911">
        <v>44.590438404491202</v>
      </c>
      <c r="N22" s="911"/>
      <c r="O22" s="911"/>
      <c r="P22" s="911"/>
      <c r="Q22" s="911"/>
      <c r="R22" s="911"/>
      <c r="S22" s="911"/>
      <c r="T22" s="911"/>
      <c r="U22" s="911"/>
      <c r="V22" s="911"/>
      <c r="W22" s="911"/>
      <c r="X22" s="911"/>
    </row>
    <row r="23" spans="1:41">
      <c r="AG23" s="910"/>
    </row>
    <row r="24" spans="1:41">
      <c r="A24" s="911" t="s">
        <v>465</v>
      </c>
      <c r="B24" s="911"/>
      <c r="C24" s="911"/>
      <c r="D24" s="911"/>
      <c r="E24" s="911"/>
      <c r="F24" s="910"/>
      <c r="G24" s="908"/>
      <c r="H24" s="908"/>
      <c r="I24" s="908"/>
      <c r="J24" s="908"/>
      <c r="K24" s="908"/>
      <c r="L24" s="908"/>
      <c r="M24" s="908"/>
      <c r="N24" s="908"/>
      <c r="AG24" s="910"/>
    </row>
    <row r="25" spans="1:41">
      <c r="A25" s="911"/>
      <c r="B25" s="911"/>
      <c r="C25" s="911"/>
      <c r="D25" s="911"/>
      <c r="E25" s="911"/>
      <c r="O25" s="916"/>
      <c r="P25" s="910"/>
      <c r="AG25" s="910"/>
    </row>
    <row r="26" spans="1:41">
      <c r="A26" s="911"/>
      <c r="B26" s="911" t="s">
        <v>464</v>
      </c>
      <c r="C26" s="911"/>
      <c r="D26" s="908">
        <v>0</v>
      </c>
      <c r="E26" s="908">
        <v>1</v>
      </c>
      <c r="F26" s="908">
        <v>2</v>
      </c>
      <c r="G26" s="908">
        <v>3</v>
      </c>
      <c r="H26" s="908">
        <v>4</v>
      </c>
      <c r="I26" s="908">
        <v>5</v>
      </c>
      <c r="J26" s="908">
        <v>6</v>
      </c>
      <c r="K26" s="908" t="s">
        <v>394</v>
      </c>
      <c r="AG26" s="910"/>
    </row>
    <row r="27" spans="1:41">
      <c r="A27" s="910"/>
      <c r="B27" s="910"/>
      <c r="C27" s="908">
        <v>1983</v>
      </c>
      <c r="D27" s="911">
        <v>32869</v>
      </c>
      <c r="E27" s="911">
        <v>652961</v>
      </c>
      <c r="F27" s="911">
        <v>1294510</v>
      </c>
      <c r="G27" s="911">
        <v>970910</v>
      </c>
      <c r="H27" s="911">
        <v>859761</v>
      </c>
      <c r="I27" s="911">
        <v>859761</v>
      </c>
      <c r="J27" s="911">
        <v>113088</v>
      </c>
      <c r="K27" s="911">
        <v>37319</v>
      </c>
      <c r="AG27" s="910"/>
    </row>
    <row r="28" spans="1:41">
      <c r="A28" s="910"/>
      <c r="B28" s="910"/>
      <c r="C28" s="908">
        <v>1984</v>
      </c>
      <c r="D28" s="911">
        <v>255503</v>
      </c>
      <c r="E28" s="911">
        <v>342481</v>
      </c>
      <c r="F28" s="911">
        <v>3031857</v>
      </c>
      <c r="G28" s="911">
        <v>1242798</v>
      </c>
      <c r="H28" s="911">
        <v>514797</v>
      </c>
      <c r="I28" s="911">
        <v>514797</v>
      </c>
      <c r="J28" s="911">
        <v>25909</v>
      </c>
      <c r="K28" s="911">
        <v>45478</v>
      </c>
      <c r="AG28" s="910"/>
    </row>
    <row r="29" spans="1:41">
      <c r="A29" s="910"/>
      <c r="B29" s="910"/>
      <c r="C29" s="908">
        <v>1985</v>
      </c>
      <c r="D29" s="911">
        <v>158108</v>
      </c>
      <c r="E29" s="911">
        <v>588814</v>
      </c>
      <c r="F29" s="911">
        <v>1885362</v>
      </c>
      <c r="G29" s="911">
        <v>1150847</v>
      </c>
      <c r="H29" s="911">
        <v>386516</v>
      </c>
      <c r="I29" s="911">
        <v>386516</v>
      </c>
      <c r="J29" s="911">
        <v>40272</v>
      </c>
      <c r="K29" s="911">
        <v>129</v>
      </c>
      <c r="M29" s="910"/>
      <c r="N29" s="910"/>
      <c r="AG29" s="910"/>
    </row>
    <row r="30" spans="1:41">
      <c r="A30" s="910"/>
      <c r="B30" s="910"/>
      <c r="C30" s="908">
        <v>1986</v>
      </c>
      <c r="D30" s="911">
        <v>52452</v>
      </c>
      <c r="E30" s="911">
        <v>623494</v>
      </c>
      <c r="F30" s="911">
        <v>967870</v>
      </c>
      <c r="G30" s="911">
        <v>1329586</v>
      </c>
      <c r="H30" s="911">
        <v>302275</v>
      </c>
      <c r="I30" s="911">
        <v>302275</v>
      </c>
      <c r="J30" s="911">
        <v>737</v>
      </c>
      <c r="K30" s="911">
        <v>23.629466101525914</v>
      </c>
      <c r="M30" s="910"/>
      <c r="N30" s="910"/>
      <c r="AG30" s="910"/>
    </row>
    <row r="31" spans="1:41">
      <c r="A31" s="910"/>
      <c r="B31" s="910"/>
      <c r="C31" s="908">
        <v>1987</v>
      </c>
      <c r="D31" s="911">
        <v>82295</v>
      </c>
      <c r="E31" s="911">
        <v>1435208</v>
      </c>
      <c r="F31" s="911">
        <v>1560158</v>
      </c>
      <c r="G31" s="911">
        <v>1222857</v>
      </c>
      <c r="H31" s="911">
        <v>23395</v>
      </c>
      <c r="I31" s="911">
        <v>23395</v>
      </c>
      <c r="J31" s="911">
        <v>115747.3285937864</v>
      </c>
      <c r="K31" s="911">
        <v>33.259446760428141</v>
      </c>
      <c r="M31" s="910"/>
      <c r="N31" s="910"/>
    </row>
    <row r="32" spans="1:41">
      <c r="A32" s="910"/>
      <c r="B32" s="910"/>
      <c r="C32" s="908">
        <v>1988</v>
      </c>
      <c r="D32" s="911">
        <v>594223</v>
      </c>
      <c r="E32" s="911">
        <v>446790</v>
      </c>
      <c r="F32" s="911">
        <v>1826829</v>
      </c>
      <c r="G32" s="911">
        <v>994532</v>
      </c>
      <c r="H32" s="911">
        <v>292771.57483866188</v>
      </c>
      <c r="I32" s="911">
        <v>292771.57483866188</v>
      </c>
      <c r="J32" s="911">
        <v>37865.269110804482</v>
      </c>
      <c r="K32" s="911">
        <v>36.879500864959731</v>
      </c>
      <c r="M32" s="910"/>
      <c r="N32" s="910"/>
    </row>
    <row r="33" spans="1:28">
      <c r="A33" s="910"/>
      <c r="B33" s="910"/>
      <c r="C33" s="908">
        <v>1989</v>
      </c>
      <c r="D33" s="911">
        <v>242250</v>
      </c>
      <c r="E33" s="911">
        <v>589629</v>
      </c>
      <c r="F33" s="911">
        <v>1530553</v>
      </c>
      <c r="G33" s="911">
        <v>333241</v>
      </c>
      <c r="H33" s="911">
        <v>122244.73985485663</v>
      </c>
      <c r="I33" s="911">
        <v>122244.73985485663</v>
      </c>
      <c r="J33" s="911">
        <v>130572.27368381688</v>
      </c>
      <c r="K33" s="911">
        <v>31.528472258759244</v>
      </c>
      <c r="M33" s="910"/>
      <c r="N33" s="910"/>
    </row>
    <row r="34" spans="1:28">
      <c r="A34" s="908"/>
      <c r="B34" s="910"/>
      <c r="C34" s="908">
        <v>1990</v>
      </c>
      <c r="D34" s="911">
        <v>45270</v>
      </c>
      <c r="E34" s="911">
        <v>1636731</v>
      </c>
      <c r="F34" s="911">
        <v>2643529</v>
      </c>
      <c r="G34" s="911">
        <v>253858.26429149305</v>
      </c>
      <c r="H34" s="911">
        <v>177757.19669954278</v>
      </c>
      <c r="I34" s="911">
        <v>177757.19669954278</v>
      </c>
      <c r="J34" s="911">
        <v>53846.865011592803</v>
      </c>
      <c r="K34" s="911">
        <v>58.718770595407399</v>
      </c>
      <c r="M34" s="910"/>
      <c r="N34" s="910"/>
    </row>
    <row r="35" spans="1:28">
      <c r="A35" s="912"/>
      <c r="C35" s="908">
        <v>1991</v>
      </c>
      <c r="D35" s="911">
        <v>15128</v>
      </c>
      <c r="E35" s="911">
        <v>450608</v>
      </c>
      <c r="F35" s="911">
        <v>954212.77690179518</v>
      </c>
      <c r="G35" s="911">
        <v>454180.38977060071</v>
      </c>
      <c r="H35" s="911">
        <v>333450.63074502401</v>
      </c>
      <c r="I35" s="911">
        <v>333450.63074502401</v>
      </c>
      <c r="J35" s="911">
        <v>28611.464074275704</v>
      </c>
      <c r="K35" s="911">
        <v>41.282854890253738</v>
      </c>
      <c r="M35" s="910"/>
      <c r="N35" s="910"/>
    </row>
    <row r="36" spans="1:28">
      <c r="A36" s="912"/>
      <c r="C36" s="908">
        <v>1992</v>
      </c>
      <c r="D36" s="911">
        <v>38261</v>
      </c>
      <c r="E36" s="911">
        <v>1777920.3680013323</v>
      </c>
      <c r="F36" s="911">
        <v>1824104.8230683389</v>
      </c>
      <c r="G36" s="911">
        <v>1131255.0287215868</v>
      </c>
      <c r="H36" s="911">
        <v>145026.13169948419</v>
      </c>
      <c r="I36" s="911">
        <v>145026.13169948419</v>
      </c>
      <c r="J36" s="911">
        <v>84525.44697846807</v>
      </c>
      <c r="K36" s="911">
        <v>26.956717122728254</v>
      </c>
      <c r="M36" s="910"/>
      <c r="N36" s="910"/>
      <c r="Y36" s="911"/>
      <c r="Z36" s="911"/>
      <c r="AA36" s="911"/>
      <c r="AB36" s="911"/>
    </row>
    <row r="37" spans="1:28">
      <c r="A37" s="912"/>
      <c r="C37" s="908">
        <v>1993</v>
      </c>
      <c r="D37" s="911">
        <v>2999957.2769778678</v>
      </c>
      <c r="E37" s="911">
        <v>4717104.1309188036</v>
      </c>
      <c r="F37" s="911">
        <v>2723592.4325865088</v>
      </c>
      <c r="G37" s="911">
        <v>997640.9549272306</v>
      </c>
      <c r="H37" s="911">
        <v>84830.638685450176</v>
      </c>
      <c r="I37" s="911">
        <v>84830.638685450176</v>
      </c>
      <c r="J37" s="911">
        <v>233509.91764005047</v>
      </c>
      <c r="K37" s="911">
        <v>35.51496897357017</v>
      </c>
      <c r="M37" s="910"/>
      <c r="N37" s="910"/>
      <c r="Y37" s="911"/>
      <c r="Z37" s="911"/>
      <c r="AA37" s="911"/>
    </row>
    <row r="38" spans="1:28">
      <c r="A38" s="912"/>
      <c r="C38" s="908">
        <v>1994</v>
      </c>
      <c r="D38" s="911">
        <v>1869433.0038980022</v>
      </c>
      <c r="E38" s="911">
        <v>3757581.115827363</v>
      </c>
      <c r="F38" s="911">
        <v>1646273.0132642044</v>
      </c>
      <c r="G38" s="911">
        <v>252393.20963453176</v>
      </c>
      <c r="H38" s="911">
        <v>488960.5198380868</v>
      </c>
      <c r="I38" s="911">
        <v>488960.5198380868</v>
      </c>
      <c r="J38" s="911">
        <v>48738.946137517261</v>
      </c>
      <c r="K38" s="911">
        <v>44.590438404491202</v>
      </c>
      <c r="Y38" s="911"/>
      <c r="Z38" s="911"/>
      <c r="AB38" s="911"/>
    </row>
    <row r="39" spans="1:28">
      <c r="A39" s="912"/>
      <c r="C39" s="908">
        <v>1995</v>
      </c>
      <c r="D39" s="911">
        <v>1882528.165372889</v>
      </c>
      <c r="E39" s="911">
        <v>3908055.5106837293</v>
      </c>
      <c r="F39" s="911">
        <v>1199298.1025621146</v>
      </c>
      <c r="G39" s="911">
        <v>187031.43772948493</v>
      </c>
      <c r="H39" s="911">
        <v>266672.33565743233</v>
      </c>
      <c r="I39" s="911">
        <v>266672.33565743233</v>
      </c>
      <c r="J39" s="911">
        <v>239836.85523415724</v>
      </c>
      <c r="K39" s="911"/>
      <c r="Y39" s="911"/>
      <c r="AA39" s="911"/>
      <c r="AB39" s="911"/>
    </row>
    <row r="40" spans="1:28">
      <c r="A40" s="912"/>
      <c r="C40" s="908">
        <v>1996</v>
      </c>
      <c r="D40" s="911">
        <v>1596380.8396679633</v>
      </c>
      <c r="E40" s="911">
        <v>6083372.3301845761</v>
      </c>
      <c r="F40" s="911">
        <v>2111016.6557773561</v>
      </c>
      <c r="G40" s="911">
        <v>832764.62056925893</v>
      </c>
      <c r="H40" s="911">
        <v>259515.61398933598</v>
      </c>
      <c r="I40" s="911">
        <v>259515.61398933598</v>
      </c>
      <c r="J40" s="911"/>
      <c r="K40" s="911"/>
      <c r="Z40" s="911"/>
      <c r="AA40" s="911"/>
      <c r="AB40" s="911"/>
    </row>
    <row r="41" spans="1:28">
      <c r="A41" s="912"/>
      <c r="C41" s="908">
        <v>1997</v>
      </c>
      <c r="D41" s="911">
        <v>8566572.4094075467</v>
      </c>
      <c r="E41" s="911">
        <v>5898781.824642064</v>
      </c>
      <c r="F41" s="911">
        <v>1871809.0778502466</v>
      </c>
      <c r="G41" s="911">
        <v>1483769.2201033826</v>
      </c>
      <c r="H41" s="911">
        <v>176381.40680739767</v>
      </c>
      <c r="I41" s="911">
        <v>176381.40680739767</v>
      </c>
      <c r="J41" s="911">
        <v>31005.404063941663</v>
      </c>
      <c r="K41" s="911"/>
    </row>
    <row r="42" spans="1:28">
      <c r="A42" s="910"/>
      <c r="B42" s="910"/>
      <c r="C42" s="908">
        <v>1998</v>
      </c>
      <c r="D42" s="911">
        <v>3058732.17717255</v>
      </c>
      <c r="E42" s="911">
        <v>2346296.3286027825</v>
      </c>
      <c r="F42" s="911">
        <v>1970484.519706104</v>
      </c>
      <c r="G42" s="911">
        <v>2671350.1074779239</v>
      </c>
      <c r="H42" s="911">
        <v>195026.23334727672</v>
      </c>
      <c r="I42" s="911">
        <v>195026.23334727672</v>
      </c>
      <c r="J42" s="911">
        <v>12914.6916802624</v>
      </c>
      <c r="K42" s="911"/>
    </row>
    <row r="43" spans="1:28">
      <c r="A43" s="910"/>
      <c r="B43" s="908"/>
      <c r="C43" s="908">
        <v>1999</v>
      </c>
      <c r="D43" s="911">
        <v>1045263.9960816869</v>
      </c>
      <c r="E43" s="911">
        <v>2166548.4197016279</v>
      </c>
      <c r="F43" s="911">
        <v>4450602.2758215861</v>
      </c>
      <c r="G43" s="911">
        <v>655139.85894758592</v>
      </c>
      <c r="H43" s="911">
        <v>71975.819155528676</v>
      </c>
      <c r="I43" s="911">
        <v>71975.819155528676</v>
      </c>
      <c r="J43" s="911">
        <v>14248.713243594513</v>
      </c>
      <c r="K43" s="911"/>
    </row>
    <row r="44" spans="1:28">
      <c r="A44" s="910"/>
      <c r="C44" s="908">
        <v>2000</v>
      </c>
      <c r="D44" s="911">
        <v>3422263.5661908034</v>
      </c>
      <c r="E44" s="911">
        <v>2729403.6649410236</v>
      </c>
      <c r="F44" s="911">
        <v>2591126.1944805142</v>
      </c>
      <c r="G44" s="911">
        <v>1304157.0971398263</v>
      </c>
      <c r="H44" s="911">
        <v>307211.03058115672</v>
      </c>
      <c r="I44" s="911">
        <v>88026.593924974892</v>
      </c>
      <c r="J44" s="911">
        <v>23252.243075064347</v>
      </c>
      <c r="K44" s="911"/>
    </row>
    <row r="45" spans="1:28">
      <c r="A45" s="910"/>
      <c r="C45" s="908">
        <v>2001</v>
      </c>
      <c r="D45" s="911">
        <v>1630953.7808277858</v>
      </c>
      <c r="E45" s="911">
        <v>4118046.5724853673</v>
      </c>
      <c r="F45" s="911">
        <v>2461023.2639782815</v>
      </c>
      <c r="G45" s="911">
        <v>1006405.060787668</v>
      </c>
      <c r="H45" s="911">
        <v>311664.87774255109</v>
      </c>
      <c r="I45" s="911">
        <v>94749.103150312963</v>
      </c>
      <c r="K45" s="911"/>
    </row>
    <row r="46" spans="1:28">
      <c r="A46" s="910"/>
      <c r="C46" s="908">
        <v>2002</v>
      </c>
      <c r="D46" s="911">
        <v>3626883.7024432616</v>
      </c>
      <c r="E46" s="911">
        <v>2891346.4169758582</v>
      </c>
      <c r="F46" s="911">
        <v>3719324.3954441249</v>
      </c>
      <c r="G46" s="911">
        <v>1165911.0912704382</v>
      </c>
      <c r="H46" s="911">
        <v>470092.33684397844</v>
      </c>
      <c r="I46" s="911">
        <v>250952.79821639549</v>
      </c>
      <c r="J46" s="911">
        <v>509107.9267560406</v>
      </c>
      <c r="K46" s="911"/>
    </row>
    <row r="47" spans="1:28">
      <c r="A47" s="910"/>
      <c r="C47" s="908">
        <v>2003</v>
      </c>
      <c r="D47" s="911">
        <v>2918741.7732226574</v>
      </c>
      <c r="E47" s="911">
        <v>2293358.4679194284</v>
      </c>
      <c r="F47" s="911">
        <v>4464663.9471409777</v>
      </c>
      <c r="G47" s="911">
        <v>1049341.1962406409</v>
      </c>
      <c r="H47" s="911">
        <v>700234.26091883273</v>
      </c>
      <c r="I47" s="911">
        <v>509107.9267560406</v>
      </c>
      <c r="J47" s="912">
        <v>29522.081400615687</v>
      </c>
      <c r="K47" s="911"/>
    </row>
    <row r="48" spans="1:28">
      <c r="A48" s="910"/>
      <c r="C48" s="908">
        <v>2004</v>
      </c>
      <c r="D48" s="911">
        <v>1358525.0551122583</v>
      </c>
      <c r="E48" s="911">
        <v>1430273.4182201989</v>
      </c>
      <c r="F48" s="911">
        <v>2199031.5381409707</v>
      </c>
      <c r="G48" s="911">
        <v>1030476.3248787109</v>
      </c>
      <c r="H48" s="911">
        <v>730075.67202791129</v>
      </c>
      <c r="I48" s="912">
        <v>167747.22348569377</v>
      </c>
      <c r="J48" s="912">
        <v>15492.57278386572</v>
      </c>
      <c r="K48" s="911"/>
    </row>
    <row r="49" spans="1:11">
      <c r="A49" s="910"/>
      <c r="C49" s="908">
        <v>2005</v>
      </c>
      <c r="D49" s="911">
        <v>721419.86511969939</v>
      </c>
      <c r="E49" s="911">
        <v>970472.20110012207</v>
      </c>
      <c r="F49" s="911">
        <v>513021.79224014754</v>
      </c>
      <c r="G49" s="911">
        <v>538859.6589997008</v>
      </c>
      <c r="H49" s="911">
        <v>349493.10187872662</v>
      </c>
      <c r="I49" s="911">
        <v>118248.27846686836</v>
      </c>
      <c r="J49" s="911">
        <v>57031.198075213702</v>
      </c>
      <c r="K49" s="911"/>
    </row>
    <row r="50" spans="1:11">
      <c r="A50" s="910"/>
      <c r="C50" s="908">
        <v>2006</v>
      </c>
      <c r="D50" s="911">
        <v>509435.96420105034</v>
      </c>
      <c r="E50" s="911">
        <v>653528.78911456536</v>
      </c>
      <c r="F50" s="911">
        <v>701427.28927979886</v>
      </c>
      <c r="G50" s="911">
        <v>1256342.8147691765</v>
      </c>
      <c r="H50" s="911">
        <v>392534.90845672</v>
      </c>
      <c r="I50" s="911">
        <v>208824.82963459878</v>
      </c>
      <c r="J50" s="911">
        <v>5303.0310749668533</v>
      </c>
      <c r="K50" s="911"/>
    </row>
    <row r="51" spans="1:11">
      <c r="C51" s="908">
        <v>2007</v>
      </c>
      <c r="D51" s="911">
        <v>1022756.8412773961</v>
      </c>
      <c r="E51" s="911">
        <v>1284681.7542022676</v>
      </c>
      <c r="F51" s="911">
        <v>2889843.1473053386</v>
      </c>
      <c r="G51" s="911">
        <v>1072810.1584490705</v>
      </c>
      <c r="H51" s="911">
        <v>406431.96180860256</v>
      </c>
      <c r="I51" s="911">
        <v>35076.421395428697</v>
      </c>
      <c r="J51" s="911">
        <v>262.27014135636296</v>
      </c>
      <c r="K51" s="910"/>
    </row>
    <row r="52" spans="1:11">
      <c r="C52" s="908">
        <v>2008</v>
      </c>
      <c r="D52" s="911">
        <v>4572024.3620010819</v>
      </c>
      <c r="E52" s="911">
        <v>3477343.3497083844</v>
      </c>
      <c r="F52" s="911">
        <v>3736142.0412892643</v>
      </c>
      <c r="G52" s="911">
        <v>584610.88223735313</v>
      </c>
      <c r="H52" s="911">
        <v>375670.89286078408</v>
      </c>
      <c r="I52" s="911">
        <v>6209.3348687552298</v>
      </c>
      <c r="J52" s="911">
        <v>17099.543912459711</v>
      </c>
      <c r="K52" s="910"/>
    </row>
    <row r="53" spans="1:11">
      <c r="C53" s="908">
        <v>2009</v>
      </c>
      <c r="D53" s="911">
        <v>1262588.8048475422</v>
      </c>
      <c r="E53" s="911">
        <v>3663178.0971790394</v>
      </c>
      <c r="F53" s="911">
        <v>1505661.1452280264</v>
      </c>
      <c r="G53" s="911">
        <v>1147620.4221276233</v>
      </c>
      <c r="H53" s="911">
        <v>269569.69164897752</v>
      </c>
      <c r="I53" s="911">
        <v>277708.20404408459</v>
      </c>
      <c r="J53" s="911">
        <v>5236.972452706108</v>
      </c>
      <c r="K53" s="910"/>
    </row>
    <row r="54" spans="1:11">
      <c r="C54" s="908">
        <v>2010</v>
      </c>
      <c r="D54" s="911">
        <v>104170.68864486227</v>
      </c>
      <c r="E54" s="911">
        <v>4353791.8843893083</v>
      </c>
      <c r="F54" s="911">
        <v>1953158.2831433455</v>
      </c>
      <c r="G54" s="911">
        <v>927685.8245297278</v>
      </c>
      <c r="H54" s="911">
        <v>342246.92200261867</v>
      </c>
      <c r="I54" s="911">
        <v>100802.71424908159</v>
      </c>
      <c r="J54" s="911">
        <v>11274.67921301039</v>
      </c>
      <c r="K54" s="910"/>
    </row>
    <row r="55" spans="1:11">
      <c r="C55" s="908">
        <v>2011</v>
      </c>
      <c r="D55" s="911">
        <v>993718.60281647218</v>
      </c>
      <c r="E55" s="911">
        <v>3042202.7849713839</v>
      </c>
      <c r="F55" s="911">
        <v>1450659.4500803459</v>
      </c>
      <c r="G55" s="912">
        <v>806381.74680773914</v>
      </c>
      <c r="H55" s="911">
        <v>206083.74038521829</v>
      </c>
      <c r="I55" s="911">
        <v>106826.29897322442</v>
      </c>
      <c r="J55" s="911"/>
      <c r="K55" s="910"/>
    </row>
    <row r="56" spans="1:11">
      <c r="C56" s="908">
        <v>2012</v>
      </c>
      <c r="D56" s="911">
        <v>387836.82426759897</v>
      </c>
      <c r="E56" s="911">
        <v>3730708.6610700744</v>
      </c>
      <c r="F56" s="911">
        <v>2460282.4803712768</v>
      </c>
      <c r="G56" s="911">
        <v>1220151.956481006</v>
      </c>
      <c r="H56" s="911">
        <v>444663.37281115138</v>
      </c>
      <c r="I56" s="911">
        <v>46255.413815294356</v>
      </c>
      <c r="J56" s="911"/>
      <c r="K56" s="910"/>
    </row>
    <row r="57" spans="1:11">
      <c r="C57" s="908">
        <v>2013</v>
      </c>
      <c r="D57" s="911">
        <v>543263.25264352234</v>
      </c>
      <c r="E57" s="911">
        <v>2751113.7962622233</v>
      </c>
      <c r="F57" s="911">
        <v>1793766.148631939</v>
      </c>
      <c r="G57" s="911">
        <v>1400317.0216156945</v>
      </c>
      <c r="H57" s="911">
        <v>281160.22870055225</v>
      </c>
      <c r="I57" s="911">
        <v>28275.500277730793</v>
      </c>
      <c r="J57" s="911"/>
    </row>
    <row r="58" spans="1:11">
      <c r="C58" s="908">
        <v>2014</v>
      </c>
      <c r="D58" s="911">
        <v>2914521.971281047</v>
      </c>
      <c r="E58" s="911">
        <v>1625434.3664241056</v>
      </c>
      <c r="F58" s="911">
        <v>2354655.8456159057</v>
      </c>
      <c r="G58" s="911">
        <v>1363020.4268528128</v>
      </c>
      <c r="H58" s="911">
        <v>226706.23134784613</v>
      </c>
      <c r="I58" s="911">
        <v>245657.44342244489</v>
      </c>
      <c r="J58" s="911"/>
    </row>
    <row r="59" spans="1:11">
      <c r="C59" s="908">
        <v>2015</v>
      </c>
      <c r="D59" s="911">
        <v>854846.4037147325</v>
      </c>
      <c r="E59" s="911">
        <v>1157472.8231798396</v>
      </c>
      <c r="F59" s="911">
        <v>5061470.2026673649</v>
      </c>
      <c r="G59" s="911">
        <v>1295568.4061055684</v>
      </c>
      <c r="H59" s="911">
        <v>718511.60730931</v>
      </c>
      <c r="I59" s="911">
        <v>177446.56216405882</v>
      </c>
      <c r="J59" s="911">
        <v>42861.324792773594</v>
      </c>
    </row>
    <row r="60" spans="1:11">
      <c r="C60" s="908">
        <v>2016</v>
      </c>
      <c r="D60" s="911">
        <v>744205.18891811348</v>
      </c>
      <c r="E60" s="911">
        <v>2994960.3215100411</v>
      </c>
      <c r="F60" s="911">
        <v>3716191.6408182597</v>
      </c>
      <c r="G60" s="911">
        <v>1236619.043899134</v>
      </c>
      <c r="H60" s="911">
        <v>600718.17755644035</v>
      </c>
      <c r="I60" s="911">
        <v>94722.512270608131</v>
      </c>
      <c r="J60" s="911">
        <v>35651.470553367908</v>
      </c>
    </row>
    <row r="61" spans="1:11">
      <c r="C61" s="908">
        <v>2017</v>
      </c>
      <c r="D61" s="911">
        <v>127312.95514802395</v>
      </c>
      <c r="E61" s="911">
        <v>2209356.3847598224</v>
      </c>
      <c r="F61" s="911">
        <v>2113421.5415456328</v>
      </c>
      <c r="G61" s="911">
        <v>1166469.9769478024</v>
      </c>
      <c r="H61" s="911">
        <v>640189.70867269393</v>
      </c>
      <c r="I61" s="911">
        <v>375012.40535113669</v>
      </c>
      <c r="J61" s="912">
        <v>2498.7143496013355</v>
      </c>
    </row>
    <row r="62" spans="1:11">
      <c r="C62" s="908">
        <v>2018</v>
      </c>
      <c r="D62" s="911">
        <v>61694.233436301874</v>
      </c>
      <c r="E62" s="911">
        <v>3183627.8104666104</v>
      </c>
      <c r="F62" s="911">
        <v>1622412.5955905828</v>
      </c>
      <c r="G62" s="911">
        <v>921886.44209372881</v>
      </c>
      <c r="H62" s="911">
        <v>3164864.1107844776</v>
      </c>
      <c r="I62" s="912">
        <v>186872.99704253642</v>
      </c>
      <c r="J62" s="912">
        <v>119.54678332843196</v>
      </c>
    </row>
    <row r="63" spans="1:11">
      <c r="C63" s="908">
        <v>2019</v>
      </c>
      <c r="D63" s="911">
        <v>747475.06375102827</v>
      </c>
      <c r="E63" s="911">
        <v>2457730.2131500458</v>
      </c>
      <c r="F63" s="911">
        <v>1940078.7450351308</v>
      </c>
      <c r="G63" s="911">
        <v>2864265.3334074905</v>
      </c>
      <c r="H63" s="912">
        <v>778814.99164859159</v>
      </c>
      <c r="I63" s="912">
        <v>75698.944193179297</v>
      </c>
      <c r="J63" s="911"/>
    </row>
    <row r="64" spans="1:11">
      <c r="C64" s="908">
        <v>2020</v>
      </c>
      <c r="D64" s="911">
        <v>806631.53398856998</v>
      </c>
      <c r="E64" s="911">
        <v>2556701.2650870881</v>
      </c>
      <c r="F64" s="911">
        <v>2412855.956077504</v>
      </c>
      <c r="G64" s="912">
        <v>2139500.0196121894</v>
      </c>
      <c r="H64" s="912">
        <v>423757.42666609952</v>
      </c>
      <c r="J64" s="911"/>
    </row>
    <row r="65" spans="2:21">
      <c r="C65" s="908">
        <v>2021</v>
      </c>
      <c r="D65" s="911">
        <v>1084619.3899838349</v>
      </c>
      <c r="E65" s="911">
        <v>1029803.8600668549</v>
      </c>
      <c r="F65" s="912">
        <v>3310926.3210090068</v>
      </c>
      <c r="G65" s="912">
        <v>705885.07343324402</v>
      </c>
    </row>
    <row r="66" spans="2:21">
      <c r="C66" s="908">
        <v>2022</v>
      </c>
      <c r="D66" s="911">
        <v>362086.95119419519</v>
      </c>
      <c r="E66" s="912">
        <v>2534845.6432137797</v>
      </c>
      <c r="F66" s="912">
        <v>1275382.8547879828</v>
      </c>
    </row>
    <row r="67" spans="2:21">
      <c r="C67" s="908">
        <v>2023</v>
      </c>
      <c r="D67" s="912">
        <v>1036463.9869901326</v>
      </c>
      <c r="E67" s="912">
        <v>1281327.1691092588</v>
      </c>
    </row>
    <row r="68" spans="2:21">
      <c r="C68" s="908">
        <v>2024</v>
      </c>
      <c r="D68" s="912">
        <v>733838.11414295388</v>
      </c>
    </row>
    <row r="69" spans="2:21" ht="13.8" thickBot="1">
      <c r="C69" s="908"/>
    </row>
    <row r="70" spans="2:21" ht="14.4" thickTop="1" thickBot="1">
      <c r="C70" s="1302" t="s">
        <v>141</v>
      </c>
      <c r="D70" s="1303"/>
      <c r="E70" s="1303"/>
      <c r="F70" s="1303"/>
      <c r="G70" s="1303"/>
      <c r="H70" s="1303"/>
      <c r="I70" s="1303"/>
      <c r="J70" s="1304"/>
      <c r="K70" s="908"/>
    </row>
    <row r="71" spans="2:21" ht="13.8" thickTop="1">
      <c r="C71" s="917" t="s">
        <v>466</v>
      </c>
      <c r="D71" s="918" t="s">
        <v>467</v>
      </c>
      <c r="E71" s="919" t="s">
        <v>468</v>
      </c>
      <c r="F71" s="919" t="s">
        <v>469</v>
      </c>
      <c r="G71" s="919" t="s">
        <v>470</v>
      </c>
      <c r="H71" s="919" t="s">
        <v>471</v>
      </c>
      <c r="I71" s="919" t="s">
        <v>472</v>
      </c>
      <c r="J71" s="920" t="s">
        <v>473</v>
      </c>
      <c r="K71" s="908"/>
    </row>
    <row r="72" spans="2:21">
      <c r="C72" s="921" t="s">
        <v>541</v>
      </c>
      <c r="D72" s="922">
        <f>CORREL(D27:D68,E27:E68)</f>
        <v>0.53755876912547629</v>
      </c>
      <c r="E72" s="922">
        <f>CORREL(E27:E68,F27:F68)</f>
        <v>8.3291981591730277E-2</v>
      </c>
      <c r="F72" s="922">
        <f>CORREL(F27:F68,G27:G68)</f>
        <v>4.7121553637201753E-2</v>
      </c>
      <c r="G72" s="922">
        <f t="shared" ref="G72" si="0">CORREL(G27:G68,H27:H68)</f>
        <v>4.680352365752595E-2</v>
      </c>
      <c r="H72" s="922">
        <f>CORREL(H27:H68,I27:I68)</f>
        <v>0.17343135727559114</v>
      </c>
      <c r="I72" s="922">
        <f>CORREL(I27:I68,J27:J68)</f>
        <v>2.3124099087919049E-2</v>
      </c>
      <c r="J72" s="922">
        <f>CORREL(J27:J68,K27:K68)</f>
        <v>-7.9470085590674186E-2</v>
      </c>
      <c r="K72" s="908"/>
    </row>
    <row r="73" spans="2:21">
      <c r="C73" s="921" t="s">
        <v>474</v>
      </c>
      <c r="D73" s="922">
        <f>CORREL(D27:D33,E27:E33)</f>
        <v>-0.45101584146802592</v>
      </c>
      <c r="E73" s="923">
        <f t="shared" ref="E73:J73" si="1">CORREL(E27:E33,F27:F33)</f>
        <v>-0.3811066362834033</v>
      </c>
      <c r="F73" s="923">
        <f t="shared" si="1"/>
        <v>0.14872289644788042</v>
      </c>
      <c r="G73" s="923">
        <f t="shared" si="1"/>
        <v>0.16728611897963472</v>
      </c>
      <c r="H73" s="923">
        <f t="shared" si="1"/>
        <v>1</v>
      </c>
      <c r="I73" s="923">
        <f t="shared" si="1"/>
        <v>-0.11445034599910466</v>
      </c>
      <c r="J73" s="924">
        <f t="shared" si="1"/>
        <v>-1.4880882807471858E-2</v>
      </c>
    </row>
    <row r="74" spans="2:21">
      <c r="C74" s="921" t="s">
        <v>542</v>
      </c>
      <c r="D74" s="922">
        <f>CORREL(D34:D68,E34:E68)</f>
        <v>0.46726365945173459</v>
      </c>
      <c r="E74" s="922">
        <f>CORREL(E34:E66,F34:F66)</f>
        <v>-3.7821749070733594E-2</v>
      </c>
      <c r="F74" s="922">
        <f>CORREL(F34:F65,G34:G65)</f>
        <v>3.0278874037280974E-2</v>
      </c>
      <c r="G74" s="922">
        <f>CORREL(G34:G64,H34:H64)</f>
        <v>3.549892787491811E-2</v>
      </c>
      <c r="H74" s="922">
        <f>CORREL(H34:H63,I34:I63)</f>
        <v>0.10224110320280552</v>
      </c>
      <c r="I74" s="922">
        <f>CORREL(I34:I62,J34:J62)</f>
        <v>6.4466619569215414E-2</v>
      </c>
      <c r="J74" s="922">
        <f>CORREL(J34:J65,K34:K65)</f>
        <v>-0.38932038326673152</v>
      </c>
    </row>
    <row r="75" spans="2:21" ht="13.8" thickBot="1">
      <c r="C75" s="925" t="s">
        <v>475</v>
      </c>
      <c r="D75" s="926">
        <f>CORREL(D27:D39,E27:E39)</f>
        <v>0.90900291170609515</v>
      </c>
      <c r="E75" s="927">
        <f>CORREL(E27:E39,F27:F39)</f>
        <v>0.17404360063970495</v>
      </c>
      <c r="F75" s="927">
        <f>CORREL(F27:F39,G27:G39)</f>
        <v>0.15954525827725474</v>
      </c>
      <c r="G75" s="927">
        <f t="shared" ref="G75:H75" si="2">CORREL(G27:G39,H27:H39)</f>
        <v>5.4797726825273334E-2</v>
      </c>
      <c r="H75" s="927">
        <f t="shared" si="2"/>
        <v>1</v>
      </c>
      <c r="I75" s="922">
        <f>CORREL(I35:I63,J35:J63)</f>
        <v>6.3819522276121726E-2</v>
      </c>
      <c r="J75" s="928">
        <f>CORREL(J27:J38,K27:K38)</f>
        <v>-7.9470085590674186E-2</v>
      </c>
      <c r="M75" s="407"/>
    </row>
    <row r="76" spans="2:21" ht="13.8" thickTop="1">
      <c r="F76" s="911"/>
      <c r="G76" s="929"/>
      <c r="M76" s="910"/>
      <c r="N76" s="910"/>
      <c r="O76" s="910"/>
      <c r="P76" s="910"/>
      <c r="Q76" s="910"/>
      <c r="R76" s="910"/>
      <c r="S76" s="910"/>
      <c r="T76" s="910"/>
      <c r="U76" s="910"/>
    </row>
    <row r="77" spans="2:21" ht="18.600000000000001" customHeight="1">
      <c r="B77" s="908" t="s">
        <v>476</v>
      </c>
      <c r="C77" s="908" t="s">
        <v>477</v>
      </c>
      <c r="F77" s="911"/>
      <c r="G77" s="929"/>
      <c r="M77" s="911"/>
      <c r="N77" s="911"/>
      <c r="O77" s="911"/>
      <c r="P77" s="911"/>
      <c r="Q77" s="911"/>
      <c r="R77" s="911"/>
      <c r="S77" s="912"/>
      <c r="T77" s="912"/>
      <c r="U77" s="912"/>
    </row>
    <row r="78" spans="2:21">
      <c r="C78" s="908" t="s">
        <v>478</v>
      </c>
      <c r="M78" s="911"/>
      <c r="N78" s="911"/>
      <c r="O78" s="911"/>
      <c r="P78" s="911"/>
      <c r="Q78" s="911"/>
      <c r="R78" s="912"/>
      <c r="S78" s="912"/>
      <c r="T78" s="912"/>
    </row>
    <row r="79" spans="2:21">
      <c r="C79" s="1305"/>
      <c r="D79" s="1305"/>
      <c r="E79" s="1305"/>
      <c r="F79" s="1305"/>
      <c r="G79" s="1305"/>
      <c r="H79" s="1305"/>
      <c r="I79" s="1305"/>
      <c r="J79" s="1305"/>
      <c r="K79" s="910"/>
      <c r="M79" s="911"/>
      <c r="N79" s="911"/>
      <c r="O79" s="911"/>
      <c r="P79" s="911"/>
      <c r="Q79" s="912"/>
      <c r="R79" s="912"/>
      <c r="S79" s="912"/>
    </row>
    <row r="80" spans="2:21" ht="13.8">
      <c r="C80" s="930"/>
      <c r="D80" s="930"/>
      <c r="E80" s="930"/>
      <c r="F80" s="930"/>
      <c r="G80" s="930"/>
      <c r="H80" s="930"/>
      <c r="I80" s="930"/>
      <c r="J80" s="930"/>
      <c r="K80" s="910"/>
      <c r="M80" s="911"/>
      <c r="N80" s="911"/>
      <c r="O80" s="911"/>
      <c r="P80" s="912"/>
      <c r="Q80" s="912"/>
      <c r="R80" s="912"/>
    </row>
    <row r="81" spans="3:20" ht="13.8">
      <c r="C81" s="930"/>
      <c r="E81" s="931"/>
      <c r="F81" s="931"/>
      <c r="G81" s="931"/>
      <c r="H81" s="931"/>
      <c r="I81" s="931"/>
      <c r="J81" s="931"/>
      <c r="K81" s="910"/>
      <c r="M81" s="911"/>
      <c r="N81" s="911"/>
      <c r="O81" s="912"/>
      <c r="P81" s="912"/>
      <c r="Q81" s="912"/>
    </row>
    <row r="82" spans="3:20" ht="13.8">
      <c r="C82" s="930"/>
      <c r="E82" s="931"/>
      <c r="F82" s="931"/>
      <c r="G82" s="931"/>
      <c r="H82" s="931"/>
      <c r="I82" s="931"/>
      <c r="J82" s="931"/>
      <c r="K82" s="910"/>
      <c r="M82" s="911"/>
      <c r="N82" s="912"/>
      <c r="O82" s="912"/>
      <c r="P82" s="912"/>
    </row>
    <row r="83" spans="3:20" ht="13.8">
      <c r="C83" s="930"/>
      <c r="E83" s="931"/>
      <c r="F83" s="931"/>
      <c r="G83" s="931"/>
      <c r="H83" s="931"/>
      <c r="I83" s="931"/>
      <c r="J83" s="931"/>
      <c r="K83" s="910"/>
      <c r="L83" s="910"/>
      <c r="M83" s="912"/>
      <c r="N83" s="912"/>
      <c r="O83" s="912"/>
      <c r="P83" s="911"/>
    </row>
    <row r="84" spans="3:20">
      <c r="C84" s="908"/>
      <c r="E84" s="911"/>
      <c r="F84" s="911"/>
      <c r="G84" s="911"/>
      <c r="H84" s="911"/>
      <c r="I84" s="911"/>
      <c r="J84" s="911"/>
      <c r="K84" s="910"/>
      <c r="L84" s="910"/>
      <c r="M84" s="908"/>
      <c r="N84" s="911"/>
      <c r="P84" s="911"/>
      <c r="Q84" s="911"/>
      <c r="R84" s="911"/>
      <c r="S84" s="911"/>
      <c r="T84" s="911"/>
    </row>
    <row r="85" spans="3:20">
      <c r="K85" s="910"/>
      <c r="L85" s="910"/>
      <c r="O85" s="929">
        <v>1</v>
      </c>
      <c r="P85" s="911"/>
      <c r="Q85" s="911"/>
      <c r="R85" s="911"/>
      <c r="S85" s="911"/>
      <c r="T85" s="911"/>
    </row>
    <row r="86" spans="3:20">
      <c r="E86" s="910"/>
      <c r="F86" s="910"/>
      <c r="G86" s="910"/>
      <c r="H86" s="910"/>
      <c r="I86" s="910"/>
      <c r="J86" s="910"/>
      <c r="K86" s="910"/>
      <c r="L86" s="910"/>
    </row>
    <row r="87" spans="3:20">
      <c r="E87" s="910"/>
      <c r="F87" s="910"/>
      <c r="G87" s="910"/>
      <c r="H87" s="910"/>
      <c r="I87" s="910"/>
      <c r="J87" s="910"/>
      <c r="K87" s="910"/>
      <c r="L87" s="910"/>
    </row>
    <row r="88" spans="3:20">
      <c r="E88" s="910"/>
      <c r="F88" s="910"/>
      <c r="G88" s="910"/>
      <c r="H88" s="910"/>
      <c r="I88" s="910"/>
      <c r="J88" s="910"/>
      <c r="K88" s="910"/>
      <c r="L88" s="910"/>
    </row>
    <row r="89" spans="3:20">
      <c r="E89" s="910"/>
      <c r="F89" s="910"/>
      <c r="G89" s="910"/>
      <c r="H89" s="910"/>
      <c r="I89" s="910"/>
      <c r="J89" s="910"/>
      <c r="K89" s="910"/>
      <c r="L89" s="910"/>
    </row>
    <row r="90" spans="3:20">
      <c r="E90" s="910"/>
      <c r="F90" s="910"/>
      <c r="G90" s="910"/>
      <c r="H90" s="910"/>
      <c r="I90" s="910"/>
      <c r="J90" s="910"/>
      <c r="K90" s="910"/>
      <c r="L90" s="910"/>
    </row>
    <row r="91" spans="3:20">
      <c r="E91" s="910"/>
      <c r="F91" s="910"/>
      <c r="G91" s="910"/>
      <c r="H91" s="910"/>
      <c r="I91" s="910"/>
      <c r="J91" s="910"/>
      <c r="K91" s="910"/>
      <c r="L91" s="910"/>
    </row>
    <row r="92" spans="3:20">
      <c r="E92" s="910"/>
      <c r="F92" s="910"/>
      <c r="G92" s="910"/>
      <c r="H92" s="910"/>
      <c r="I92" s="910"/>
      <c r="J92" s="910"/>
      <c r="K92" s="910"/>
      <c r="L92" s="910"/>
    </row>
    <row r="93" spans="3:20">
      <c r="E93" s="910"/>
      <c r="F93" s="910"/>
      <c r="G93" s="910"/>
      <c r="H93" s="910"/>
      <c r="I93" s="910"/>
      <c r="J93" s="910"/>
      <c r="K93" s="910"/>
      <c r="L93" s="910"/>
    </row>
    <row r="94" spans="3:20">
      <c r="E94" s="910"/>
      <c r="F94" s="910"/>
      <c r="G94" s="910"/>
      <c r="H94" s="910"/>
      <c r="I94" s="910"/>
      <c r="J94" s="910"/>
      <c r="K94" s="910"/>
      <c r="L94" s="910"/>
    </row>
    <row r="95" spans="3:20">
      <c r="E95" s="910"/>
      <c r="F95" s="910"/>
      <c r="G95" s="910"/>
      <c r="H95" s="910"/>
      <c r="I95" s="910"/>
      <c r="J95" s="910"/>
      <c r="K95" s="910"/>
      <c r="L95" s="910"/>
    </row>
    <row r="96" spans="3:20">
      <c r="E96" s="910"/>
      <c r="F96" s="910"/>
      <c r="G96" s="910"/>
      <c r="H96" s="910"/>
      <c r="I96" s="910"/>
      <c r="J96" s="910"/>
      <c r="K96" s="910"/>
      <c r="L96" s="910"/>
    </row>
    <row r="97" spans="5:18" ht="13.8">
      <c r="E97" s="910"/>
      <c r="F97" s="910"/>
      <c r="G97" s="910"/>
      <c r="H97" s="910"/>
      <c r="I97" s="910"/>
      <c r="J97" s="910"/>
      <c r="K97" s="910"/>
      <c r="L97" s="910"/>
      <c r="N97" s="932" t="s">
        <v>479</v>
      </c>
      <c r="O97" s="407" t="s">
        <v>480</v>
      </c>
      <c r="P97" s="407"/>
      <c r="Q97" s="407"/>
      <c r="R97" s="407"/>
    </row>
    <row r="98" spans="5:18">
      <c r="E98" s="910"/>
      <c r="F98" s="910"/>
      <c r="G98" s="910"/>
      <c r="H98" s="910"/>
      <c r="I98" s="910"/>
      <c r="J98" s="910"/>
      <c r="K98" s="910"/>
      <c r="L98" s="910"/>
    </row>
    <row r="99" spans="5:18">
      <c r="E99" s="910"/>
      <c r="F99" s="910"/>
      <c r="G99" s="910"/>
      <c r="H99" s="910"/>
      <c r="I99" s="910"/>
      <c r="J99" s="910"/>
      <c r="K99" s="910"/>
      <c r="L99" s="910"/>
    </row>
    <row r="100" spans="5:18">
      <c r="K100" s="910"/>
      <c r="L100" s="910"/>
    </row>
    <row r="101" spans="5:18">
      <c r="K101" s="910"/>
      <c r="L101" s="910"/>
    </row>
    <row r="102" spans="5:18">
      <c r="K102" s="910"/>
      <c r="L102" s="910"/>
    </row>
    <row r="103" spans="5:18">
      <c r="K103" s="910"/>
      <c r="L103" s="910"/>
    </row>
    <row r="104" spans="5:18">
      <c r="K104" s="910"/>
      <c r="L104" s="910"/>
    </row>
    <row r="105" spans="5:18">
      <c r="L105" s="910"/>
    </row>
    <row r="106" spans="5:18">
      <c r="L106" s="910"/>
    </row>
    <row r="107" spans="5:18">
      <c r="L107" s="910"/>
    </row>
    <row r="108" spans="5:18">
      <c r="L108" s="910"/>
    </row>
  </sheetData>
  <mergeCells count="2">
    <mergeCell ref="C70:J70"/>
    <mergeCell ref="C79:J79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Q212"/>
  <sheetViews>
    <sheetView zoomScale="79" zoomScaleNormal="79" workbookViewId="0">
      <selection activeCell="C29" sqref="C29:K71"/>
    </sheetView>
  </sheetViews>
  <sheetFormatPr defaultColWidth="11.44140625" defaultRowHeight="13.8"/>
  <cols>
    <col min="1" max="1" width="14.109375" style="932" customWidth="1"/>
    <col min="2" max="2" width="11.44140625" style="932" customWidth="1"/>
    <col min="3" max="3" width="13.44140625" style="932" customWidth="1"/>
    <col min="4" max="4" width="11.44140625" style="932" customWidth="1"/>
    <col min="5" max="5" width="9.88671875" style="932" customWidth="1"/>
    <col min="6" max="9" width="11.44140625" style="932" customWidth="1"/>
    <col min="10" max="11" width="9.44140625" style="932" customWidth="1"/>
    <col min="12" max="12" width="9.88671875" style="932" customWidth="1"/>
    <col min="13" max="14" width="11.44140625" style="932" customWidth="1"/>
    <col min="15" max="15" width="9.88671875" style="932" customWidth="1"/>
    <col min="16" max="22" width="11.44140625" style="932" customWidth="1"/>
    <col min="23" max="23" width="9.109375" style="932" customWidth="1"/>
    <col min="24" max="33" width="11.44140625" style="932"/>
    <col min="34" max="34" width="13.88671875" style="932" bestFit="1" customWidth="1"/>
    <col min="35" max="16384" width="11.44140625" style="932"/>
  </cols>
  <sheetData>
    <row r="2" spans="1:43">
      <c r="A2" s="930" t="s">
        <v>481</v>
      </c>
      <c r="B2" s="930"/>
      <c r="C2" s="930"/>
      <c r="D2" s="930"/>
      <c r="E2" s="930"/>
      <c r="F2" s="930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AI2" s="934"/>
      <c r="AJ2" s="934"/>
      <c r="AK2" s="934"/>
      <c r="AL2" s="934"/>
    </row>
    <row r="3" spans="1:43">
      <c r="A3" s="930"/>
      <c r="B3" s="930"/>
      <c r="C3" s="930"/>
      <c r="D3" s="930"/>
      <c r="E3" s="930"/>
      <c r="F3" s="930"/>
      <c r="G3" s="933"/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AB3" s="930"/>
      <c r="AC3" s="930"/>
      <c r="AF3" s="933"/>
      <c r="AI3" s="934"/>
      <c r="AJ3" s="934"/>
      <c r="AK3" s="934"/>
      <c r="AL3" s="934"/>
    </row>
    <row r="4" spans="1:43" s="934" customFormat="1">
      <c r="A4" s="930" t="s">
        <v>463</v>
      </c>
      <c r="B4" s="930">
        <v>1983</v>
      </c>
      <c r="C4" s="930">
        <v>1984</v>
      </c>
      <c r="D4" s="930">
        <v>1985</v>
      </c>
      <c r="E4" s="930">
        <v>1986</v>
      </c>
      <c r="F4" s="930">
        <v>1987</v>
      </c>
      <c r="G4" s="930">
        <v>1988</v>
      </c>
      <c r="H4" s="930">
        <v>1989</v>
      </c>
      <c r="I4" s="930">
        <v>1990</v>
      </c>
      <c r="J4" s="930">
        <v>1991</v>
      </c>
      <c r="K4" s="930">
        <v>1992</v>
      </c>
      <c r="L4" s="930">
        <v>1993</v>
      </c>
      <c r="M4" s="930">
        <v>1994</v>
      </c>
      <c r="N4" s="930">
        <v>1995</v>
      </c>
      <c r="O4" s="930">
        <v>1996</v>
      </c>
      <c r="P4" s="930">
        <v>1997</v>
      </c>
      <c r="Q4" s="930">
        <v>1998</v>
      </c>
      <c r="R4" s="930">
        <v>1999</v>
      </c>
      <c r="S4" s="930">
        <v>2000</v>
      </c>
      <c r="T4" s="930">
        <v>2001</v>
      </c>
      <c r="U4" s="930">
        <v>2002</v>
      </c>
      <c r="V4" s="930">
        <v>2003</v>
      </c>
      <c r="W4" s="930">
        <v>2004</v>
      </c>
      <c r="X4" s="930">
        <v>2005</v>
      </c>
      <c r="Y4" s="930">
        <v>2006</v>
      </c>
      <c r="Z4" s="930">
        <v>2007</v>
      </c>
      <c r="AA4" s="930">
        <v>2008</v>
      </c>
      <c r="AB4" s="930">
        <v>2009</v>
      </c>
      <c r="AC4" s="930">
        <v>2010</v>
      </c>
      <c r="AD4" s="930">
        <v>2011</v>
      </c>
      <c r="AE4" s="930">
        <v>2012</v>
      </c>
      <c r="AF4" s="933">
        <v>2013</v>
      </c>
      <c r="AG4" s="935">
        <v>2014</v>
      </c>
      <c r="AH4" s="930">
        <v>2015</v>
      </c>
      <c r="AI4" s="935">
        <v>2016</v>
      </c>
      <c r="AJ4" s="935">
        <v>2017</v>
      </c>
      <c r="AK4" s="935">
        <v>2018</v>
      </c>
      <c r="AL4" s="935">
        <v>2019</v>
      </c>
      <c r="AM4" s="935">
        <v>2020</v>
      </c>
      <c r="AN4" s="935">
        <v>2021</v>
      </c>
      <c r="AO4" s="935">
        <v>2022</v>
      </c>
      <c r="AP4" s="935">
        <v>2023</v>
      </c>
      <c r="AQ4" s="934">
        <v>2024</v>
      </c>
    </row>
    <row r="5" spans="1:43">
      <c r="A5" s="930">
        <v>0</v>
      </c>
      <c r="B5" s="933">
        <v>2820</v>
      </c>
      <c r="C5" s="933">
        <v>189</v>
      </c>
      <c r="D5" s="933">
        <v>24461</v>
      </c>
      <c r="E5" s="933">
        <v>1094</v>
      </c>
      <c r="F5" s="933">
        <v>596</v>
      </c>
      <c r="G5" s="933">
        <v>2080</v>
      </c>
      <c r="H5" s="933"/>
      <c r="I5" s="933">
        <v>129</v>
      </c>
      <c r="J5" s="933"/>
      <c r="K5" s="933">
        <v>420</v>
      </c>
      <c r="L5" s="933">
        <v>68</v>
      </c>
      <c r="M5" s="933">
        <v>1741</v>
      </c>
      <c r="N5" s="933">
        <v>125</v>
      </c>
      <c r="O5" s="933">
        <v>2893.6581475962498</v>
      </c>
      <c r="P5" s="933">
        <v>77447.803213972918</v>
      </c>
      <c r="Q5" s="933">
        <v>19812.76254435907</v>
      </c>
      <c r="R5" s="933">
        <v>28108.30794648789</v>
      </c>
      <c r="S5" s="933">
        <v>8143.6693425436561</v>
      </c>
      <c r="T5" s="933">
        <v>4784.1392574177444</v>
      </c>
      <c r="U5" s="933">
        <v>522.59534319463955</v>
      </c>
      <c r="V5" s="933"/>
      <c r="W5" s="933"/>
      <c r="X5" s="933"/>
      <c r="Y5" s="933">
        <v>5487.1832179228768</v>
      </c>
      <c r="Z5" s="933">
        <v>57.859844041071774</v>
      </c>
      <c r="AA5" s="933">
        <v>1678.7825385198735</v>
      </c>
      <c r="AB5" s="933">
        <v>559.35781183893391</v>
      </c>
      <c r="AC5" s="933">
        <v>8016.1940216111398</v>
      </c>
      <c r="AD5" s="933">
        <v>705354.9840742409</v>
      </c>
      <c r="AE5" s="933">
        <v>208245.40271400008</v>
      </c>
      <c r="AF5" s="933">
        <v>270473.98591485602</v>
      </c>
      <c r="AG5" s="409">
        <v>34452.417332671881</v>
      </c>
      <c r="AH5" s="933">
        <v>52935.968469990461</v>
      </c>
      <c r="AI5" s="933">
        <v>184040.25827893391</v>
      </c>
      <c r="AJ5" s="933">
        <v>154117.94712064086</v>
      </c>
      <c r="AK5" s="933">
        <v>242939.98400902413</v>
      </c>
      <c r="AL5" s="933">
        <v>154589.47059888529</v>
      </c>
      <c r="AM5" s="933"/>
      <c r="AN5" s="933">
        <v>835317.72520012467</v>
      </c>
      <c r="AO5" s="933">
        <v>258873.73710460827</v>
      </c>
      <c r="AP5" s="933">
        <v>605015.18545271037</v>
      </c>
      <c r="AQ5" s="933">
        <v>170727.94950122069</v>
      </c>
    </row>
    <row r="6" spans="1:43">
      <c r="A6" s="930">
        <v>1</v>
      </c>
      <c r="B6" s="933">
        <v>118246</v>
      </c>
      <c r="C6" s="933">
        <v>176743</v>
      </c>
      <c r="D6" s="933">
        <v>126499</v>
      </c>
      <c r="E6" s="933">
        <v>191987</v>
      </c>
      <c r="F6" s="933">
        <v>330163</v>
      </c>
      <c r="G6" s="933">
        <v>682515</v>
      </c>
      <c r="H6" s="933">
        <v>379930</v>
      </c>
      <c r="I6" s="933">
        <v>889223</v>
      </c>
      <c r="J6" s="933">
        <v>624613</v>
      </c>
      <c r="K6" s="933">
        <v>588710</v>
      </c>
      <c r="L6" s="933">
        <v>106919</v>
      </c>
      <c r="M6" s="933">
        <v>55705</v>
      </c>
      <c r="N6" s="933">
        <v>41876</v>
      </c>
      <c r="O6" s="933">
        <v>62995.236188443298</v>
      </c>
      <c r="P6" s="933">
        <v>551092.65984617104</v>
      </c>
      <c r="Q6" s="933">
        <v>1211336.8588553795</v>
      </c>
      <c r="R6" s="933">
        <v>330086.45870426478</v>
      </c>
      <c r="S6" s="933">
        <v>261948.27633264227</v>
      </c>
      <c r="T6" s="933">
        <v>153886.04073952642</v>
      </c>
      <c r="U6" s="933">
        <v>86731.639353172795</v>
      </c>
      <c r="V6" s="933">
        <v>142701.95663339223</v>
      </c>
      <c r="W6" s="933">
        <v>4398.9929304732023</v>
      </c>
      <c r="X6" s="933">
        <v>551.50096151581727</v>
      </c>
      <c r="Y6" s="933">
        <v>109132.88972300271</v>
      </c>
      <c r="Z6" s="933">
        <v>18391.694535721996</v>
      </c>
      <c r="AA6" s="933">
        <v>56923.712743379598</v>
      </c>
      <c r="AB6" s="933">
        <v>169732.06272975894</v>
      </c>
      <c r="AC6" s="933">
        <v>44070.453423505583</v>
      </c>
      <c r="AD6" s="933">
        <v>235162.6515825261</v>
      </c>
      <c r="AE6" s="933">
        <v>1113247.5194357822</v>
      </c>
      <c r="AF6" s="933">
        <v>946114.9493240274</v>
      </c>
      <c r="AG6" s="409">
        <v>553682.06886888249</v>
      </c>
      <c r="AH6" s="933">
        <v>1106083.3297845605</v>
      </c>
      <c r="AI6" s="933">
        <v>288467.32166391949</v>
      </c>
      <c r="AJ6" s="933">
        <v>1170843.4056711595</v>
      </c>
      <c r="AK6" s="933">
        <v>680303.9836370605</v>
      </c>
      <c r="AL6" s="933">
        <v>578809.16915512562</v>
      </c>
      <c r="AM6" s="933"/>
      <c r="AN6" s="933">
        <v>2715794.6399788633</v>
      </c>
      <c r="AO6" s="933">
        <v>1803928.6682831384</v>
      </c>
      <c r="AP6" s="933">
        <v>2368699.2598017082</v>
      </c>
      <c r="AQ6" s="933">
        <v>718868.01879365172</v>
      </c>
    </row>
    <row r="7" spans="1:43">
      <c r="A7" s="930">
        <v>2</v>
      </c>
      <c r="B7" s="933">
        <v>458351</v>
      </c>
      <c r="C7" s="933">
        <v>643833</v>
      </c>
      <c r="D7" s="933">
        <v>619399</v>
      </c>
      <c r="E7" s="933">
        <v>674222</v>
      </c>
      <c r="F7" s="933">
        <v>586326</v>
      </c>
      <c r="G7" s="933">
        <v>1718995</v>
      </c>
      <c r="H7" s="933">
        <v>913613</v>
      </c>
      <c r="I7" s="933">
        <v>2036191</v>
      </c>
      <c r="J7" s="933">
        <v>1604457</v>
      </c>
      <c r="K7" s="933">
        <v>1961506</v>
      </c>
      <c r="L7" s="933">
        <v>623152</v>
      </c>
      <c r="M7" s="933">
        <v>664866</v>
      </c>
      <c r="N7" s="933">
        <v>170317</v>
      </c>
      <c r="O7" s="933">
        <v>417508.63183083182</v>
      </c>
      <c r="P7" s="933">
        <v>741832.60059685633</v>
      </c>
      <c r="Q7" s="933">
        <v>979006.44033379934</v>
      </c>
      <c r="R7" s="933">
        <v>541112.30960940837</v>
      </c>
      <c r="S7" s="933">
        <v>258327.79472868351</v>
      </c>
      <c r="T7" s="933">
        <v>151759.12626845733</v>
      </c>
      <c r="U7" s="933">
        <v>177207.44572766733</v>
      </c>
      <c r="V7" s="933">
        <v>258419.83850389472</v>
      </c>
      <c r="W7" s="933">
        <v>179479.90471435504</v>
      </c>
      <c r="X7" s="933">
        <v>81893.744054669398</v>
      </c>
      <c r="Y7" s="933">
        <v>961898.60076313198</v>
      </c>
      <c r="Z7" s="933">
        <v>180173.71070825608</v>
      </c>
      <c r="AA7" s="933">
        <v>244955.72360569416</v>
      </c>
      <c r="AB7" s="933">
        <v>473155.95304914523</v>
      </c>
      <c r="AC7" s="933">
        <v>139312.90826886805</v>
      </c>
      <c r="AD7" s="933">
        <v>818415.22382179706</v>
      </c>
      <c r="AE7" s="933">
        <v>2264277.9140931736</v>
      </c>
      <c r="AF7" s="933">
        <v>2227718.6328084189</v>
      </c>
      <c r="AG7" s="409">
        <v>1566946.9727839804</v>
      </c>
      <c r="AH7" s="933">
        <v>2147727.6278039352</v>
      </c>
      <c r="AI7" s="933">
        <v>1710185.8075130892</v>
      </c>
      <c r="AJ7" s="933">
        <v>2798971.934920582</v>
      </c>
      <c r="AK7" s="933">
        <v>3780038.1857826575</v>
      </c>
      <c r="AL7" s="933">
        <v>2285824.0688227075</v>
      </c>
      <c r="AM7" s="933"/>
      <c r="AN7" s="933">
        <v>3067687.1027332442</v>
      </c>
      <c r="AO7" s="933">
        <v>3712224.378373642</v>
      </c>
      <c r="AP7" s="933">
        <v>2635315.3318864945</v>
      </c>
      <c r="AQ7" s="933">
        <v>2629626.0653723809</v>
      </c>
    </row>
    <row r="8" spans="1:43">
      <c r="A8" s="930">
        <v>3</v>
      </c>
      <c r="B8" s="933">
        <v>1135460</v>
      </c>
      <c r="C8" s="933">
        <v>1183852</v>
      </c>
      <c r="D8" s="933">
        <v>1610702</v>
      </c>
      <c r="E8" s="933">
        <v>1009456</v>
      </c>
      <c r="F8" s="933">
        <v>1332075</v>
      </c>
      <c r="G8" s="933">
        <v>2151711</v>
      </c>
      <c r="H8" s="933">
        <v>2544783</v>
      </c>
      <c r="I8" s="933">
        <v>2658165</v>
      </c>
      <c r="J8" s="933">
        <v>2327931</v>
      </c>
      <c r="K8" s="933">
        <v>1495437</v>
      </c>
      <c r="L8" s="933">
        <v>1971575</v>
      </c>
      <c r="M8" s="933">
        <v>1347683</v>
      </c>
      <c r="N8" s="933">
        <v>320607</v>
      </c>
      <c r="O8" s="933">
        <v>980630.91469307407</v>
      </c>
      <c r="P8" s="933">
        <v>496298.45920327026</v>
      </c>
      <c r="Q8" s="933">
        <v>423898.66444260214</v>
      </c>
      <c r="R8" s="933">
        <v>110766.16308368417</v>
      </c>
      <c r="S8" s="933">
        <v>90860.523770934073</v>
      </c>
      <c r="T8" s="933">
        <v>53377.584530745407</v>
      </c>
      <c r="U8" s="933">
        <v>137393.90426426721</v>
      </c>
      <c r="V8" s="933">
        <v>363570.92831246171</v>
      </c>
      <c r="W8" s="933">
        <v>466303.38099605695</v>
      </c>
      <c r="X8" s="933">
        <v>483289.13608539547</v>
      </c>
      <c r="Y8" s="933">
        <v>1023004.5558928199</v>
      </c>
      <c r="Z8" s="933">
        <v>644528.97405372723</v>
      </c>
      <c r="AA8" s="933">
        <v>598210.54107541835</v>
      </c>
      <c r="AB8" s="933">
        <v>477028.17658286489</v>
      </c>
      <c r="AC8" s="933">
        <v>128577.56714702156</v>
      </c>
      <c r="AD8" s="933">
        <v>369180.45687124442</v>
      </c>
      <c r="AE8" s="933">
        <v>703379.36624317465</v>
      </c>
      <c r="AF8" s="933">
        <v>709234.86716198351</v>
      </c>
      <c r="AG8" s="409">
        <v>740444.36436117243</v>
      </c>
      <c r="AH8" s="933">
        <v>1350624.5780564749</v>
      </c>
      <c r="AI8" s="933">
        <v>2106305.3061349606</v>
      </c>
      <c r="AJ8" s="933">
        <v>1836465.8184829387</v>
      </c>
      <c r="AK8" s="933">
        <v>2794181.4267835272</v>
      </c>
      <c r="AL8" s="933">
        <v>3110096.5412648935</v>
      </c>
      <c r="AM8" s="933"/>
      <c r="AN8" s="933">
        <v>1734669.8341004788</v>
      </c>
      <c r="AO8" s="933">
        <v>1412162.148817864</v>
      </c>
      <c r="AP8" s="933">
        <v>1253526.5272216562</v>
      </c>
      <c r="AQ8" s="933">
        <v>2037791.5779849095</v>
      </c>
    </row>
    <row r="9" spans="1:43">
      <c r="A9" s="930">
        <v>4</v>
      </c>
      <c r="B9" s="933">
        <v>707033</v>
      </c>
      <c r="C9" s="933">
        <v>669809</v>
      </c>
      <c r="D9" s="933">
        <v>648918</v>
      </c>
      <c r="E9" s="933">
        <v>805001</v>
      </c>
      <c r="F9" s="933">
        <v>1556512</v>
      </c>
      <c r="G9" s="933">
        <v>1601163</v>
      </c>
      <c r="H9" s="933">
        <v>2850908</v>
      </c>
      <c r="I9" s="933">
        <v>2891544</v>
      </c>
      <c r="J9" s="933">
        <v>2658842</v>
      </c>
      <c r="K9" s="933">
        <v>172164</v>
      </c>
      <c r="L9" s="933">
        <v>644966</v>
      </c>
      <c r="M9" s="933">
        <v>547308</v>
      </c>
      <c r="N9" s="933">
        <v>574014</v>
      </c>
      <c r="O9" s="933">
        <v>495336.10339025303</v>
      </c>
      <c r="P9" s="933">
        <v>424344.77660829498</v>
      </c>
      <c r="Q9" s="933">
        <v>283837.85932596913</v>
      </c>
      <c r="R9" s="933">
        <v>27746.229301601285</v>
      </c>
      <c r="S9" s="933">
        <v>52950.356997250456</v>
      </c>
      <c r="T9" s="933">
        <v>31106.602067134736</v>
      </c>
      <c r="U9" s="933">
        <v>99051.150077050028</v>
      </c>
      <c r="V9" s="933">
        <v>259917.25628940872</v>
      </c>
      <c r="W9" s="933">
        <v>217335.45750832424</v>
      </c>
      <c r="X9" s="933">
        <v>412636.6682075421</v>
      </c>
      <c r="Y9" s="933">
        <v>360939.24605481123</v>
      </c>
      <c r="Z9" s="933">
        <v>531602.70943010657</v>
      </c>
      <c r="AA9" s="933">
        <v>791174.57872732286</v>
      </c>
      <c r="AB9" s="933">
        <v>323257.53594906715</v>
      </c>
      <c r="AC9" s="933">
        <v>82472.689621021709</v>
      </c>
      <c r="AD9" s="933">
        <v>195180.64804253605</v>
      </c>
      <c r="AE9" s="933">
        <v>317562.65478047915</v>
      </c>
      <c r="AF9" s="933">
        <v>109638.43160415126</v>
      </c>
      <c r="AG9" s="409">
        <v>280728.52840338665</v>
      </c>
      <c r="AH9" s="933">
        <v>536377.39147309889</v>
      </c>
      <c r="AI9" s="933">
        <v>826119.23708101665</v>
      </c>
      <c r="AJ9" s="933">
        <v>759241.85273745179</v>
      </c>
      <c r="AK9" s="933">
        <v>1327356.9888751477</v>
      </c>
      <c r="AL9" s="933">
        <v>2180724.3393257</v>
      </c>
      <c r="AM9" s="933"/>
      <c r="AN9" s="933">
        <v>904353.29630509461</v>
      </c>
      <c r="AO9" s="933">
        <v>887463.80783251417</v>
      </c>
      <c r="AP9" s="933">
        <v>141304.04606279443</v>
      </c>
      <c r="AQ9" s="933">
        <v>411665.98966094764</v>
      </c>
    </row>
    <row r="10" spans="1:43">
      <c r="A10" s="930">
        <v>5</v>
      </c>
      <c r="B10" s="933">
        <v>234431</v>
      </c>
      <c r="C10" s="933">
        <v>171826</v>
      </c>
      <c r="D10" s="933">
        <v>61201</v>
      </c>
      <c r="E10" s="933">
        <v>311736</v>
      </c>
      <c r="F10" s="933">
        <v>966394</v>
      </c>
      <c r="G10" s="933">
        <v>1029466</v>
      </c>
      <c r="H10" s="933">
        <v>1580979</v>
      </c>
      <c r="I10" s="933">
        <v>1309369</v>
      </c>
      <c r="J10" s="933">
        <v>1130307</v>
      </c>
      <c r="K10" s="933">
        <v>1090898</v>
      </c>
      <c r="L10" s="933">
        <v>303493</v>
      </c>
      <c r="M10" s="933">
        <v>100737</v>
      </c>
      <c r="N10" s="933">
        <v>340482</v>
      </c>
      <c r="O10" s="933">
        <v>153962.00394486208</v>
      </c>
      <c r="P10" s="933">
        <v>110890.3255767114</v>
      </c>
      <c r="Q10" s="933">
        <v>113496.16899416297</v>
      </c>
      <c r="R10" s="933">
        <v>10520.088654455943</v>
      </c>
      <c r="S10" s="933">
        <v>21075.226096690709</v>
      </c>
      <c r="T10" s="933">
        <v>12381.00569744399</v>
      </c>
      <c r="U10" s="933">
        <v>37950.434228352322</v>
      </c>
      <c r="V10" s="933">
        <v>150985.73428184967</v>
      </c>
      <c r="W10" s="933">
        <v>122343.53628317814</v>
      </c>
      <c r="X10" s="933">
        <v>260290.61669545068</v>
      </c>
      <c r="Y10" s="933">
        <v>102012.9369202025</v>
      </c>
      <c r="Z10" s="933">
        <v>220728.83511978053</v>
      </c>
      <c r="AA10" s="933">
        <v>454448.8563066608</v>
      </c>
      <c r="AB10" s="933">
        <v>168007.21038196865</v>
      </c>
      <c r="AC10" s="933">
        <v>19247.688823850807</v>
      </c>
      <c r="AD10" s="933">
        <v>57328.887661147397</v>
      </c>
      <c r="AE10" s="933">
        <v>37770.94178920157</v>
      </c>
      <c r="AF10" s="933">
        <v>14469.986818605938</v>
      </c>
      <c r="AG10" s="409">
        <v>47331.393883693316</v>
      </c>
      <c r="AH10" s="933">
        <v>121016.91382526889</v>
      </c>
      <c r="AI10" s="933">
        <v>201391.03384443303</v>
      </c>
      <c r="AJ10" s="933">
        <v>215494.59161575342</v>
      </c>
      <c r="AK10" s="933">
        <v>427116.18634314311</v>
      </c>
      <c r="AL10" s="933">
        <v>717810.65238327708</v>
      </c>
      <c r="AM10" s="933"/>
      <c r="AN10" s="933">
        <v>267187.67573536607</v>
      </c>
      <c r="AO10" s="933">
        <v>685136.50654196518</v>
      </c>
      <c r="AP10" s="933">
        <v>7428.1741959667215</v>
      </c>
      <c r="AQ10" s="933">
        <v>37260.94861601173</v>
      </c>
    </row>
    <row r="11" spans="1:43">
      <c r="A11" s="930">
        <v>6</v>
      </c>
      <c r="B11" s="933">
        <v>14548</v>
      </c>
      <c r="C11" s="933">
        <v>49689</v>
      </c>
      <c r="D11" s="933">
        <v>46427</v>
      </c>
      <c r="E11" s="933">
        <v>180944</v>
      </c>
      <c r="F11" s="933">
        <v>276153</v>
      </c>
      <c r="G11" s="933">
        <v>365702</v>
      </c>
      <c r="H11" s="933">
        <v>282121</v>
      </c>
      <c r="I11" s="933">
        <v>314011</v>
      </c>
      <c r="J11" s="933">
        <v>233996</v>
      </c>
      <c r="K11" s="933">
        <v>298608</v>
      </c>
      <c r="L11" s="933">
        <v>100455</v>
      </c>
      <c r="M11" s="933">
        <v>6565</v>
      </c>
      <c r="N11" s="933">
        <v>89430</v>
      </c>
      <c r="O11" s="933">
        <v>7029.7994070211971</v>
      </c>
      <c r="P11" s="933">
        <v>41633.102528803029</v>
      </c>
      <c r="Q11" s="933">
        <v>7807.6105857943057</v>
      </c>
      <c r="R11" s="933">
        <v>2591.9986632373966</v>
      </c>
      <c r="S11" s="933">
        <v>1767.3014844680713</v>
      </c>
      <c r="T11" s="933">
        <v>1038.2317915790343</v>
      </c>
      <c r="U11" s="933"/>
      <c r="V11" s="933">
        <v>28268.475659804379</v>
      </c>
      <c r="W11" s="933">
        <v>13739.769629284323</v>
      </c>
      <c r="X11" s="933">
        <v>38496.63372442517</v>
      </c>
      <c r="Y11" s="933">
        <v>11301.411860098897</v>
      </c>
      <c r="Z11" s="933">
        <v>43785.318257832507</v>
      </c>
      <c r="AA11" s="933">
        <v>103360.33744425164</v>
      </c>
      <c r="AB11" s="933">
        <v>27528.805444822392</v>
      </c>
      <c r="AC11" s="933">
        <v>2234.5795945134701</v>
      </c>
      <c r="AD11" s="409"/>
      <c r="AF11" s="933"/>
      <c r="AH11" s="933">
        <v>17181.487956608962</v>
      </c>
      <c r="AI11" s="933">
        <v>34323.403836922262</v>
      </c>
      <c r="AJ11" s="933">
        <v>77989.047064277664</v>
      </c>
      <c r="AK11" s="933">
        <v>130831.31317848152</v>
      </c>
      <c r="AL11" s="933">
        <v>135061.27415655283</v>
      </c>
      <c r="AM11" s="933"/>
      <c r="AN11" s="933">
        <v>26524.226125494817</v>
      </c>
      <c r="AO11" s="933">
        <v>526705.29309757648</v>
      </c>
      <c r="AP11" s="933">
        <v>6083.980973364567</v>
      </c>
      <c r="AQ11" s="933">
        <v>110.76702163397799</v>
      </c>
    </row>
    <row r="12" spans="1:43">
      <c r="A12" s="930">
        <v>7</v>
      </c>
      <c r="B12" s="933">
        <v>16751</v>
      </c>
      <c r="C12" s="933">
        <v>15094</v>
      </c>
      <c r="D12" s="933">
        <v>22580</v>
      </c>
      <c r="E12" s="933">
        <v>44884</v>
      </c>
      <c r="F12" s="933">
        <v>27694</v>
      </c>
      <c r="G12" s="933">
        <v>77818</v>
      </c>
      <c r="H12" s="933">
        <v>24680</v>
      </c>
      <c r="I12" s="933">
        <v>91165</v>
      </c>
      <c r="J12" s="933">
        <v>31124</v>
      </c>
      <c r="K12" s="933">
        <v>12199</v>
      </c>
      <c r="L12" s="933">
        <v>16051</v>
      </c>
      <c r="M12" s="933">
        <v>1726</v>
      </c>
      <c r="N12" s="933">
        <v>5595</v>
      </c>
      <c r="O12" s="933">
        <v>4197.2958903793024</v>
      </c>
      <c r="P12" s="933">
        <v>0</v>
      </c>
      <c r="Q12" s="933">
        <v>1714.6912737325094</v>
      </c>
      <c r="R12" s="933">
        <v>526.03487802234554</v>
      </c>
      <c r="S12" s="933">
        <v>380.78725454530888</v>
      </c>
      <c r="T12" s="933">
        <v>223.70005172944803</v>
      </c>
      <c r="U12" s="933"/>
      <c r="V12" s="933"/>
      <c r="W12" s="933"/>
      <c r="X12" s="933"/>
      <c r="Y12" s="933"/>
      <c r="Z12" s="933"/>
      <c r="AA12" s="933"/>
      <c r="AB12" s="933"/>
      <c r="AC12" s="933"/>
      <c r="AD12" s="409"/>
      <c r="AI12" s="934"/>
      <c r="AJ12" s="935"/>
      <c r="AK12" s="934"/>
      <c r="AL12" s="934"/>
      <c r="AQ12" s="933"/>
    </row>
    <row r="13" spans="1:43" ht="18" customHeight="1">
      <c r="A13" s="933"/>
      <c r="B13" s="933"/>
      <c r="C13" s="933"/>
      <c r="D13" s="936"/>
      <c r="E13" s="937"/>
      <c r="F13" s="933"/>
      <c r="G13" s="933"/>
      <c r="H13" s="933"/>
      <c r="I13" s="933"/>
      <c r="J13" s="933"/>
      <c r="K13" s="933"/>
      <c r="L13" s="933"/>
      <c r="M13" s="933"/>
      <c r="N13" s="933"/>
      <c r="O13" s="933"/>
      <c r="P13" s="933"/>
      <c r="Q13" s="933"/>
      <c r="R13" s="933"/>
      <c r="S13" s="933"/>
      <c r="T13" s="933"/>
      <c r="U13" s="933"/>
      <c r="V13" s="933"/>
      <c r="W13" s="933"/>
      <c r="Z13" s="933"/>
      <c r="AA13" s="933"/>
      <c r="AB13" s="933"/>
      <c r="AC13" s="933"/>
      <c r="AD13" s="409"/>
      <c r="AE13" s="409"/>
      <c r="AF13" s="409"/>
      <c r="AG13" s="409"/>
      <c r="AI13" s="934"/>
      <c r="AJ13" s="933"/>
      <c r="AK13" s="934"/>
      <c r="AL13" s="934"/>
    </row>
    <row r="14" spans="1:43">
      <c r="A14" s="934"/>
      <c r="B14" s="930" t="s">
        <v>482</v>
      </c>
      <c r="C14" s="934"/>
      <c r="D14" s="934"/>
      <c r="E14" s="934"/>
      <c r="F14" s="934"/>
      <c r="G14" s="934"/>
      <c r="H14" s="934"/>
      <c r="I14" s="934"/>
      <c r="J14" s="934"/>
      <c r="K14" s="934"/>
      <c r="L14" s="934"/>
      <c r="M14" s="934"/>
      <c r="N14" s="934"/>
      <c r="O14" s="934"/>
      <c r="P14" s="934"/>
      <c r="Q14" s="934"/>
      <c r="R14" s="934"/>
      <c r="S14" s="934"/>
      <c r="T14" s="934"/>
      <c r="U14" s="934"/>
      <c r="V14" s="934"/>
      <c r="Y14" s="930"/>
      <c r="Z14" s="930"/>
      <c r="AA14" s="930"/>
      <c r="AB14" s="930"/>
      <c r="AC14" s="930"/>
      <c r="AD14" s="930"/>
      <c r="AI14" s="934"/>
      <c r="AJ14" s="933"/>
      <c r="AK14" s="934"/>
      <c r="AL14" s="934"/>
    </row>
    <row r="15" spans="1:43">
      <c r="A15" s="930" t="s">
        <v>463</v>
      </c>
      <c r="B15" s="930">
        <v>1983</v>
      </c>
      <c r="C15" s="930">
        <v>1984</v>
      </c>
      <c r="D15" s="930">
        <v>1985</v>
      </c>
      <c r="E15" s="930">
        <v>1986</v>
      </c>
      <c r="F15" s="930">
        <v>1987</v>
      </c>
      <c r="G15" s="930">
        <v>1988</v>
      </c>
      <c r="H15" s="930">
        <v>1989</v>
      </c>
      <c r="I15" s="930">
        <v>1990</v>
      </c>
      <c r="J15" s="930">
        <v>1991</v>
      </c>
      <c r="K15" s="930">
        <v>1992</v>
      </c>
      <c r="L15" s="930">
        <v>1993</v>
      </c>
      <c r="M15" s="930">
        <v>1994</v>
      </c>
      <c r="N15" s="930">
        <v>1995</v>
      </c>
      <c r="O15" s="930">
        <v>1996</v>
      </c>
      <c r="P15" s="930">
        <v>1997</v>
      </c>
      <c r="Q15" s="930">
        <v>1998</v>
      </c>
      <c r="R15" s="930">
        <v>1999</v>
      </c>
      <c r="S15" s="930">
        <v>2000</v>
      </c>
      <c r="T15" s="930">
        <v>2001</v>
      </c>
      <c r="U15" s="930">
        <v>2002</v>
      </c>
      <c r="V15" s="930">
        <v>2003</v>
      </c>
      <c r="W15" s="930">
        <v>2004</v>
      </c>
      <c r="X15" s="930">
        <v>2005</v>
      </c>
      <c r="Y15" s="930">
        <v>2006</v>
      </c>
      <c r="Z15" s="930">
        <v>2007</v>
      </c>
      <c r="AA15" s="930">
        <v>2008</v>
      </c>
      <c r="AB15" s="930">
        <v>2009</v>
      </c>
      <c r="AC15" s="930">
        <v>2010</v>
      </c>
      <c r="AD15" s="930">
        <v>2011</v>
      </c>
      <c r="AE15" s="930">
        <v>2012</v>
      </c>
      <c r="AF15" s="930">
        <v>2013</v>
      </c>
      <c r="AG15" s="930">
        <v>2014</v>
      </c>
      <c r="AH15" s="930">
        <v>2015</v>
      </c>
      <c r="AI15" s="930">
        <v>2016</v>
      </c>
      <c r="AJ15" s="935">
        <v>2017</v>
      </c>
      <c r="AK15" s="934">
        <v>2018</v>
      </c>
      <c r="AL15" s="930">
        <v>2019</v>
      </c>
      <c r="AM15" s="934">
        <v>2020</v>
      </c>
      <c r="AN15" s="930">
        <v>2021</v>
      </c>
      <c r="AO15" s="934">
        <v>2022</v>
      </c>
      <c r="AP15" s="934">
        <v>2023</v>
      </c>
      <c r="AQ15" s="934">
        <v>2024</v>
      </c>
    </row>
    <row r="16" spans="1:43">
      <c r="A16" s="930">
        <v>0</v>
      </c>
      <c r="B16" s="933">
        <v>2820</v>
      </c>
      <c r="C16" s="933">
        <v>189</v>
      </c>
      <c r="D16" s="933">
        <v>24461</v>
      </c>
      <c r="E16" s="933">
        <v>1094</v>
      </c>
      <c r="F16" s="933">
        <v>596</v>
      </c>
      <c r="G16" s="933">
        <v>2080</v>
      </c>
      <c r="H16" s="933"/>
      <c r="I16" s="933">
        <v>129</v>
      </c>
      <c r="J16" s="933"/>
      <c r="K16" s="933">
        <v>420</v>
      </c>
      <c r="L16" s="933">
        <v>68</v>
      </c>
      <c r="M16" s="933">
        <v>1741</v>
      </c>
      <c r="N16" s="933">
        <v>125</v>
      </c>
      <c r="O16" s="933">
        <v>2893.6581475962498</v>
      </c>
      <c r="P16" s="933">
        <v>77447.803213972918</v>
      </c>
      <c r="Q16" s="933">
        <v>19812.76254435907</v>
      </c>
      <c r="R16" s="933">
        <v>28108.30794648789</v>
      </c>
      <c r="S16" s="933">
        <v>8143.6693425436561</v>
      </c>
      <c r="T16" s="933">
        <v>4784.1392574177444</v>
      </c>
      <c r="U16" s="933">
        <v>522.59534319463955</v>
      </c>
      <c r="V16" s="933"/>
      <c r="W16" s="933"/>
      <c r="X16" s="933"/>
      <c r="Y16" s="933">
        <v>5487.1832179228768</v>
      </c>
      <c r="Z16" s="933">
        <v>57.859844041071774</v>
      </c>
      <c r="AA16" s="933">
        <v>1678.7825385198735</v>
      </c>
      <c r="AB16" s="933">
        <v>559.35781183893391</v>
      </c>
      <c r="AC16" s="933">
        <v>8016.1940216111416</v>
      </c>
      <c r="AD16" s="933">
        <v>705354.9840742409</v>
      </c>
      <c r="AE16" s="933">
        <v>208245.40271400008</v>
      </c>
      <c r="AF16" s="933">
        <v>270473.98591485602</v>
      </c>
      <c r="AG16" s="409">
        <v>34452.417332671881</v>
      </c>
      <c r="AH16" s="933">
        <v>52935.968469990461</v>
      </c>
      <c r="AI16" s="933">
        <v>184040.25827893391</v>
      </c>
      <c r="AJ16" s="933">
        <v>154117.94712064086</v>
      </c>
      <c r="AK16" s="933">
        <v>242939.98400902413</v>
      </c>
      <c r="AL16" s="933">
        <v>154589.47059888529</v>
      </c>
      <c r="AN16" s="933">
        <v>835317.72520012467</v>
      </c>
      <c r="AO16" s="932">
        <v>258873.73710460827</v>
      </c>
      <c r="AP16" s="933">
        <v>605015.18545271037</v>
      </c>
      <c r="AQ16" s="933">
        <v>170727.94950122069</v>
      </c>
    </row>
    <row r="17" spans="1:42">
      <c r="A17" s="933">
        <v>1</v>
      </c>
      <c r="B17" s="933">
        <v>176743</v>
      </c>
      <c r="C17" s="933">
        <v>126499</v>
      </c>
      <c r="D17" s="933">
        <v>191987</v>
      </c>
      <c r="E17" s="933">
        <v>330163</v>
      </c>
      <c r="F17" s="933">
        <v>682515</v>
      </c>
      <c r="G17" s="933">
        <v>379930</v>
      </c>
      <c r="H17" s="933">
        <v>889223</v>
      </c>
      <c r="I17" s="933">
        <v>624613</v>
      </c>
      <c r="J17" s="933">
        <v>588710</v>
      </c>
      <c r="K17" s="933">
        <v>106919</v>
      </c>
      <c r="L17" s="933">
        <v>55705</v>
      </c>
      <c r="M17" s="933">
        <v>41876</v>
      </c>
      <c r="N17" s="933">
        <v>62995.236188443298</v>
      </c>
      <c r="O17" s="933">
        <v>551092.65984617104</v>
      </c>
      <c r="P17" s="933">
        <v>1211336.8588553795</v>
      </c>
      <c r="Q17" s="933">
        <v>330086.45870426478</v>
      </c>
      <c r="R17" s="933">
        <v>261948.27633264227</v>
      </c>
      <c r="S17" s="933">
        <v>153886.04073952642</v>
      </c>
      <c r="T17" s="933">
        <v>86731.639353172795</v>
      </c>
      <c r="U17" s="933">
        <v>142701.95663339223</v>
      </c>
      <c r="V17" s="933">
        <v>4398.9929304732023</v>
      </c>
      <c r="W17" s="933">
        <v>551.50096151581727</v>
      </c>
      <c r="X17" s="933">
        <v>109132.88972300271</v>
      </c>
      <c r="Y17" s="933">
        <v>18391.694535721996</v>
      </c>
      <c r="Z17" s="933">
        <v>56923.712743379598</v>
      </c>
      <c r="AA17" s="933">
        <v>169732.06272975894</v>
      </c>
      <c r="AB17" s="933">
        <v>44070.453423505583</v>
      </c>
      <c r="AC17" s="933">
        <v>235162.6515825261</v>
      </c>
      <c r="AD17" s="933">
        <v>1113247.5194357822</v>
      </c>
      <c r="AE17" s="933">
        <v>946114.9493240274</v>
      </c>
      <c r="AF17" s="409">
        <v>553682.06886888249</v>
      </c>
      <c r="AG17" s="933">
        <v>1106083.3297845605</v>
      </c>
      <c r="AH17" s="933">
        <v>288467.32166391949</v>
      </c>
      <c r="AI17" s="933">
        <v>1170843.4056711595</v>
      </c>
      <c r="AJ17" s="933">
        <v>680303.9836370605</v>
      </c>
      <c r="AK17" s="933">
        <v>578809.16915512562</v>
      </c>
      <c r="AM17" s="933">
        <v>2715794.6399788633</v>
      </c>
      <c r="AN17" s="933">
        <v>1803928.6682831384</v>
      </c>
      <c r="AO17" s="933">
        <v>2368699.2598017082</v>
      </c>
      <c r="AP17" s="933">
        <v>718868.01879365172</v>
      </c>
    </row>
    <row r="18" spans="1:42">
      <c r="A18" s="933">
        <v>2</v>
      </c>
      <c r="B18" s="933">
        <v>619399</v>
      </c>
      <c r="C18" s="933">
        <v>674222</v>
      </c>
      <c r="D18" s="933">
        <v>586326</v>
      </c>
      <c r="E18" s="933">
        <v>1718995</v>
      </c>
      <c r="F18" s="933">
        <v>913613</v>
      </c>
      <c r="G18" s="933">
        <v>2036191</v>
      </c>
      <c r="H18" s="933">
        <v>1604457</v>
      </c>
      <c r="I18" s="933">
        <v>1961506</v>
      </c>
      <c r="J18" s="933">
        <v>623152</v>
      </c>
      <c r="K18" s="933">
        <v>664866</v>
      </c>
      <c r="L18" s="933">
        <v>170317</v>
      </c>
      <c r="M18" s="933">
        <v>417508.63183083182</v>
      </c>
      <c r="N18" s="933">
        <v>741832.60059685633</v>
      </c>
      <c r="O18" s="933">
        <v>979006.44033379934</v>
      </c>
      <c r="P18" s="933">
        <v>541112.30960940837</v>
      </c>
      <c r="Q18" s="933">
        <v>258327.79472868351</v>
      </c>
      <c r="R18" s="933">
        <v>151759.12626845733</v>
      </c>
      <c r="S18" s="933">
        <v>177207.44572766733</v>
      </c>
      <c r="T18" s="933">
        <v>258419.83850389472</v>
      </c>
      <c r="U18" s="933">
        <v>179479.90471435504</v>
      </c>
      <c r="V18" s="933">
        <v>81893.744054669398</v>
      </c>
      <c r="W18" s="933">
        <v>961898.60076313198</v>
      </c>
      <c r="X18" s="933">
        <v>180173.71070825608</v>
      </c>
      <c r="Y18" s="933">
        <v>244955.72360569416</v>
      </c>
      <c r="Z18" s="933">
        <v>473155.95304914523</v>
      </c>
      <c r="AA18" s="933">
        <v>139312.90826886805</v>
      </c>
      <c r="AB18" s="933">
        <v>818415.22382179706</v>
      </c>
      <c r="AC18" s="933">
        <v>2264277.9140931736</v>
      </c>
      <c r="AD18" s="933">
        <v>2227718.6328084189</v>
      </c>
      <c r="AE18" s="409">
        <v>1566946.9727839804</v>
      </c>
      <c r="AF18" s="933">
        <v>2147727.6278039352</v>
      </c>
      <c r="AG18" s="933">
        <v>1710185.8075130892</v>
      </c>
      <c r="AH18" s="933">
        <v>2798971.934920582</v>
      </c>
      <c r="AI18" s="933">
        <v>3780038.1857826575</v>
      </c>
      <c r="AJ18" s="933">
        <v>2285824.0688227075</v>
      </c>
      <c r="AL18" s="933">
        <v>3067687.1027332442</v>
      </c>
      <c r="AM18" s="933">
        <v>3712224.378373642</v>
      </c>
      <c r="AN18" s="933">
        <v>2635315.3318864945</v>
      </c>
      <c r="AO18" s="933">
        <v>2629626.0653723809</v>
      </c>
    </row>
    <row r="19" spans="1:42">
      <c r="A19" s="933">
        <v>3</v>
      </c>
      <c r="B19" s="933">
        <v>1009456</v>
      </c>
      <c r="C19" s="933">
        <v>1332075</v>
      </c>
      <c r="D19" s="933">
        <v>2151711</v>
      </c>
      <c r="E19" s="933">
        <v>2544783</v>
      </c>
      <c r="F19" s="933">
        <v>2658165</v>
      </c>
      <c r="G19" s="933">
        <v>2327931</v>
      </c>
      <c r="H19" s="933">
        <v>1495437</v>
      </c>
      <c r="I19" s="933">
        <v>1971575</v>
      </c>
      <c r="J19" s="933">
        <v>1347683</v>
      </c>
      <c r="K19" s="933">
        <v>320607</v>
      </c>
      <c r="L19" s="933">
        <v>980630.91469307407</v>
      </c>
      <c r="M19" s="933">
        <v>496298.45920327026</v>
      </c>
      <c r="N19" s="933">
        <v>423898.66444260214</v>
      </c>
      <c r="O19" s="933">
        <v>110766.16308368417</v>
      </c>
      <c r="P19" s="933">
        <v>90860.523770934073</v>
      </c>
      <c r="Q19" s="933">
        <v>53377.584530745407</v>
      </c>
      <c r="R19" s="933">
        <v>137393.90426426721</v>
      </c>
      <c r="S19" s="933">
        <v>363570.92831246171</v>
      </c>
      <c r="T19" s="933">
        <v>466303.38099605695</v>
      </c>
      <c r="U19" s="933">
        <v>483289.13608539547</v>
      </c>
      <c r="V19" s="933">
        <v>1023004.5558928199</v>
      </c>
      <c r="W19" s="933">
        <v>644528.97405372723</v>
      </c>
      <c r="X19" s="933">
        <v>598210.54107541835</v>
      </c>
      <c r="Y19" s="933">
        <v>477028.17658286489</v>
      </c>
      <c r="Z19" s="933">
        <v>128577.56714702156</v>
      </c>
      <c r="AA19" s="933">
        <v>369180.45687124442</v>
      </c>
      <c r="AB19" s="933">
        <v>703379.36624317465</v>
      </c>
      <c r="AC19" s="933">
        <v>709234.86716198351</v>
      </c>
      <c r="AD19" s="409">
        <v>740444.36436117243</v>
      </c>
      <c r="AE19" s="933">
        <v>1350624.5780564749</v>
      </c>
      <c r="AF19" s="933">
        <v>2106305.3061349606</v>
      </c>
      <c r="AG19" s="933">
        <v>1836465.8184829387</v>
      </c>
      <c r="AH19" s="933">
        <v>2794181.4267835272</v>
      </c>
      <c r="AI19" s="933">
        <v>3110096.5412648935</v>
      </c>
      <c r="AK19" s="933">
        <v>1734669.8341004788</v>
      </c>
      <c r="AL19" s="933">
        <v>1412162.148817864</v>
      </c>
      <c r="AM19" s="933">
        <v>1253526.5272216562</v>
      </c>
      <c r="AN19" s="933">
        <v>2037791.5779849095</v>
      </c>
    </row>
    <row r="20" spans="1:42">
      <c r="A20" s="933">
        <v>4</v>
      </c>
      <c r="B20" s="933">
        <v>1556512</v>
      </c>
      <c r="C20" s="933">
        <v>1601163</v>
      </c>
      <c r="D20" s="933">
        <v>2850908</v>
      </c>
      <c r="E20" s="933">
        <v>2891544</v>
      </c>
      <c r="F20" s="933">
        <v>2658842</v>
      </c>
      <c r="G20" s="933">
        <v>172164</v>
      </c>
      <c r="H20" s="933">
        <v>644966</v>
      </c>
      <c r="I20" s="933">
        <v>547308</v>
      </c>
      <c r="J20" s="933">
        <v>574014</v>
      </c>
      <c r="K20" s="933">
        <v>495336.10339025303</v>
      </c>
      <c r="L20" s="933">
        <v>424344.77660829498</v>
      </c>
      <c r="M20" s="933">
        <v>283837.85932596913</v>
      </c>
      <c r="N20" s="933">
        <v>27746.229301601285</v>
      </c>
      <c r="O20" s="933">
        <v>52950.356997250456</v>
      </c>
      <c r="P20" s="933">
        <v>31106.602067134736</v>
      </c>
      <c r="Q20" s="933">
        <v>99051.150077050028</v>
      </c>
      <c r="R20" s="933">
        <v>259917.25628940872</v>
      </c>
      <c r="S20" s="933">
        <v>217335.45750832424</v>
      </c>
      <c r="T20" s="933">
        <v>412636.6682075421</v>
      </c>
      <c r="U20" s="933">
        <v>360939.24605481123</v>
      </c>
      <c r="V20" s="933">
        <v>531602.70943010657</v>
      </c>
      <c r="W20" s="933">
        <v>791174.57872732286</v>
      </c>
      <c r="X20" s="933">
        <v>323257.53594906715</v>
      </c>
      <c r="Y20" s="933">
        <v>82472.689621021709</v>
      </c>
      <c r="Z20" s="933">
        <v>195180.64804253605</v>
      </c>
      <c r="AA20" s="933">
        <v>317562.65478047915</v>
      </c>
      <c r="AB20" s="933">
        <v>109638.43160415126</v>
      </c>
      <c r="AC20" s="409">
        <v>280728.52840338665</v>
      </c>
      <c r="AD20" s="933">
        <v>536377.39147309889</v>
      </c>
      <c r="AE20" s="933">
        <v>826119.23708101665</v>
      </c>
      <c r="AF20" s="933">
        <v>759241.85273745179</v>
      </c>
      <c r="AG20" s="933">
        <v>1327356.9888751477</v>
      </c>
      <c r="AH20" s="933">
        <v>2180724.3393257</v>
      </c>
      <c r="AJ20" s="933">
        <v>904353.29630509461</v>
      </c>
      <c r="AK20" s="933">
        <v>887463.80783251417</v>
      </c>
      <c r="AL20" s="933">
        <v>141304.04606279443</v>
      </c>
      <c r="AM20" s="933">
        <v>411665.98966094764</v>
      </c>
    </row>
    <row r="21" spans="1:42">
      <c r="A21" s="933">
        <v>5</v>
      </c>
      <c r="B21" s="933">
        <v>1029466</v>
      </c>
      <c r="C21" s="933">
        <v>1580979</v>
      </c>
      <c r="D21" s="933">
        <v>1309369</v>
      </c>
      <c r="E21" s="933">
        <v>1130307</v>
      </c>
      <c r="F21" s="933">
        <v>1090898</v>
      </c>
      <c r="G21" s="933">
        <v>303493</v>
      </c>
      <c r="H21" s="933">
        <v>100737</v>
      </c>
      <c r="I21" s="933">
        <v>340482</v>
      </c>
      <c r="J21" s="933">
        <v>153962.00394486208</v>
      </c>
      <c r="K21" s="933">
        <v>110890.3255767114</v>
      </c>
      <c r="L21" s="933">
        <v>113496.16899416297</v>
      </c>
      <c r="M21" s="933">
        <v>10520.088654455943</v>
      </c>
      <c r="N21" s="933">
        <v>21075.226096690709</v>
      </c>
      <c r="O21" s="933">
        <v>12381.00569744399</v>
      </c>
      <c r="P21" s="933">
        <v>37950.434228352322</v>
      </c>
      <c r="Q21" s="933">
        <v>150985.73428184967</v>
      </c>
      <c r="R21" s="933">
        <v>122343.53628317814</v>
      </c>
      <c r="S21" s="933">
        <v>260290.61669545068</v>
      </c>
      <c r="T21" s="933">
        <v>102012.9369202025</v>
      </c>
      <c r="U21" s="933">
        <v>220728.83511978053</v>
      </c>
      <c r="V21" s="933">
        <v>454448.8563066608</v>
      </c>
      <c r="W21" s="933">
        <v>168007.21038196865</v>
      </c>
      <c r="X21" s="933">
        <v>19247.688823850807</v>
      </c>
      <c r="Y21" s="933">
        <v>57328.887661147397</v>
      </c>
      <c r="Z21" s="933">
        <v>37770.94178920157</v>
      </c>
      <c r="AA21" s="933">
        <v>14469.986818605938</v>
      </c>
      <c r="AB21" s="409">
        <v>47331.393883693316</v>
      </c>
      <c r="AC21" s="933">
        <v>121016.91382526889</v>
      </c>
      <c r="AD21" s="933">
        <v>201391.03384443303</v>
      </c>
      <c r="AE21" s="933">
        <v>215494.59161575342</v>
      </c>
      <c r="AF21" s="933">
        <v>427116.18634314311</v>
      </c>
      <c r="AG21" s="933">
        <v>717810.65238327708</v>
      </c>
      <c r="AI21" s="933">
        <v>267187.67573536607</v>
      </c>
      <c r="AJ21" s="933">
        <v>685136.50654196518</v>
      </c>
      <c r="AK21" s="933">
        <v>7428.1741959667215</v>
      </c>
      <c r="AL21" s="933">
        <v>37260.94861601173</v>
      </c>
    </row>
    <row r="22" spans="1:42">
      <c r="A22" s="933">
        <v>6</v>
      </c>
      <c r="B22" s="933">
        <v>282121</v>
      </c>
      <c r="C22" s="933">
        <v>314011</v>
      </c>
      <c r="D22" s="933">
        <v>233996</v>
      </c>
      <c r="E22" s="933">
        <v>298608</v>
      </c>
      <c r="F22" s="933">
        <v>100455</v>
      </c>
      <c r="G22" s="933">
        <v>6565</v>
      </c>
      <c r="H22" s="933">
        <v>89430</v>
      </c>
      <c r="I22" s="933">
        <v>7029.7994070211971</v>
      </c>
      <c r="J22" s="933">
        <v>41633.102528803029</v>
      </c>
      <c r="K22" s="933">
        <v>7807.6105857943057</v>
      </c>
      <c r="L22" s="933">
        <v>2591.9986632373966</v>
      </c>
      <c r="M22" s="933">
        <v>1767.3014844680713</v>
      </c>
      <c r="N22" s="933">
        <v>1038.2317915790343</v>
      </c>
      <c r="O22" s="933"/>
      <c r="P22" s="933">
        <v>30355.212123016943</v>
      </c>
      <c r="Q22" s="933">
        <v>13739.769629284323</v>
      </c>
      <c r="R22" s="933">
        <v>38496.63372442517</v>
      </c>
      <c r="S22" s="933">
        <v>11301.411860098897</v>
      </c>
      <c r="T22" s="933">
        <v>43785.318257832507</v>
      </c>
      <c r="U22" s="933">
        <v>103360.33744425164</v>
      </c>
      <c r="V22" s="933">
        <v>27528.805444822392</v>
      </c>
      <c r="W22" s="933">
        <v>2234.5795945134691</v>
      </c>
      <c r="X22" s="933"/>
      <c r="Y22" s="933"/>
      <c r="Z22" s="933"/>
      <c r="AA22" s="933"/>
      <c r="AB22" s="933">
        <v>17181.487956608962</v>
      </c>
      <c r="AC22" s="933">
        <v>34323.403836922262</v>
      </c>
      <c r="AD22" s="933">
        <v>77989.047064277664</v>
      </c>
      <c r="AE22" s="933">
        <v>130831.31317848152</v>
      </c>
      <c r="AF22" s="933">
        <v>135061.27415655283</v>
      </c>
      <c r="AH22" s="932">
        <v>26524.226125494817</v>
      </c>
      <c r="AI22" s="933">
        <v>526705.29309757648</v>
      </c>
      <c r="AJ22" s="933">
        <v>6083.980973364567</v>
      </c>
      <c r="AK22" s="933">
        <v>110.76702163397799</v>
      </c>
    </row>
    <row r="23" spans="1:42" ht="21" customHeight="1">
      <c r="A23" s="933">
        <v>7</v>
      </c>
      <c r="B23" s="933">
        <v>91165</v>
      </c>
      <c r="C23" s="933">
        <v>31124</v>
      </c>
      <c r="D23" s="933">
        <v>12199</v>
      </c>
      <c r="E23" s="933">
        <v>16051</v>
      </c>
      <c r="F23" s="933">
        <v>1726</v>
      </c>
      <c r="G23" s="933">
        <v>5595</v>
      </c>
      <c r="H23" s="933">
        <v>4197.2958903793024</v>
      </c>
      <c r="I23" s="933">
        <v>10</v>
      </c>
      <c r="J23" s="933">
        <v>1714.6912737325094</v>
      </c>
      <c r="K23" s="933">
        <v>526.03487802234554</v>
      </c>
      <c r="L23" s="933">
        <v>380.78725454530888</v>
      </c>
      <c r="M23" s="933">
        <v>223.70005172944803</v>
      </c>
      <c r="N23" s="933"/>
      <c r="O23" s="933"/>
      <c r="P23" s="933"/>
      <c r="Q23" s="933"/>
      <c r="R23" s="933"/>
      <c r="S23" s="933"/>
      <c r="T23" s="933"/>
      <c r="U23" s="933"/>
      <c r="V23" s="933"/>
      <c r="W23" s="933"/>
      <c r="X23" s="933"/>
      <c r="Y23" s="933"/>
      <c r="Z23" s="933"/>
      <c r="AA23" s="933"/>
      <c r="AB23" s="933"/>
      <c r="AC23" s="933"/>
      <c r="AD23" s="933"/>
      <c r="AE23" s="933"/>
      <c r="AF23" s="933"/>
      <c r="AH23" s="933"/>
    </row>
    <row r="24" spans="1:42" ht="21" customHeight="1">
      <c r="A24" s="934"/>
      <c r="B24" s="934"/>
      <c r="C24" s="934"/>
      <c r="D24" s="934"/>
      <c r="E24" s="934"/>
      <c r="F24" s="934"/>
      <c r="G24" s="934"/>
      <c r="H24" s="934"/>
      <c r="I24" s="934"/>
      <c r="J24" s="934"/>
      <c r="K24" s="934"/>
      <c r="L24" s="934"/>
      <c r="M24" s="934"/>
      <c r="N24" s="934"/>
      <c r="O24" s="934"/>
      <c r="P24" s="934"/>
      <c r="Q24" s="934"/>
      <c r="R24" s="934"/>
      <c r="S24" s="933"/>
      <c r="T24" s="933"/>
      <c r="U24" s="933"/>
      <c r="V24" s="933"/>
      <c r="W24" s="933"/>
      <c r="X24" s="933"/>
      <c r="Y24" s="933"/>
      <c r="Z24" s="933"/>
      <c r="AA24" s="933"/>
      <c r="AB24" s="933"/>
      <c r="AC24" s="933"/>
      <c r="AD24" s="930"/>
      <c r="AE24" s="930"/>
      <c r="AF24" s="930"/>
    </row>
    <row r="25" spans="1:42" ht="21" customHeight="1">
      <c r="G25" s="930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933"/>
      <c r="AA25" s="933"/>
      <c r="AB25" s="933"/>
      <c r="AC25" s="933"/>
      <c r="AD25" s="933"/>
      <c r="AE25" s="933"/>
      <c r="AF25" s="933"/>
    </row>
    <row r="26" spans="1:42" ht="21" customHeight="1">
      <c r="A26" s="930" t="s">
        <v>481</v>
      </c>
      <c r="B26" s="930"/>
      <c r="C26" s="930"/>
      <c r="D26" s="930"/>
      <c r="E26" s="930"/>
      <c r="F26" s="930"/>
      <c r="G26" s="930"/>
      <c r="L26" s="938"/>
      <c r="N26" s="938"/>
      <c r="O26" s="938"/>
      <c r="Q26" s="933"/>
      <c r="AC26" s="933"/>
      <c r="AD26" s="933"/>
      <c r="AE26" s="933"/>
    </row>
    <row r="27" spans="1:42" ht="21" customHeight="1">
      <c r="G27" s="930"/>
      <c r="L27" s="938"/>
      <c r="N27" s="938"/>
      <c r="O27" s="938"/>
      <c r="R27" s="934" t="s">
        <v>483</v>
      </c>
      <c r="S27" s="934" t="s">
        <v>484</v>
      </c>
      <c r="T27" s="934"/>
      <c r="U27" s="934"/>
      <c r="V27" s="934"/>
      <c r="X27" s="939"/>
      <c r="Y27" s="939"/>
      <c r="AA27" s="933"/>
      <c r="AC27" s="933"/>
      <c r="AD27" s="933"/>
    </row>
    <row r="28" spans="1:42" ht="21" customHeight="1">
      <c r="B28" s="934"/>
      <c r="C28" s="934"/>
      <c r="D28" s="934"/>
      <c r="E28" s="934"/>
      <c r="F28" s="934"/>
      <c r="G28" s="930"/>
      <c r="H28" s="934"/>
      <c r="I28" s="934"/>
      <c r="J28" s="934"/>
      <c r="K28" s="934"/>
      <c r="L28" s="940"/>
      <c r="N28" s="938"/>
      <c r="O28" s="938"/>
      <c r="R28" s="941"/>
      <c r="S28" s="939"/>
      <c r="T28" s="939"/>
      <c r="U28" s="939"/>
      <c r="V28" s="939"/>
      <c r="W28" s="939"/>
      <c r="X28" s="939"/>
      <c r="Y28" s="939"/>
      <c r="AA28" s="933"/>
      <c r="AC28" s="933"/>
    </row>
    <row r="29" spans="1:42" ht="21" customHeight="1">
      <c r="B29" s="930"/>
      <c r="C29" s="930" t="s">
        <v>463</v>
      </c>
      <c r="D29" s="930">
        <v>0</v>
      </c>
      <c r="E29" s="930">
        <v>1</v>
      </c>
      <c r="F29" s="930">
        <v>2</v>
      </c>
      <c r="G29" s="930">
        <v>3</v>
      </c>
      <c r="H29" s="930">
        <v>4</v>
      </c>
      <c r="I29" s="930">
        <v>5</v>
      </c>
      <c r="J29" s="930">
        <v>6</v>
      </c>
      <c r="K29" s="930">
        <v>7</v>
      </c>
      <c r="L29" s="940"/>
      <c r="R29" s="934"/>
      <c r="S29" s="939"/>
      <c r="T29" s="939"/>
      <c r="U29" s="939"/>
      <c r="V29" s="939"/>
      <c r="W29" s="939"/>
      <c r="X29" s="939"/>
      <c r="Y29" s="939"/>
      <c r="AD29" s="933"/>
    </row>
    <row r="30" spans="1:42" ht="21" customHeight="1">
      <c r="B30" s="930" t="s">
        <v>482</v>
      </c>
      <c r="C30" s="930">
        <v>1983</v>
      </c>
      <c r="D30" s="933">
        <v>2820</v>
      </c>
      <c r="E30" s="933">
        <v>176743</v>
      </c>
      <c r="F30" s="933">
        <v>619399</v>
      </c>
      <c r="G30" s="933">
        <v>1009456</v>
      </c>
      <c r="H30" s="933">
        <v>1556512</v>
      </c>
      <c r="I30" s="933">
        <v>1029466</v>
      </c>
      <c r="J30" s="933">
        <v>282121</v>
      </c>
      <c r="K30" s="933">
        <v>91165</v>
      </c>
      <c r="L30" s="942"/>
      <c r="N30" s="938"/>
      <c r="O30" s="938"/>
      <c r="AA30" s="933"/>
      <c r="AC30" s="933"/>
      <c r="AD30" s="933"/>
    </row>
    <row r="31" spans="1:42" ht="21" customHeight="1">
      <c r="B31" s="930"/>
      <c r="C31" s="930">
        <v>1984</v>
      </c>
      <c r="D31" s="933">
        <v>189</v>
      </c>
      <c r="E31" s="933">
        <v>126499</v>
      </c>
      <c r="F31" s="933">
        <v>674222</v>
      </c>
      <c r="G31" s="933">
        <v>1332075</v>
      </c>
      <c r="H31" s="933">
        <v>1601163</v>
      </c>
      <c r="I31" s="933">
        <v>1580979</v>
      </c>
      <c r="J31" s="933">
        <v>314011</v>
      </c>
      <c r="K31" s="933">
        <v>31124</v>
      </c>
      <c r="L31" s="942"/>
      <c r="M31" s="933"/>
      <c r="N31" s="938"/>
      <c r="O31" s="938"/>
      <c r="AA31" s="933"/>
      <c r="AC31" s="933"/>
      <c r="AD31" s="933"/>
    </row>
    <row r="32" spans="1:42" ht="21" customHeight="1">
      <c r="B32" s="930"/>
      <c r="C32" s="930">
        <v>1985</v>
      </c>
      <c r="D32" s="933">
        <v>24461</v>
      </c>
      <c r="E32" s="933">
        <v>191987</v>
      </c>
      <c r="F32" s="933">
        <v>586326</v>
      </c>
      <c r="G32" s="933">
        <v>2151711</v>
      </c>
      <c r="H32" s="933">
        <v>2850908</v>
      </c>
      <c r="I32" s="933">
        <v>1309369</v>
      </c>
      <c r="J32" s="933">
        <v>233996</v>
      </c>
      <c r="K32" s="933">
        <v>12199</v>
      </c>
      <c r="L32" s="942"/>
      <c r="M32" s="933"/>
      <c r="N32" s="938"/>
      <c r="O32" s="938"/>
      <c r="AA32" s="933"/>
    </row>
    <row r="33" spans="2:27" ht="21" customHeight="1">
      <c r="B33" s="930"/>
      <c r="C33" s="930">
        <v>1986</v>
      </c>
      <c r="D33" s="933">
        <v>1094</v>
      </c>
      <c r="E33" s="933">
        <v>330163</v>
      </c>
      <c r="F33" s="933">
        <v>1718995</v>
      </c>
      <c r="G33" s="933">
        <v>2544783</v>
      </c>
      <c r="H33" s="933">
        <v>2891544</v>
      </c>
      <c r="I33" s="933">
        <v>1130307</v>
      </c>
      <c r="J33" s="933">
        <v>298608</v>
      </c>
      <c r="K33" s="933">
        <v>16051</v>
      </c>
      <c r="L33" s="942"/>
      <c r="M33" s="933"/>
      <c r="N33" s="938"/>
      <c r="O33" s="938"/>
      <c r="AA33" s="933"/>
    </row>
    <row r="34" spans="2:27" ht="21" customHeight="1">
      <c r="B34" s="930"/>
      <c r="C34" s="930">
        <v>1987</v>
      </c>
      <c r="D34" s="933">
        <v>596</v>
      </c>
      <c r="E34" s="933">
        <v>682515</v>
      </c>
      <c r="F34" s="933">
        <v>913613</v>
      </c>
      <c r="G34" s="933">
        <v>2658165</v>
      </c>
      <c r="H34" s="933">
        <v>2658842</v>
      </c>
      <c r="I34" s="933">
        <v>1090898</v>
      </c>
      <c r="J34" s="933">
        <v>100455</v>
      </c>
      <c r="K34" s="933">
        <v>1726</v>
      </c>
      <c r="L34" s="942"/>
      <c r="M34" s="933"/>
      <c r="N34" s="938"/>
      <c r="O34" s="938"/>
      <c r="AA34" s="933"/>
    </row>
    <row r="35" spans="2:27" ht="21" customHeight="1">
      <c r="B35" s="930"/>
      <c r="C35" s="930">
        <v>1988</v>
      </c>
      <c r="D35" s="933">
        <v>2080</v>
      </c>
      <c r="E35" s="933">
        <v>379930</v>
      </c>
      <c r="F35" s="933">
        <v>2036191</v>
      </c>
      <c r="G35" s="933">
        <v>2327931</v>
      </c>
      <c r="H35" s="933">
        <v>172164</v>
      </c>
      <c r="I35" s="933">
        <v>303493</v>
      </c>
      <c r="J35" s="933">
        <v>6565</v>
      </c>
      <c r="K35" s="933">
        <v>5595</v>
      </c>
      <c r="L35" s="942"/>
      <c r="M35" s="933"/>
      <c r="N35" s="938"/>
      <c r="O35" s="938"/>
      <c r="AA35" s="933"/>
    </row>
    <row r="36" spans="2:27" ht="21" customHeight="1">
      <c r="B36" s="930"/>
      <c r="C36" s="930">
        <v>1989</v>
      </c>
      <c r="D36" s="933"/>
      <c r="E36" s="933">
        <v>889223</v>
      </c>
      <c r="F36" s="933">
        <v>1604457</v>
      </c>
      <c r="G36" s="933">
        <v>1495437</v>
      </c>
      <c r="H36" s="933">
        <v>644966</v>
      </c>
      <c r="I36" s="933">
        <v>100737</v>
      </c>
      <c r="J36" s="933">
        <v>89430</v>
      </c>
      <c r="K36" s="933">
        <v>4197.2958903793024</v>
      </c>
      <c r="L36" s="942"/>
      <c r="M36" s="933"/>
      <c r="N36" s="938"/>
      <c r="O36" s="938"/>
      <c r="AA36" s="933"/>
    </row>
    <row r="37" spans="2:27" ht="21" customHeight="1">
      <c r="B37" s="930"/>
      <c r="C37" s="930">
        <v>1990</v>
      </c>
      <c r="D37" s="933">
        <v>129</v>
      </c>
      <c r="E37" s="933">
        <v>624613</v>
      </c>
      <c r="F37" s="933">
        <v>1961506</v>
      </c>
      <c r="G37" s="933">
        <v>1971575</v>
      </c>
      <c r="H37" s="933">
        <v>547308</v>
      </c>
      <c r="I37" s="933">
        <v>340482</v>
      </c>
      <c r="J37" s="933">
        <v>7029.7994070211971</v>
      </c>
      <c r="K37" s="933">
        <v>10</v>
      </c>
      <c r="L37" s="942"/>
      <c r="M37" s="933"/>
      <c r="N37" s="938"/>
      <c r="O37" s="938"/>
      <c r="AA37" s="933"/>
    </row>
    <row r="38" spans="2:27" ht="21" customHeight="1">
      <c r="B38" s="930"/>
      <c r="C38" s="930">
        <v>1991</v>
      </c>
      <c r="D38" s="933"/>
      <c r="E38" s="933">
        <v>588710</v>
      </c>
      <c r="F38" s="933">
        <v>623152</v>
      </c>
      <c r="G38" s="933">
        <v>1347683</v>
      </c>
      <c r="H38" s="933">
        <v>574014</v>
      </c>
      <c r="I38" s="933">
        <v>153962.00394486208</v>
      </c>
      <c r="J38" s="933">
        <v>41633.102528803029</v>
      </c>
      <c r="K38" s="933">
        <v>1714.6912737325094</v>
      </c>
      <c r="L38" s="942"/>
      <c r="M38" s="933"/>
      <c r="N38" s="938"/>
      <c r="O38" s="938"/>
      <c r="AA38" s="933"/>
    </row>
    <row r="39" spans="2:27" ht="21" customHeight="1">
      <c r="B39" s="930"/>
      <c r="C39" s="930">
        <v>1992</v>
      </c>
      <c r="D39" s="933">
        <v>420</v>
      </c>
      <c r="E39" s="933">
        <v>106919</v>
      </c>
      <c r="F39" s="933">
        <v>664866</v>
      </c>
      <c r="G39" s="933">
        <v>320607</v>
      </c>
      <c r="H39" s="933">
        <v>495336.10339025303</v>
      </c>
      <c r="I39" s="933">
        <v>110890.3255767114</v>
      </c>
      <c r="J39" s="933">
        <v>7807.6105857943057</v>
      </c>
      <c r="K39" s="933">
        <v>526.03487802234554</v>
      </c>
      <c r="L39" s="942"/>
      <c r="M39" s="933"/>
      <c r="N39" s="938"/>
      <c r="O39" s="938"/>
      <c r="AA39" s="933"/>
    </row>
    <row r="40" spans="2:27" ht="21" customHeight="1">
      <c r="B40" s="930"/>
      <c r="C40" s="930">
        <v>1993</v>
      </c>
      <c r="D40" s="933">
        <v>68</v>
      </c>
      <c r="E40" s="933">
        <v>55705</v>
      </c>
      <c r="F40" s="933">
        <v>170317</v>
      </c>
      <c r="G40" s="933">
        <v>980630.91469307407</v>
      </c>
      <c r="H40" s="933">
        <v>424344.77660829498</v>
      </c>
      <c r="I40" s="933">
        <v>113496.16899416297</v>
      </c>
      <c r="J40" s="933">
        <v>2591.9986632373966</v>
      </c>
      <c r="K40" s="933">
        <v>380.78725454530888</v>
      </c>
      <c r="L40" s="942"/>
      <c r="M40" s="933"/>
      <c r="N40" s="938"/>
      <c r="O40" s="938"/>
      <c r="AA40" s="933"/>
    </row>
    <row r="41" spans="2:27" ht="21" customHeight="1">
      <c r="B41" s="930"/>
      <c r="C41" s="930">
        <v>1994</v>
      </c>
      <c r="D41" s="933">
        <v>1741</v>
      </c>
      <c r="E41" s="933">
        <v>41876</v>
      </c>
      <c r="F41" s="933">
        <v>417508.63183083182</v>
      </c>
      <c r="G41" s="933">
        <v>496298.45920327026</v>
      </c>
      <c r="H41" s="933">
        <v>283837.85932596913</v>
      </c>
      <c r="I41" s="933">
        <v>10520.088654455943</v>
      </c>
      <c r="J41" s="933">
        <v>1767.3014844680713</v>
      </c>
      <c r="K41" s="933">
        <v>223.70005172944803</v>
      </c>
      <c r="L41" s="942"/>
      <c r="M41" s="933"/>
      <c r="N41" s="933"/>
      <c r="O41" s="933"/>
      <c r="AA41" s="933"/>
    </row>
    <row r="42" spans="2:27" ht="21" customHeight="1">
      <c r="B42" s="930"/>
      <c r="C42" s="930">
        <v>1995</v>
      </c>
      <c r="D42" s="933">
        <v>125</v>
      </c>
      <c r="E42" s="933">
        <v>62995.236188443298</v>
      </c>
      <c r="F42" s="933">
        <v>741832.60059685633</v>
      </c>
      <c r="G42" s="933">
        <v>423898.66444260214</v>
      </c>
      <c r="H42" s="933">
        <v>27746.229301601285</v>
      </c>
      <c r="I42" s="933">
        <v>21075.226096690709</v>
      </c>
      <c r="J42" s="933">
        <v>1038.2317915790343</v>
      </c>
      <c r="K42" s="933"/>
      <c r="L42" s="942"/>
      <c r="M42" s="933"/>
      <c r="N42" s="933"/>
      <c r="O42" s="933"/>
      <c r="AA42" s="933"/>
    </row>
    <row r="43" spans="2:27" ht="21" customHeight="1">
      <c r="B43" s="930"/>
      <c r="C43" s="930">
        <v>1996</v>
      </c>
      <c r="D43" s="933">
        <v>2893.6581475962498</v>
      </c>
      <c r="E43" s="933">
        <v>551092.65984617104</v>
      </c>
      <c r="F43" s="933">
        <v>979006.44033379934</v>
      </c>
      <c r="G43" s="933">
        <v>110766.16308368417</v>
      </c>
      <c r="H43" s="933">
        <v>52950.356997250456</v>
      </c>
      <c r="I43" s="933">
        <v>12381.00569744399</v>
      </c>
      <c r="J43" s="933"/>
      <c r="K43" s="933"/>
      <c r="L43" s="942"/>
      <c r="M43" s="933"/>
      <c r="N43" s="933"/>
      <c r="O43" s="933"/>
      <c r="AA43" s="933"/>
    </row>
    <row r="44" spans="2:27" ht="21" customHeight="1">
      <c r="B44" s="930"/>
      <c r="C44" s="930">
        <v>1997</v>
      </c>
      <c r="D44" s="933">
        <v>77447.803213972918</v>
      </c>
      <c r="E44" s="933">
        <v>1211336.8588553795</v>
      </c>
      <c r="F44" s="933">
        <v>541112.30960940837</v>
      </c>
      <c r="G44" s="933">
        <v>90860.523770934073</v>
      </c>
      <c r="H44" s="933">
        <v>31106.602067134736</v>
      </c>
      <c r="I44" s="933">
        <v>37950.434228352322</v>
      </c>
      <c r="J44" s="933">
        <v>30355.212123016943</v>
      </c>
      <c r="K44" s="933"/>
      <c r="L44" s="942"/>
      <c r="M44" s="933"/>
      <c r="N44" s="933"/>
      <c r="O44" s="933"/>
      <c r="AA44" s="933"/>
    </row>
    <row r="45" spans="2:27" ht="21" customHeight="1">
      <c r="B45" s="930"/>
      <c r="C45" s="930">
        <v>1998</v>
      </c>
      <c r="D45" s="933">
        <v>19812.76254435907</v>
      </c>
      <c r="E45" s="933">
        <v>330086.45870426478</v>
      </c>
      <c r="F45" s="933">
        <v>258327.79472868351</v>
      </c>
      <c r="G45" s="933">
        <v>53377.584530745407</v>
      </c>
      <c r="H45" s="933">
        <v>99051.150077050028</v>
      </c>
      <c r="I45" s="933">
        <v>150985.73428184967</v>
      </c>
      <c r="J45" s="933">
        <v>13739.769629284323</v>
      </c>
      <c r="K45" s="933"/>
      <c r="L45" s="942"/>
      <c r="M45" s="933"/>
      <c r="N45" s="933"/>
      <c r="O45" s="933"/>
      <c r="AA45" s="933"/>
    </row>
    <row r="46" spans="2:27" ht="21" customHeight="1">
      <c r="B46" s="930"/>
      <c r="C46" s="930">
        <v>1999</v>
      </c>
      <c r="D46" s="933">
        <v>28108.30794648789</v>
      </c>
      <c r="E46" s="933">
        <v>261948.27633264227</v>
      </c>
      <c r="F46" s="933">
        <v>151759.12626845733</v>
      </c>
      <c r="G46" s="933">
        <v>137393.90426426721</v>
      </c>
      <c r="H46" s="933">
        <v>259917.25628940872</v>
      </c>
      <c r="I46" s="933">
        <v>122343.53628317814</v>
      </c>
      <c r="J46" s="933">
        <v>38496.63372442517</v>
      </c>
      <c r="K46" s="933"/>
      <c r="L46" s="942"/>
      <c r="M46" s="933"/>
      <c r="N46" s="943"/>
      <c r="O46" s="943"/>
      <c r="AA46" s="933"/>
    </row>
    <row r="47" spans="2:27" ht="21" customHeight="1">
      <c r="B47" s="930"/>
      <c r="C47" s="930">
        <v>2000</v>
      </c>
      <c r="D47" s="933">
        <v>8143.6693425436561</v>
      </c>
      <c r="E47" s="933">
        <v>153886.04073952642</v>
      </c>
      <c r="F47" s="933">
        <v>177207.44572766733</v>
      </c>
      <c r="G47" s="933">
        <v>363570.92831246171</v>
      </c>
      <c r="H47" s="933">
        <v>217335.45750832424</v>
      </c>
      <c r="I47" s="933">
        <v>260290.61669545068</v>
      </c>
      <c r="J47" s="933">
        <v>11301.411860098897</v>
      </c>
      <c r="K47" s="933"/>
      <c r="M47" s="933"/>
      <c r="N47" s="943"/>
      <c r="O47" s="943"/>
      <c r="AA47" s="933"/>
    </row>
    <row r="48" spans="2:27" ht="21" customHeight="1">
      <c r="B48" s="930"/>
      <c r="C48" s="930">
        <v>2001</v>
      </c>
      <c r="D48" s="933">
        <v>4784.1392574177444</v>
      </c>
      <c r="E48" s="933">
        <v>86731.639353172795</v>
      </c>
      <c r="F48" s="933">
        <v>258419.83850389472</v>
      </c>
      <c r="G48" s="933">
        <v>466303.38099605695</v>
      </c>
      <c r="H48" s="933">
        <v>412636.6682075421</v>
      </c>
      <c r="I48" s="933">
        <v>102012.9369202025</v>
      </c>
      <c r="J48" s="933">
        <v>24474.866002742652</v>
      </c>
      <c r="K48" s="933"/>
      <c r="M48" s="933"/>
      <c r="N48" s="943"/>
      <c r="O48" s="943"/>
    </row>
    <row r="49" spans="2:15" ht="21" customHeight="1">
      <c r="B49" s="930"/>
      <c r="C49" s="930">
        <v>2002</v>
      </c>
      <c r="D49" s="933">
        <v>522.59534319463955</v>
      </c>
      <c r="E49" s="933">
        <v>142701.95663339223</v>
      </c>
      <c r="F49" s="933">
        <v>179479.90471435504</v>
      </c>
      <c r="G49" s="933">
        <v>483289.13608539547</v>
      </c>
      <c r="H49" s="933">
        <v>360939.24605481123</v>
      </c>
      <c r="I49" s="933">
        <v>220728.83511978053</v>
      </c>
      <c r="J49" s="933">
        <v>103360.33744425164</v>
      </c>
      <c r="K49" s="933"/>
      <c r="M49" s="933"/>
      <c r="N49" s="944"/>
      <c r="O49" s="945"/>
    </row>
    <row r="50" spans="2:15" ht="21" customHeight="1">
      <c r="B50" s="930"/>
      <c r="C50" s="930">
        <v>2003</v>
      </c>
      <c r="D50" s="933"/>
      <c r="E50" s="933">
        <v>4398.9929304732023</v>
      </c>
      <c r="F50" s="933">
        <v>81893.744054669398</v>
      </c>
      <c r="G50" s="933">
        <v>1023004.5558928199</v>
      </c>
      <c r="H50" s="933">
        <v>531602.70943010657</v>
      </c>
      <c r="I50" s="933">
        <v>454448.8563066608</v>
      </c>
      <c r="J50" s="933">
        <v>27528.805444822392</v>
      </c>
      <c r="K50" s="933"/>
      <c r="M50" s="933"/>
      <c r="N50" s="933"/>
      <c r="O50" s="933"/>
    </row>
    <row r="51" spans="2:15" ht="21" customHeight="1">
      <c r="B51" s="930"/>
      <c r="C51" s="930">
        <v>2004</v>
      </c>
      <c r="D51" s="933"/>
      <c r="E51" s="933">
        <v>551.50096151581727</v>
      </c>
      <c r="F51" s="933">
        <v>961898.60076313198</v>
      </c>
      <c r="G51" s="933">
        <v>644528.97405372723</v>
      </c>
      <c r="H51" s="933">
        <v>791174.57872732286</v>
      </c>
      <c r="I51" s="933">
        <v>168007.21038196865</v>
      </c>
      <c r="J51" s="933">
        <v>2234.5795945134701</v>
      </c>
      <c r="K51" s="933"/>
      <c r="M51" s="934"/>
      <c r="N51" s="934"/>
      <c r="O51" s="934"/>
    </row>
    <row r="52" spans="2:15" ht="21" customHeight="1">
      <c r="B52" s="930"/>
      <c r="C52" s="930">
        <v>2005</v>
      </c>
      <c r="D52" s="933"/>
      <c r="E52" s="933">
        <v>109132.88972300271</v>
      </c>
      <c r="F52" s="933">
        <v>180173.71070825608</v>
      </c>
      <c r="G52" s="933">
        <v>598210.54107541835</v>
      </c>
      <c r="H52" s="933">
        <v>323257.53594906715</v>
      </c>
      <c r="I52" s="933">
        <v>19247.688823850807</v>
      </c>
      <c r="J52" s="933"/>
      <c r="K52" s="933"/>
      <c r="M52" s="930"/>
      <c r="N52" s="930"/>
      <c r="O52" s="930"/>
    </row>
    <row r="53" spans="2:15" ht="21" customHeight="1">
      <c r="B53" s="934"/>
      <c r="C53" s="930">
        <v>2006</v>
      </c>
      <c r="D53" s="933">
        <v>5487.1832179228768</v>
      </c>
      <c r="E53" s="933">
        <v>18391.694535721996</v>
      </c>
      <c r="F53" s="933">
        <v>244955.72360569416</v>
      </c>
      <c r="G53" s="933">
        <v>477028.17658286489</v>
      </c>
      <c r="H53" s="933">
        <v>82472.689621021709</v>
      </c>
      <c r="I53" s="933">
        <v>57328.887661147397</v>
      </c>
      <c r="J53" s="933"/>
      <c r="K53" s="933"/>
      <c r="M53" s="933"/>
      <c r="N53" s="933"/>
      <c r="O53" s="933"/>
    </row>
    <row r="54" spans="2:15" ht="21" customHeight="1">
      <c r="B54" s="934"/>
      <c r="C54" s="930">
        <v>2007</v>
      </c>
      <c r="D54" s="933">
        <v>57.859844041071774</v>
      </c>
      <c r="E54" s="933">
        <v>56923.712743379598</v>
      </c>
      <c r="F54" s="933">
        <v>473155.95304914523</v>
      </c>
      <c r="G54" s="933">
        <v>128577.567147022</v>
      </c>
      <c r="H54" s="933">
        <v>195180.64804253605</v>
      </c>
      <c r="I54" s="933">
        <v>37770.94178920157</v>
      </c>
      <c r="J54" s="933"/>
      <c r="K54" s="933"/>
      <c r="N54" s="933"/>
      <c r="O54" s="933"/>
    </row>
    <row r="55" spans="2:15" ht="21" customHeight="1">
      <c r="B55" s="934"/>
      <c r="C55" s="930">
        <v>2008</v>
      </c>
      <c r="D55" s="933">
        <v>1678.7825385198735</v>
      </c>
      <c r="E55" s="933">
        <v>169732.06272975894</v>
      </c>
      <c r="F55" s="933">
        <v>139312.90826886805</v>
      </c>
      <c r="G55" s="933">
        <v>369180.45687124442</v>
      </c>
      <c r="H55" s="933">
        <v>317562.65478047915</v>
      </c>
      <c r="I55" s="933">
        <v>14469.986818605938</v>
      </c>
      <c r="J55" s="933"/>
      <c r="K55" s="933"/>
      <c r="N55" s="933"/>
      <c r="O55" s="933"/>
    </row>
    <row r="56" spans="2:15" ht="21" customHeight="1">
      <c r="B56" s="934"/>
      <c r="C56" s="930">
        <v>2009</v>
      </c>
      <c r="D56" s="933">
        <v>559.35781183893391</v>
      </c>
      <c r="E56" s="933">
        <v>44070.453423505583</v>
      </c>
      <c r="F56" s="933">
        <v>818415.22382179706</v>
      </c>
      <c r="G56" s="933">
        <v>703379.36624317465</v>
      </c>
      <c r="H56" s="933">
        <v>109638.43160415126</v>
      </c>
      <c r="I56" s="933">
        <v>47331.393883693316</v>
      </c>
      <c r="J56" s="933">
        <v>17181.487956608962</v>
      </c>
      <c r="K56" s="933"/>
      <c r="N56" s="933"/>
      <c r="O56" s="933"/>
    </row>
    <row r="57" spans="2:15" ht="21" customHeight="1">
      <c r="B57" s="934"/>
      <c r="C57" s="930">
        <v>2010</v>
      </c>
      <c r="D57" s="933">
        <v>8016.1940216111398</v>
      </c>
      <c r="E57" s="933">
        <v>235162.6515825261</v>
      </c>
      <c r="F57" s="933">
        <v>2264277.9140931736</v>
      </c>
      <c r="G57" s="933">
        <v>709234.86716198351</v>
      </c>
      <c r="H57" s="933">
        <v>280728.52840338665</v>
      </c>
      <c r="I57" s="933">
        <v>121016.91382526889</v>
      </c>
      <c r="J57" s="933">
        <v>34323.403836922262</v>
      </c>
      <c r="K57" s="933"/>
      <c r="N57" s="933"/>
      <c r="O57" s="933"/>
    </row>
    <row r="58" spans="2:15" ht="21" customHeight="1">
      <c r="B58" s="934"/>
      <c r="C58" s="930">
        <v>2011</v>
      </c>
      <c r="D58" s="933">
        <v>705354.9840742409</v>
      </c>
      <c r="E58" s="933">
        <v>1113247.5194357822</v>
      </c>
      <c r="F58" s="933">
        <v>2227718.6328084189</v>
      </c>
      <c r="G58" s="933">
        <v>740444.36436117243</v>
      </c>
      <c r="H58" s="933">
        <v>536377.39147309889</v>
      </c>
      <c r="I58" s="933">
        <v>201391.03384443303</v>
      </c>
      <c r="J58" s="933">
        <v>77989.047064277664</v>
      </c>
      <c r="K58" s="933"/>
      <c r="N58" s="933"/>
      <c r="O58" s="933"/>
    </row>
    <row r="59" spans="2:15" ht="21" customHeight="1">
      <c r="B59" s="934"/>
      <c r="C59" s="930">
        <v>2012</v>
      </c>
      <c r="D59" s="933">
        <v>208245.40271400008</v>
      </c>
      <c r="E59" s="933">
        <v>946114.9493240274</v>
      </c>
      <c r="F59" s="933">
        <v>1566946.9727839804</v>
      </c>
      <c r="G59" s="933">
        <v>1350624.5780564749</v>
      </c>
      <c r="H59" s="933">
        <v>826119.23708101665</v>
      </c>
      <c r="I59" s="933">
        <v>215494.59161575342</v>
      </c>
      <c r="J59" s="933">
        <v>130831.31317848152</v>
      </c>
      <c r="K59" s="933"/>
      <c r="N59" s="933"/>
      <c r="O59" s="933"/>
    </row>
    <row r="60" spans="2:15" ht="21" customHeight="1">
      <c r="B60" s="934"/>
      <c r="C60" s="930">
        <v>2013</v>
      </c>
      <c r="D60" s="933">
        <v>270473.98591485602</v>
      </c>
      <c r="E60" s="933">
        <v>553682.06886888249</v>
      </c>
      <c r="F60" s="933">
        <v>2147727.6278039352</v>
      </c>
      <c r="G60" s="933">
        <v>2106305.3061349606</v>
      </c>
      <c r="H60" s="933">
        <v>759241.85273745179</v>
      </c>
      <c r="I60" s="933">
        <v>427116.18634314311</v>
      </c>
      <c r="J60" s="933">
        <v>135061.27415655283</v>
      </c>
      <c r="K60" s="933"/>
      <c r="L60" s="938"/>
      <c r="M60" s="933"/>
      <c r="N60" s="933"/>
      <c r="O60" s="946"/>
    </row>
    <row r="61" spans="2:15" ht="21" customHeight="1">
      <c r="C61" s="930">
        <v>2014</v>
      </c>
      <c r="D61" s="933">
        <v>34452.417332671881</v>
      </c>
      <c r="E61" s="933">
        <v>1106083.3297845605</v>
      </c>
      <c r="F61" s="933">
        <v>1710185.8075130892</v>
      </c>
      <c r="G61" s="933">
        <v>1836465.8184829387</v>
      </c>
      <c r="H61" s="933">
        <v>1327356.9888751477</v>
      </c>
      <c r="I61" s="933">
        <v>717810.65238327708</v>
      </c>
      <c r="J61" s="933"/>
      <c r="K61" s="933"/>
      <c r="L61" s="938"/>
      <c r="M61" s="938"/>
      <c r="N61" s="938"/>
      <c r="O61" s="938"/>
    </row>
    <row r="62" spans="2:15" ht="21" customHeight="1">
      <c r="C62" s="930">
        <v>2015</v>
      </c>
      <c r="D62" s="933">
        <v>52935.968469990461</v>
      </c>
      <c r="E62" s="933">
        <v>288467.32166391949</v>
      </c>
      <c r="F62" s="933">
        <v>2798971.934920582</v>
      </c>
      <c r="G62" s="933">
        <v>2794181.4267835272</v>
      </c>
      <c r="H62" s="933">
        <v>2180724.3393257</v>
      </c>
      <c r="J62" s="933">
        <v>26524.226125494817</v>
      </c>
      <c r="K62" s="933"/>
      <c r="L62" s="938"/>
      <c r="M62" s="938"/>
      <c r="N62" s="938"/>
      <c r="O62" s="938"/>
    </row>
    <row r="63" spans="2:15" ht="21" customHeight="1">
      <c r="C63" s="930">
        <v>2016</v>
      </c>
      <c r="D63" s="933">
        <v>184040.25827893391</v>
      </c>
      <c r="E63" s="933">
        <v>1170843.4056711595</v>
      </c>
      <c r="F63" s="933">
        <v>3780038.1857826575</v>
      </c>
      <c r="G63" s="933">
        <v>3110096.5412648935</v>
      </c>
      <c r="I63" s="933">
        <v>267187.67573536607</v>
      </c>
      <c r="J63" s="933">
        <v>526705.29309757648</v>
      </c>
      <c r="K63" s="939"/>
      <c r="L63" s="938"/>
      <c r="M63" s="938"/>
      <c r="N63" s="938"/>
      <c r="O63" s="938"/>
    </row>
    <row r="64" spans="2:15" ht="21" customHeight="1">
      <c r="C64" s="930">
        <v>2017</v>
      </c>
      <c r="D64" s="933">
        <v>154117.94712064086</v>
      </c>
      <c r="E64" s="933">
        <v>680303.9836370605</v>
      </c>
      <c r="F64" s="933">
        <v>2285824.0688227075</v>
      </c>
      <c r="H64" s="933">
        <v>904353.29630509461</v>
      </c>
      <c r="I64" s="933">
        <v>685136.50654196518</v>
      </c>
      <c r="J64" s="933">
        <v>6083.980973364567</v>
      </c>
    </row>
    <row r="65" spans="2:16" ht="21" customHeight="1">
      <c r="B65" s="933"/>
      <c r="C65" s="930">
        <v>2018</v>
      </c>
      <c r="D65" s="933">
        <v>242939.98400902413</v>
      </c>
      <c r="E65" s="933">
        <v>578809.16915512562</v>
      </c>
      <c r="G65" s="933">
        <v>1734669.8341004788</v>
      </c>
      <c r="H65" s="933">
        <v>887463.80783251417</v>
      </c>
      <c r="I65" s="933">
        <v>7428.1741959667215</v>
      </c>
      <c r="J65" s="933">
        <v>110.76702163397799</v>
      </c>
    </row>
    <row r="66" spans="2:16" ht="21" customHeight="1">
      <c r="B66" s="933"/>
      <c r="C66" s="930">
        <v>2019</v>
      </c>
      <c r="D66" s="933">
        <v>154589.47059888529</v>
      </c>
      <c r="F66" s="933">
        <v>3067687.1027332442</v>
      </c>
      <c r="G66" s="933">
        <v>1412162.148817864</v>
      </c>
      <c r="H66" s="933">
        <v>141304.04606279443</v>
      </c>
      <c r="I66" s="933">
        <v>37260.94861601173</v>
      </c>
    </row>
    <row r="67" spans="2:16" ht="21" customHeight="1">
      <c r="B67" s="933"/>
      <c r="C67" s="930">
        <v>2020</v>
      </c>
      <c r="D67" s="933"/>
      <c r="E67" s="933">
        <v>2715794.6399788633</v>
      </c>
      <c r="F67" s="933">
        <v>3712224.378373642</v>
      </c>
      <c r="G67" s="933">
        <v>1253526.5272216562</v>
      </c>
      <c r="H67" s="933">
        <v>411665.98966094764</v>
      </c>
    </row>
    <row r="68" spans="2:16" ht="21" customHeight="1">
      <c r="B68" s="933"/>
      <c r="C68" s="930">
        <v>2021</v>
      </c>
      <c r="D68" s="933">
        <v>835317.72520012467</v>
      </c>
      <c r="E68" s="933">
        <v>1803928.6682831384</v>
      </c>
      <c r="F68" s="933">
        <v>2635315.3318864945</v>
      </c>
      <c r="G68" s="933">
        <v>2037791.5779849095</v>
      </c>
    </row>
    <row r="69" spans="2:16" ht="21" customHeight="1">
      <c r="B69" s="933"/>
      <c r="C69" s="930">
        <v>2022</v>
      </c>
      <c r="D69" s="933">
        <v>258873.73710460827</v>
      </c>
      <c r="E69" s="933">
        <v>2368699.2598017082</v>
      </c>
      <c r="F69" s="933">
        <v>2629626.0653723809</v>
      </c>
    </row>
    <row r="70" spans="2:16" ht="21" customHeight="1">
      <c r="B70" s="933"/>
      <c r="C70" s="930">
        <v>2023</v>
      </c>
      <c r="D70" s="933">
        <v>605015.18545271037</v>
      </c>
      <c r="E70" s="933">
        <v>718868.01879365172</v>
      </c>
    </row>
    <row r="71" spans="2:16" ht="21" customHeight="1">
      <c r="B71" s="933"/>
      <c r="C71" s="930">
        <v>2024</v>
      </c>
      <c r="D71" s="933">
        <v>170727.94950122069</v>
      </c>
    </row>
    <row r="72" spans="2:16" ht="21" customHeight="1">
      <c r="B72" s="933"/>
      <c r="D72" s="933"/>
    </row>
    <row r="73" spans="2:16" ht="22.5" customHeight="1">
      <c r="C73" s="947" t="s">
        <v>485</v>
      </c>
      <c r="D73" s="947" t="s">
        <v>486</v>
      </c>
      <c r="E73" s="947" t="s">
        <v>468</v>
      </c>
      <c r="F73" s="947" t="s">
        <v>469</v>
      </c>
      <c r="G73" s="947" t="s">
        <v>470</v>
      </c>
      <c r="H73" s="947" t="s">
        <v>471</v>
      </c>
      <c r="I73" s="947" t="s">
        <v>472</v>
      </c>
      <c r="J73" s="947" t="s">
        <v>473</v>
      </c>
    </row>
    <row r="74" spans="2:16">
      <c r="C74" s="947" t="s">
        <v>543</v>
      </c>
      <c r="D74" s="948">
        <f>CORREL(D39:D71,E39:E71)</f>
        <v>0.64066472031936184</v>
      </c>
      <c r="E74" s="948">
        <f>CORREL(E39:E70,F39:F70)</f>
        <v>0.73788486570682965</v>
      </c>
      <c r="F74" s="948">
        <f>CORREL(F39:F69,G39:G69)</f>
        <v>0.76971721010381233</v>
      </c>
      <c r="G74" s="948">
        <f>CORREL(G39:G68,H39:H68)</f>
        <v>0.8279102092683206</v>
      </c>
      <c r="H74" s="948">
        <f>CORREL(H39:H67,I39:I67)</f>
        <v>0.71802357313170984</v>
      </c>
      <c r="I74" s="948">
        <f>CORREL(I39:I66,J39:J66)</f>
        <v>0.20512535769788987</v>
      </c>
      <c r="J74" s="948">
        <f>CORREL(J39:J66,K39:K66)</f>
        <v>0.91309899933637595</v>
      </c>
    </row>
    <row r="75" spans="2:16">
      <c r="C75" s="947" t="s">
        <v>541</v>
      </c>
      <c r="D75" s="948">
        <f>CORREL(D30:D71,E30:E71)</f>
        <v>0.63903810020224172</v>
      </c>
      <c r="E75" s="948">
        <f>CORREL(E30:E70,F30:F70)</f>
        <v>0.71516138979130717</v>
      </c>
      <c r="F75" s="948">
        <f>CORREL(F30:F69,G30:G69)</f>
        <v>0.64198348887312617</v>
      </c>
      <c r="G75" s="948">
        <f>CORREL(G30:G68,H30:H68)</f>
        <v>0.73565008342781713</v>
      </c>
      <c r="H75" s="948">
        <f>CORREL(H30:H67,I30:I67)</f>
        <v>0.86963344647374352</v>
      </c>
      <c r="I75" s="948">
        <f>CORREL(I30:I66,J30:J66)</f>
        <v>0.59162022053904317</v>
      </c>
      <c r="J75" s="948">
        <f>CORREL(J30:J66,K30:K66)</f>
        <v>0.67112110486575072</v>
      </c>
    </row>
    <row r="76" spans="2:16">
      <c r="C76" s="947" t="s">
        <v>475</v>
      </c>
      <c r="D76" s="948">
        <f t="shared" ref="D76:J76" si="0">CORREL(D30:D42,E30:E42)</f>
        <v>-9.492832391205365E-2</v>
      </c>
      <c r="E76" s="948">
        <f t="shared" si="0"/>
        <v>0.59981806650115532</v>
      </c>
      <c r="F76" s="948">
        <f t="shared" si="0"/>
        <v>0.60625600833986937</v>
      </c>
      <c r="G76" s="948">
        <f t="shared" si="0"/>
        <v>0.64328562648469967</v>
      </c>
      <c r="H76" s="948">
        <f t="shared" si="0"/>
        <v>0.86422137995549808</v>
      </c>
      <c r="I76" s="948">
        <f t="shared" si="0"/>
        <v>0.89818777750158307</v>
      </c>
      <c r="J76" s="948">
        <f t="shared" si="0"/>
        <v>0.67112110486575072</v>
      </c>
      <c r="N76" s="934"/>
      <c r="O76" s="934"/>
      <c r="P76" s="934"/>
    </row>
    <row r="77" spans="2:16">
      <c r="D77" s="933"/>
    </row>
    <row r="107" ht="18" customHeight="1"/>
    <row r="108" ht="16.5" customHeight="1"/>
    <row r="116" spans="1:30">
      <c r="A116" s="930"/>
      <c r="B116" s="930"/>
      <c r="K116" s="933"/>
      <c r="L116" s="933"/>
      <c r="M116" s="933"/>
      <c r="N116" s="933"/>
      <c r="O116" s="933"/>
      <c r="P116" s="933"/>
      <c r="Q116" s="933"/>
      <c r="R116" s="933"/>
      <c r="S116" s="933"/>
      <c r="T116" s="933"/>
      <c r="U116" s="933"/>
    </row>
    <row r="117" spans="1:30">
      <c r="A117" s="930"/>
      <c r="B117" s="930"/>
      <c r="C117" s="930"/>
      <c r="D117" s="930"/>
      <c r="E117" s="930"/>
      <c r="F117" s="930"/>
      <c r="G117" s="933"/>
      <c r="H117" s="933"/>
      <c r="I117" s="933"/>
      <c r="J117" s="933"/>
      <c r="K117" s="933"/>
      <c r="L117" s="933"/>
      <c r="M117" s="933"/>
      <c r="N117" s="933"/>
      <c r="O117" s="933"/>
      <c r="P117" s="933"/>
      <c r="Q117" s="933"/>
      <c r="R117" s="933"/>
      <c r="S117" s="933"/>
      <c r="T117" s="933"/>
      <c r="U117" s="933"/>
    </row>
    <row r="118" spans="1:30" s="934" customFormat="1">
      <c r="A118" s="930"/>
      <c r="B118" s="930"/>
      <c r="C118" s="930"/>
      <c r="D118" s="930"/>
      <c r="E118" s="930"/>
      <c r="F118" s="930"/>
      <c r="G118" s="933"/>
      <c r="H118" s="933"/>
      <c r="I118" s="933"/>
      <c r="J118" s="933"/>
      <c r="K118" s="930"/>
      <c r="L118" s="930"/>
      <c r="M118" s="930"/>
      <c r="N118" s="930"/>
      <c r="O118" s="930"/>
      <c r="P118" s="930"/>
      <c r="Q118" s="930"/>
      <c r="R118" s="930"/>
      <c r="S118" s="930"/>
      <c r="T118" s="930"/>
      <c r="U118" s="930"/>
      <c r="V118" s="930"/>
      <c r="W118" s="930"/>
      <c r="X118" s="930"/>
      <c r="Y118" s="930"/>
      <c r="Z118" s="930"/>
      <c r="AA118" s="930"/>
      <c r="AB118" s="930"/>
      <c r="AC118" s="930"/>
    </row>
    <row r="119" spans="1:30">
      <c r="A119" s="930"/>
      <c r="B119" s="933"/>
      <c r="C119" s="930"/>
      <c r="D119" s="930"/>
      <c r="E119" s="930"/>
      <c r="F119" s="930"/>
      <c r="G119" s="930"/>
      <c r="H119" s="930"/>
      <c r="I119" s="930"/>
      <c r="J119" s="930"/>
      <c r="K119" s="933"/>
      <c r="L119" s="933"/>
      <c r="M119" s="933"/>
      <c r="N119" s="933"/>
      <c r="O119" s="933"/>
      <c r="P119" s="933"/>
      <c r="Q119" s="933"/>
      <c r="R119" s="933"/>
      <c r="S119" s="933"/>
      <c r="T119" s="933"/>
      <c r="U119" s="933"/>
      <c r="V119" s="933"/>
      <c r="W119" s="933"/>
      <c r="X119" s="933"/>
      <c r="Y119" s="933"/>
      <c r="Z119" s="946"/>
      <c r="AA119" s="946"/>
      <c r="AB119" s="933"/>
      <c r="AD119" s="933"/>
    </row>
    <row r="120" spans="1:30">
      <c r="A120" s="930"/>
      <c r="B120" s="933"/>
      <c r="C120" s="933"/>
      <c r="D120" s="933"/>
      <c r="E120" s="933"/>
      <c r="F120" s="933"/>
      <c r="G120" s="933"/>
      <c r="H120" s="933"/>
      <c r="I120" s="933"/>
      <c r="J120" s="933"/>
      <c r="K120" s="933"/>
      <c r="L120" s="933"/>
      <c r="M120" s="933"/>
      <c r="N120" s="933"/>
      <c r="O120" s="933"/>
      <c r="P120" s="933"/>
      <c r="Q120" s="933"/>
      <c r="R120" s="933"/>
      <c r="S120" s="933"/>
      <c r="T120" s="933"/>
      <c r="U120" s="933"/>
      <c r="V120" s="933"/>
      <c r="W120" s="933"/>
      <c r="X120" s="933"/>
      <c r="Y120" s="933"/>
      <c r="Z120" s="946"/>
      <c r="AA120" s="946"/>
      <c r="AB120" s="933"/>
      <c r="AD120" s="933"/>
    </row>
    <row r="121" spans="1:30">
      <c r="A121" s="930"/>
      <c r="B121" s="933"/>
      <c r="C121" s="933"/>
      <c r="D121" s="933"/>
      <c r="E121" s="933"/>
      <c r="F121" s="933"/>
      <c r="G121" s="933"/>
      <c r="H121" s="933"/>
      <c r="I121" s="933"/>
      <c r="J121" s="933"/>
      <c r="K121" s="933"/>
      <c r="L121" s="933"/>
      <c r="M121" s="933"/>
      <c r="N121" s="933"/>
      <c r="O121" s="933"/>
      <c r="P121" s="933"/>
      <c r="Q121" s="933"/>
      <c r="R121" s="933"/>
      <c r="S121" s="933"/>
      <c r="T121" s="933"/>
      <c r="U121" s="933"/>
      <c r="V121" s="933"/>
      <c r="W121" s="933"/>
      <c r="X121" s="933"/>
      <c r="Y121" s="933"/>
      <c r="Z121" s="946"/>
      <c r="AA121" s="946"/>
      <c r="AB121" s="933"/>
      <c r="AD121" s="933"/>
    </row>
    <row r="122" spans="1:30">
      <c r="A122" s="930"/>
      <c r="B122" s="933"/>
      <c r="C122" s="933"/>
      <c r="D122" s="933"/>
      <c r="E122" s="933"/>
      <c r="F122" s="933"/>
      <c r="G122" s="933"/>
      <c r="H122" s="933"/>
      <c r="I122" s="933"/>
      <c r="J122" s="933"/>
      <c r="K122" s="933"/>
      <c r="L122" s="933"/>
      <c r="M122" s="933"/>
      <c r="N122" s="933"/>
      <c r="O122" s="933"/>
      <c r="P122" s="933"/>
      <c r="Q122" s="933"/>
      <c r="R122" s="933"/>
      <c r="S122" s="933"/>
      <c r="T122" s="933"/>
      <c r="U122" s="933"/>
      <c r="V122" s="933"/>
      <c r="W122" s="933"/>
      <c r="X122" s="933"/>
      <c r="Y122" s="933"/>
      <c r="Z122" s="946"/>
      <c r="AA122" s="946"/>
      <c r="AB122" s="933"/>
      <c r="AD122" s="933"/>
    </row>
    <row r="123" spans="1:30">
      <c r="A123" s="930"/>
      <c r="B123" s="933"/>
      <c r="C123" s="933"/>
      <c r="D123" s="933"/>
      <c r="E123" s="933"/>
      <c r="F123" s="933"/>
      <c r="G123" s="933"/>
      <c r="H123" s="933"/>
      <c r="I123" s="933"/>
      <c r="J123" s="933"/>
      <c r="K123" s="933"/>
      <c r="L123" s="933"/>
      <c r="M123" s="933"/>
      <c r="N123" s="933"/>
      <c r="O123" s="933"/>
      <c r="P123" s="933"/>
      <c r="Q123" s="933"/>
      <c r="R123" s="933"/>
      <c r="S123" s="933"/>
      <c r="T123" s="933"/>
      <c r="U123" s="933"/>
      <c r="V123" s="933"/>
      <c r="W123" s="933"/>
      <c r="X123" s="933"/>
      <c r="Y123" s="933"/>
      <c r="Z123" s="946"/>
      <c r="AA123" s="946"/>
      <c r="AB123" s="933"/>
      <c r="AD123" s="933"/>
    </row>
    <row r="124" spans="1:30">
      <c r="A124" s="930"/>
      <c r="B124" s="933"/>
      <c r="C124" s="933"/>
      <c r="D124" s="933"/>
      <c r="E124" s="933"/>
      <c r="F124" s="933"/>
      <c r="G124" s="933"/>
      <c r="H124" s="933"/>
      <c r="I124" s="933"/>
      <c r="J124" s="933"/>
      <c r="K124" s="933"/>
      <c r="L124" s="933"/>
      <c r="M124" s="933"/>
      <c r="N124" s="933"/>
      <c r="O124" s="933"/>
      <c r="P124" s="933"/>
      <c r="Q124" s="933"/>
      <c r="R124" s="933"/>
      <c r="S124" s="933"/>
      <c r="T124" s="933"/>
      <c r="U124" s="933"/>
      <c r="V124" s="933"/>
      <c r="W124" s="933"/>
      <c r="X124" s="933"/>
      <c r="Y124" s="933"/>
      <c r="Z124" s="946"/>
      <c r="AA124" s="946"/>
      <c r="AB124" s="933"/>
      <c r="AD124" s="933"/>
    </row>
    <row r="125" spans="1:30">
      <c r="A125" s="930"/>
      <c r="B125" s="933"/>
      <c r="C125" s="933"/>
      <c r="D125" s="933"/>
      <c r="E125" s="933"/>
      <c r="F125" s="933"/>
      <c r="G125" s="933"/>
      <c r="H125" s="933"/>
      <c r="I125" s="933"/>
      <c r="J125" s="933"/>
      <c r="K125" s="933"/>
      <c r="L125" s="933"/>
      <c r="M125" s="933"/>
      <c r="N125" s="933"/>
      <c r="O125" s="933"/>
      <c r="P125" s="933"/>
      <c r="Q125" s="933"/>
      <c r="R125" s="933"/>
      <c r="S125" s="933"/>
      <c r="T125" s="933"/>
      <c r="U125" s="933"/>
      <c r="V125" s="933"/>
      <c r="W125" s="933"/>
      <c r="X125" s="933"/>
      <c r="Y125" s="933"/>
      <c r="Z125" s="946"/>
      <c r="AA125" s="946"/>
      <c r="AB125" s="933"/>
      <c r="AD125" s="933"/>
    </row>
    <row r="126" spans="1:30">
      <c r="A126" s="930"/>
      <c r="B126" s="933"/>
      <c r="C126" s="933"/>
      <c r="D126" s="933"/>
      <c r="E126" s="933"/>
      <c r="F126" s="933"/>
      <c r="G126" s="933"/>
      <c r="H126" s="933"/>
      <c r="I126" s="933"/>
      <c r="J126" s="933"/>
      <c r="K126" s="933"/>
      <c r="L126" s="933"/>
      <c r="M126" s="933"/>
      <c r="N126" s="933"/>
      <c r="O126" s="933"/>
      <c r="P126" s="933"/>
      <c r="Q126" s="933"/>
      <c r="R126" s="933"/>
      <c r="S126" s="933"/>
      <c r="T126" s="933"/>
      <c r="U126" s="933"/>
      <c r="V126" s="933"/>
      <c r="W126" s="933"/>
      <c r="X126" s="933"/>
      <c r="Y126" s="933"/>
      <c r="Z126" s="933"/>
      <c r="AB126" s="933"/>
      <c r="AC126" s="933"/>
    </row>
    <row r="127" spans="1:30" ht="18" customHeight="1">
      <c r="A127" s="933"/>
      <c r="B127" s="933"/>
      <c r="C127" s="933"/>
      <c r="D127" s="933"/>
      <c r="E127" s="933"/>
      <c r="F127" s="933"/>
      <c r="G127" s="933"/>
      <c r="H127" s="933"/>
      <c r="I127" s="933"/>
      <c r="J127" s="933"/>
      <c r="K127" s="933"/>
      <c r="L127" s="933"/>
      <c r="M127" s="933"/>
      <c r="N127" s="933"/>
      <c r="O127" s="933"/>
      <c r="P127" s="933"/>
      <c r="Q127" s="933"/>
      <c r="R127" s="933"/>
      <c r="S127" s="933"/>
      <c r="T127" s="933"/>
      <c r="U127" s="933"/>
      <c r="V127" s="933"/>
      <c r="W127" s="933"/>
      <c r="AB127" s="933"/>
      <c r="AC127" s="933"/>
    </row>
    <row r="128" spans="1:30">
      <c r="A128" s="934"/>
      <c r="B128" s="930"/>
      <c r="C128" s="933"/>
      <c r="D128" s="936"/>
      <c r="E128" s="937"/>
      <c r="F128" s="933"/>
      <c r="G128" s="933"/>
      <c r="H128" s="933"/>
      <c r="I128" s="933"/>
      <c r="J128" s="933"/>
      <c r="K128" s="934"/>
      <c r="L128" s="934"/>
      <c r="M128" s="934"/>
      <c r="N128" s="934"/>
      <c r="O128" s="934"/>
      <c r="P128" s="934"/>
      <c r="Q128" s="934"/>
      <c r="R128" s="934"/>
      <c r="S128" s="934"/>
      <c r="T128" s="934"/>
      <c r="U128" s="934"/>
      <c r="V128" s="934"/>
    </row>
    <row r="129" spans="1:27">
      <c r="A129" s="930"/>
      <c r="B129" s="930"/>
      <c r="C129" s="934"/>
      <c r="D129" s="934"/>
      <c r="E129" s="934"/>
      <c r="F129" s="934"/>
      <c r="G129" s="934"/>
      <c r="H129" s="934"/>
      <c r="I129" s="934"/>
      <c r="J129" s="934"/>
      <c r="K129" s="930"/>
      <c r="L129" s="930"/>
      <c r="M129" s="930"/>
      <c r="N129" s="930"/>
      <c r="O129" s="930"/>
      <c r="P129" s="930"/>
      <c r="Q129" s="930"/>
      <c r="R129" s="930"/>
      <c r="S129" s="930"/>
      <c r="T129" s="930"/>
      <c r="U129" s="930"/>
      <c r="V129" s="930"/>
      <c r="W129" s="930"/>
      <c r="X129" s="930"/>
      <c r="Y129" s="930"/>
      <c r="Z129" s="930"/>
      <c r="AA129" s="930"/>
    </row>
    <row r="130" spans="1:27">
      <c r="A130" s="930"/>
      <c r="B130" s="933"/>
      <c r="C130" s="930"/>
      <c r="D130" s="930"/>
      <c r="E130" s="930"/>
      <c r="F130" s="930"/>
      <c r="G130" s="930"/>
      <c r="H130" s="930"/>
      <c r="I130" s="930"/>
      <c r="J130" s="930"/>
      <c r="K130" s="933"/>
      <c r="L130" s="933"/>
      <c r="M130" s="933"/>
      <c r="N130" s="933"/>
      <c r="O130" s="933"/>
      <c r="P130" s="933"/>
      <c r="Q130" s="933"/>
      <c r="R130" s="933"/>
      <c r="S130" s="933"/>
      <c r="T130" s="933"/>
      <c r="U130" s="933"/>
      <c r="V130" s="933"/>
      <c r="W130" s="933"/>
      <c r="X130" s="933"/>
      <c r="Y130" s="933"/>
      <c r="Z130" s="946"/>
      <c r="AA130" s="946"/>
    </row>
    <row r="131" spans="1:27">
      <c r="A131" s="933"/>
      <c r="B131" s="933"/>
      <c r="C131" s="933"/>
      <c r="D131" s="933"/>
      <c r="E131" s="933"/>
      <c r="F131" s="933"/>
      <c r="G131" s="933"/>
      <c r="H131" s="933"/>
      <c r="I131" s="933"/>
      <c r="J131" s="933"/>
      <c r="K131" s="933"/>
      <c r="L131" s="933"/>
      <c r="M131" s="933"/>
      <c r="N131" s="933"/>
      <c r="O131" s="933"/>
      <c r="P131" s="933"/>
      <c r="Q131" s="933"/>
      <c r="R131" s="933"/>
      <c r="S131" s="933"/>
      <c r="T131" s="933"/>
      <c r="U131" s="933"/>
      <c r="V131" s="933"/>
      <c r="W131" s="933"/>
      <c r="X131" s="933"/>
      <c r="Y131" s="946"/>
      <c r="Z131" s="946"/>
    </row>
    <row r="132" spans="1:27">
      <c r="A132" s="933"/>
      <c r="B132" s="933"/>
      <c r="C132" s="933"/>
      <c r="D132" s="933"/>
      <c r="E132" s="933"/>
      <c r="F132" s="933"/>
      <c r="G132" s="933"/>
      <c r="H132" s="933"/>
      <c r="I132" s="933"/>
      <c r="J132" s="933"/>
      <c r="K132" s="933"/>
      <c r="L132" s="933"/>
      <c r="M132" s="933"/>
      <c r="N132" s="933"/>
      <c r="O132" s="933"/>
      <c r="P132" s="933"/>
      <c r="Q132" s="933"/>
      <c r="R132" s="933"/>
      <c r="S132" s="933"/>
      <c r="T132" s="933"/>
      <c r="U132" s="933"/>
      <c r="V132" s="933"/>
      <c r="W132" s="933"/>
      <c r="X132" s="946"/>
      <c r="Y132" s="946"/>
    </row>
    <row r="133" spans="1:27" ht="25.5" customHeight="1">
      <c r="A133" s="933"/>
      <c r="B133" s="933"/>
      <c r="C133" s="933"/>
      <c r="D133" s="933"/>
      <c r="E133" s="933"/>
      <c r="F133" s="933"/>
      <c r="G133" s="933"/>
      <c r="H133" s="933"/>
      <c r="I133" s="933"/>
      <c r="J133" s="933"/>
      <c r="K133" s="933"/>
      <c r="L133" s="933"/>
      <c r="M133" s="933"/>
      <c r="N133" s="933"/>
      <c r="O133" s="933"/>
      <c r="P133" s="933"/>
      <c r="Q133" s="933"/>
      <c r="R133" s="933"/>
      <c r="S133" s="933"/>
      <c r="T133" s="933"/>
      <c r="U133" s="933"/>
      <c r="V133" s="933"/>
      <c r="W133" s="946"/>
      <c r="X133" s="946"/>
      <c r="Y133" s="933"/>
    </row>
    <row r="134" spans="1:27" ht="25.5" customHeight="1">
      <c r="A134" s="933"/>
      <c r="B134" s="933"/>
      <c r="C134" s="933"/>
      <c r="D134" s="933"/>
      <c r="E134" s="933"/>
      <c r="F134" s="933"/>
      <c r="G134" s="933"/>
      <c r="H134" s="933"/>
      <c r="I134" s="933"/>
      <c r="J134" s="933"/>
      <c r="K134" s="933"/>
      <c r="L134" s="933"/>
      <c r="M134" s="933"/>
      <c r="N134" s="933"/>
      <c r="O134" s="933"/>
      <c r="P134" s="933"/>
      <c r="Q134" s="933"/>
      <c r="R134" s="933"/>
      <c r="S134" s="933"/>
      <c r="T134" s="933"/>
      <c r="U134" s="933"/>
      <c r="V134" s="946"/>
      <c r="W134" s="946"/>
      <c r="X134" s="933"/>
      <c r="Y134" s="933"/>
    </row>
    <row r="135" spans="1:27" ht="25.5" customHeight="1">
      <c r="A135" s="933"/>
      <c r="B135" s="933"/>
      <c r="C135" s="933"/>
      <c r="D135" s="933"/>
      <c r="E135" s="933"/>
      <c r="F135" s="933"/>
      <c r="G135" s="933"/>
      <c r="H135" s="933"/>
      <c r="I135" s="933"/>
      <c r="J135" s="933"/>
      <c r="K135" s="933"/>
      <c r="L135" s="933"/>
      <c r="M135" s="933"/>
      <c r="N135" s="933"/>
      <c r="O135" s="933"/>
      <c r="P135" s="933"/>
      <c r="Q135" s="933"/>
      <c r="R135" s="933"/>
      <c r="S135" s="933"/>
      <c r="T135" s="933"/>
      <c r="U135" s="946"/>
      <c r="V135" s="946"/>
      <c r="W135" s="933"/>
      <c r="X135" s="933"/>
      <c r="Y135" s="933"/>
    </row>
    <row r="136" spans="1:27" ht="25.5" customHeight="1">
      <c r="A136" s="933"/>
      <c r="B136" s="933"/>
      <c r="C136" s="933"/>
      <c r="D136" s="933"/>
      <c r="E136" s="933"/>
      <c r="F136" s="933"/>
      <c r="G136" s="933"/>
      <c r="H136" s="933"/>
      <c r="I136" s="933"/>
      <c r="J136" s="933"/>
      <c r="K136" s="933"/>
      <c r="L136" s="933"/>
      <c r="M136" s="933"/>
      <c r="N136" s="933"/>
      <c r="O136" s="933"/>
      <c r="P136" s="933"/>
      <c r="Q136" s="933"/>
      <c r="R136" s="933"/>
      <c r="S136" s="933"/>
      <c r="T136" s="946"/>
      <c r="U136" s="946"/>
      <c r="V136" s="933"/>
      <c r="W136" s="933"/>
      <c r="X136" s="933"/>
      <c r="Y136" s="933"/>
    </row>
    <row r="137" spans="1:27" ht="25.5" customHeight="1">
      <c r="A137" s="933"/>
      <c r="B137" s="933"/>
      <c r="C137" s="933"/>
      <c r="D137" s="933"/>
      <c r="E137" s="933"/>
      <c r="F137" s="933"/>
      <c r="G137" s="933"/>
      <c r="H137" s="933"/>
      <c r="I137" s="933"/>
      <c r="J137" s="933"/>
      <c r="K137" s="933"/>
      <c r="L137" s="933"/>
      <c r="M137" s="933"/>
      <c r="N137" s="933"/>
      <c r="O137" s="933"/>
      <c r="P137" s="933"/>
      <c r="Q137" s="933"/>
      <c r="R137" s="933"/>
      <c r="S137" s="933"/>
      <c r="T137" s="933"/>
      <c r="U137" s="933"/>
      <c r="V137" s="933"/>
      <c r="W137" s="933"/>
      <c r="X137" s="933"/>
      <c r="Y137" s="933"/>
    </row>
    <row r="138" spans="1:27" ht="25.5" customHeight="1">
      <c r="A138" s="934"/>
      <c r="B138" s="933"/>
      <c r="C138" s="933"/>
      <c r="D138" s="933"/>
      <c r="E138" s="933"/>
      <c r="F138" s="933"/>
      <c r="G138" s="933"/>
      <c r="H138" s="933"/>
      <c r="I138" s="933"/>
      <c r="J138" s="933"/>
      <c r="K138" s="933"/>
      <c r="L138" s="933"/>
      <c r="M138" s="933"/>
      <c r="N138" s="933"/>
      <c r="O138" s="933"/>
      <c r="P138" s="933"/>
      <c r="Q138" s="933"/>
      <c r="R138" s="933"/>
      <c r="S138" s="933"/>
      <c r="T138" s="934"/>
      <c r="U138" s="934"/>
      <c r="V138" s="934"/>
    </row>
    <row r="139" spans="1:27" ht="25.5" customHeight="1">
      <c r="B139" s="933"/>
      <c r="C139" s="933"/>
      <c r="D139" s="933"/>
      <c r="E139" s="933"/>
      <c r="F139" s="933"/>
      <c r="G139" s="933"/>
      <c r="H139" s="933"/>
      <c r="I139" s="933"/>
      <c r="J139" s="933"/>
      <c r="K139" s="933"/>
      <c r="L139" s="933"/>
      <c r="M139" s="933"/>
      <c r="N139" s="933"/>
      <c r="O139" s="933"/>
      <c r="P139" s="933"/>
      <c r="Q139" s="933"/>
      <c r="R139" s="933"/>
      <c r="S139" s="933"/>
      <c r="T139" s="938"/>
      <c r="U139" s="938"/>
      <c r="V139" s="938"/>
      <c r="W139" s="938"/>
      <c r="X139" s="938"/>
    </row>
    <row r="140" spans="1:27" ht="18.75" customHeight="1">
      <c r="A140" s="930"/>
      <c r="B140" s="930"/>
      <c r="C140" s="933"/>
      <c r="D140" s="933"/>
      <c r="E140" s="933"/>
      <c r="F140" s="933"/>
      <c r="G140" s="933"/>
      <c r="H140" s="933"/>
      <c r="I140" s="933"/>
      <c r="J140" s="933"/>
      <c r="L140" s="938"/>
      <c r="N140" s="938"/>
      <c r="O140" s="938"/>
      <c r="P140" s="938"/>
      <c r="Q140" s="938"/>
      <c r="R140" s="938"/>
      <c r="S140" s="938"/>
      <c r="T140" s="938"/>
      <c r="U140" s="938"/>
      <c r="V140" s="938"/>
      <c r="W140" s="938"/>
      <c r="X140" s="938"/>
    </row>
    <row r="141" spans="1:27" ht="18.75" customHeight="1">
      <c r="C141" s="930"/>
      <c r="D141" s="930"/>
      <c r="E141" s="930"/>
      <c r="F141" s="930"/>
      <c r="G141" s="930"/>
      <c r="L141" s="938"/>
      <c r="N141" s="938"/>
      <c r="O141" s="938"/>
      <c r="P141" s="938"/>
      <c r="Q141" s="938"/>
      <c r="R141" s="938"/>
      <c r="S141" s="938"/>
      <c r="T141" s="938"/>
      <c r="U141" s="938"/>
      <c r="V141" s="938"/>
      <c r="W141" s="938"/>
      <c r="X141" s="938"/>
    </row>
    <row r="142" spans="1:27" ht="18.75" customHeight="1">
      <c r="B142" s="934"/>
      <c r="G142" s="930"/>
      <c r="K142" s="934"/>
      <c r="L142" s="940"/>
      <c r="N142" s="938"/>
      <c r="O142" s="938"/>
      <c r="P142" s="938"/>
      <c r="Q142" s="938"/>
      <c r="R142" s="938"/>
      <c r="S142" s="938"/>
      <c r="T142" s="938"/>
      <c r="U142" s="938"/>
      <c r="V142" s="938"/>
      <c r="W142" s="938"/>
      <c r="X142" s="938"/>
    </row>
    <row r="143" spans="1:27" ht="18.75" customHeight="1">
      <c r="B143" s="911"/>
      <c r="C143" s="934"/>
      <c r="D143" s="934"/>
      <c r="E143" s="934"/>
      <c r="F143" s="934"/>
      <c r="G143" s="930"/>
      <c r="H143" s="934"/>
      <c r="I143" s="934"/>
      <c r="J143" s="934"/>
      <c r="K143" s="911"/>
      <c r="L143" s="911"/>
      <c r="S143" s="938"/>
      <c r="T143" s="938"/>
      <c r="U143" s="938"/>
      <c r="V143" s="938"/>
      <c r="W143" s="938"/>
      <c r="X143" s="938"/>
    </row>
    <row r="144" spans="1:27" ht="18.75" customHeight="1">
      <c r="B144" s="911"/>
      <c r="C144" s="911"/>
      <c r="D144" s="911"/>
      <c r="E144" s="911"/>
      <c r="F144" s="911"/>
      <c r="G144" s="911"/>
      <c r="H144" s="911"/>
      <c r="I144" s="911"/>
      <c r="J144" s="911"/>
      <c r="K144" s="911"/>
      <c r="L144" s="911"/>
      <c r="N144" s="938"/>
      <c r="O144" s="938"/>
      <c r="P144" s="938"/>
      <c r="Q144" s="938"/>
      <c r="R144" s="938"/>
      <c r="S144" s="949"/>
      <c r="T144" s="949"/>
      <c r="U144" s="949"/>
      <c r="V144" s="949"/>
      <c r="W144" s="949"/>
      <c r="X144" s="949"/>
    </row>
    <row r="145" spans="2:24" ht="18.75" customHeight="1">
      <c r="B145" s="911"/>
      <c r="C145" s="911"/>
      <c r="D145" s="911"/>
      <c r="E145" s="911"/>
      <c r="F145" s="911"/>
      <c r="G145" s="911"/>
      <c r="H145" s="911"/>
      <c r="I145" s="911"/>
      <c r="J145" s="911"/>
      <c r="K145" s="911"/>
      <c r="L145" s="911"/>
      <c r="M145" s="933"/>
      <c r="N145" s="938"/>
      <c r="O145" s="938"/>
      <c r="P145" s="938"/>
      <c r="Q145" s="938"/>
      <c r="R145" s="938"/>
      <c r="S145" s="949"/>
      <c r="T145" s="949"/>
      <c r="U145" s="949"/>
      <c r="V145" s="949"/>
      <c r="W145" s="949"/>
      <c r="X145" s="949"/>
    </row>
    <row r="146" spans="2:24" ht="18.75" customHeight="1">
      <c r="B146" s="911"/>
      <c r="C146" s="911"/>
      <c r="D146" s="911"/>
      <c r="E146" s="911"/>
      <c r="F146" s="911"/>
      <c r="G146" s="911"/>
      <c r="H146" s="911"/>
      <c r="I146" s="911"/>
      <c r="J146" s="911"/>
      <c r="K146" s="911"/>
      <c r="L146" s="911"/>
      <c r="M146" s="933"/>
      <c r="N146" s="938"/>
      <c r="O146" s="938"/>
      <c r="P146" s="938"/>
      <c r="Q146" s="938"/>
      <c r="R146" s="938"/>
      <c r="S146" s="949"/>
      <c r="T146" s="949"/>
      <c r="U146" s="949"/>
      <c r="V146" s="949"/>
      <c r="W146" s="949"/>
      <c r="X146" s="949"/>
    </row>
    <row r="147" spans="2:24" ht="18.75" customHeight="1">
      <c r="B147" s="911"/>
      <c r="C147" s="911"/>
      <c r="D147" s="911"/>
      <c r="E147" s="911"/>
      <c r="F147" s="911"/>
      <c r="G147" s="911"/>
      <c r="H147" s="911"/>
      <c r="I147" s="911"/>
      <c r="J147" s="911"/>
      <c r="K147" s="911"/>
      <c r="L147" s="911"/>
      <c r="M147" s="933"/>
      <c r="N147" s="938"/>
      <c r="O147" s="938"/>
      <c r="P147" s="938"/>
      <c r="Q147" s="938"/>
      <c r="R147" s="938"/>
      <c r="S147" s="949"/>
      <c r="T147" s="949"/>
      <c r="U147" s="949"/>
      <c r="V147" s="949"/>
      <c r="W147" s="949"/>
      <c r="X147" s="949"/>
    </row>
    <row r="148" spans="2:24" ht="18.75" customHeight="1">
      <c r="B148" s="911"/>
      <c r="C148" s="911"/>
      <c r="D148" s="911"/>
      <c r="E148" s="911"/>
      <c r="F148" s="911"/>
      <c r="G148" s="911"/>
      <c r="H148" s="911"/>
      <c r="I148" s="911"/>
      <c r="J148" s="911"/>
      <c r="K148" s="911"/>
      <c r="L148" s="911"/>
      <c r="M148" s="933"/>
      <c r="N148" s="938"/>
      <c r="O148" s="938"/>
      <c r="P148" s="938"/>
      <c r="Q148" s="938"/>
      <c r="R148" s="938"/>
      <c r="S148" s="949"/>
      <c r="T148" s="949"/>
      <c r="U148" s="949"/>
      <c r="V148" s="949"/>
      <c r="W148" s="949"/>
      <c r="X148" s="949"/>
    </row>
    <row r="149" spans="2:24" ht="18.75" customHeight="1">
      <c r="B149" s="911"/>
      <c r="C149" s="911"/>
      <c r="D149" s="911"/>
      <c r="E149" s="911"/>
      <c r="F149" s="911"/>
      <c r="G149" s="911"/>
      <c r="H149" s="911"/>
      <c r="I149" s="911"/>
      <c r="J149" s="911"/>
      <c r="K149" s="911"/>
      <c r="L149" s="911"/>
      <c r="M149" s="933"/>
      <c r="N149" s="938"/>
      <c r="O149" s="938"/>
      <c r="P149" s="938"/>
      <c r="Q149" s="938"/>
      <c r="R149" s="938"/>
      <c r="S149" s="949"/>
      <c r="T149" s="949"/>
      <c r="U149" s="949"/>
      <c r="V149" s="949"/>
      <c r="W149" s="949"/>
      <c r="X149" s="949"/>
    </row>
    <row r="150" spans="2:24" ht="18.75" customHeight="1">
      <c r="B150" s="911"/>
      <c r="C150" s="911"/>
      <c r="D150" s="911"/>
      <c r="E150" s="911"/>
      <c r="F150" s="911"/>
      <c r="G150" s="911"/>
      <c r="H150" s="911"/>
      <c r="I150" s="911"/>
      <c r="J150" s="911"/>
      <c r="K150" s="911"/>
      <c r="L150" s="911"/>
      <c r="M150" s="933"/>
      <c r="N150" s="938"/>
      <c r="O150" s="938"/>
      <c r="P150" s="938"/>
      <c r="Q150" s="938"/>
      <c r="R150" s="938"/>
      <c r="S150" s="949"/>
      <c r="T150" s="949"/>
      <c r="U150" s="949"/>
      <c r="V150" s="949"/>
      <c r="W150" s="949"/>
      <c r="X150" s="949"/>
    </row>
    <row r="151" spans="2:24" ht="18.75" customHeight="1">
      <c r="B151" s="911"/>
      <c r="C151" s="911"/>
      <c r="D151" s="911"/>
      <c r="E151" s="911"/>
      <c r="F151" s="911"/>
      <c r="G151" s="911"/>
      <c r="H151" s="911"/>
      <c r="I151" s="911"/>
      <c r="J151" s="911"/>
      <c r="K151" s="911"/>
      <c r="L151" s="911"/>
      <c r="M151" s="933"/>
      <c r="N151" s="938"/>
      <c r="O151" s="938"/>
      <c r="P151" s="938"/>
      <c r="Q151" s="938"/>
      <c r="R151" s="938"/>
      <c r="S151" s="949"/>
      <c r="T151" s="949"/>
      <c r="U151" s="949"/>
      <c r="V151" s="949"/>
      <c r="W151" s="949"/>
      <c r="X151" s="949"/>
    </row>
    <row r="152" spans="2:24" ht="18.75" customHeight="1">
      <c r="B152" s="911"/>
      <c r="C152" s="911"/>
      <c r="D152" s="911"/>
      <c r="E152" s="911"/>
      <c r="F152" s="911"/>
      <c r="G152" s="911"/>
      <c r="H152" s="911"/>
      <c r="I152" s="911"/>
      <c r="J152" s="911"/>
      <c r="K152" s="911"/>
      <c r="L152" s="911"/>
      <c r="M152" s="933"/>
      <c r="N152" s="938"/>
      <c r="O152" s="938"/>
      <c r="P152" s="938"/>
      <c r="Q152" s="938"/>
      <c r="R152" s="938"/>
      <c r="S152" s="949"/>
      <c r="T152" s="949"/>
      <c r="U152" s="949"/>
      <c r="V152" s="949"/>
      <c r="W152" s="949"/>
      <c r="X152" s="949"/>
    </row>
    <row r="153" spans="2:24" ht="18.75" customHeight="1">
      <c r="B153" s="911"/>
      <c r="C153" s="911"/>
      <c r="D153" s="911"/>
      <c r="E153" s="911"/>
      <c r="F153" s="911"/>
      <c r="G153" s="911"/>
      <c r="H153" s="911"/>
      <c r="I153" s="911"/>
      <c r="J153" s="911"/>
      <c r="K153" s="911"/>
      <c r="L153" s="911"/>
      <c r="M153" s="933"/>
      <c r="N153" s="938"/>
      <c r="O153" s="938"/>
      <c r="P153" s="938"/>
      <c r="Q153" s="938"/>
      <c r="R153" s="938"/>
      <c r="S153" s="949"/>
      <c r="T153" s="949"/>
      <c r="U153" s="949"/>
      <c r="V153" s="949"/>
      <c r="W153" s="949"/>
      <c r="X153" s="949"/>
    </row>
    <row r="154" spans="2:24" ht="18.75" customHeight="1">
      <c r="B154" s="911"/>
      <c r="C154" s="911"/>
      <c r="D154" s="911"/>
      <c r="E154" s="911"/>
      <c r="F154" s="911"/>
      <c r="G154" s="911"/>
      <c r="H154" s="911"/>
      <c r="I154" s="911"/>
      <c r="J154" s="911"/>
      <c r="K154" s="911"/>
      <c r="L154" s="911"/>
      <c r="M154" s="933"/>
      <c r="N154" s="938"/>
      <c r="O154" s="938"/>
      <c r="P154" s="938"/>
      <c r="Q154" s="938"/>
      <c r="R154" s="938"/>
      <c r="S154" s="949"/>
      <c r="T154" s="949"/>
      <c r="U154" s="949"/>
      <c r="V154" s="949"/>
      <c r="W154" s="949"/>
      <c r="X154" s="949"/>
    </row>
    <row r="155" spans="2:24" ht="18.75" customHeight="1">
      <c r="B155" s="911"/>
      <c r="C155" s="911"/>
      <c r="D155" s="911"/>
      <c r="E155" s="911"/>
      <c r="F155" s="911"/>
      <c r="G155" s="911"/>
      <c r="H155" s="911"/>
      <c r="I155" s="911"/>
      <c r="J155" s="911"/>
      <c r="K155" s="911"/>
      <c r="L155" s="911"/>
      <c r="M155" s="933"/>
      <c r="N155" s="938"/>
      <c r="O155" s="938"/>
      <c r="P155" s="938"/>
      <c r="Q155" s="938"/>
      <c r="R155" s="938"/>
      <c r="S155" s="949"/>
      <c r="T155" s="949"/>
      <c r="U155" s="949"/>
      <c r="V155" s="949"/>
      <c r="W155" s="949"/>
      <c r="X155" s="949"/>
    </row>
    <row r="156" spans="2:24" ht="18.75" customHeight="1">
      <c r="B156" s="911"/>
      <c r="C156" s="911"/>
      <c r="D156" s="911"/>
      <c r="E156" s="911"/>
      <c r="F156" s="911"/>
      <c r="G156" s="911"/>
      <c r="H156" s="911"/>
      <c r="I156" s="911"/>
      <c r="J156" s="911"/>
      <c r="K156" s="911"/>
      <c r="L156" s="911"/>
      <c r="M156" s="933"/>
      <c r="N156" s="938"/>
      <c r="O156" s="938"/>
      <c r="P156" s="938"/>
      <c r="Q156" s="938"/>
      <c r="R156" s="938"/>
      <c r="S156" s="949"/>
      <c r="T156" s="949"/>
      <c r="U156" s="949"/>
      <c r="V156" s="949"/>
      <c r="W156" s="949"/>
      <c r="X156" s="949"/>
    </row>
    <row r="157" spans="2:24" ht="18.75" customHeight="1">
      <c r="B157" s="911"/>
      <c r="C157" s="911"/>
      <c r="D157" s="911"/>
      <c r="E157" s="911"/>
      <c r="F157" s="911"/>
      <c r="G157" s="911"/>
      <c r="H157" s="911"/>
      <c r="I157" s="911"/>
      <c r="J157" s="911"/>
      <c r="K157" s="911"/>
      <c r="L157" s="911"/>
      <c r="M157" s="933"/>
      <c r="N157" s="938"/>
      <c r="O157" s="938"/>
      <c r="P157" s="938"/>
      <c r="Q157" s="938"/>
      <c r="R157" s="938"/>
      <c r="S157" s="949"/>
      <c r="T157" s="949"/>
      <c r="U157" s="949"/>
      <c r="V157" s="949"/>
      <c r="W157" s="949"/>
      <c r="X157" s="949"/>
    </row>
    <row r="158" spans="2:24" ht="18.75" customHeight="1">
      <c r="B158" s="911"/>
      <c r="C158" s="911"/>
      <c r="D158" s="911"/>
      <c r="E158" s="911"/>
      <c r="F158" s="911"/>
      <c r="G158" s="911"/>
      <c r="H158" s="911"/>
      <c r="I158" s="911"/>
      <c r="J158" s="911"/>
      <c r="K158" s="911"/>
      <c r="L158" s="911"/>
      <c r="M158" s="930"/>
      <c r="N158" s="938"/>
      <c r="O158" s="938"/>
      <c r="P158" s="938"/>
      <c r="Q158" s="938"/>
      <c r="R158" s="938"/>
      <c r="S158" s="949"/>
      <c r="T158" s="949"/>
      <c r="U158" s="949"/>
      <c r="V158" s="949"/>
      <c r="W158" s="949"/>
      <c r="X158" s="949"/>
    </row>
    <row r="159" spans="2:24" ht="18.75" customHeight="1">
      <c r="B159" s="911"/>
      <c r="C159" s="911"/>
      <c r="D159" s="911"/>
      <c r="E159" s="911"/>
      <c r="F159" s="911"/>
      <c r="G159" s="911"/>
      <c r="H159" s="911"/>
      <c r="I159" s="911"/>
      <c r="J159" s="911"/>
      <c r="K159" s="911"/>
      <c r="L159" s="911"/>
      <c r="N159" s="938"/>
      <c r="O159" s="938"/>
      <c r="P159" s="938"/>
      <c r="Q159" s="938"/>
      <c r="R159" s="938"/>
      <c r="S159" s="949"/>
      <c r="T159" s="949"/>
      <c r="U159" s="949"/>
      <c r="V159" s="949"/>
      <c r="W159" s="949"/>
      <c r="X159" s="949"/>
    </row>
    <row r="160" spans="2:24" ht="18.75" customHeight="1">
      <c r="B160" s="911"/>
      <c r="C160" s="911"/>
      <c r="D160" s="911"/>
      <c r="E160" s="911"/>
      <c r="F160" s="911"/>
      <c r="G160" s="911"/>
      <c r="H160" s="911"/>
      <c r="I160" s="911"/>
      <c r="J160" s="911"/>
      <c r="K160" s="911"/>
      <c r="L160" s="911"/>
      <c r="N160" s="938"/>
      <c r="O160" s="938"/>
      <c r="P160" s="938"/>
      <c r="Q160" s="938"/>
      <c r="R160" s="938"/>
      <c r="S160" s="949"/>
      <c r="T160" s="949"/>
      <c r="U160" s="949"/>
      <c r="V160" s="949"/>
      <c r="W160" s="949"/>
      <c r="X160" s="949"/>
    </row>
    <row r="161" spans="2:24" ht="18.75" customHeight="1">
      <c r="B161" s="911"/>
      <c r="C161" s="911"/>
      <c r="D161" s="911"/>
      <c r="E161" s="911"/>
      <c r="F161" s="911"/>
      <c r="G161" s="911"/>
      <c r="H161" s="911"/>
      <c r="I161" s="911"/>
      <c r="J161" s="911"/>
      <c r="K161" s="911"/>
      <c r="L161" s="911"/>
      <c r="N161" s="933"/>
      <c r="O161" s="950"/>
      <c r="P161" s="938"/>
      <c r="Q161" s="938"/>
      <c r="R161" s="938"/>
      <c r="S161" s="949"/>
      <c r="T161" s="949"/>
      <c r="U161" s="949"/>
      <c r="V161" s="949"/>
      <c r="W161" s="949"/>
      <c r="X161" s="949"/>
    </row>
    <row r="162" spans="2:24" ht="18.75" customHeight="1">
      <c r="B162" s="911"/>
      <c r="C162" s="911"/>
      <c r="D162" s="911"/>
      <c r="E162" s="911"/>
      <c r="F162" s="911"/>
      <c r="G162" s="911"/>
      <c r="H162" s="911"/>
      <c r="I162" s="911"/>
      <c r="J162" s="911"/>
      <c r="K162" s="911"/>
      <c r="L162" s="911"/>
      <c r="N162" s="933"/>
      <c r="O162" s="950"/>
      <c r="P162" s="938"/>
      <c r="Q162" s="938"/>
      <c r="R162" s="938"/>
      <c r="S162" s="949"/>
      <c r="T162" s="949"/>
      <c r="U162" s="949"/>
      <c r="V162" s="949"/>
      <c r="W162" s="949"/>
      <c r="X162" s="949"/>
    </row>
    <row r="163" spans="2:24" ht="18.75" customHeight="1">
      <c r="B163" s="911"/>
      <c r="C163" s="911"/>
      <c r="D163" s="911"/>
      <c r="E163" s="911"/>
      <c r="F163" s="911"/>
      <c r="G163" s="911"/>
      <c r="H163" s="911"/>
      <c r="I163" s="911"/>
      <c r="J163" s="911"/>
      <c r="K163" s="911"/>
      <c r="L163" s="911"/>
      <c r="N163" s="933"/>
      <c r="O163" s="950"/>
      <c r="P163" s="938"/>
      <c r="Q163" s="938"/>
      <c r="R163" s="938"/>
      <c r="S163" s="949"/>
      <c r="T163" s="949"/>
      <c r="U163" s="949"/>
      <c r="V163" s="949"/>
      <c r="W163" s="949"/>
      <c r="X163" s="949"/>
    </row>
    <row r="164" spans="2:24" ht="18.75" customHeight="1">
      <c r="B164" s="911"/>
      <c r="C164" s="911"/>
      <c r="D164" s="911"/>
      <c r="E164" s="911"/>
      <c r="F164" s="911"/>
      <c r="G164" s="911"/>
      <c r="H164" s="911"/>
      <c r="I164" s="911"/>
      <c r="J164" s="911"/>
      <c r="K164" s="911"/>
      <c r="L164" s="911"/>
      <c r="N164" s="933"/>
      <c r="O164" s="950"/>
      <c r="P164" s="938"/>
      <c r="Q164" s="938"/>
      <c r="R164" s="938"/>
      <c r="S164" s="949"/>
      <c r="T164" s="949"/>
      <c r="U164" s="949"/>
      <c r="V164" s="949"/>
      <c r="W164" s="949"/>
      <c r="X164" s="949"/>
    </row>
    <row r="165" spans="2:24" ht="18.75" customHeight="1">
      <c r="B165" s="911"/>
      <c r="C165" s="911"/>
      <c r="D165" s="911"/>
      <c r="E165" s="911"/>
      <c r="F165" s="911"/>
      <c r="G165" s="911"/>
      <c r="H165" s="911"/>
      <c r="I165" s="911"/>
      <c r="J165" s="911"/>
      <c r="K165" s="911"/>
      <c r="L165" s="911"/>
      <c r="N165" s="933"/>
      <c r="O165" s="950"/>
      <c r="P165" s="938"/>
      <c r="Q165" s="938"/>
      <c r="R165" s="938"/>
      <c r="S165" s="938"/>
      <c r="T165" s="938"/>
      <c r="U165" s="938"/>
      <c r="V165" s="938"/>
      <c r="W165" s="938"/>
      <c r="X165" s="938"/>
    </row>
    <row r="166" spans="2:24" ht="18.75" customHeight="1">
      <c r="B166" s="911"/>
      <c r="C166" s="911"/>
      <c r="D166" s="911"/>
      <c r="E166" s="911"/>
      <c r="F166" s="911"/>
      <c r="G166" s="911"/>
      <c r="H166" s="911"/>
      <c r="I166" s="911"/>
      <c r="J166" s="911"/>
      <c r="K166" s="911"/>
      <c r="L166" s="911"/>
      <c r="M166" s="933"/>
      <c r="N166" s="933"/>
      <c r="O166" s="950"/>
      <c r="P166" s="938"/>
      <c r="Q166" s="938"/>
      <c r="R166" s="938"/>
      <c r="S166" s="938"/>
      <c r="T166" s="938"/>
      <c r="U166" s="938"/>
      <c r="V166" s="938"/>
      <c r="W166" s="938"/>
      <c r="X166" s="938"/>
    </row>
    <row r="167" spans="2:24" ht="18.75" customHeight="1">
      <c r="B167" s="911"/>
      <c r="C167" s="911"/>
      <c r="D167" s="911"/>
      <c r="E167" s="911"/>
      <c r="F167" s="911"/>
      <c r="G167" s="911"/>
      <c r="H167" s="911"/>
      <c r="I167" s="911"/>
      <c r="J167" s="911"/>
      <c r="K167" s="911"/>
      <c r="L167" s="911"/>
      <c r="M167" s="933"/>
      <c r="N167" s="933"/>
      <c r="O167" s="950"/>
      <c r="P167" s="938"/>
      <c r="Q167" s="938"/>
      <c r="R167" s="938"/>
      <c r="S167" s="938"/>
      <c r="T167" s="938"/>
      <c r="U167" s="938"/>
      <c r="V167" s="938"/>
      <c r="W167" s="938"/>
      <c r="X167" s="938"/>
    </row>
    <row r="168" spans="2:24" ht="18.75" customHeight="1">
      <c r="B168" s="911"/>
      <c r="C168" s="911"/>
      <c r="D168" s="911"/>
      <c r="E168" s="911"/>
      <c r="F168" s="911"/>
      <c r="G168" s="911"/>
      <c r="H168" s="911"/>
      <c r="I168" s="911"/>
      <c r="J168" s="911"/>
      <c r="K168" s="911"/>
      <c r="L168" s="911"/>
      <c r="M168" s="933"/>
      <c r="N168" s="938"/>
      <c r="O168" s="938"/>
      <c r="P168" s="938"/>
      <c r="Q168" s="938"/>
      <c r="R168" s="938"/>
      <c r="S168" s="938"/>
      <c r="T168" s="938"/>
      <c r="U168" s="938"/>
      <c r="V168" s="938"/>
      <c r="W168" s="938"/>
      <c r="X168" s="938"/>
    </row>
    <row r="169" spans="2:24" ht="18.75" customHeight="1">
      <c r="B169" s="911"/>
      <c r="C169" s="911"/>
      <c r="D169" s="911"/>
      <c r="E169" s="911"/>
      <c r="F169" s="911"/>
      <c r="G169" s="911"/>
      <c r="H169" s="911"/>
      <c r="I169" s="911"/>
      <c r="J169" s="911"/>
      <c r="K169" s="911"/>
      <c r="L169" s="911"/>
      <c r="M169" s="933"/>
      <c r="N169" s="938"/>
      <c r="O169" s="938"/>
      <c r="P169" s="938"/>
      <c r="Q169" s="938"/>
      <c r="R169" s="938"/>
      <c r="S169" s="938"/>
      <c r="T169" s="938"/>
      <c r="U169" s="938"/>
      <c r="V169" s="938"/>
      <c r="W169" s="938"/>
      <c r="X169" s="938"/>
    </row>
    <row r="170" spans="2:24" ht="18.75" customHeight="1">
      <c r="B170" s="911"/>
      <c r="C170" s="911"/>
      <c r="D170" s="911"/>
      <c r="E170" s="911"/>
      <c r="F170" s="911"/>
      <c r="G170" s="911"/>
      <c r="H170" s="911"/>
      <c r="I170" s="911"/>
      <c r="J170" s="911"/>
      <c r="K170" s="911"/>
      <c r="L170" s="911"/>
      <c r="M170" s="933"/>
      <c r="N170" s="938"/>
      <c r="O170" s="938"/>
      <c r="P170" s="938"/>
      <c r="Q170" s="938"/>
      <c r="R170" s="938"/>
      <c r="S170" s="938"/>
      <c r="T170" s="938"/>
      <c r="U170" s="938"/>
      <c r="V170" s="938"/>
      <c r="W170" s="938"/>
      <c r="X170" s="938"/>
    </row>
    <row r="171" spans="2:24" ht="18.75" customHeight="1">
      <c r="B171" s="911"/>
      <c r="C171" s="911"/>
      <c r="D171" s="911"/>
      <c r="E171" s="911"/>
      <c r="F171" s="911"/>
      <c r="G171" s="911"/>
      <c r="H171" s="911"/>
      <c r="I171" s="911"/>
      <c r="J171" s="911"/>
      <c r="K171" s="911"/>
      <c r="L171" s="911"/>
      <c r="M171" s="938"/>
      <c r="N171" s="938"/>
      <c r="O171" s="938"/>
      <c r="P171" s="938"/>
      <c r="Q171" s="938"/>
      <c r="R171" s="938"/>
      <c r="S171" s="938"/>
      <c r="T171" s="938"/>
      <c r="U171" s="938"/>
      <c r="V171" s="938"/>
      <c r="W171" s="938"/>
      <c r="X171" s="938"/>
    </row>
    <row r="172" spans="2:24" ht="18.75" customHeight="1">
      <c r="B172" s="911"/>
      <c r="C172" s="911"/>
      <c r="D172" s="951"/>
      <c r="E172" s="951"/>
      <c r="F172" s="951"/>
      <c r="G172" s="951"/>
      <c r="H172" s="951"/>
      <c r="I172" s="951"/>
      <c r="J172" s="951"/>
      <c r="K172" s="911"/>
      <c r="L172" s="911"/>
      <c r="M172" s="938"/>
      <c r="N172" s="938"/>
      <c r="O172" s="938"/>
      <c r="P172" s="938"/>
      <c r="Q172" s="938"/>
      <c r="R172" s="938"/>
      <c r="S172" s="938"/>
      <c r="T172" s="938"/>
      <c r="U172" s="938"/>
      <c r="V172" s="938"/>
      <c r="W172" s="938"/>
      <c r="X172" s="938"/>
    </row>
    <row r="173" spans="2:24" ht="18.75" customHeight="1">
      <c r="B173" s="911"/>
      <c r="C173" s="911"/>
      <c r="D173" s="951"/>
      <c r="E173" s="951"/>
      <c r="F173" s="951"/>
      <c r="G173" s="951"/>
      <c r="H173" s="951"/>
      <c r="I173" s="951"/>
      <c r="J173" s="951"/>
      <c r="K173" s="911"/>
      <c r="L173" s="911"/>
      <c r="M173" s="938"/>
      <c r="N173" s="938"/>
      <c r="O173" s="938"/>
      <c r="P173" s="938"/>
      <c r="Q173" s="938"/>
      <c r="R173" s="938"/>
      <c r="S173" s="938"/>
      <c r="T173" s="938"/>
      <c r="U173" s="938"/>
      <c r="V173" s="938"/>
      <c r="W173" s="938"/>
      <c r="X173" s="938"/>
    </row>
    <row r="174" spans="2:24" ht="18.75" customHeight="1">
      <c r="B174" s="911"/>
      <c r="C174" s="911"/>
      <c r="D174" s="951"/>
      <c r="E174" s="951"/>
      <c r="F174" s="951"/>
      <c r="G174" s="951"/>
      <c r="H174" s="951"/>
      <c r="I174" s="951"/>
      <c r="J174" s="951"/>
      <c r="K174" s="911"/>
      <c r="L174" s="911"/>
    </row>
    <row r="175" spans="2:24" ht="18.75" customHeight="1">
      <c r="B175" s="911"/>
      <c r="C175" s="911"/>
      <c r="D175" s="911"/>
      <c r="E175" s="911"/>
      <c r="F175" s="911"/>
      <c r="G175" s="911"/>
      <c r="H175" s="911"/>
      <c r="I175" s="911"/>
      <c r="J175" s="911"/>
      <c r="K175" s="911"/>
      <c r="L175" s="911"/>
    </row>
    <row r="176" spans="2:24" ht="18.75" customHeight="1">
      <c r="B176" s="911"/>
      <c r="C176" s="911"/>
      <c r="D176" s="911"/>
      <c r="E176" s="911"/>
      <c r="F176" s="911"/>
      <c r="G176" s="911"/>
      <c r="H176" s="911"/>
      <c r="I176" s="911"/>
      <c r="J176" s="911"/>
      <c r="K176" s="911"/>
      <c r="L176" s="911"/>
    </row>
    <row r="177" spans="2:28" ht="18.75" customHeight="1">
      <c r="B177" s="911"/>
      <c r="C177" s="911"/>
      <c r="D177" s="911"/>
      <c r="E177" s="911"/>
      <c r="F177" s="911"/>
      <c r="G177" s="911"/>
      <c r="H177" s="911"/>
      <c r="I177" s="911"/>
      <c r="J177" s="911"/>
      <c r="K177" s="911"/>
      <c r="L177" s="911"/>
    </row>
    <row r="178" spans="2:28" ht="25.5" customHeight="1">
      <c r="C178" s="911"/>
      <c r="D178" s="911"/>
      <c r="E178" s="911"/>
      <c r="F178" s="911"/>
      <c r="G178" s="911"/>
      <c r="H178" s="911"/>
      <c r="I178" s="911"/>
      <c r="J178" s="911"/>
    </row>
    <row r="179" spans="2:28" ht="25.5" customHeight="1">
      <c r="U179" s="1305"/>
      <c r="V179" s="1305"/>
      <c r="W179" s="1305"/>
      <c r="X179" s="1305"/>
      <c r="Y179" s="1305"/>
      <c r="Z179" s="1305"/>
      <c r="AA179" s="1305"/>
      <c r="AB179" s="1305"/>
    </row>
    <row r="180" spans="2:28" ht="25.5" customHeight="1">
      <c r="U180" s="908"/>
      <c r="V180" s="951"/>
      <c r="W180" s="951"/>
      <c r="X180" s="951"/>
      <c r="Y180" s="951"/>
      <c r="Z180" s="951"/>
      <c r="AA180" s="951"/>
      <c r="AB180" s="951"/>
    </row>
    <row r="181" spans="2:28">
      <c r="U181" s="908"/>
      <c r="V181" s="951"/>
      <c r="W181" s="951"/>
      <c r="X181" s="951"/>
      <c r="Y181" s="951"/>
      <c r="Z181" s="951"/>
      <c r="AA181" s="951"/>
      <c r="AB181" s="951"/>
    </row>
    <row r="182" spans="2:28">
      <c r="U182" s="908"/>
      <c r="V182" s="951"/>
      <c r="W182" s="951"/>
      <c r="X182" s="951"/>
      <c r="Y182" s="951"/>
      <c r="Z182" s="951"/>
      <c r="AA182" s="951"/>
      <c r="AB182" s="951"/>
    </row>
    <row r="211" ht="15" customHeight="1"/>
    <row r="212" ht="13.5" customHeight="1"/>
  </sheetData>
  <mergeCells count="1">
    <mergeCell ref="U179:AB179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Q56"/>
  <sheetViews>
    <sheetView topLeftCell="A4" zoomScale="85" zoomScaleNormal="85" workbookViewId="0">
      <selection activeCell="C21" sqref="C21"/>
    </sheetView>
  </sheetViews>
  <sheetFormatPr defaultColWidth="11.44140625" defaultRowHeight="13.2"/>
  <cols>
    <col min="1" max="1" width="11.44140625" style="3" customWidth="1"/>
    <col min="2" max="2" width="14" style="3" customWidth="1"/>
    <col min="3" max="3" width="13.44140625" style="3" customWidth="1"/>
    <col min="4" max="4" width="12.6640625" style="3" customWidth="1"/>
    <col min="5" max="5" width="11.44140625" style="3" customWidth="1"/>
    <col min="6" max="6" width="4.88671875" style="3" customWidth="1"/>
    <col min="7" max="14" width="11.88671875" style="3" customWidth="1"/>
    <col min="15" max="25" width="11.44140625" style="3" customWidth="1"/>
    <col min="26" max="16384" width="11.44140625" style="3"/>
  </cols>
  <sheetData>
    <row r="2" spans="1:17" ht="14.25" customHeight="1">
      <c r="B2" s="2" t="s">
        <v>487</v>
      </c>
      <c r="C2" s="3" t="s">
        <v>488</v>
      </c>
      <c r="K2" s="362"/>
    </row>
    <row r="3" spans="1:17">
      <c r="C3" s="3" t="s">
        <v>489</v>
      </c>
    </row>
    <row r="4" spans="1:17">
      <c r="Q4" s="523"/>
    </row>
    <row r="5" spans="1:17">
      <c r="J5" s="204"/>
      <c r="Q5" s="523"/>
    </row>
    <row r="6" spans="1:17">
      <c r="A6" s="1168" t="s">
        <v>490</v>
      </c>
      <c r="B6" s="1168" t="s">
        <v>491</v>
      </c>
      <c r="C6" s="1168" t="s">
        <v>492</v>
      </c>
      <c r="D6" s="1168" t="s">
        <v>493</v>
      </c>
      <c r="E6" s="1170" t="s">
        <v>494</v>
      </c>
    </row>
    <row r="7" spans="1:17">
      <c r="A7" s="1169">
        <v>1995</v>
      </c>
      <c r="B7" s="1171">
        <v>497416.9</v>
      </c>
      <c r="C7" s="1172">
        <v>467000</v>
      </c>
      <c r="D7" s="1172">
        <v>364822.77316018689</v>
      </c>
      <c r="E7" s="1174">
        <v>0.24691757499121805</v>
      </c>
    </row>
    <row r="8" spans="1:17">
      <c r="A8" s="1169">
        <v>1996</v>
      </c>
      <c r="B8" s="1171">
        <v>358391</v>
      </c>
      <c r="C8" s="1172">
        <v>375000</v>
      </c>
      <c r="D8" s="1172">
        <v>449257.80667496898</v>
      </c>
      <c r="E8" s="1174">
        <v>-0.18067087667075579</v>
      </c>
    </row>
    <row r="9" spans="1:17">
      <c r="A9" s="1169">
        <v>1997</v>
      </c>
      <c r="B9" s="1171">
        <v>439505</v>
      </c>
      <c r="C9" s="1172">
        <v>529000</v>
      </c>
      <c r="D9" s="1172">
        <v>541615.87112201646</v>
      </c>
      <c r="E9" s="1174">
        <v>-2.3568593450024915E-2</v>
      </c>
    </row>
    <row r="10" spans="1:17">
      <c r="A10" s="1169">
        <v>1998</v>
      </c>
      <c r="B10" s="1171">
        <v>381151</v>
      </c>
      <c r="C10" s="1172">
        <v>716000</v>
      </c>
      <c r="D10" s="1172">
        <v>680175.1900673894</v>
      </c>
      <c r="E10" s="1174">
        <v>5.1329769519991082E-2</v>
      </c>
    </row>
    <row r="11" spans="1:17">
      <c r="A11" s="1169">
        <v>1999</v>
      </c>
      <c r="B11" s="1171">
        <v>391978</v>
      </c>
      <c r="C11" s="1172">
        <v>950000</v>
      </c>
      <c r="D11" s="1172">
        <v>838866.61936192669</v>
      </c>
      <c r="E11" s="1174">
        <v>0.12441026649608018</v>
      </c>
    </row>
    <row r="12" spans="1:17">
      <c r="A12" s="1169">
        <v>2000</v>
      </c>
      <c r="B12" s="1171">
        <v>514818.13899999997</v>
      </c>
      <c r="C12" s="1172">
        <v>1365000</v>
      </c>
      <c r="D12" s="1172">
        <v>1727527.6710333633</v>
      </c>
      <c r="E12" s="1174">
        <v>-0.23553686585879896</v>
      </c>
      <c r="Q12" s="523"/>
    </row>
    <row r="13" spans="1:17">
      <c r="A13" s="1169">
        <v>2001</v>
      </c>
      <c r="B13" s="1171">
        <v>744970.28099999996</v>
      </c>
      <c r="C13" s="1172">
        <v>1220000</v>
      </c>
      <c r="D13" s="1172">
        <v>1198149.2566602509</v>
      </c>
      <c r="E13" s="1174">
        <v>1.8072778615168043E-2</v>
      </c>
      <c r="Q13" s="523"/>
    </row>
    <row r="14" spans="1:17">
      <c r="A14" s="1169">
        <v>2002</v>
      </c>
      <c r="B14" s="1171">
        <v>634078</v>
      </c>
      <c r="C14" s="1172">
        <v>1118000</v>
      </c>
      <c r="D14" s="1172">
        <v>1118559.4512132609</v>
      </c>
      <c r="E14" s="1174">
        <v>-5.0027842955447667E-4</v>
      </c>
      <c r="Q14" s="523"/>
    </row>
    <row r="15" spans="1:17">
      <c r="A15" s="1169">
        <v>2003</v>
      </c>
      <c r="B15" s="1171">
        <v>591849.16800000006</v>
      </c>
      <c r="C15" s="1172">
        <v>993000</v>
      </c>
      <c r="D15" s="1172">
        <v>1113549.9020083428</v>
      </c>
      <c r="E15" s="1174">
        <v>-0.11457763710234907</v>
      </c>
    </row>
    <row r="16" spans="1:17">
      <c r="A16" s="1169">
        <v>2004</v>
      </c>
      <c r="B16" s="1171">
        <v>534457.94500000007</v>
      </c>
      <c r="C16" s="1172">
        <v>1266000</v>
      </c>
      <c r="D16" s="1172">
        <v>1134485.2579303323</v>
      </c>
      <c r="E16" s="1174">
        <v>0.1096832929006641</v>
      </c>
    </row>
    <row r="17" spans="1:9">
      <c r="A17" s="1169">
        <v>2005</v>
      </c>
      <c r="B17" s="1171">
        <v>553231</v>
      </c>
      <c r="C17" s="1172">
        <v>945569.62025316455</v>
      </c>
      <c r="D17" s="1172">
        <v>1140923.7064861273</v>
      </c>
      <c r="E17" s="1174">
        <v>-0.1878059634915473</v>
      </c>
    </row>
    <row r="18" spans="1:9">
      <c r="A18" s="1169">
        <v>2006</v>
      </c>
      <c r="B18" s="1171">
        <v>388915.19300000003</v>
      </c>
      <c r="C18" s="1172">
        <v>200000</v>
      </c>
      <c r="D18" s="1172">
        <v>423993.43121815339</v>
      </c>
      <c r="E18" s="1174">
        <v>-0.7514005961538972</v>
      </c>
    </row>
    <row r="19" spans="1:9">
      <c r="A19" s="1169">
        <v>2007</v>
      </c>
      <c r="B19" s="1171">
        <v>368534.739</v>
      </c>
      <c r="C19" s="1171">
        <v>1338202.2471910112</v>
      </c>
      <c r="D19" s="1171">
        <v>474350.28223415802</v>
      </c>
      <c r="E19" s="1174">
        <v>1.037136344781169</v>
      </c>
    </row>
    <row r="20" spans="1:9">
      <c r="A20" s="1169">
        <v>2008</v>
      </c>
      <c r="B20" s="1171">
        <v>478932.30499999999</v>
      </c>
      <c r="C20" s="1172">
        <v>685000</v>
      </c>
      <c r="D20" s="1172">
        <v>559586.46125812677</v>
      </c>
      <c r="E20" s="1174">
        <v>0.20222078936948973</v>
      </c>
    </row>
    <row r="21" spans="1:9">
      <c r="A21" s="1169">
        <v>2009</v>
      </c>
      <c r="B21" s="1171">
        <v>600496</v>
      </c>
      <c r="C21" s="1172">
        <v>1243820.2247191011</v>
      </c>
      <c r="D21" s="1172">
        <v>616776.76306244778</v>
      </c>
      <c r="E21" s="1174">
        <v>0.7014356007998882</v>
      </c>
    </row>
    <row r="22" spans="1:9">
      <c r="A22" s="1169">
        <v>2010</v>
      </c>
      <c r="B22" s="1171">
        <v>504636.98813999991</v>
      </c>
      <c r="C22" s="1172">
        <v>105617.97752808988</v>
      </c>
      <c r="D22" s="1172">
        <v>360670.28548494668</v>
      </c>
      <c r="E22" s="1174">
        <v>-1.2281356058541137</v>
      </c>
      <c r="G22" s="227"/>
      <c r="H22" s="203"/>
      <c r="I22" s="203"/>
    </row>
    <row r="23" spans="1:9">
      <c r="A23" s="1169">
        <v>2011</v>
      </c>
      <c r="B23" s="1171">
        <v>355014</v>
      </c>
      <c r="C23" s="1172">
        <v>330397.93510324485</v>
      </c>
      <c r="D23" s="1172">
        <v>417338.54449758335</v>
      </c>
      <c r="E23" s="1174">
        <v>-0.23359995778949239</v>
      </c>
    </row>
    <row r="24" spans="1:9">
      <c r="A24" s="1169">
        <v>2012</v>
      </c>
      <c r="B24" s="1171">
        <v>390096.64679999999</v>
      </c>
      <c r="C24" s="1171">
        <v>463000</v>
      </c>
      <c r="D24" s="1171">
        <v>516985.79294926394</v>
      </c>
      <c r="E24" s="1174">
        <v>-0.11028834025596115</v>
      </c>
    </row>
    <row r="25" spans="1:9">
      <c r="A25" s="1169">
        <v>2013</v>
      </c>
      <c r="B25" s="1171">
        <v>321354.71980000002</v>
      </c>
      <c r="C25" s="1171">
        <v>861000</v>
      </c>
      <c r="D25" s="1171">
        <v>673939.61701116315</v>
      </c>
      <c r="E25" s="1174">
        <v>0.24495398653296716</v>
      </c>
    </row>
    <row r="26" spans="1:9">
      <c r="A26" s="1169">
        <v>2014</v>
      </c>
      <c r="B26" s="1171">
        <v>573839</v>
      </c>
      <c r="C26" s="1171">
        <v>1157000</v>
      </c>
      <c r="D26" s="1171">
        <v>765082.03860500839</v>
      </c>
      <c r="E26" s="1174">
        <v>0.41360265911039207</v>
      </c>
    </row>
    <row r="27" spans="1:9">
      <c r="A27" s="1169">
        <v>2015</v>
      </c>
      <c r="B27" s="1173">
        <v>367000</v>
      </c>
      <c r="C27" s="1171">
        <v>930000</v>
      </c>
      <c r="D27" s="1171">
        <v>929007.76535673521</v>
      </c>
      <c r="E27" s="1174">
        <v>1.0674885344525138E-3</v>
      </c>
    </row>
    <row r="28" spans="1:9">
      <c r="A28" s="1169">
        <v>2016</v>
      </c>
      <c r="B28" s="539">
        <v>440472</v>
      </c>
      <c r="C28" s="539">
        <v>1056000</v>
      </c>
      <c r="D28" s="539">
        <v>1052705.3728560554</v>
      </c>
      <c r="E28" s="1175">
        <v>3.124789140452203E-3</v>
      </c>
    </row>
    <row r="29" spans="1:9">
      <c r="A29" s="1169">
        <v>2017</v>
      </c>
      <c r="B29" s="539">
        <v>484062.14004999999</v>
      </c>
      <c r="C29" s="539">
        <v>1021828.42000662</v>
      </c>
      <c r="D29" s="539">
        <v>1122020.7637590484</v>
      </c>
      <c r="E29" s="1175">
        <v>-9.353772175696641E-2</v>
      </c>
    </row>
    <row r="30" spans="1:9">
      <c r="A30" s="1169">
        <v>2018</v>
      </c>
      <c r="B30" s="539">
        <v>434500.1165</v>
      </c>
      <c r="C30" s="539">
        <v>1132584</v>
      </c>
      <c r="D30" s="539">
        <v>1181752.2925521561</v>
      </c>
      <c r="E30" s="1175">
        <v>-4.2496582843210361E-2</v>
      </c>
    </row>
    <row r="31" spans="1:9">
      <c r="A31" s="1169">
        <v>2019</v>
      </c>
      <c r="B31" s="539">
        <v>444872</v>
      </c>
      <c r="C31" s="539">
        <v>929000</v>
      </c>
      <c r="D31" s="539">
        <v>1210904.9483290452</v>
      </c>
      <c r="E31" s="1175">
        <v>-0.26501451142673194</v>
      </c>
    </row>
    <row r="32" spans="1:9">
      <c r="A32" s="1169">
        <v>2020</v>
      </c>
      <c r="B32" s="539">
        <v>389078.59950000001</v>
      </c>
      <c r="C32" s="539"/>
      <c r="D32" s="539">
        <v>1246159.8657189715</v>
      </c>
      <c r="E32" s="1174"/>
    </row>
    <row r="33" spans="1:5">
      <c r="A33" s="1169">
        <v>2021</v>
      </c>
      <c r="B33" s="539">
        <v>344261.18400000001</v>
      </c>
      <c r="C33" s="539">
        <v>1412359.5505617999</v>
      </c>
      <c r="D33" s="539">
        <v>1280866.9426480271</v>
      </c>
      <c r="E33" s="1174">
        <v>9.7724598252181979E-2</v>
      </c>
    </row>
    <row r="34" spans="1:5">
      <c r="A34" s="1169">
        <v>2022</v>
      </c>
      <c r="B34" s="539">
        <v>611463</v>
      </c>
      <c r="C34" s="539">
        <v>1527980</v>
      </c>
      <c r="D34" s="539">
        <v>1191759.9942260759</v>
      </c>
      <c r="E34" s="1174">
        <v>0.24851540040910233</v>
      </c>
    </row>
    <row r="35" spans="1:5">
      <c r="A35" s="1169">
        <v>2023</v>
      </c>
      <c r="B35" s="539">
        <v>353878.89500000002</v>
      </c>
      <c r="C35" s="539">
        <v>694973</v>
      </c>
      <c r="D35" s="539">
        <v>718334.11659678724</v>
      </c>
      <c r="E35" s="1174">
        <v>-3.3061808369813213E-2</v>
      </c>
    </row>
    <row r="36" spans="1:5">
      <c r="A36" s="1169">
        <v>2024</v>
      </c>
      <c r="B36" s="539">
        <v>196134</v>
      </c>
      <c r="E36" s="508"/>
    </row>
    <row r="37" spans="1:5">
      <c r="E37" s="508"/>
    </row>
    <row r="38" spans="1:5">
      <c r="E38" s="508"/>
    </row>
    <row r="39" spans="1:5">
      <c r="E39" s="508"/>
    </row>
    <row r="40" spans="1:5">
      <c r="E40" s="508"/>
    </row>
    <row r="41" spans="1:5">
      <c r="E41" s="508"/>
    </row>
    <row r="42" spans="1:5">
      <c r="E42" s="508"/>
    </row>
    <row r="43" spans="1:5">
      <c r="E43" s="508"/>
    </row>
    <row r="44" spans="1:5">
      <c r="E44" s="508"/>
    </row>
    <row r="45" spans="1:5">
      <c r="E45" s="508"/>
    </row>
    <row r="46" spans="1:5">
      <c r="E46" s="508"/>
    </row>
    <row r="47" spans="1:5">
      <c r="E47" s="508"/>
    </row>
    <row r="48" spans="1:5">
      <c r="E48" s="508"/>
    </row>
    <row r="49" spans="5:5">
      <c r="E49" s="508"/>
    </row>
    <row r="50" spans="5:5">
      <c r="E50" s="508"/>
    </row>
    <row r="51" spans="5:5">
      <c r="E51" s="508"/>
    </row>
    <row r="52" spans="5:5">
      <c r="E52" s="508"/>
    </row>
    <row r="53" spans="5:5">
      <c r="E53" s="386"/>
    </row>
    <row r="54" spans="5:5">
      <c r="E54" s="386"/>
    </row>
    <row r="55" spans="5:5">
      <c r="E55" s="386"/>
    </row>
    <row r="56" spans="5:5">
      <c r="E56" s="386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K34"/>
  <sheetViews>
    <sheetView zoomScale="80" zoomScaleNormal="80" workbookViewId="0">
      <selection activeCell="A5" sqref="A5:B34"/>
    </sheetView>
  </sheetViews>
  <sheetFormatPr defaultColWidth="11.44140625" defaultRowHeight="13.2"/>
  <cols>
    <col min="1" max="1" width="11.44140625" style="3" customWidth="1"/>
    <col min="2" max="2" width="14" style="3" customWidth="1"/>
    <col min="3" max="5" width="11.44140625" style="3" customWidth="1"/>
    <col min="6" max="6" width="4.88671875" style="3" customWidth="1"/>
    <col min="7" max="14" width="11.88671875" style="3" customWidth="1"/>
    <col min="15" max="25" width="11.44140625" style="3" customWidth="1"/>
    <col min="26" max="16384" width="11.44140625" style="3"/>
  </cols>
  <sheetData>
    <row r="2" spans="1:11" ht="15.75" customHeight="1">
      <c r="B2" s="2" t="s">
        <v>495</v>
      </c>
      <c r="C2" s="3" t="s">
        <v>496</v>
      </c>
      <c r="K2" s="361"/>
    </row>
    <row r="3" spans="1:11">
      <c r="C3" s="3" t="s">
        <v>489</v>
      </c>
    </row>
    <row r="5" spans="1:11">
      <c r="A5" s="1168" t="s">
        <v>490</v>
      </c>
      <c r="B5" s="1168" t="s">
        <v>491</v>
      </c>
      <c r="C5" s="1168" t="s">
        <v>492</v>
      </c>
      <c r="D5" s="1168" t="s">
        <v>493</v>
      </c>
      <c r="E5" s="1168" t="s">
        <v>494</v>
      </c>
      <c r="J5" s="204"/>
    </row>
    <row r="6" spans="1:11">
      <c r="A6" s="1169">
        <v>1995</v>
      </c>
      <c r="B6" s="1171">
        <v>132235.5</v>
      </c>
      <c r="C6" s="1172">
        <v>3283000</v>
      </c>
      <c r="D6" s="1176">
        <v>3959727.8851990555</v>
      </c>
      <c r="E6" s="509">
        <v>-0.1874176685270664</v>
      </c>
    </row>
    <row r="7" spans="1:11">
      <c r="A7" s="1169">
        <v>1996</v>
      </c>
      <c r="B7" s="1171">
        <v>229140.1</v>
      </c>
      <c r="C7" s="1172">
        <v>5324000</v>
      </c>
      <c r="D7" s="1176">
        <v>3992799.9332358656</v>
      </c>
      <c r="E7" s="509">
        <v>0.28773217808073448</v>
      </c>
    </row>
    <row r="8" spans="1:11">
      <c r="A8" s="1169">
        <v>1997</v>
      </c>
      <c r="B8" s="1171">
        <v>207502.1</v>
      </c>
      <c r="C8" s="1172">
        <v>597000</v>
      </c>
      <c r="D8" s="1176">
        <v>619115.41968738253</v>
      </c>
      <c r="E8" s="509">
        <v>-3.6374603440708531E-2</v>
      </c>
    </row>
    <row r="9" spans="1:11">
      <c r="A9" s="1169">
        <v>1998</v>
      </c>
      <c r="B9" s="1171">
        <v>225087</v>
      </c>
      <c r="C9" s="1172">
        <v>909000</v>
      </c>
      <c r="D9" s="1176">
        <v>617729.96971510013</v>
      </c>
      <c r="E9" s="509">
        <v>0.38629367441542639</v>
      </c>
    </row>
    <row r="10" spans="1:11">
      <c r="A10" s="1169">
        <v>1999</v>
      </c>
      <c r="B10" s="1171">
        <v>134574.79999999999</v>
      </c>
      <c r="C10" s="1172">
        <v>1700000</v>
      </c>
      <c r="D10" s="1176">
        <v>1928045.6456851647</v>
      </c>
      <c r="E10" s="509">
        <v>-0.12587861999383865</v>
      </c>
    </row>
    <row r="11" spans="1:11">
      <c r="A11" s="1169">
        <v>2000</v>
      </c>
      <c r="B11" s="1171">
        <v>61123.227129155763</v>
      </c>
      <c r="C11" s="1172">
        <v>2000000</v>
      </c>
      <c r="D11" s="1176">
        <v>2953089.553192893</v>
      </c>
      <c r="E11" s="509">
        <v>-0.38970474791637388</v>
      </c>
    </row>
    <row r="12" spans="1:11">
      <c r="A12" s="1169">
        <v>2001</v>
      </c>
      <c r="B12" s="1171">
        <v>35907.535359451642</v>
      </c>
      <c r="C12" s="1172">
        <v>3520000</v>
      </c>
      <c r="D12" s="1176">
        <v>3759408.5655983458</v>
      </c>
      <c r="E12" s="509">
        <v>-6.580065903600521E-2</v>
      </c>
    </row>
    <row r="13" spans="1:11">
      <c r="A13" s="1169">
        <v>2002</v>
      </c>
      <c r="B13" s="1171">
        <v>59605.091256397456</v>
      </c>
      <c r="C13" s="1172">
        <v>5248676.5882551419</v>
      </c>
      <c r="D13" s="1176">
        <v>4151475.6485485751</v>
      </c>
      <c r="E13" s="509">
        <v>0.23451211739557626</v>
      </c>
    </row>
    <row r="14" spans="1:11">
      <c r="A14" s="1169">
        <v>2003</v>
      </c>
      <c r="B14" s="1171">
        <v>127458.849</v>
      </c>
      <c r="C14" s="1172">
        <v>4659858.9611537894</v>
      </c>
      <c r="D14" s="1176">
        <v>4174447.1926159891</v>
      </c>
      <c r="E14" s="509">
        <v>0.11000324125098294</v>
      </c>
    </row>
    <row r="15" spans="1:11">
      <c r="A15" s="1169">
        <v>2004</v>
      </c>
      <c r="B15" s="1171">
        <v>160456.67700000003</v>
      </c>
      <c r="C15" s="1172">
        <v>6142000</v>
      </c>
      <c r="D15" s="1176">
        <v>4130484.6736735846</v>
      </c>
      <c r="E15" s="509">
        <v>0.3967556675307945</v>
      </c>
    </row>
    <row r="16" spans="1:11">
      <c r="A16" s="1169">
        <v>2005</v>
      </c>
      <c r="B16" s="1171">
        <v>205621.86199999999</v>
      </c>
      <c r="C16" s="1172">
        <v>6937000</v>
      </c>
      <c r="D16" s="1176">
        <v>6633910.3157172995</v>
      </c>
      <c r="E16" s="509">
        <v>4.4674982854625823E-2</v>
      </c>
    </row>
    <row r="17" spans="1:9">
      <c r="A17" s="1169">
        <v>2006</v>
      </c>
      <c r="B17" s="1171">
        <v>297235</v>
      </c>
      <c r="C17" s="1172">
        <v>3420000</v>
      </c>
      <c r="D17" s="1176">
        <v>3076413.1695646765</v>
      </c>
      <c r="E17" s="509">
        <v>0.10587618804665279</v>
      </c>
    </row>
    <row r="18" spans="1:9">
      <c r="A18" s="1169">
        <v>2007</v>
      </c>
      <c r="B18" s="1171">
        <v>288295.02500000002</v>
      </c>
      <c r="C18" s="1171">
        <v>4542696.6292134831</v>
      </c>
      <c r="D18" s="1176">
        <v>3311588.5918923789</v>
      </c>
      <c r="E18" s="509">
        <v>0.3160927955309939</v>
      </c>
    </row>
    <row r="19" spans="1:9">
      <c r="A19" s="1169">
        <v>2008</v>
      </c>
      <c r="B19" s="1171">
        <v>278555.342</v>
      </c>
      <c r="C19" s="1172">
        <v>3737000</v>
      </c>
      <c r="D19" s="1176">
        <v>3650787.9181331457</v>
      </c>
      <c r="E19" s="509">
        <v>2.3340138223403178E-2</v>
      </c>
    </row>
    <row r="20" spans="1:9">
      <c r="A20" s="1169">
        <v>2009</v>
      </c>
      <c r="B20" s="1171">
        <v>317598</v>
      </c>
      <c r="C20" s="1172">
        <v>3801875.915974597</v>
      </c>
      <c r="D20" s="1176">
        <v>3761984.6425335342</v>
      </c>
      <c r="E20" s="509">
        <v>1.0547958410520752E-2</v>
      </c>
    </row>
    <row r="21" spans="1:9">
      <c r="A21" s="1169">
        <v>2010</v>
      </c>
      <c r="B21" s="1171">
        <v>419543.62778663175</v>
      </c>
      <c r="C21" s="1172">
        <v>2494606.7415730334</v>
      </c>
      <c r="D21" s="1176">
        <v>3670101.3214190425</v>
      </c>
      <c r="E21" s="509">
        <v>-0.38608817152911135</v>
      </c>
    </row>
    <row r="22" spans="1:9">
      <c r="A22" s="1169">
        <v>2011</v>
      </c>
      <c r="B22" s="1171">
        <v>419101.75399999996</v>
      </c>
      <c r="C22" s="1172">
        <v>1622534.095170279</v>
      </c>
      <c r="D22" s="1176">
        <v>2277059.764931588</v>
      </c>
      <c r="E22" s="509">
        <v>-0.33889585061451105</v>
      </c>
      <c r="G22" s="227"/>
      <c r="H22" s="203"/>
      <c r="I22" s="203"/>
    </row>
    <row r="23" spans="1:9">
      <c r="A23" s="1169">
        <v>2012</v>
      </c>
      <c r="B23" s="1171">
        <v>359651.47700000001</v>
      </c>
      <c r="C23" s="1171">
        <v>1608988.76404494</v>
      </c>
      <c r="D23" s="1176">
        <v>2628190.5840705233</v>
      </c>
      <c r="E23" s="509">
        <v>-0.49068973377325187</v>
      </c>
    </row>
    <row r="24" spans="1:9">
      <c r="A24" s="1169">
        <v>2013</v>
      </c>
      <c r="B24" s="1171">
        <v>348686</v>
      </c>
      <c r="C24" s="1171">
        <v>2915730</v>
      </c>
      <c r="D24" s="1176">
        <v>3090972.2257122635</v>
      </c>
      <c r="E24" s="509">
        <v>-5.8365460308055533E-2</v>
      </c>
    </row>
    <row r="25" spans="1:9">
      <c r="A25" s="1169">
        <v>2014</v>
      </c>
      <c r="B25" s="1171">
        <v>344051</v>
      </c>
      <c r="C25" s="1171">
        <v>2948314.6067415699</v>
      </c>
      <c r="D25" s="1176">
        <v>3432936.8790745181</v>
      </c>
      <c r="E25" s="509">
        <v>-0.15218244044805149</v>
      </c>
    </row>
    <row r="26" spans="1:9">
      <c r="A26" s="1169">
        <v>2015</v>
      </c>
      <c r="B26" s="1173">
        <v>526041.35100000002</v>
      </c>
      <c r="C26" s="1171">
        <v>2664000</v>
      </c>
      <c r="D26" s="1176">
        <v>3393512.6781067653</v>
      </c>
      <c r="E26" s="509">
        <v>-0.24203682047383321</v>
      </c>
    </row>
    <row r="27" spans="1:9">
      <c r="A27" s="1169">
        <v>2016</v>
      </c>
      <c r="B27" s="510">
        <v>599669.28110000002</v>
      </c>
      <c r="C27" s="510">
        <v>2266292.1348314602</v>
      </c>
      <c r="D27" s="510">
        <v>3260220.6558812167</v>
      </c>
      <c r="E27" s="58">
        <v>-0.36364980371314026</v>
      </c>
    </row>
    <row r="28" spans="1:9">
      <c r="A28" s="1146">
        <v>2017</v>
      </c>
      <c r="B28" s="510">
        <v>699426</v>
      </c>
      <c r="C28" s="510">
        <v>3907652</v>
      </c>
      <c r="D28" s="510">
        <v>3053853.5428968081</v>
      </c>
      <c r="E28" s="58">
        <v>0.24653243229201377</v>
      </c>
    </row>
    <row r="29" spans="1:9">
      <c r="A29" s="1169">
        <v>2018</v>
      </c>
      <c r="B29" s="510">
        <v>904441.522</v>
      </c>
      <c r="C29" s="510">
        <v>3765168</v>
      </c>
      <c r="D29" s="510">
        <v>2655927.1035919418</v>
      </c>
      <c r="E29" s="58">
        <v>0.34899869646951909</v>
      </c>
    </row>
    <row r="30" spans="1:9">
      <c r="A30" s="1146">
        <v>2019</v>
      </c>
      <c r="B30" s="510">
        <v>945975.97617601603</v>
      </c>
      <c r="C30" s="510">
        <v>2895506</v>
      </c>
      <c r="D30" s="510">
        <v>2290989.0500037167</v>
      </c>
      <c r="E30" s="58">
        <v>0.23417625597321162</v>
      </c>
    </row>
    <row r="31" spans="1:9">
      <c r="A31" s="1169">
        <v>2020</v>
      </c>
      <c r="B31" s="510">
        <v>823755.36982447456</v>
      </c>
      <c r="C31" s="510"/>
      <c r="D31" s="510">
        <v>2122163.1865563039</v>
      </c>
    </row>
    <row r="32" spans="1:9">
      <c r="A32" s="1169">
        <v>2021</v>
      </c>
      <c r="B32" s="510">
        <v>759770.42299871286</v>
      </c>
      <c r="C32" s="510">
        <v>4233707.8651685398</v>
      </c>
      <c r="D32" s="510">
        <v>2050689.3218941758</v>
      </c>
      <c r="E32" s="58">
        <v>0.72490218175812882</v>
      </c>
    </row>
    <row r="33" spans="1:5">
      <c r="A33" s="1169">
        <v>2022</v>
      </c>
      <c r="B33" s="510">
        <v>685391.44952977356</v>
      </c>
      <c r="C33" s="510">
        <v>2396936.57675234</v>
      </c>
      <c r="D33" s="510">
        <v>2078267.7932161938</v>
      </c>
      <c r="E33" s="58">
        <v>0.14265674064814415</v>
      </c>
    </row>
    <row r="34" spans="1:5">
      <c r="A34" s="1169">
        <v>2023</v>
      </c>
      <c r="B34" s="510">
        <v>490747.28844216082</v>
      </c>
      <c r="C34" s="510">
        <v>813972</v>
      </c>
      <c r="D34" s="510">
        <v>1727786.6896590821</v>
      </c>
      <c r="E34" s="58">
        <v>-0.75267053088338309</v>
      </c>
    </row>
  </sheetData>
  <phoneticPr fontId="9" type="noConversion"/>
  <printOptions horizontalCentered="1" verticalCentered="1"/>
  <pageMargins left="0" right="0" top="0" bottom="0" header="0.51181102362204722" footer="0.51181102362204722"/>
  <pageSetup paperSize="9" scale="70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38"/>
  <sheetViews>
    <sheetView topLeftCell="A19" zoomScale="80" zoomScaleNormal="80" workbookViewId="0">
      <selection activeCell="N45" sqref="N45"/>
    </sheetView>
  </sheetViews>
  <sheetFormatPr defaultColWidth="9.109375" defaultRowHeight="13.2"/>
  <cols>
    <col min="1" max="1" width="11.44140625" style="3" customWidth="1"/>
    <col min="2" max="2" width="11.109375" style="3" customWidth="1"/>
    <col min="3" max="3" width="11" style="3" customWidth="1"/>
    <col min="4" max="6" width="9.109375" style="3"/>
    <col min="7" max="7" width="18.109375" style="3" customWidth="1"/>
    <col min="8" max="11" width="9.109375" style="3"/>
    <col min="12" max="12" width="9.109375" style="3" customWidth="1"/>
    <col min="13" max="15" width="9.109375" style="3"/>
    <col min="16" max="16" width="7.6640625" style="3" customWidth="1"/>
    <col min="17" max="17" width="5.6640625" style="3" customWidth="1"/>
    <col min="18" max="16384" width="9.109375" style="3"/>
  </cols>
  <sheetData>
    <row r="2" spans="1:13" ht="12" customHeight="1">
      <c r="E2" s="447"/>
      <c r="M2" s="365"/>
    </row>
    <row r="5" spans="1:13" ht="21">
      <c r="B5" s="70"/>
      <c r="C5" s="70"/>
      <c r="D5" s="70"/>
      <c r="E5" s="70"/>
      <c r="H5" s="70"/>
    </row>
    <row r="13" spans="1:13">
      <c r="A13" s="7"/>
    </row>
    <row r="26" spans="1:20">
      <c r="C26" s="424" t="s">
        <v>497</v>
      </c>
    </row>
    <row r="27" spans="1:20">
      <c r="C27" s="424"/>
    </row>
    <row r="28" spans="1:20">
      <c r="C28" s="3" t="s">
        <v>498</v>
      </c>
      <c r="D28" s="3" t="s">
        <v>499</v>
      </c>
      <c r="L28" s="3" t="s">
        <v>500</v>
      </c>
    </row>
    <row r="29" spans="1:20">
      <c r="B29" s="2" t="s">
        <v>501</v>
      </c>
      <c r="C29" s="2"/>
      <c r="D29" s="2"/>
      <c r="E29" s="2"/>
      <c r="K29" s="2" t="s">
        <v>501</v>
      </c>
    </row>
    <row r="30" spans="1:20">
      <c r="B30" s="3" t="s">
        <v>502</v>
      </c>
      <c r="C30" s="3" t="s">
        <v>503</v>
      </c>
      <c r="D30" s="3" t="s">
        <v>504</v>
      </c>
      <c r="F30" s="3" t="s">
        <v>505</v>
      </c>
      <c r="G30" s="3" t="s">
        <v>506</v>
      </c>
      <c r="H30" s="3" t="s">
        <v>507</v>
      </c>
      <c r="I30" s="3" t="s">
        <v>508</v>
      </c>
      <c r="K30" s="3" t="s">
        <v>509</v>
      </c>
      <c r="L30" s="3" t="s">
        <v>510</v>
      </c>
      <c r="M30" s="3" t="s">
        <v>511</v>
      </c>
      <c r="N30" s="3" t="s">
        <v>512</v>
      </c>
      <c r="O30" s="3" t="s">
        <v>513</v>
      </c>
      <c r="P30" s="3" t="s">
        <v>514</v>
      </c>
      <c r="Q30" s="3" t="s">
        <v>515</v>
      </c>
      <c r="R30" s="3" t="s">
        <v>516</v>
      </c>
    </row>
    <row r="31" spans="1:20" s="1022" customFormat="1">
      <c r="A31" s="1177"/>
      <c r="B31" s="1022">
        <v>1995</v>
      </c>
      <c r="C31" s="1178">
        <v>0.68124008903618538</v>
      </c>
      <c r="D31" s="1178">
        <v>0.72505158749872112</v>
      </c>
      <c r="F31" s="1022">
        <v>1995</v>
      </c>
      <c r="G31" s="1022">
        <v>1</v>
      </c>
      <c r="H31" s="1022">
        <v>2023</v>
      </c>
      <c r="I31" s="1022">
        <v>0</v>
      </c>
      <c r="K31" s="1022">
        <v>1995</v>
      </c>
      <c r="L31" s="1177">
        <v>0.45858004785060136</v>
      </c>
      <c r="M31" s="1022">
        <v>1995</v>
      </c>
      <c r="N31" s="1179">
        <v>0.90909090909090906</v>
      </c>
      <c r="O31" s="1022">
        <v>1995</v>
      </c>
      <c r="P31" s="1022">
        <v>1</v>
      </c>
      <c r="Q31" s="1022">
        <v>2023</v>
      </c>
      <c r="R31" s="1022">
        <v>0</v>
      </c>
      <c r="T31" s="1177"/>
    </row>
    <row r="32" spans="1:20" s="1022" customFormat="1">
      <c r="A32" s="1177"/>
      <c r="B32" s="1022">
        <v>1996</v>
      </c>
      <c r="C32" s="1178">
        <v>0.49083639247031519</v>
      </c>
      <c r="D32" s="1178">
        <v>0.75708952631937732</v>
      </c>
      <c r="F32" s="1022">
        <v>2028</v>
      </c>
      <c r="G32" s="1022">
        <v>1</v>
      </c>
      <c r="H32" s="1022">
        <v>2023</v>
      </c>
      <c r="I32" s="1066">
        <v>1.5</v>
      </c>
      <c r="K32" s="1022">
        <v>1996</v>
      </c>
      <c r="L32" s="1177">
        <v>0.56603695603806459</v>
      </c>
      <c r="M32" s="1022">
        <v>2028</v>
      </c>
      <c r="N32" s="1179">
        <v>0.90909090909090906</v>
      </c>
      <c r="O32" s="1022">
        <v>2028</v>
      </c>
      <c r="P32" s="1022">
        <v>1</v>
      </c>
      <c r="Q32" s="1022">
        <v>2023</v>
      </c>
      <c r="R32" s="1038">
        <v>1.5626092627892489</v>
      </c>
      <c r="T32" s="1177"/>
    </row>
    <row r="33" spans="1:20" s="1022" customFormat="1">
      <c r="A33" s="1177"/>
      <c r="B33" s="1022">
        <v>1997</v>
      </c>
      <c r="C33" s="1178">
        <v>0.60192652346924413</v>
      </c>
      <c r="D33" s="1178">
        <v>0.86631007660562709</v>
      </c>
      <c r="K33" s="1022">
        <v>1997</v>
      </c>
      <c r="L33" s="1177">
        <v>0.68404282835946673</v>
      </c>
      <c r="T33" s="1177"/>
    </row>
    <row r="34" spans="1:20" s="1022" customFormat="1">
      <c r="A34" s="1177"/>
      <c r="B34" s="1022">
        <v>1998</v>
      </c>
      <c r="C34" s="1178">
        <v>0.52200747738211362</v>
      </c>
      <c r="D34" s="1178">
        <v>0.94440560800426843</v>
      </c>
      <c r="K34" s="1022">
        <v>1998</v>
      </c>
      <c r="L34" s="1177">
        <v>0.86035283895134096</v>
      </c>
      <c r="T34" s="1177"/>
    </row>
    <row r="35" spans="1:20" s="1022" customFormat="1">
      <c r="A35" s="1177"/>
      <c r="B35" s="1022">
        <v>1999</v>
      </c>
      <c r="C35" s="1178">
        <v>0.53683565560443536</v>
      </c>
      <c r="D35" s="1178">
        <v>0.99877238503501098</v>
      </c>
      <c r="K35" s="1022">
        <v>1999</v>
      </c>
      <c r="L35" s="1177">
        <v>1.0614308819117098</v>
      </c>
      <c r="T35" s="1177"/>
    </row>
    <row r="36" spans="1:20" s="1022" customFormat="1">
      <c r="A36" s="1177"/>
      <c r="B36" s="1022">
        <v>2000</v>
      </c>
      <c r="C36" s="1178">
        <v>0.70507205293950248</v>
      </c>
      <c r="D36" s="1178">
        <v>0.96466334010910215</v>
      </c>
      <c r="K36" s="1022">
        <v>2000</v>
      </c>
      <c r="L36" s="1177">
        <v>2.1887434569518125</v>
      </c>
      <c r="T36" s="1177"/>
    </row>
    <row r="37" spans="1:20" s="1022" customFormat="1">
      <c r="A37" s="1177"/>
      <c r="B37" s="1022">
        <v>2001</v>
      </c>
      <c r="C37" s="1178">
        <v>1.0202782023645598</v>
      </c>
      <c r="D37" s="1178">
        <v>0</v>
      </c>
      <c r="K37" s="1022">
        <v>2001</v>
      </c>
      <c r="L37" s="1177">
        <v>1.4956862340187851</v>
      </c>
      <c r="T37" s="1177"/>
    </row>
    <row r="38" spans="1:20" s="1022" customFormat="1">
      <c r="A38" s="1177"/>
      <c r="B38" s="1022">
        <v>2002</v>
      </c>
      <c r="C38" s="1178">
        <v>0.86840506057571898</v>
      </c>
      <c r="D38" s="1178">
        <v>0.66356403258409413</v>
      </c>
      <c r="K38" s="1022">
        <v>2002</v>
      </c>
      <c r="L38" s="1177">
        <v>1.3989942976234302</v>
      </c>
      <c r="T38" s="1177"/>
    </row>
    <row r="39" spans="1:20" s="1022" customFormat="1">
      <c r="A39" s="1177"/>
      <c r="B39" s="1022">
        <v>2003</v>
      </c>
      <c r="C39" s="1178">
        <v>0.81057032823836961</v>
      </c>
      <c r="D39" s="1178">
        <v>0.71355292282187666</v>
      </c>
      <c r="K39" s="1022">
        <v>2003</v>
      </c>
      <c r="L39" s="1177">
        <v>1.3956099098921213</v>
      </c>
      <c r="T39" s="1177"/>
    </row>
    <row r="40" spans="1:20" s="1022" customFormat="1">
      <c r="A40" s="1177"/>
      <c r="B40" s="1022">
        <v>2004</v>
      </c>
      <c r="C40" s="1178">
        <v>0.73196985876012</v>
      </c>
      <c r="D40" s="1178">
        <v>0.71359566885498982</v>
      </c>
      <c r="K40" s="1022">
        <v>2004</v>
      </c>
      <c r="L40" s="1177">
        <v>1.4235009584680725</v>
      </c>
      <c r="T40" s="1177"/>
    </row>
    <row r="41" spans="1:20" s="1022" customFormat="1">
      <c r="A41" s="1177"/>
      <c r="B41" s="1022">
        <v>2005</v>
      </c>
      <c r="C41" s="1178">
        <v>0.75768060091560596</v>
      </c>
      <c r="D41" s="1178">
        <v>0.6766136469393329</v>
      </c>
      <c r="K41" s="1022">
        <v>2005</v>
      </c>
      <c r="L41" s="1177">
        <v>1.4324501529854874</v>
      </c>
      <c r="T41" s="1177"/>
    </row>
    <row r="42" spans="1:20" s="1022" customFormat="1">
      <c r="A42" s="1177"/>
      <c r="B42" s="1022">
        <v>2006</v>
      </c>
      <c r="C42" s="1178">
        <v>0.53264097119909926</v>
      </c>
      <c r="D42" s="1178">
        <v>0.66783760476281584</v>
      </c>
      <c r="K42" s="1022">
        <v>2006</v>
      </c>
      <c r="L42" s="1177">
        <v>0.5288199578973557</v>
      </c>
      <c r="T42" s="1177"/>
    </row>
    <row r="43" spans="1:20" s="1022" customFormat="1">
      <c r="A43" s="1177"/>
      <c r="B43" s="1022">
        <v>2007</v>
      </c>
      <c r="C43" s="1178">
        <v>0.5047288067801623</v>
      </c>
      <c r="D43" s="1178">
        <v>0.78032236259785415</v>
      </c>
      <c r="K43" s="1022">
        <v>2007</v>
      </c>
      <c r="L43" s="1177">
        <v>0.59183764975560449</v>
      </c>
      <c r="T43" s="1177"/>
    </row>
    <row r="44" spans="1:20" s="1022" customFormat="1">
      <c r="A44" s="1177"/>
      <c r="B44" s="1022">
        <v>2008</v>
      </c>
      <c r="C44" s="1178">
        <v>0.65592440888217807</v>
      </c>
      <c r="D44" s="1178">
        <v>0.88653882718175658</v>
      </c>
      <c r="K44" s="1022">
        <v>2008</v>
      </c>
      <c r="L44" s="1177">
        <v>0.69905940257172883</v>
      </c>
      <c r="T44" s="1177"/>
    </row>
    <row r="45" spans="1:20" s="1022" customFormat="1">
      <c r="A45" s="1177"/>
      <c r="B45" s="1022">
        <v>2009</v>
      </c>
      <c r="C45" s="1178">
        <v>0.82241264521947921</v>
      </c>
      <c r="D45" s="1178">
        <v>0.95132833000120931</v>
      </c>
      <c r="K45" s="1022">
        <v>2009</v>
      </c>
      <c r="L45" s="1177">
        <v>0.77159440056911655</v>
      </c>
      <c r="T45" s="1177"/>
    </row>
    <row r="46" spans="1:20" s="1022" customFormat="1">
      <c r="A46" s="1177"/>
      <c r="B46" s="1022">
        <v>2010</v>
      </c>
      <c r="C46" s="1178">
        <v>0.6911284010081804</v>
      </c>
      <c r="D46" s="1178">
        <v>0.97907883285536812</v>
      </c>
      <c r="K46" s="1022">
        <v>2010</v>
      </c>
      <c r="L46" s="1177">
        <v>0.45100652046461881</v>
      </c>
      <c r="T46" s="1177"/>
    </row>
    <row r="47" spans="1:20" s="1022" customFormat="1">
      <c r="A47" s="1177"/>
      <c r="B47" s="1022">
        <v>2011</v>
      </c>
      <c r="C47" s="1178">
        <v>0.48621140328986068</v>
      </c>
      <c r="D47" s="1178">
        <v>0.72136164489218613</v>
      </c>
      <c r="K47" s="1022">
        <v>2011</v>
      </c>
      <c r="L47" s="1177">
        <v>0.52252777359298686</v>
      </c>
      <c r="T47" s="1177"/>
    </row>
    <row r="48" spans="1:20" s="1022" customFormat="1">
      <c r="A48" s="1177"/>
      <c r="B48" s="1022">
        <v>2012</v>
      </c>
      <c r="C48" s="1178">
        <v>0.53425903783878137</v>
      </c>
      <c r="D48" s="1178">
        <v>0.82790116134837488</v>
      </c>
      <c r="K48" s="1022">
        <v>2012</v>
      </c>
      <c r="L48" s="1177">
        <v>0.6483732494382618</v>
      </c>
    </row>
    <row r="49" spans="1:12" s="1022" customFormat="1">
      <c r="A49" s="1177"/>
      <c r="B49" s="1022">
        <v>2013</v>
      </c>
      <c r="C49" s="1178">
        <v>0.44011314840478966</v>
      </c>
      <c r="D49" s="1178">
        <v>0.92501074037832931</v>
      </c>
      <c r="K49" s="1022">
        <v>2013</v>
      </c>
      <c r="L49" s="1177">
        <v>0.84658221668925848</v>
      </c>
    </row>
    <row r="50" spans="1:12" s="1022" customFormat="1">
      <c r="A50" s="1177"/>
      <c r="B50" s="1022">
        <v>2014</v>
      </c>
      <c r="C50" s="1178">
        <v>0.78590440222765967</v>
      </c>
      <c r="D50" s="1178">
        <v>0.99774745665026709</v>
      </c>
      <c r="K50" s="1022">
        <v>2014</v>
      </c>
      <c r="L50" s="1177">
        <v>0.96251746385832071</v>
      </c>
    </row>
    <row r="51" spans="1:12" s="1022" customFormat="1">
      <c r="A51" s="1177"/>
      <c r="B51" s="1022">
        <v>2015</v>
      </c>
      <c r="C51" s="1178">
        <v>0.50262689642487024</v>
      </c>
      <c r="D51" s="1178">
        <v>0.99530111017409517</v>
      </c>
      <c r="K51" s="1022">
        <v>2015</v>
      </c>
      <c r="L51" s="1177">
        <v>1.16957190943266</v>
      </c>
    </row>
    <row r="52" spans="1:12" s="1022" customFormat="1">
      <c r="A52" s="1177"/>
      <c r="B52" s="1022">
        <v>2016</v>
      </c>
      <c r="C52" s="1178">
        <v>0.60325088371132274</v>
      </c>
      <c r="D52" s="1178">
        <v>0.90546444778117585</v>
      </c>
      <c r="K52" s="1022">
        <v>2016</v>
      </c>
      <c r="L52" s="1177">
        <v>1.325204392637674</v>
      </c>
    </row>
    <row r="53" spans="1:12" s="1022" customFormat="1">
      <c r="A53" s="1177"/>
      <c r="B53" s="1022">
        <v>2017</v>
      </c>
      <c r="C53" s="1178">
        <v>0.66295000307932528</v>
      </c>
      <c r="D53" s="1177">
        <v>0.77761249868089977</v>
      </c>
      <c r="K53" s="1022">
        <v>2017</v>
      </c>
      <c r="L53" s="1177">
        <v>1.4116733486747983</v>
      </c>
    </row>
    <row r="54" spans="1:12" s="1022" customFormat="1">
      <c r="A54" s="1177"/>
      <c r="B54" s="1022">
        <v>2018</v>
      </c>
      <c r="C54" s="1177">
        <v>0.59507205736414048</v>
      </c>
      <c r="D54" s="1177">
        <v>0.68627069659202045</v>
      </c>
      <c r="K54" s="1022">
        <v>2018</v>
      </c>
      <c r="L54" s="1177">
        <v>1.4858204844044938</v>
      </c>
    </row>
    <row r="55" spans="1:12" s="1022" customFormat="1">
      <c r="A55" s="1177"/>
      <c r="B55" s="1022">
        <v>2019</v>
      </c>
      <c r="C55" s="1177">
        <v>0.60927692824611679</v>
      </c>
      <c r="D55" s="1177">
        <v>0.58908428294520954</v>
      </c>
      <c r="K55" s="1022">
        <v>2019</v>
      </c>
      <c r="L55" s="1177">
        <v>1.5215734730054729</v>
      </c>
    </row>
    <row r="56" spans="1:12" s="1022" customFormat="1">
      <c r="A56" s="1177"/>
      <c r="B56" s="1022">
        <v>2020</v>
      </c>
      <c r="C56" s="1177">
        <v>0.53286476548234352</v>
      </c>
      <c r="D56" s="1177">
        <v>0.54220534964649802</v>
      </c>
      <c r="K56" s="1022">
        <v>2020</v>
      </c>
      <c r="L56" s="1177">
        <v>1.5652321447408064</v>
      </c>
    </row>
    <row r="57" spans="1:12" s="1022" customFormat="1">
      <c r="A57" s="1177"/>
      <c r="B57" s="1022">
        <v>2021</v>
      </c>
      <c r="C57" s="1177">
        <v>0.4714848241783956</v>
      </c>
      <c r="D57" s="1177">
        <v>0.47330369878255912</v>
      </c>
      <c r="K57" s="1022">
        <v>2021</v>
      </c>
      <c r="L57" s="1177">
        <v>1.6083268247959168</v>
      </c>
    </row>
    <row r="58" spans="1:12" s="1022" customFormat="1">
      <c r="A58" s="1177"/>
      <c r="B58" s="1022">
        <v>2022</v>
      </c>
      <c r="C58" s="1177">
        <v>0.83743256122245346</v>
      </c>
      <c r="D58" s="1177">
        <v>0.40249188403930336</v>
      </c>
      <c r="K58" s="1022">
        <v>2022</v>
      </c>
      <c r="L58" s="1177">
        <v>1.4962088837019547</v>
      </c>
    </row>
    <row r="59" spans="1:12" s="1022" customFormat="1">
      <c r="B59" s="1022">
        <v>2023</v>
      </c>
      <c r="C59" s="1177">
        <v>0.48465681390766358</v>
      </c>
      <c r="D59" s="1177">
        <v>0.59650394852458566</v>
      </c>
      <c r="K59" s="1022">
        <v>2023</v>
      </c>
      <c r="L59" s="1177">
        <v>0.8995243681179651</v>
      </c>
    </row>
    <row r="60" spans="1:12" s="1022" customFormat="1">
      <c r="B60" s="1022">
        <v>2024</v>
      </c>
      <c r="C60" s="1177">
        <v>0.36886233729815948</v>
      </c>
      <c r="D60" s="1177">
        <v>0.99293479492917236</v>
      </c>
      <c r="K60" s="1022">
        <v>2024</v>
      </c>
      <c r="L60" s="1177">
        <v>1.1038159405375561</v>
      </c>
    </row>
    <row r="61" spans="1:12" s="1022" customFormat="1">
      <c r="B61" s="1022">
        <v>2025</v>
      </c>
      <c r="C61" s="1177">
        <v>0.48316774423923797</v>
      </c>
      <c r="D61" s="1177">
        <v>0.87720252331417436</v>
      </c>
      <c r="K61" s="1022">
        <v>2025</v>
      </c>
      <c r="L61" s="1177">
        <v>1.3182314105601762</v>
      </c>
    </row>
    <row r="62" spans="1:12" s="1022" customFormat="1">
      <c r="B62" s="1022">
        <v>2026</v>
      </c>
      <c r="C62" s="1177">
        <v>0.57240393734463269</v>
      </c>
      <c r="D62" s="1177">
        <v>0.71652920163889688</v>
      </c>
      <c r="K62" s="1022">
        <v>2026</v>
      </c>
      <c r="L62" s="1177">
        <v>1.4427573011785908</v>
      </c>
    </row>
    <row r="63" spans="1:12" s="1022" customFormat="1">
      <c r="B63" s="1022">
        <v>2027</v>
      </c>
      <c r="C63" s="1177">
        <v>0.62217515920437172</v>
      </c>
      <c r="D63" s="1177">
        <v>0.61142290298578628</v>
      </c>
      <c r="K63" s="1022">
        <v>2027</v>
      </c>
      <c r="L63" s="1177">
        <v>1.4957012636014706</v>
      </c>
    </row>
    <row r="64" spans="1:12" s="1022" customFormat="1">
      <c r="B64" s="1022">
        <v>2028</v>
      </c>
      <c r="C64" s="1177">
        <v>0.64235713715209619</v>
      </c>
      <c r="D64" s="1177">
        <v>0.56706429922623658</v>
      </c>
      <c r="K64" s="1022">
        <v>2028</v>
      </c>
      <c r="L64" s="1177">
        <v>1.5137748552889514</v>
      </c>
    </row>
    <row r="65" spans="2:19">
      <c r="B65" s="322"/>
      <c r="C65" s="322"/>
      <c r="D65" s="322"/>
      <c r="E65" s="322"/>
      <c r="F65" s="322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</row>
    <row r="66" spans="2:19"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</row>
    <row r="67" spans="2:19">
      <c r="B67" s="322"/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</row>
    <row r="68" spans="2:19"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</row>
    <row r="69" spans="2:19"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22"/>
    </row>
    <row r="70" spans="2:19">
      <c r="B70" s="322"/>
      <c r="C70" s="322"/>
      <c r="D70" s="322"/>
      <c r="E70" s="322"/>
      <c r="F70" s="322"/>
      <c r="G70" s="322"/>
      <c r="H70" s="322"/>
      <c r="I70" s="322"/>
      <c r="J70" s="322"/>
      <c r="K70" s="322"/>
      <c r="L70" s="322"/>
      <c r="M70" s="322"/>
      <c r="N70" s="322"/>
      <c r="O70" s="322"/>
      <c r="P70" s="322"/>
      <c r="Q70" s="322"/>
      <c r="R70" s="322"/>
      <c r="S70" s="322"/>
    </row>
    <row r="71" spans="2:19">
      <c r="B71" s="322"/>
      <c r="C71" s="322"/>
      <c r="D71" s="322"/>
      <c r="E71" s="322"/>
      <c r="F71" s="322"/>
      <c r="G71" s="322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22"/>
    </row>
    <row r="72" spans="2:19"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</row>
    <row r="73" spans="2:19">
      <c r="B73" s="322"/>
      <c r="C73" s="322"/>
      <c r="D73" s="322"/>
      <c r="E73" s="322"/>
      <c r="F73" s="322"/>
      <c r="G73" s="322"/>
      <c r="H73" s="322"/>
      <c r="I73" s="322"/>
      <c r="J73" s="322"/>
      <c r="K73" s="322"/>
      <c r="L73" s="322"/>
      <c r="M73" s="322"/>
      <c r="N73" s="322"/>
      <c r="O73" s="322"/>
      <c r="P73" s="322"/>
      <c r="Q73" s="322"/>
      <c r="R73" s="322"/>
      <c r="S73" s="322"/>
    </row>
    <row r="74" spans="2:19"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</row>
    <row r="75" spans="2:19">
      <c r="B75" s="322"/>
      <c r="C75" s="322"/>
      <c r="D75" s="322"/>
      <c r="E75" s="322"/>
      <c r="F75" s="322"/>
      <c r="G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22"/>
    </row>
    <row r="76" spans="2:19">
      <c r="B76" s="322"/>
      <c r="C76" s="322"/>
      <c r="D76" s="322"/>
      <c r="E76" s="322"/>
      <c r="F76" s="322"/>
      <c r="G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22"/>
    </row>
    <row r="77" spans="2:19">
      <c r="B77" s="322"/>
      <c r="C77" s="322"/>
      <c r="D77" s="322"/>
      <c r="E77" s="322"/>
      <c r="F77" s="322"/>
      <c r="G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22"/>
    </row>
    <row r="78" spans="2:19">
      <c r="B78" s="322"/>
      <c r="C78" s="322"/>
      <c r="D78" s="322"/>
      <c r="E78" s="322"/>
      <c r="F78" s="322"/>
      <c r="G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</row>
    <row r="79" spans="2:19">
      <c r="B79" s="322"/>
      <c r="C79" s="322"/>
      <c r="D79" s="322"/>
      <c r="E79" s="322"/>
      <c r="F79" s="322"/>
      <c r="G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</row>
    <row r="80" spans="2:19">
      <c r="B80" s="322"/>
      <c r="C80" s="322"/>
      <c r="D80" s="322"/>
      <c r="E80" s="322"/>
      <c r="F80" s="322"/>
      <c r="G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</row>
    <row r="81" spans="2:19">
      <c r="B81" s="322"/>
      <c r="C81" s="322"/>
      <c r="D81" s="322"/>
      <c r="E81" s="322"/>
      <c r="F81" s="322"/>
      <c r="G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22"/>
    </row>
    <row r="82" spans="2:19">
      <c r="B82" s="322"/>
      <c r="C82" s="322"/>
      <c r="D82" s="322"/>
      <c r="E82" s="322"/>
      <c r="F82" s="322"/>
      <c r="G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22"/>
    </row>
    <row r="83" spans="2:19">
      <c r="B83" s="322"/>
      <c r="C83" s="322"/>
      <c r="D83" s="322"/>
      <c r="E83" s="322"/>
      <c r="F83" s="322"/>
      <c r="G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</row>
    <row r="84" spans="2:19">
      <c r="B84" s="322"/>
      <c r="C84" s="322"/>
      <c r="D84" s="322"/>
      <c r="E84" s="322"/>
      <c r="F84" s="322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</row>
    <row r="85" spans="2:19">
      <c r="B85" s="322"/>
      <c r="C85" s="322"/>
      <c r="D85" s="322"/>
      <c r="E85" s="322"/>
      <c r="F85" s="322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</row>
    <row r="86" spans="2:19">
      <c r="B86" s="322"/>
      <c r="C86" s="322"/>
      <c r="D86" s="322"/>
      <c r="E86" s="322"/>
      <c r="F86" s="322"/>
      <c r="G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</row>
    <row r="87" spans="2:19">
      <c r="B87" s="322"/>
      <c r="C87" s="322"/>
      <c r="D87" s="322"/>
      <c r="E87" s="322"/>
      <c r="F87" s="322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</row>
    <row r="88" spans="2:19">
      <c r="B88" s="322"/>
      <c r="C88" s="322"/>
      <c r="D88" s="322"/>
      <c r="E88" s="322"/>
      <c r="F88" s="322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</row>
    <row r="89" spans="2:19">
      <c r="B89" s="322"/>
      <c r="C89" s="322"/>
      <c r="D89" s="322"/>
      <c r="E89" s="322"/>
      <c r="F89" s="322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</row>
    <row r="90" spans="2:19">
      <c r="B90" s="322"/>
      <c r="C90" s="322"/>
      <c r="D90" s="322"/>
      <c r="E90" s="322"/>
      <c r="F90" s="322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</row>
    <row r="91" spans="2:19">
      <c r="B91" s="322"/>
      <c r="C91" s="322"/>
      <c r="D91" s="322"/>
      <c r="E91" s="322"/>
      <c r="F91" s="322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</row>
    <row r="92" spans="2:19">
      <c r="B92" s="322"/>
      <c r="C92" s="322"/>
      <c r="D92" s="322"/>
      <c r="E92" s="322"/>
      <c r="F92" s="322"/>
      <c r="G92" s="322"/>
      <c r="H92" s="322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22"/>
    </row>
    <row r="93" spans="2:19">
      <c r="B93" s="322"/>
      <c r="C93" s="322"/>
      <c r="D93" s="322"/>
      <c r="E93" s="322"/>
      <c r="F93" s="322"/>
      <c r="G93" s="322"/>
      <c r="H93" s="322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22"/>
    </row>
    <row r="94" spans="2:19"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2:19">
      <c r="B95" s="322"/>
      <c r="C95" s="322"/>
      <c r="D95" s="322"/>
      <c r="E95" s="322"/>
      <c r="F95" s="322"/>
      <c r="G95" s="322"/>
      <c r="H95" s="322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22"/>
    </row>
    <row r="96" spans="2:19">
      <c r="B96" s="322"/>
      <c r="C96" s="322"/>
      <c r="D96" s="322"/>
      <c r="E96" s="322"/>
      <c r="F96" s="322"/>
      <c r="G96" s="322"/>
      <c r="H96" s="322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</row>
    <row r="97" spans="2:19">
      <c r="B97" s="322"/>
      <c r="C97" s="322"/>
      <c r="D97" s="322"/>
      <c r="E97" s="322"/>
      <c r="F97" s="322"/>
      <c r="G97" s="322"/>
      <c r="H97" s="322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322"/>
    </row>
    <row r="98" spans="2:19">
      <c r="B98" s="322"/>
      <c r="C98" s="322"/>
      <c r="D98" s="322"/>
      <c r="E98" s="322"/>
      <c r="F98" s="322"/>
      <c r="G98" s="322"/>
      <c r="H98" s="322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322"/>
    </row>
    <row r="99" spans="2:19">
      <c r="B99" s="322"/>
      <c r="C99" s="322"/>
      <c r="D99" s="322"/>
      <c r="E99" s="322"/>
      <c r="F99" s="322"/>
      <c r="G99" s="322"/>
      <c r="H99" s="322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322"/>
    </row>
    <row r="100" spans="2:19">
      <c r="B100" s="322"/>
      <c r="C100" s="322"/>
      <c r="D100" s="322"/>
      <c r="E100" s="322"/>
      <c r="F100" s="322"/>
      <c r="G100" s="322"/>
      <c r="H100" s="322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322"/>
    </row>
    <row r="101" spans="2:19"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</row>
    <row r="102" spans="2:19"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</row>
    <row r="103" spans="2:19">
      <c r="B103" s="322"/>
      <c r="C103" s="322"/>
      <c r="D103" s="322"/>
      <c r="E103" s="322"/>
      <c r="F103" s="322"/>
      <c r="G103" s="322"/>
      <c r="H103" s="322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322"/>
    </row>
    <row r="104" spans="2:19">
      <c r="B104" s="322"/>
      <c r="C104" s="322"/>
      <c r="D104" s="322"/>
      <c r="E104" s="322"/>
      <c r="F104" s="322"/>
      <c r="G104" s="322"/>
      <c r="H104" s="322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322"/>
    </row>
    <row r="105" spans="2:19">
      <c r="B105" s="322"/>
      <c r="C105" s="322"/>
      <c r="D105" s="322"/>
      <c r="E105" s="322"/>
      <c r="F105" s="322"/>
      <c r="G105" s="322"/>
      <c r="H105" s="322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</row>
    <row r="106" spans="2:19">
      <c r="B106" s="322"/>
      <c r="C106" s="322"/>
      <c r="D106" s="322"/>
      <c r="E106" s="322"/>
      <c r="F106" s="322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</row>
    <row r="107" spans="2:19">
      <c r="B107" s="322"/>
      <c r="C107" s="322"/>
      <c r="D107" s="322"/>
      <c r="E107" s="322"/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</row>
    <row r="108" spans="2:19">
      <c r="B108" s="322"/>
      <c r="C108" s="322"/>
      <c r="D108" s="322"/>
      <c r="E108" s="322"/>
      <c r="F108" s="322"/>
      <c r="G108" s="322"/>
      <c r="H108" s="322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322"/>
    </row>
    <row r="109" spans="2:19">
      <c r="B109" s="322"/>
      <c r="C109" s="322"/>
      <c r="D109" s="322"/>
      <c r="E109" s="322"/>
      <c r="F109" s="322"/>
      <c r="G109" s="322"/>
      <c r="H109" s="322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322"/>
    </row>
    <row r="110" spans="2:19">
      <c r="B110" s="322"/>
      <c r="C110" s="322"/>
      <c r="D110" s="322"/>
      <c r="E110" s="322"/>
      <c r="F110" s="322"/>
      <c r="G110" s="322"/>
      <c r="H110" s="322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</row>
    <row r="111" spans="2:19">
      <c r="B111" s="322"/>
      <c r="C111" s="322"/>
      <c r="D111" s="322"/>
      <c r="E111" s="322"/>
      <c r="F111" s="322"/>
      <c r="G111" s="322"/>
      <c r="H111" s="322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322"/>
    </row>
    <row r="112" spans="2:19">
      <c r="B112" s="322"/>
      <c r="C112" s="322"/>
      <c r="D112" s="322"/>
      <c r="E112" s="322"/>
      <c r="F112" s="322"/>
      <c r="G112" s="322"/>
      <c r="H112" s="322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</row>
    <row r="113" spans="2:19">
      <c r="B113" s="322"/>
      <c r="C113" s="322"/>
      <c r="D113" s="322"/>
      <c r="E113" s="322"/>
      <c r="F113" s="322"/>
      <c r="G113" s="322"/>
      <c r="H113" s="322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</row>
    <row r="114" spans="2:19">
      <c r="B114" s="322"/>
      <c r="C114" s="322"/>
      <c r="D114" s="322"/>
      <c r="E114" s="322"/>
      <c r="F114" s="322"/>
      <c r="G114" s="322"/>
      <c r="H114" s="322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322"/>
    </row>
    <row r="115" spans="2:19">
      <c r="B115" s="322"/>
      <c r="C115" s="322"/>
      <c r="D115" s="322"/>
      <c r="E115" s="322"/>
      <c r="F115" s="322"/>
      <c r="G115" s="322"/>
      <c r="H115" s="322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</row>
    <row r="116" spans="2:19">
      <c r="B116" s="322"/>
      <c r="C116" s="322"/>
      <c r="D116" s="322"/>
      <c r="E116" s="322"/>
      <c r="F116" s="322"/>
      <c r="G116" s="322"/>
      <c r="H116" s="322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322"/>
    </row>
    <row r="117" spans="2:19">
      <c r="B117" s="322"/>
      <c r="C117" s="322"/>
      <c r="D117" s="322"/>
      <c r="E117" s="322"/>
      <c r="F117" s="322"/>
      <c r="G117" s="322"/>
      <c r="H117" s="322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322"/>
    </row>
    <row r="118" spans="2:19">
      <c r="B118" s="322"/>
      <c r="C118" s="322"/>
      <c r="D118" s="322"/>
      <c r="E118" s="322"/>
      <c r="F118" s="322"/>
      <c r="G118" s="322"/>
      <c r="H118" s="322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322"/>
    </row>
    <row r="119" spans="2:19">
      <c r="B119" s="322"/>
      <c r="C119" s="322"/>
      <c r="D119" s="322"/>
      <c r="E119" s="322"/>
      <c r="F119" s="322"/>
      <c r="G119" s="322"/>
      <c r="H119" s="322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322"/>
    </row>
    <row r="120" spans="2:19">
      <c r="B120" s="322"/>
      <c r="C120" s="322"/>
      <c r="D120" s="322"/>
      <c r="E120" s="322"/>
      <c r="F120" s="322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</row>
    <row r="121" spans="2:19">
      <c r="B121" s="322"/>
      <c r="C121" s="322"/>
      <c r="D121" s="322"/>
      <c r="E121" s="322"/>
      <c r="F121" s="322"/>
      <c r="G121" s="322"/>
      <c r="H121" s="322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322"/>
    </row>
    <row r="122" spans="2:19">
      <c r="B122" s="322"/>
      <c r="C122" s="322"/>
      <c r="D122" s="322"/>
      <c r="E122" s="322"/>
      <c r="F122" s="322"/>
      <c r="G122" s="322"/>
      <c r="H122" s="322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322"/>
    </row>
    <row r="123" spans="2:19">
      <c r="B123" s="322"/>
      <c r="C123" s="322"/>
      <c r="D123" s="322"/>
      <c r="E123" s="322"/>
      <c r="F123" s="322"/>
      <c r="G123" s="322"/>
      <c r="H123" s="322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322"/>
    </row>
    <row r="124" spans="2:19">
      <c r="B124" s="322"/>
      <c r="C124" s="322"/>
      <c r="D124" s="322"/>
      <c r="E124" s="322"/>
      <c r="F124" s="322"/>
      <c r="G124" s="322"/>
      <c r="H124" s="322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322"/>
    </row>
    <row r="125" spans="2:19">
      <c r="B125" s="322"/>
      <c r="C125" s="322"/>
      <c r="D125" s="322"/>
      <c r="E125" s="322"/>
      <c r="F125" s="322"/>
      <c r="G125" s="322"/>
      <c r="H125" s="322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</row>
    <row r="126" spans="2:19">
      <c r="B126" s="322"/>
      <c r="C126" s="322"/>
      <c r="D126" s="322"/>
      <c r="E126" s="322"/>
      <c r="F126" s="322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</row>
    <row r="127" spans="2:19">
      <c r="B127" s="322"/>
      <c r="C127" s="322"/>
      <c r="D127" s="322"/>
      <c r="E127" s="322"/>
      <c r="F127" s="322"/>
      <c r="G127" s="322"/>
      <c r="H127" s="322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322"/>
    </row>
    <row r="128" spans="2:19">
      <c r="B128" s="322"/>
      <c r="C128" s="322"/>
      <c r="D128" s="322"/>
      <c r="E128" s="322"/>
      <c r="F128" s="322"/>
      <c r="G128" s="322"/>
      <c r="H128" s="322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322"/>
    </row>
    <row r="129" spans="2:19">
      <c r="B129" s="322"/>
      <c r="C129" s="322"/>
      <c r="D129" s="322"/>
      <c r="E129" s="322"/>
      <c r="F129" s="322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</row>
    <row r="130" spans="2:19">
      <c r="B130" s="322"/>
      <c r="C130" s="322"/>
      <c r="D130" s="322"/>
      <c r="E130" s="322"/>
      <c r="F130" s="322"/>
      <c r="G130" s="322"/>
      <c r="H130" s="322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322"/>
    </row>
    <row r="131" spans="2:19">
      <c r="B131" s="322"/>
      <c r="C131" s="322"/>
      <c r="D131" s="322"/>
      <c r="E131" s="322"/>
      <c r="F131" s="322"/>
      <c r="G131" s="322"/>
      <c r="H131" s="322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322"/>
    </row>
    <row r="132" spans="2:19">
      <c r="B132" s="322"/>
      <c r="C132" s="322"/>
      <c r="D132" s="322"/>
      <c r="E132" s="322"/>
      <c r="F132" s="322"/>
      <c r="G132" s="322"/>
      <c r="H132" s="322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</row>
    <row r="133" spans="2:19">
      <c r="B133" s="322"/>
      <c r="C133" s="322"/>
      <c r="D133" s="322"/>
      <c r="E133" s="322"/>
      <c r="F133" s="322"/>
      <c r="G133" s="322"/>
      <c r="H133" s="322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322"/>
    </row>
    <row r="134" spans="2:19">
      <c r="B134" s="322"/>
      <c r="C134" s="322"/>
      <c r="D134" s="322"/>
      <c r="E134" s="322"/>
      <c r="F134" s="322"/>
      <c r="G134" s="322"/>
      <c r="H134" s="322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322"/>
    </row>
    <row r="135" spans="2:19">
      <c r="B135" s="322"/>
      <c r="C135" s="322"/>
      <c r="D135" s="322"/>
      <c r="E135" s="322"/>
      <c r="F135" s="322"/>
      <c r="G135" s="322"/>
      <c r="H135" s="322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322"/>
    </row>
    <row r="136" spans="2:19">
      <c r="B136" s="322"/>
      <c r="C136" s="322"/>
      <c r="D136" s="322"/>
      <c r="E136" s="322"/>
      <c r="F136" s="322"/>
      <c r="G136" s="322"/>
      <c r="H136" s="322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</row>
    <row r="137" spans="2:19">
      <c r="B137" s="322"/>
      <c r="C137" s="322"/>
      <c r="D137" s="322"/>
      <c r="E137" s="322"/>
      <c r="F137" s="322"/>
      <c r="G137" s="322"/>
      <c r="H137" s="322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322"/>
    </row>
    <row r="138" spans="2:19">
      <c r="B138" s="322"/>
      <c r="C138" s="322"/>
      <c r="D138" s="322"/>
      <c r="E138" s="322"/>
      <c r="F138" s="322"/>
      <c r="G138" s="322"/>
      <c r="H138" s="322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32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R65"/>
  <sheetViews>
    <sheetView zoomScaleNormal="100" workbookViewId="0">
      <selection activeCell="K64" sqref="K64"/>
    </sheetView>
  </sheetViews>
  <sheetFormatPr defaultColWidth="9.109375" defaultRowHeight="13.2"/>
  <cols>
    <col min="1" max="1" width="11.44140625" style="3" customWidth="1"/>
    <col min="2" max="2" width="11.109375" style="3" customWidth="1"/>
    <col min="3" max="3" width="11" style="3" customWidth="1"/>
    <col min="4" max="6" width="9.109375" style="3"/>
    <col min="7" max="7" width="18.109375" style="3" customWidth="1"/>
    <col min="8" max="11" width="9.109375" style="3"/>
    <col min="12" max="12" width="12.44140625" style="3" customWidth="1"/>
    <col min="13" max="15" width="9.109375" style="3"/>
    <col min="16" max="16" width="7.6640625" style="3" customWidth="1"/>
    <col min="17" max="17" width="5.6640625" style="3" customWidth="1"/>
    <col min="18" max="16384" width="9.109375" style="3"/>
  </cols>
  <sheetData>
    <row r="2" spans="1:15" ht="15.75" customHeight="1">
      <c r="G2" s="365"/>
      <c r="O2" s="365"/>
    </row>
    <row r="5" spans="1:15" ht="21">
      <c r="B5" s="70"/>
      <c r="C5" s="70"/>
      <c r="D5" s="70"/>
      <c r="E5" s="70"/>
      <c r="H5" s="70"/>
    </row>
    <row r="13" spans="1:15">
      <c r="A13" s="7"/>
    </row>
    <row r="26" spans="2:18">
      <c r="C26" s="424" t="s">
        <v>517</v>
      </c>
    </row>
    <row r="27" spans="2:18">
      <c r="C27" s="424"/>
    </row>
    <row r="28" spans="2:18">
      <c r="C28" s="3" t="s">
        <v>498</v>
      </c>
      <c r="D28" s="3" t="s">
        <v>499</v>
      </c>
      <c r="L28" s="3" t="s">
        <v>500</v>
      </c>
    </row>
    <row r="29" spans="2:18">
      <c r="B29" s="2" t="s">
        <v>518</v>
      </c>
      <c r="C29" s="2"/>
      <c r="D29" s="2"/>
      <c r="E29" s="2"/>
      <c r="K29" s="2" t="s">
        <v>518</v>
      </c>
    </row>
    <row r="30" spans="2:18">
      <c r="B30" s="3" t="s">
        <v>519</v>
      </c>
      <c r="C30" s="3" t="s">
        <v>503</v>
      </c>
      <c r="D30" s="3" t="s">
        <v>504</v>
      </c>
      <c r="F30" s="3" t="s">
        <v>505</v>
      </c>
      <c r="G30" s="3" t="s">
        <v>506</v>
      </c>
      <c r="H30" s="3" t="s">
        <v>507</v>
      </c>
      <c r="I30" s="3" t="s">
        <v>508</v>
      </c>
      <c r="K30" s="3" t="s">
        <v>519</v>
      </c>
      <c r="L30" s="3" t="s">
        <v>510</v>
      </c>
      <c r="M30" s="3" t="s">
        <v>511</v>
      </c>
      <c r="N30" s="3" t="s">
        <v>512</v>
      </c>
      <c r="O30" s="3" t="s">
        <v>513</v>
      </c>
      <c r="P30" s="3" t="s">
        <v>514</v>
      </c>
      <c r="Q30" s="3" t="s">
        <v>515</v>
      </c>
      <c r="R30" s="3" t="s">
        <v>516</v>
      </c>
    </row>
    <row r="31" spans="2:18" s="1022" customFormat="1">
      <c r="B31" s="1022">
        <v>1995</v>
      </c>
      <c r="C31" s="1177">
        <v>0.18512774450297589</v>
      </c>
      <c r="D31" s="1177">
        <v>0.58550851870042542</v>
      </c>
      <c r="F31" s="1022">
        <v>1995</v>
      </c>
      <c r="G31" s="1022">
        <v>1</v>
      </c>
      <c r="H31" s="1022">
        <v>2023</v>
      </c>
      <c r="I31" s="1022">
        <v>0</v>
      </c>
      <c r="K31" s="1022">
        <v>1995</v>
      </c>
      <c r="L31" s="1022">
        <v>1.6448810677059789</v>
      </c>
      <c r="M31" s="1022">
        <v>1995</v>
      </c>
      <c r="N31" s="1022">
        <v>0.90909090909090906</v>
      </c>
      <c r="O31" s="1022">
        <v>1995</v>
      </c>
      <c r="P31" s="1022">
        <v>1</v>
      </c>
      <c r="Q31" s="1022">
        <v>2023</v>
      </c>
      <c r="R31" s="1022">
        <v>0</v>
      </c>
    </row>
    <row r="32" spans="2:18" s="1022" customFormat="1">
      <c r="B32" s="1022">
        <v>1996</v>
      </c>
      <c r="C32" s="1177">
        <v>0.32079275147888686</v>
      </c>
      <c r="D32" s="1177">
        <v>0.31900742074910471</v>
      </c>
      <c r="F32" s="1022">
        <v>2028</v>
      </c>
      <c r="G32" s="1022">
        <v>1</v>
      </c>
      <c r="H32" s="1022">
        <v>2023</v>
      </c>
      <c r="I32" s="1066">
        <v>1.5</v>
      </c>
      <c r="K32" s="1022">
        <v>1996</v>
      </c>
      <c r="L32" s="1022">
        <v>1.6586192808517228</v>
      </c>
      <c r="M32" s="1022">
        <v>2028</v>
      </c>
      <c r="N32" s="1022">
        <v>0.90909090909090906</v>
      </c>
      <c r="O32" s="1022">
        <v>2028</v>
      </c>
      <c r="P32" s="1022">
        <v>1</v>
      </c>
      <c r="Q32" s="1022">
        <v>2023</v>
      </c>
      <c r="R32" s="1038">
        <v>2.6618437365760155</v>
      </c>
    </row>
    <row r="33" spans="2:12" s="1022" customFormat="1">
      <c r="B33" s="1022">
        <v>1997</v>
      </c>
      <c r="C33" s="1177">
        <v>0.29049987146137729</v>
      </c>
      <c r="D33" s="1177">
        <v>0.32034186742965243</v>
      </c>
      <c r="K33" s="1022">
        <v>1997</v>
      </c>
      <c r="L33" s="1022">
        <v>0.25718212515944727</v>
      </c>
    </row>
    <row r="34" spans="2:12" s="1022" customFormat="1">
      <c r="B34" s="1022">
        <v>1998</v>
      </c>
      <c r="C34" s="1177">
        <v>0.31511847141608218</v>
      </c>
      <c r="D34" s="1177">
        <v>0.42058222271888185</v>
      </c>
      <c r="K34" s="1022">
        <v>1998</v>
      </c>
      <c r="L34" s="1022">
        <v>0.25660660570565363</v>
      </c>
    </row>
    <row r="35" spans="2:12" s="1022" customFormat="1">
      <c r="B35" s="1022">
        <v>1999</v>
      </c>
      <c r="C35" s="1177">
        <v>0.18840272990943488</v>
      </c>
      <c r="D35" s="1177">
        <v>0.49104714536964672</v>
      </c>
      <c r="K35" s="1022">
        <v>1999</v>
      </c>
      <c r="L35" s="1022">
        <v>0.80091508108796472</v>
      </c>
    </row>
    <row r="36" spans="2:12" s="1022" customFormat="1">
      <c r="B36" s="1022">
        <v>2000</v>
      </c>
      <c r="C36" s="1177">
        <v>8.5571614091251691E-2</v>
      </c>
      <c r="D36" s="1177">
        <v>0.99940959394927242</v>
      </c>
      <c r="K36" s="1022">
        <v>2000</v>
      </c>
      <c r="L36" s="1022">
        <v>1.2267209359117646</v>
      </c>
    </row>
    <row r="37" spans="2:12" s="1022" customFormat="1">
      <c r="B37" s="1022">
        <v>2001</v>
      </c>
      <c r="C37" s="1177">
        <v>5.0270018503020264E-2</v>
      </c>
      <c r="D37" s="1177">
        <v>0.84808564784322438</v>
      </c>
      <c r="K37" s="1022">
        <v>2001</v>
      </c>
      <c r="L37" s="1022">
        <v>1.5616679111811114</v>
      </c>
    </row>
    <row r="38" spans="2:12" s="1022" customFormat="1">
      <c r="B38" s="1022">
        <v>2002</v>
      </c>
      <c r="C38" s="1177">
        <v>8.3446246319565556E-2</v>
      </c>
      <c r="D38" s="1177">
        <v>0.43561989975033333</v>
      </c>
      <c r="K38" s="1022">
        <v>2002</v>
      </c>
      <c r="L38" s="1022">
        <v>1.7245335778917226</v>
      </c>
    </row>
    <row r="39" spans="2:12" s="1022" customFormat="1">
      <c r="B39" s="1022">
        <v>2003</v>
      </c>
      <c r="C39" s="1177">
        <v>0.17844050374003489</v>
      </c>
      <c r="D39" s="1177">
        <v>0.17040271145524263</v>
      </c>
      <c r="K39" s="1022">
        <v>2003</v>
      </c>
      <c r="L39" s="1022">
        <v>1.7340760159147237</v>
      </c>
    </row>
    <row r="40" spans="2:12" s="1022" customFormat="1">
      <c r="B40" s="1022">
        <v>2004</v>
      </c>
      <c r="C40" s="1177">
        <v>0.22463697496854121</v>
      </c>
      <c r="D40" s="1177">
        <v>0.1770237417761979</v>
      </c>
      <c r="K40" s="1022">
        <v>2004</v>
      </c>
      <c r="L40" s="1022">
        <v>1.7158138733651502</v>
      </c>
    </row>
    <row r="41" spans="2:12" s="1022" customFormat="1">
      <c r="B41" s="1022">
        <v>2005</v>
      </c>
      <c r="C41" s="1177">
        <v>0.28786756606631475</v>
      </c>
      <c r="D41" s="1177">
        <v>0.21570055580166306</v>
      </c>
      <c r="K41" s="1022">
        <v>2005</v>
      </c>
      <c r="L41" s="1022">
        <v>2.7557432731603555</v>
      </c>
    </row>
    <row r="42" spans="2:12" s="1022" customFormat="1">
      <c r="B42" s="1022">
        <v>2006</v>
      </c>
      <c r="C42" s="1177">
        <v>0.41612460449230382</v>
      </c>
      <c r="D42" s="1177">
        <v>0</v>
      </c>
      <c r="K42" s="1022">
        <v>2006</v>
      </c>
      <c r="L42" s="1022">
        <v>1.2779498808423539</v>
      </c>
    </row>
    <row r="43" spans="2:12" s="1022" customFormat="1">
      <c r="B43" s="1022">
        <v>2007</v>
      </c>
      <c r="C43" s="1177">
        <v>0.40360877169654935</v>
      </c>
      <c r="D43" s="1177">
        <v>0.90650981729225788</v>
      </c>
      <c r="K43" s="1022">
        <v>2007</v>
      </c>
      <c r="L43" s="1022">
        <v>1.3756423513837102</v>
      </c>
    </row>
    <row r="44" spans="2:12" s="1022" customFormat="1">
      <c r="B44" s="1022">
        <v>2008</v>
      </c>
      <c r="C44" s="1177">
        <v>0.38997335952686735</v>
      </c>
      <c r="D44" s="1177">
        <v>0.71524305936282295</v>
      </c>
      <c r="K44" s="1022">
        <v>2008</v>
      </c>
      <c r="L44" s="1022">
        <v>1.5165466170524642</v>
      </c>
    </row>
    <row r="45" spans="2:12" s="1022" customFormat="1">
      <c r="B45" s="1022">
        <v>2009</v>
      </c>
      <c r="C45" s="1177">
        <v>0.44463250336449844</v>
      </c>
      <c r="D45" s="1177">
        <v>0.53623084063106707</v>
      </c>
      <c r="K45" s="1022">
        <v>2009</v>
      </c>
      <c r="L45" s="1022">
        <v>1.562738020113466</v>
      </c>
    </row>
    <row r="46" spans="2:12" s="1022" customFormat="1">
      <c r="B46" s="1022">
        <v>2010</v>
      </c>
      <c r="C46" s="1177">
        <v>0.58735487469503411</v>
      </c>
      <c r="D46" s="1177">
        <v>0.47798043065473872</v>
      </c>
      <c r="K46" s="1022">
        <v>2010</v>
      </c>
      <c r="L46" s="1022">
        <v>1.5245694540602011</v>
      </c>
    </row>
    <row r="47" spans="2:12" s="1022" customFormat="1">
      <c r="B47" s="1022">
        <v>2011</v>
      </c>
      <c r="C47" s="1177">
        <v>0.58673625792817397</v>
      </c>
      <c r="D47" s="1177">
        <v>0.54713609990233769</v>
      </c>
      <c r="K47" s="1022">
        <v>2011</v>
      </c>
      <c r="L47" s="1022">
        <v>0.94589643681606406</v>
      </c>
    </row>
    <row r="48" spans="2:12" s="1022" customFormat="1">
      <c r="B48" s="1022">
        <v>2012</v>
      </c>
      <c r="C48" s="1177">
        <v>0.50350674927817352</v>
      </c>
      <c r="D48" s="1177">
        <v>0.99998789787088627</v>
      </c>
      <c r="K48" s="1022">
        <v>2012</v>
      </c>
      <c r="L48" s="1022">
        <v>1.0917570750807797</v>
      </c>
    </row>
    <row r="49" spans="2:12" s="1022" customFormat="1">
      <c r="B49" s="1022">
        <v>2013</v>
      </c>
      <c r="C49" s="1177">
        <v>0.48815524363551882</v>
      </c>
      <c r="D49" s="1177">
        <v>0.95094797998486102</v>
      </c>
      <c r="K49" s="1022">
        <v>2013</v>
      </c>
      <c r="L49" s="1022">
        <v>1.2839977499169812</v>
      </c>
    </row>
    <row r="50" spans="2:12" s="1022" customFormat="1">
      <c r="B50" s="1022">
        <v>2014</v>
      </c>
      <c r="C50" s="1177">
        <v>0.4816663121778445</v>
      </c>
      <c r="D50" s="1177">
        <v>0.81409381342315235</v>
      </c>
      <c r="K50" s="1022">
        <v>2014</v>
      </c>
      <c r="L50" s="1022">
        <v>1.4260507395283957</v>
      </c>
    </row>
    <row r="51" spans="2:12" s="1022" customFormat="1">
      <c r="B51" s="1022">
        <v>2015</v>
      </c>
      <c r="C51" s="1177">
        <v>0.73645011230666702</v>
      </c>
      <c r="D51" s="1177">
        <v>0.66151880062247481</v>
      </c>
      <c r="K51" s="1022">
        <v>2015</v>
      </c>
      <c r="L51" s="1022">
        <v>1.4096738258460979</v>
      </c>
    </row>
    <row r="52" spans="2:12" s="1022" customFormat="1">
      <c r="B52" s="1022">
        <v>2016</v>
      </c>
      <c r="C52" s="1177">
        <v>0.83952812563769963</v>
      </c>
      <c r="D52" s="1177">
        <v>0.69987135939716627</v>
      </c>
      <c r="K52" s="1022">
        <v>2016</v>
      </c>
      <c r="L52" s="1022">
        <v>1.3543039796870791</v>
      </c>
    </row>
    <row r="53" spans="2:12" s="1022" customFormat="1">
      <c r="B53" s="1022">
        <v>2017</v>
      </c>
      <c r="C53" s="1177">
        <v>0.97918605689650973</v>
      </c>
      <c r="D53" s="1177">
        <v>0.76520018600150652</v>
      </c>
      <c r="K53" s="1022">
        <v>2017</v>
      </c>
      <c r="L53" s="1022">
        <v>1.2685785543582297</v>
      </c>
    </row>
    <row r="54" spans="2:12" s="1022" customFormat="1">
      <c r="B54" s="1022">
        <v>2018</v>
      </c>
      <c r="C54" s="1177">
        <v>1.2662047559293734</v>
      </c>
      <c r="D54" s="1177">
        <v>0.84976281325310543</v>
      </c>
      <c r="K54" s="1022">
        <v>2018</v>
      </c>
      <c r="L54" s="1022">
        <v>1.1032788960663511</v>
      </c>
    </row>
    <row r="55" spans="2:12" s="1022" customFormat="1">
      <c r="B55" s="1022">
        <v>2019</v>
      </c>
      <c r="C55" s="1177">
        <v>1.3243523775647743</v>
      </c>
      <c r="D55" s="1177">
        <v>0.96043302784258422</v>
      </c>
      <c r="K55" s="1022">
        <v>2019</v>
      </c>
      <c r="L55" s="1022">
        <v>0.95168269737893407</v>
      </c>
    </row>
    <row r="56" spans="2:12" s="1022" customFormat="1">
      <c r="B56" s="1022">
        <v>2020</v>
      </c>
      <c r="C56" s="1177">
        <v>1.1532453360695103</v>
      </c>
      <c r="D56" s="1177">
        <v>0.99884246629184315</v>
      </c>
      <c r="K56" s="1022">
        <v>2020</v>
      </c>
      <c r="L56" s="1022">
        <v>0.88155200290324442</v>
      </c>
    </row>
    <row r="57" spans="2:12" s="1022" customFormat="1">
      <c r="B57" s="1022">
        <v>2021</v>
      </c>
      <c r="C57" s="1177">
        <v>1.0636673567220878</v>
      </c>
      <c r="D57" s="1177">
        <v>0.99870850132384881</v>
      </c>
      <c r="K57" s="1022">
        <v>2021</v>
      </c>
      <c r="L57" s="1022">
        <v>0.85186157713990829</v>
      </c>
    </row>
    <row r="58" spans="2:12" s="1022" customFormat="1">
      <c r="B58" s="1022">
        <v>2022</v>
      </c>
      <c r="C58" s="1177">
        <v>0.95953789378096055</v>
      </c>
      <c r="D58" s="1177">
        <v>0.99572672401971352</v>
      </c>
      <c r="K58" s="1022">
        <v>2022</v>
      </c>
      <c r="L58" s="1022">
        <v>0.86331774450015086</v>
      </c>
    </row>
    <row r="59" spans="2:12" s="1022" customFormat="1">
      <c r="B59" s="1022">
        <v>2023</v>
      </c>
      <c r="C59" s="1177">
        <v>0.68703894665387555</v>
      </c>
      <c r="D59" s="1177">
        <v>0.99760163234534238</v>
      </c>
      <c r="K59" s="1022">
        <v>2023</v>
      </c>
      <c r="L59" s="1022">
        <v>0.71772699974602971</v>
      </c>
    </row>
    <row r="60" spans="2:12" s="1022" customFormat="1">
      <c r="B60" s="1022">
        <v>2024</v>
      </c>
      <c r="C60" s="1177">
        <v>0.62070660326680971</v>
      </c>
      <c r="D60" s="1177">
        <v>0.97676317821725667</v>
      </c>
      <c r="K60" s="1022">
        <v>2024</v>
      </c>
      <c r="L60" s="1022">
        <v>0.82906318065381945</v>
      </c>
    </row>
    <row r="61" spans="2:12" s="1022" customFormat="1">
      <c r="B61" s="1022">
        <v>2025</v>
      </c>
      <c r="C61" s="1177">
        <v>0.73998934556963836</v>
      </c>
      <c r="D61" s="1177">
        <v>0.99965331131150115</v>
      </c>
      <c r="K61" s="1022">
        <v>2025</v>
      </c>
      <c r="L61" s="1022">
        <v>0.9368950443286278</v>
      </c>
    </row>
    <row r="62" spans="2:12" s="1022" customFormat="1">
      <c r="B62" s="1022">
        <v>2026</v>
      </c>
      <c r="C62" s="1177">
        <v>0.83217839410766814</v>
      </c>
      <c r="D62" s="1177">
        <v>0.99396198267458202</v>
      </c>
      <c r="K62" s="1022">
        <v>2026</v>
      </c>
      <c r="L62" s="1022">
        <v>1.0086631678626903</v>
      </c>
    </row>
    <row r="63" spans="2:12" s="1022" customFormat="1">
      <c r="B63" s="1022">
        <v>2027</v>
      </c>
      <c r="C63" s="1177">
        <v>0.89238081518701895</v>
      </c>
      <c r="D63" s="1177">
        <v>0.98119300048391878</v>
      </c>
      <c r="K63" s="1022">
        <v>2027</v>
      </c>
      <c r="L63" s="1022">
        <v>1.050049265161124</v>
      </c>
    </row>
    <row r="64" spans="2:12" s="1022" customFormat="1">
      <c r="B64" s="1022">
        <v>2028</v>
      </c>
      <c r="C64" s="1177">
        <v>0.92649635010108033</v>
      </c>
      <c r="D64" s="1177">
        <v>0.97124658681004417</v>
      </c>
      <c r="E64" s="1177"/>
      <c r="K64" s="1022">
        <v>2028</v>
      </c>
      <c r="L64" s="1022">
        <v>1.0715705706965966</v>
      </c>
    </row>
    <row r="65" spans="4:5">
      <c r="D65" s="364"/>
      <c r="E65" s="364"/>
    </row>
  </sheetData>
  <phoneticPr fontId="9" type="noConversion"/>
  <pageMargins left="0.78740157499999996" right="0.78740157499999996" top="0.984251969" bottom="0.984251969" header="0.5" footer="0.5"/>
  <pageSetup paperSize="9" orientation="portrait" horizontalDpi="4294967295" verticalDpi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4665977E207A449548B2B5BC616899" ma:contentTypeVersion="17" ma:contentTypeDescription="Create a new document." ma:contentTypeScope="" ma:versionID="b39e9f3cad3d2ef1edb569404013632f">
  <xsd:schema xmlns:xsd="http://www.w3.org/2001/XMLSchema" xmlns:xs="http://www.w3.org/2001/XMLSchema" xmlns:p="http://schemas.microsoft.com/office/2006/metadata/properties" xmlns:ns2="9b0ad5ae-bd03-426b-aed7-53a4fff41dc5" xmlns:ns3="66d5c836-a2c7-4c0e-b7db-0b4e4e817a8a" targetNamespace="http://schemas.microsoft.com/office/2006/metadata/properties" ma:root="true" ma:fieldsID="07d2476d5f7e7a8603ca226630fd531a" ns2:_="" ns3:_="">
    <xsd:import namespace="9b0ad5ae-bd03-426b-aed7-53a4fff41dc5"/>
    <xsd:import namespace="66d5c836-a2c7-4c0e-b7db-0b4e4e817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ad5ae-bd03-426b-aed7-53a4fff41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5c836-a2c7-4c0e-b7db-0b4e4e817a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d403595-b248-47b3-ba4e-d9145443b568}" ma:internalName="TaxCatchAll" ma:showField="CatchAllData" ma:web="66d5c836-a2c7-4c0e-b7db-0b4e4e817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d5c836-a2c7-4c0e-b7db-0b4e4e817a8a" xsi:nil="true"/>
    <lcf76f155ced4ddcb4097134ff3c332f xmlns="9b0ad5ae-bd03-426b-aed7-53a4fff41dc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A17F9-93E8-4DAD-9748-A174A7F55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ad5ae-bd03-426b-aed7-53a4fff41dc5"/>
    <ds:schemaRef ds:uri="66d5c836-a2c7-4c0e-b7db-0b4e4e817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2317DE-F3A3-4A9F-B634-CE404633F4DF}">
  <ds:schemaRefs>
    <ds:schemaRef ds:uri="http://schemas.microsoft.com/office/infopath/2007/PartnerControls"/>
    <ds:schemaRef ds:uri="http://schemas.microsoft.com/office/2006/documentManagement/types"/>
    <ds:schemaRef ds:uri="66d5c836-a2c7-4c0e-b7db-0b4e4e817a8a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9b0ad5ae-bd03-426b-aed7-53a4fff41dc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E8D2FA5-F76C-4F1B-B1CD-69B90E6577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9</vt:i4>
      </vt:variant>
    </vt:vector>
  </HeadingPairs>
  <TitlesOfParts>
    <vt:vector size="31" baseType="lpstr">
      <vt:lpstr>FIG&amp;TAB2.2.1a</vt:lpstr>
      <vt:lpstr>TAB.2.2.1b</vt:lpstr>
      <vt:lpstr>FIG2.3.1a,b </vt:lpstr>
      <vt:lpstr>FIG2.3.2surveys</vt:lpstr>
      <vt:lpstr>TAB 2.4.1sampling</vt:lpstr>
      <vt:lpstr>Fig2.5.1a Catch Z.N</vt:lpstr>
      <vt:lpstr>Fig2.5.1b Catch Z.AB</vt:lpstr>
      <vt:lpstr>TAB2.5.1a,b</vt:lpstr>
      <vt:lpstr>Fig2.5.1c Catch Z.C</vt:lpstr>
      <vt:lpstr>Fig2.5.1d Tab251i C.Islands</vt:lpstr>
      <vt:lpstr>Input LCA</vt:lpstr>
      <vt:lpstr>TAB2.5.1c,d</vt:lpstr>
      <vt:lpstr>TAB2.5.1e,f</vt:lpstr>
      <vt:lpstr>TAB2.5.1g</vt:lpstr>
      <vt:lpstr>FIG2.5.1e,f surveys</vt:lpstr>
      <vt:lpstr>TAB2.5.1a,bALK</vt:lpstr>
      <vt:lpstr>FIG&amp;TAB2.6.1</vt:lpstr>
      <vt:lpstr>Fig&amp;TAB2.6.2</vt:lpstr>
      <vt:lpstr>FIG 2.6.1a</vt:lpstr>
      <vt:lpstr>FIG 2.6.1b</vt:lpstr>
      <vt:lpstr>FIG 2.7.1a</vt:lpstr>
      <vt:lpstr>FIG 2.7.1b</vt:lpstr>
      <vt:lpstr>Biomass</vt:lpstr>
      <vt:lpstr>EDEE3</vt:lpstr>
      <vt:lpstr>K_Use</vt:lpstr>
      <vt:lpstr>'FIG 2.6.1a'!n</vt:lpstr>
      <vt:lpstr>PredAbIndex</vt:lpstr>
      <vt:lpstr>'FIG 2.6.1b'!Print_Area</vt:lpstr>
      <vt:lpstr>'FIG 2.7.1b'!r_Use</vt:lpstr>
      <vt:lpstr>'FIG 2.6.1a'!Time</vt:lpstr>
      <vt:lpstr>U0.1</vt:lpstr>
    </vt:vector>
  </TitlesOfParts>
  <Manager/>
  <Company>FAO of the 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AMC</dc:creator>
  <cp:keywords/>
  <dc:description/>
  <cp:lastModifiedBy>Berges, Benoit</cp:lastModifiedBy>
  <cp:revision/>
  <dcterms:created xsi:type="dcterms:W3CDTF">2003-05-13T09:16:25Z</dcterms:created>
  <dcterms:modified xsi:type="dcterms:W3CDTF">2025-05-22T17:20:18Z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0x0101009B4665977E207A449548B2B5BC616899</vt:lpwstr>
  </property>
  <property fmtid="{D5CDD505-2E9C-101B-9397-08002B2CF9AE}" pid="3" name="MediaServiceImageTags">
    <vt:lpwstr/>
  </property>
</Properties>
</file>