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8800" windowHeight="14240" activeTab="1"/>
  </bookViews>
  <sheets>
    <sheet name="Sankey diagram" sheetId="1" r:id="rId1"/>
    <sheet name="Arrows on a map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27" i="1"/>
  <c r="N9" i="1"/>
  <c r="G28" i="1"/>
  <c r="O9" i="1"/>
  <c r="G29" i="1"/>
  <c r="P9" i="1"/>
  <c r="G30" i="1"/>
  <c r="Q9" i="1"/>
  <c r="G31" i="1"/>
  <c r="R9" i="1"/>
  <c r="G32" i="1"/>
  <c r="S9" i="1"/>
  <c r="G33" i="1"/>
  <c r="L9" i="1"/>
  <c r="G26" i="1"/>
  <c r="M6" i="1"/>
  <c r="G19" i="1"/>
  <c r="N6" i="1"/>
  <c r="G20" i="1"/>
  <c r="O6" i="1"/>
  <c r="G21" i="1"/>
  <c r="P6" i="1"/>
  <c r="G22" i="1"/>
  <c r="Q6" i="1"/>
  <c r="G23" i="1"/>
  <c r="R6" i="1"/>
  <c r="G24" i="1"/>
  <c r="S6" i="1"/>
  <c r="G25" i="1"/>
  <c r="L6" i="1"/>
  <c r="G18" i="1"/>
  <c r="L2" i="1"/>
  <c r="V2" i="1"/>
  <c r="C26" i="1"/>
  <c r="M2" i="1"/>
  <c r="V3" i="1"/>
  <c r="C27" i="1"/>
  <c r="N2" i="1"/>
  <c r="V4" i="1"/>
  <c r="C28" i="1"/>
  <c r="O2" i="1"/>
  <c r="V5" i="1"/>
  <c r="C29" i="1"/>
  <c r="P2" i="1"/>
  <c r="V6" i="1"/>
  <c r="C30" i="1"/>
  <c r="Q2" i="1"/>
  <c r="V7" i="1"/>
  <c r="C31" i="1"/>
  <c r="R2" i="1"/>
  <c r="V8" i="1"/>
  <c r="C32" i="1"/>
  <c r="S2" i="1"/>
  <c r="V9" i="1"/>
  <c r="C33" i="1"/>
  <c r="G35" i="1"/>
  <c r="B15" i="3"/>
  <c r="B26" i="3"/>
  <c r="B16" i="3"/>
  <c r="B27" i="3"/>
  <c r="B17" i="3"/>
  <c r="B28" i="3"/>
  <c r="B18" i="3"/>
  <c r="B29" i="3"/>
  <c r="B19" i="3"/>
  <c r="B30" i="3"/>
  <c r="B20" i="3"/>
  <c r="B31" i="3"/>
  <c r="B21" i="3"/>
  <c r="B32" i="3"/>
  <c r="C16" i="3"/>
  <c r="C27" i="3"/>
  <c r="C17" i="3"/>
  <c r="C28" i="3"/>
  <c r="C18" i="3"/>
  <c r="C29" i="3"/>
  <c r="C19" i="3"/>
  <c r="C30" i="3"/>
  <c r="C20" i="3"/>
  <c r="C31" i="3"/>
  <c r="C21" i="3"/>
  <c r="C32" i="3"/>
  <c r="B14" i="3"/>
  <c r="B25" i="3"/>
  <c r="C15" i="3"/>
  <c r="C26" i="3"/>
  <c r="D16" i="3"/>
  <c r="D27" i="3"/>
  <c r="D17" i="3"/>
  <c r="D28" i="3"/>
  <c r="D18" i="3"/>
  <c r="D29" i="3"/>
  <c r="D19" i="3"/>
  <c r="D30" i="3"/>
  <c r="D20" i="3"/>
  <c r="D31" i="3"/>
  <c r="D21" i="3"/>
  <c r="D32" i="3"/>
  <c r="E17" i="3"/>
  <c r="E28" i="3"/>
  <c r="E18" i="3"/>
  <c r="E29" i="3"/>
  <c r="E19" i="3"/>
  <c r="E30" i="3"/>
  <c r="E20" i="3"/>
  <c r="E31" i="3"/>
  <c r="E21" i="3"/>
  <c r="E32" i="3"/>
  <c r="F18" i="3"/>
  <c r="F29" i="3"/>
  <c r="F19" i="3"/>
  <c r="F30" i="3"/>
  <c r="F20" i="3"/>
  <c r="F31" i="3"/>
  <c r="F21" i="3"/>
  <c r="F32" i="3"/>
  <c r="G19" i="3"/>
  <c r="G30" i="3"/>
  <c r="G20" i="3"/>
  <c r="G31" i="3"/>
  <c r="G21" i="3"/>
  <c r="G32" i="3"/>
  <c r="H20" i="3"/>
  <c r="H31" i="3"/>
  <c r="H21" i="3"/>
  <c r="H32" i="3"/>
  <c r="I21" i="3"/>
  <c r="I32" i="3"/>
  <c r="D15" i="3"/>
  <c r="D26" i="3"/>
  <c r="E15" i="3"/>
  <c r="E26" i="3"/>
  <c r="F15" i="3"/>
  <c r="F26" i="3"/>
  <c r="G15" i="3"/>
  <c r="G26" i="3"/>
  <c r="H15" i="3"/>
  <c r="H26" i="3"/>
  <c r="I15" i="3"/>
  <c r="I26" i="3"/>
  <c r="E16" i="3"/>
  <c r="E27" i="3"/>
  <c r="F16" i="3"/>
  <c r="F27" i="3"/>
  <c r="G16" i="3"/>
  <c r="G27" i="3"/>
  <c r="H16" i="3"/>
  <c r="H27" i="3"/>
  <c r="I16" i="3"/>
  <c r="I27" i="3"/>
  <c r="F17" i="3"/>
  <c r="F28" i="3"/>
  <c r="G17" i="3"/>
  <c r="G28" i="3"/>
  <c r="H17" i="3"/>
  <c r="H28" i="3"/>
  <c r="I17" i="3"/>
  <c r="I28" i="3"/>
  <c r="G18" i="3"/>
  <c r="G29" i="3"/>
  <c r="H18" i="3"/>
  <c r="H29" i="3"/>
  <c r="I18" i="3"/>
  <c r="I29" i="3"/>
  <c r="H19" i="3"/>
  <c r="H30" i="3"/>
  <c r="I19" i="3"/>
  <c r="I30" i="3"/>
  <c r="I20" i="3"/>
  <c r="I31" i="3"/>
  <c r="C14" i="3"/>
  <c r="C25" i="3"/>
  <c r="D14" i="3"/>
  <c r="D25" i="3"/>
  <c r="E14" i="3"/>
  <c r="E25" i="3"/>
  <c r="F14" i="3"/>
  <c r="F25" i="3"/>
  <c r="G14" i="3"/>
  <c r="G25" i="3"/>
  <c r="H14" i="3"/>
  <c r="H25" i="3"/>
  <c r="I14" i="3"/>
  <c r="I25" i="3"/>
  <c r="I10" i="3"/>
  <c r="H10" i="3"/>
  <c r="G10" i="3"/>
  <c r="F10" i="3"/>
  <c r="E10" i="3"/>
  <c r="D10" i="3"/>
  <c r="C10" i="3"/>
  <c r="B10" i="3"/>
  <c r="J9" i="3"/>
  <c r="J8" i="3"/>
  <c r="J7" i="3"/>
  <c r="J6" i="3"/>
  <c r="J5" i="3"/>
  <c r="J4" i="3"/>
  <c r="J3" i="3"/>
  <c r="J2" i="3"/>
  <c r="J3" i="1"/>
  <c r="C19" i="1"/>
  <c r="J4" i="1"/>
  <c r="C20" i="1"/>
  <c r="J5" i="1"/>
  <c r="C21" i="1"/>
  <c r="J6" i="1"/>
  <c r="C22" i="1"/>
  <c r="J7" i="1"/>
  <c r="C23" i="1"/>
  <c r="J8" i="1"/>
  <c r="C24" i="1"/>
  <c r="J9" i="1"/>
  <c r="C25" i="1"/>
  <c r="J2" i="1"/>
  <c r="C18" i="1"/>
  <c r="C10" i="1"/>
  <c r="D10" i="1"/>
  <c r="E10" i="1"/>
  <c r="F10" i="1"/>
  <c r="G10" i="1"/>
  <c r="H10" i="1"/>
  <c r="I10" i="1"/>
  <c r="B10" i="1"/>
  <c r="C35" i="1"/>
  <c r="J10" i="1"/>
  <c r="D33" i="3"/>
  <c r="B22" i="3"/>
  <c r="H33" i="3"/>
  <c r="J32" i="3"/>
  <c r="J28" i="3"/>
  <c r="J15" i="3"/>
  <c r="J19" i="3"/>
  <c r="C22" i="3"/>
  <c r="I22" i="3"/>
  <c r="E22" i="3"/>
  <c r="J18" i="3"/>
  <c r="F22" i="3"/>
  <c r="J31" i="3"/>
  <c r="J10" i="3"/>
  <c r="D22" i="3"/>
  <c r="J26" i="3"/>
  <c r="J16" i="3"/>
  <c r="F33" i="3"/>
  <c r="J29" i="3"/>
  <c r="J27" i="3"/>
  <c r="H22" i="3"/>
  <c r="I33" i="3"/>
  <c r="J25" i="3"/>
  <c r="J20" i="3"/>
  <c r="J17" i="3"/>
  <c r="J21" i="3"/>
  <c r="G22" i="3"/>
  <c r="J14" i="3"/>
  <c r="E33" i="3"/>
  <c r="B33" i="3"/>
  <c r="J30" i="3"/>
  <c r="J22" i="3"/>
  <c r="C33" i="3"/>
  <c r="G33" i="3"/>
  <c r="J33" i="3"/>
</calcChain>
</file>

<file path=xl/sharedStrings.xml><?xml version="1.0" encoding="utf-8"?>
<sst xmlns="http://schemas.openxmlformats.org/spreadsheetml/2006/main" count="152" uniqueCount="33">
  <si>
    <t>US</t>
  </si>
  <si>
    <t>JPN</t>
  </si>
  <si>
    <t>GER</t>
  </si>
  <si>
    <t>UK</t>
  </si>
  <si>
    <t>FRA</t>
  </si>
  <si>
    <t>CAN</t>
  </si>
  <si>
    <t>ITA</t>
  </si>
  <si>
    <t>CHN</t>
  </si>
  <si>
    <t>Total</t>
  </si>
  <si>
    <t>Rows = Sourcing decisions made by</t>
  </si>
  <si>
    <t>Columns = Territorial emissions generated within</t>
  </si>
  <si>
    <t>sourcing country-by-territorial emission matrix</t>
  </si>
  <si>
    <t>Left side bar (sourcing countries)</t>
  </si>
  <si>
    <t>Right side bar (territorial emissions)</t>
  </si>
  <si>
    <t>Emissions (millions of metric tons of CO2)</t>
  </si>
  <si>
    <t>Left bar</t>
  </si>
  <si>
    <t>Right bar</t>
  </si>
  <si>
    <t>Positive side</t>
  </si>
  <si>
    <t>Diagonal element in column</t>
  </si>
  <si>
    <t>Negative side</t>
  </si>
  <si>
    <t>Positive territorial emission</t>
  </si>
  <si>
    <t>Negative territorial emission</t>
  </si>
  <si>
    <t>&lt;--this value will be split into JPN, GER, …, CHN based on the values shown in C2 to I2, and connected to the corresponding right side bar</t>
  </si>
  <si>
    <t>&lt;-- this value will be split to US, GER, …, CHN using the numbers in row 3 and connected to the corresponding right side bar</t>
  </si>
  <si>
    <t>&lt;-- ditto using row 4</t>
  </si>
  <si>
    <t>&lt;-- ditto using row 5</t>
  </si>
  <si>
    <t>&lt;-- row 6</t>
  </si>
  <si>
    <t>&lt;-- row 7</t>
  </si>
  <si>
    <t>&lt;-- row 8</t>
  </si>
  <si>
    <t>&lt;-- row 9</t>
  </si>
  <si>
    <t>&lt;-- this bar will be connected directly to the corresponding "negative side" on the right bar</t>
  </si>
  <si>
    <t>sum</t>
  </si>
  <si>
    <t>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</si>
</sst>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0" fillId="0" borderId="0" xfId="1" applyNumberFormat="1" applyFont="1"/>
    <xf numFmtId="3" fontId="0" fillId="2" borderId="0" xfId="0" applyNumberFormat="1" applyFill="1"/>
    <xf numFmtId="0" fontId="0" fillId="2" borderId="0" xfId="0" quotePrefix="1" applyFill="1"/>
    <xf numFmtId="0" fontId="0" fillId="0" borderId="0" xfId="0" applyAlignment="1">
      <alignment vertical="center" textRotation="90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52405949256"/>
          <c:y val="0.0514005540974045"/>
          <c:w val="0.828471128608924"/>
          <c:h val="0.8971988918051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'Sankey diagram'!$B$18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diagram'!$C$18</c:f>
              <c:numCache>
                <c:formatCode>#,##0</c:formatCode>
                <c:ptCount val="1"/>
                <c:pt idx="0">
                  <c:v>383904.2744695848</c:v>
                </c:pt>
              </c:numCache>
            </c:numRef>
          </c:val>
        </c:ser>
        <c:ser>
          <c:idx val="1"/>
          <c:order val="1"/>
          <c:tx>
            <c:strRef>
              <c:f>'Sankey diagram'!$B$19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diagram'!$C$19</c:f>
              <c:numCache>
                <c:formatCode>#,##0</c:formatCode>
                <c:ptCount val="1"/>
                <c:pt idx="0">
                  <c:v>131810.6895969591</c:v>
                </c:pt>
              </c:numCache>
            </c:numRef>
          </c:val>
        </c:ser>
        <c:ser>
          <c:idx val="2"/>
          <c:order val="2"/>
          <c:tx>
            <c:strRef>
              <c:f>'Sankey diagram'!$B$20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diagram'!$C$20</c:f>
              <c:numCache>
                <c:formatCode>#,##0</c:formatCode>
                <c:ptCount val="1"/>
                <c:pt idx="0">
                  <c:v>93495.634307598</c:v>
                </c:pt>
              </c:numCache>
            </c:numRef>
          </c:val>
        </c:ser>
        <c:ser>
          <c:idx val="3"/>
          <c:order val="3"/>
          <c:tx>
            <c:strRef>
              <c:f>'Sankey diagram'!$B$21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diagram'!$C$21</c:f>
              <c:numCache>
                <c:formatCode>#,##0</c:formatCode>
                <c:ptCount val="1"/>
                <c:pt idx="0">
                  <c:v>60268.43323779567</c:v>
                </c:pt>
              </c:numCache>
            </c:numRef>
          </c:val>
        </c:ser>
        <c:ser>
          <c:idx val="4"/>
          <c:order val="4"/>
          <c:tx>
            <c:strRef>
              <c:f>'Sankey diagram'!$B$22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diagram'!$C$22</c:f>
              <c:numCache>
                <c:formatCode>#,##0</c:formatCode>
                <c:ptCount val="1"/>
                <c:pt idx="0">
                  <c:v>26750.51752848479</c:v>
                </c:pt>
              </c:numCache>
            </c:numRef>
          </c:val>
        </c:ser>
        <c:ser>
          <c:idx val="5"/>
          <c:order val="5"/>
          <c:tx>
            <c:strRef>
              <c:f>'Sankey diagram'!$B$23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diagram'!$C$23</c:f>
              <c:numCache>
                <c:formatCode>#,##0</c:formatCode>
                <c:ptCount val="1"/>
                <c:pt idx="0">
                  <c:v>19256.42739847246</c:v>
                </c:pt>
              </c:numCache>
            </c:numRef>
          </c:val>
        </c:ser>
        <c:ser>
          <c:idx val="6"/>
          <c:order val="6"/>
          <c:tx>
            <c:strRef>
              <c:f>'Sankey diagram'!$B$24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diagram'!$C$24</c:f>
              <c:numCache>
                <c:formatCode>#,##0</c:formatCode>
                <c:ptCount val="1"/>
                <c:pt idx="0">
                  <c:v>30550.98676695033</c:v>
                </c:pt>
              </c:numCache>
            </c:numRef>
          </c:val>
        </c:ser>
        <c:ser>
          <c:idx val="7"/>
          <c:order val="7"/>
          <c:tx>
            <c:strRef>
              <c:f>'Sankey diagram'!$B$25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diagram'!$C$25</c:f>
              <c:numCache>
                <c:formatCode>#,##0</c:formatCode>
                <c:ptCount val="1"/>
                <c:pt idx="0">
                  <c:v>503.4952031144203</c:v>
                </c:pt>
              </c:numCache>
            </c:numRef>
          </c:val>
        </c:ser>
        <c:ser>
          <c:idx val="8"/>
          <c:order val="8"/>
          <c:tx>
            <c:strRef>
              <c:f>'Sankey diagram'!$B$26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diagram'!$C$26</c:f>
              <c:numCache>
                <c:formatCode>#,##0</c:formatCode>
                <c:ptCount val="1"/>
                <c:pt idx="0">
                  <c:v>-285522.5464012789</c:v>
                </c:pt>
              </c:numCache>
            </c:numRef>
          </c:val>
        </c:ser>
        <c:ser>
          <c:idx val="9"/>
          <c:order val="9"/>
          <c:tx>
            <c:strRef>
              <c:f>'Sankey diagram'!$B$27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diagram'!$C$27</c:f>
              <c:numCache>
                <c:formatCode>#,##0</c:formatCode>
                <c:ptCount val="1"/>
                <c:pt idx="0">
                  <c:v>-51057.27144823664</c:v>
                </c:pt>
              </c:numCache>
            </c:numRef>
          </c:val>
        </c:ser>
        <c:ser>
          <c:idx val="10"/>
          <c:order val="10"/>
          <c:tx>
            <c:strRef>
              <c:f>'Sankey diagram'!$B$28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diagram'!$C$28</c:f>
              <c:numCache>
                <c:formatCode>#,##0</c:formatCode>
                <c:ptCount val="1"/>
                <c:pt idx="0">
                  <c:v>-79602.88199405603</c:v>
                </c:pt>
              </c:numCache>
            </c:numRef>
          </c:val>
        </c:ser>
        <c:ser>
          <c:idx val="11"/>
          <c:order val="11"/>
          <c:tx>
            <c:strRef>
              <c:f>'Sankey diagram'!$B$29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diagram'!$C$29</c:f>
              <c:numCache>
                <c:formatCode>#,##0</c:formatCode>
                <c:ptCount val="1"/>
                <c:pt idx="0">
                  <c:v>-54293.27364607724</c:v>
                </c:pt>
              </c:numCache>
            </c:numRef>
          </c:val>
        </c:ser>
        <c:ser>
          <c:idx val="12"/>
          <c:order val="12"/>
          <c:tx>
            <c:strRef>
              <c:f>'Sankey diagram'!$B$30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diagram'!$C$30</c:f>
              <c:numCache>
                <c:formatCode>#,##0</c:formatCode>
                <c:ptCount val="1"/>
                <c:pt idx="0">
                  <c:v>-4298.63150126701</c:v>
                </c:pt>
              </c:numCache>
            </c:numRef>
          </c:val>
        </c:ser>
        <c:ser>
          <c:idx val="13"/>
          <c:order val="13"/>
          <c:tx>
            <c:strRef>
              <c:f>'Sankey diagram'!$B$31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diagram'!$C$31</c:f>
              <c:numCache>
                <c:formatCode>#,##0</c:formatCode>
                <c:ptCount val="1"/>
                <c:pt idx="0">
                  <c:v>-6656.138725678967</c:v>
                </c:pt>
              </c:numCache>
            </c:numRef>
          </c:val>
        </c:ser>
        <c:ser>
          <c:idx val="14"/>
          <c:order val="14"/>
          <c:tx>
            <c:strRef>
              <c:f>'Sankey diagram'!$B$32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diagram'!$C$32</c:f>
              <c:numCache>
                <c:formatCode>#,##0</c:formatCode>
                <c:ptCount val="1"/>
                <c:pt idx="0">
                  <c:v>-29837.58974177643</c:v>
                </c:pt>
              </c:numCache>
            </c:numRef>
          </c:val>
        </c:ser>
        <c:ser>
          <c:idx val="15"/>
          <c:order val="15"/>
          <c:tx>
            <c:strRef>
              <c:f>'Sankey diagram'!$B$33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diagram'!$C$33</c:f>
              <c:numCache>
                <c:formatCode>#,##0</c:formatCode>
                <c:ptCount val="1"/>
                <c:pt idx="0">
                  <c:v>-38468.7035939026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81464"/>
        <c:axId val="2126066104"/>
      </c:barChart>
      <c:catAx>
        <c:axId val="2125281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066104"/>
        <c:crosses val="autoZero"/>
        <c:auto val="1"/>
        <c:lblAlgn val="ctr"/>
        <c:lblOffset val="100"/>
        <c:noMultiLvlLbl val="0"/>
      </c:catAx>
      <c:valAx>
        <c:axId val="2126066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125281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52405949256"/>
          <c:y val="0.0514005540974045"/>
          <c:w val="0.828471128608924"/>
          <c:h val="0.8971988918051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'Sankey diagram'!$B$18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diagram'!$G$18</c:f>
              <c:numCache>
                <c:formatCode>#,##0</c:formatCode>
                <c:ptCount val="1"/>
                <c:pt idx="0">
                  <c:v>12525.75582858417</c:v>
                </c:pt>
              </c:numCache>
            </c:numRef>
          </c:val>
        </c:ser>
        <c:ser>
          <c:idx val="1"/>
          <c:order val="1"/>
          <c:tx>
            <c:strRef>
              <c:f>'Sankey diagram'!$B$19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diagram'!$G$19</c:f>
              <c:numCache>
                <c:formatCode>#,##0</c:formatCode>
                <c:ptCount val="1"/>
                <c:pt idx="0">
                  <c:v>7338.499797446748</c:v>
                </c:pt>
              </c:numCache>
            </c:numRef>
          </c:val>
        </c:ser>
        <c:ser>
          <c:idx val="2"/>
          <c:order val="2"/>
          <c:tx>
            <c:strRef>
              <c:f>'Sankey diagram'!$B$20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diagram'!$G$20</c:f>
              <c:numCache>
                <c:formatCode>#,##0</c:formatCode>
                <c:ptCount val="1"/>
                <c:pt idx="0">
                  <c:v>36881.06545268489</c:v>
                </c:pt>
              </c:numCache>
            </c:numRef>
          </c:val>
        </c:ser>
        <c:ser>
          <c:idx val="3"/>
          <c:order val="3"/>
          <c:tx>
            <c:strRef>
              <c:f>'Sankey diagram'!$B$21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diagram'!$G$21</c:f>
              <c:numCache>
                <c:formatCode>#,##0</c:formatCode>
                <c:ptCount val="1"/>
                <c:pt idx="0">
                  <c:v>1082.939157816159</c:v>
                </c:pt>
              </c:numCache>
            </c:numRef>
          </c:val>
        </c:ser>
        <c:ser>
          <c:idx val="4"/>
          <c:order val="4"/>
          <c:tx>
            <c:strRef>
              <c:f>'Sankey diagram'!$B$22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diagram'!$G$22</c:f>
              <c:numCache>
                <c:formatCode>#,##0</c:formatCode>
                <c:ptCount val="1"/>
                <c:pt idx="0">
                  <c:v>9739.548088680221</c:v>
                </c:pt>
              </c:numCache>
            </c:numRef>
          </c:val>
        </c:ser>
        <c:ser>
          <c:idx val="5"/>
          <c:order val="5"/>
          <c:tx>
            <c:strRef>
              <c:f>'Sankey diagram'!$B$23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diagram'!$G$23</c:f>
              <c:numCache>
                <c:formatCode>#,##0</c:formatCode>
                <c:ptCount val="1"/>
                <c:pt idx="0">
                  <c:v>42728.53743159313</c:v>
                </c:pt>
              </c:numCache>
            </c:numRef>
          </c:val>
        </c:ser>
        <c:ser>
          <c:idx val="6"/>
          <c:order val="6"/>
          <c:tx>
            <c:strRef>
              <c:f>'Sankey diagram'!$B$24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diagram'!$G$24</c:f>
              <c:numCache>
                <c:formatCode>#,##0</c:formatCode>
                <c:ptCount val="1"/>
                <c:pt idx="0">
                  <c:v>4023.023642293821</c:v>
                </c:pt>
              </c:numCache>
            </c:numRef>
          </c:val>
        </c:ser>
        <c:ser>
          <c:idx val="7"/>
          <c:order val="7"/>
          <c:tx>
            <c:strRef>
              <c:f>'Sankey diagram'!$B$25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diagram'!$G$25</c:f>
              <c:numCache>
                <c:formatCode>#,##0</c:formatCode>
                <c:ptCount val="1"/>
                <c:pt idx="0">
                  <c:v>681462.7041403955</c:v>
                </c:pt>
              </c:numCache>
            </c:numRef>
          </c:val>
        </c:ser>
        <c:ser>
          <c:idx val="8"/>
          <c:order val="8"/>
          <c:tx>
            <c:strRef>
              <c:f>'Sankey diagram'!$B$26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diagram'!$G$26</c:f>
              <c:numCache>
                <c:formatCode>#,##0</c:formatCode>
                <c:ptCount val="1"/>
                <c:pt idx="0">
                  <c:v>-306411.937315305</c:v>
                </c:pt>
              </c:numCache>
            </c:numRef>
          </c:val>
        </c:ser>
        <c:ser>
          <c:idx val="9"/>
          <c:order val="9"/>
          <c:tx>
            <c:strRef>
              <c:f>'Sankey diagram'!$B$27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diagram'!$G$27</c:f>
              <c:numCache>
                <c:formatCode>#,##0</c:formatCode>
                <c:ptCount val="1"/>
                <c:pt idx="0">
                  <c:v>-53129.13879986336</c:v>
                </c:pt>
              </c:numCache>
            </c:numRef>
          </c:val>
        </c:ser>
        <c:ser>
          <c:idx val="10"/>
          <c:order val="10"/>
          <c:tx>
            <c:strRef>
              <c:f>'Sankey diagram'!$B$28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diagram'!$G$28</c:f>
              <c:numCache>
                <c:formatCode>#,##0</c:formatCode>
                <c:ptCount val="1"/>
                <c:pt idx="0">
                  <c:v>-79602.88199405603</c:v>
                </c:pt>
              </c:numCache>
            </c:numRef>
          </c:val>
        </c:ser>
        <c:ser>
          <c:idx val="11"/>
          <c:order val="11"/>
          <c:tx>
            <c:strRef>
              <c:f>'Sankey diagram'!$B$29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diagram'!$G$29</c:f>
              <c:numCache>
                <c:formatCode>#,##0</c:formatCode>
                <c:ptCount val="1"/>
                <c:pt idx="0">
                  <c:v>-67389.79713556926</c:v>
                </c:pt>
              </c:numCache>
            </c:numRef>
          </c:val>
        </c:ser>
        <c:ser>
          <c:idx val="12"/>
          <c:order val="12"/>
          <c:tx>
            <c:strRef>
              <c:f>'Sankey diagram'!$B$30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diagram'!$G$30</c:f>
              <c:numCache>
                <c:formatCode>#,##0</c:formatCode>
                <c:ptCount val="1"/>
                <c:pt idx="0">
                  <c:v>-4344.722484215026</c:v>
                </c:pt>
              </c:numCache>
            </c:numRef>
          </c:val>
        </c:ser>
        <c:ser>
          <c:idx val="13"/>
          <c:order val="13"/>
          <c:tx>
            <c:strRef>
              <c:f>'Sankey diagram'!$B$31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diagram'!$G$31</c:f>
              <c:numCache>
                <c:formatCode>#,##0</c:formatCode>
                <c:ptCount val="1"/>
                <c:pt idx="0">
                  <c:v>-14272.52905516963</c:v>
                </c:pt>
              </c:numCache>
            </c:numRef>
          </c:val>
        </c:ser>
        <c:ser>
          <c:idx val="14"/>
          <c:order val="14"/>
          <c:tx>
            <c:strRef>
              <c:f>'Sankey diagram'!$B$32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diagram'!$G$32</c:f>
              <c:numCache>
                <c:formatCode>#,##0</c:formatCode>
                <c:ptCount val="1"/>
                <c:pt idx="0">
                  <c:v>-35358.94170472808</c:v>
                </c:pt>
              </c:numCache>
            </c:numRef>
          </c:val>
        </c:ser>
        <c:ser>
          <c:idx val="15"/>
          <c:order val="15"/>
          <c:tx>
            <c:strRef>
              <c:f>'Sankey diagram'!$B$33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diagram'!$G$33</c:f>
              <c:numCache>
                <c:formatCode>#,##0</c:formatCode>
                <c:ptCount val="1"/>
                <c:pt idx="0">
                  <c:v>-38468.7035939026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20152"/>
        <c:axId val="2126123096"/>
      </c:barChart>
      <c:catAx>
        <c:axId val="2126120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123096"/>
        <c:crossesAt val="0.0"/>
        <c:auto val="1"/>
        <c:lblAlgn val="ctr"/>
        <c:lblOffset val="100"/>
        <c:noMultiLvlLbl val="0"/>
      </c:catAx>
      <c:valAx>
        <c:axId val="2126123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12612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14287</xdr:rowOff>
    </xdr:from>
    <xdr:to>
      <xdr:col>3</xdr:col>
      <xdr:colOff>542925</xdr:colOff>
      <xdr:row>52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38</xdr:row>
      <xdr:rowOff>38100</xdr:rowOff>
    </xdr:from>
    <xdr:to>
      <xdr:col>7</xdr:col>
      <xdr:colOff>742950</xdr:colOff>
      <xdr:row>52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46</xdr:row>
      <xdr:rowOff>0</xdr:rowOff>
    </xdr:from>
    <xdr:to>
      <xdr:col>8</xdr:col>
      <xdr:colOff>390525</xdr:colOff>
      <xdr:row>46</xdr:row>
      <xdr:rowOff>0</xdr:rowOff>
    </xdr:to>
    <xdr:cxnSp macro="">
      <xdr:nvCxnSpPr>
        <xdr:cNvPr id="8" name="Straight Connector 7"/>
        <xdr:cNvCxnSpPr/>
      </xdr:nvCxnSpPr>
      <xdr:spPr>
        <a:xfrm>
          <a:off x="1600200" y="9906000"/>
          <a:ext cx="487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33</xdr:row>
      <xdr:rowOff>0</xdr:rowOff>
    </xdr:from>
    <xdr:to>
      <xdr:col>8</xdr:col>
      <xdr:colOff>190500</xdr:colOff>
      <xdr:row>44</xdr:row>
      <xdr:rowOff>50800</xdr:rowOff>
    </xdr:to>
    <xdr:sp macro="" textlink="">
      <xdr:nvSpPr>
        <xdr:cNvPr id="2" name="TextBox 1"/>
        <xdr:cNvSpPr txBox="1"/>
      </xdr:nvSpPr>
      <xdr:spPr>
        <a:xfrm>
          <a:off x="2260600" y="2298700"/>
          <a:ext cx="491490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Row = Arrows from </a:t>
          </a:r>
        </a:p>
        <a:p>
          <a:r>
            <a:rPr lang="en-US" sz="1100"/>
            <a:t>Column = Arrows to</a:t>
          </a:r>
        </a:p>
        <a:p>
          <a:endParaRPr lang="en-US" sz="1100"/>
        </a:p>
        <a:p>
          <a:r>
            <a:rPr lang="en-US" sz="1100"/>
            <a:t>Yellow mark = diagonal = Bar graph in each country = Within-territory emission reduction due to sourcing decision by the country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D26" sqref="D26"/>
    </sheetView>
  </sheetViews>
  <sheetFormatPr baseColWidth="10" defaultColWidth="8.83203125" defaultRowHeight="14" x14ac:dyDescent="0"/>
  <cols>
    <col min="1" max="1" width="12.33203125" customWidth="1"/>
    <col min="2" max="9" width="11.33203125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18</v>
      </c>
    </row>
    <row r="2" spans="1:22">
      <c r="A2" t="s">
        <v>0</v>
      </c>
      <c r="B2" s="1">
        <v>-285522.54640127893</v>
      </c>
      <c r="C2" s="1">
        <v>1912.5470408410245</v>
      </c>
      <c r="D2" s="1">
        <v>14885.664616608778</v>
      </c>
      <c r="E2" s="1">
        <v>-1827.3195283804689</v>
      </c>
      <c r="F2" s="1">
        <v>1088.3792206182575</v>
      </c>
      <c r="G2" s="1">
        <v>34617.65446275811</v>
      </c>
      <c r="H2" s="1">
        <v>1211.8941128184426</v>
      </c>
      <c r="I2" s="1">
        <v>332015.4545443207</v>
      </c>
      <c r="J2" s="1">
        <f>SUM(B2:I2)</f>
        <v>98381.728068305907</v>
      </c>
      <c r="L2" s="1">
        <f>VLOOKUP(B$1, $A$2:$I$9, B$11, FALSE)</f>
        <v>-285522.54640127893</v>
      </c>
      <c r="M2" s="1">
        <f t="shared" ref="M2:S2" si="0">VLOOKUP(C$1, $A$2:$I$9, C$11, FALSE)</f>
        <v>-51057.271448236635</v>
      </c>
      <c r="N2" s="1">
        <f t="shared" si="0"/>
        <v>-79602.881994056035</v>
      </c>
      <c r="O2" s="1">
        <f t="shared" si="0"/>
        <v>-54293.273646077236</v>
      </c>
      <c r="P2" s="1">
        <f t="shared" si="0"/>
        <v>-4298.6315012670093</v>
      </c>
      <c r="Q2" s="1">
        <f t="shared" si="0"/>
        <v>-6656.1387256789676</v>
      </c>
      <c r="R2" s="1">
        <f t="shared" si="0"/>
        <v>-29837.589741776432</v>
      </c>
      <c r="S2" s="1">
        <f t="shared" si="0"/>
        <v>-38468.703593902595</v>
      </c>
      <c r="T2" s="1"/>
      <c r="U2" t="s">
        <v>0</v>
      </c>
      <c r="V2" s="1">
        <f>INDEX($L$2:$S$2,COLUMN(A1), ROW(A1))</f>
        <v>-285522.54640127893</v>
      </c>
    </row>
    <row r="3" spans="1:22">
      <c r="A3" t="s">
        <v>1</v>
      </c>
      <c r="B3" s="1">
        <v>-5326.9850278789827</v>
      </c>
      <c r="C3" s="1">
        <v>-51057.271448236635</v>
      </c>
      <c r="D3" s="1">
        <v>2401.595771577769</v>
      </c>
      <c r="E3" s="1">
        <v>-72.050475371653008</v>
      </c>
      <c r="F3" s="1">
        <v>557.35099777270113</v>
      </c>
      <c r="G3" s="1">
        <v>-5891.1561307655811</v>
      </c>
      <c r="H3" s="1">
        <v>1046.6314480985013</v>
      </c>
      <c r="I3" s="1">
        <v>139095.30301352631</v>
      </c>
      <c r="J3" s="1">
        <f t="shared" ref="J3:J10" si="1">SUM(B3:I3)</f>
        <v>80753.418148722441</v>
      </c>
      <c r="U3" t="s">
        <v>1</v>
      </c>
      <c r="V3" s="1">
        <f t="shared" ref="V3:V9" si="2">INDEX($L$2:$S$2,COLUMN(A2), ROW(A2))</f>
        <v>-51057.271448236635</v>
      </c>
    </row>
    <row r="4" spans="1:22">
      <c r="A4" t="s">
        <v>2</v>
      </c>
      <c r="B4" s="1">
        <v>8740.8645936816974</v>
      </c>
      <c r="C4" s="1">
        <v>3476.2950451013621</v>
      </c>
      <c r="D4" s="1">
        <v>-79602.881994056035</v>
      </c>
      <c r="E4" s="1">
        <v>1082.9391578161587</v>
      </c>
      <c r="F4" s="1">
        <v>3425.5130900493359</v>
      </c>
      <c r="G4" s="1">
        <v>1625.3997122554886</v>
      </c>
      <c r="H4" s="1">
        <v>-1625.0957262580007</v>
      </c>
      <c r="I4" s="1">
        <v>76769.718434951938</v>
      </c>
      <c r="J4" s="1">
        <f t="shared" si="1"/>
        <v>13892.752313541954</v>
      </c>
      <c r="U4" t="s">
        <v>2</v>
      </c>
      <c r="V4" s="1">
        <f t="shared" si="2"/>
        <v>-79602.881994056035</v>
      </c>
    </row>
    <row r="5" spans="1:22">
      <c r="A5" t="s">
        <v>3</v>
      </c>
      <c r="B5" s="1">
        <v>941.07952277631489</v>
      </c>
      <c r="C5" s="1">
        <v>-289.9517290031128</v>
      </c>
      <c r="D5" s="1">
        <v>6861.6974545918529</v>
      </c>
      <c r="E5" s="1">
        <v>-54293.273646077236</v>
      </c>
      <c r="F5" s="1">
        <v>3889.163467304104</v>
      </c>
      <c r="G5" s="1">
        <v>5054.1934596148203</v>
      </c>
      <c r="H5" s="1">
        <v>1764.4980813768764</v>
      </c>
      <c r="I5" s="1">
        <v>42047.752981134814</v>
      </c>
      <c r="J5" s="1">
        <f t="shared" si="1"/>
        <v>5975.1595917184386</v>
      </c>
      <c r="L5" t="s">
        <v>20</v>
      </c>
      <c r="U5" t="s">
        <v>3</v>
      </c>
      <c r="V5" s="1">
        <f t="shared" si="2"/>
        <v>-54293.273646077236</v>
      </c>
    </row>
    <row r="6" spans="1:22">
      <c r="A6" t="s">
        <v>4</v>
      </c>
      <c r="B6" s="1">
        <v>-2188.2382063878194</v>
      </c>
      <c r="C6" s="1">
        <v>903.07556834020261</v>
      </c>
      <c r="D6" s="1">
        <v>2401.8195576483863</v>
      </c>
      <c r="E6" s="1">
        <v>-5118.4114923859597</v>
      </c>
      <c r="F6" s="1">
        <v>-4298.6315012670093</v>
      </c>
      <c r="G6" s="1">
        <v>-416.09036775412261</v>
      </c>
      <c r="H6" s="1">
        <v>-2691.1749226585948</v>
      </c>
      <c r="I6" s="1">
        <v>33859.537391682694</v>
      </c>
      <c r="J6" s="1">
        <f t="shared" si="1"/>
        <v>22451.886027217777</v>
      </c>
      <c r="L6">
        <f>SUMIF(B2:B9, "&gt;0")</f>
        <v>12525.755828584171</v>
      </c>
      <c r="M6">
        <f t="shared" ref="M6:S6" si="3">SUMIF(C2:C9, "&gt;0")</f>
        <v>7338.4997974467478</v>
      </c>
      <c r="N6">
        <f t="shared" si="3"/>
        <v>36881.065452684888</v>
      </c>
      <c r="O6">
        <f t="shared" si="3"/>
        <v>1082.9391578161587</v>
      </c>
      <c r="P6">
        <f t="shared" si="3"/>
        <v>9739.5480886802216</v>
      </c>
      <c r="Q6">
        <f t="shared" si="3"/>
        <v>42728.537431593126</v>
      </c>
      <c r="R6">
        <f t="shared" si="3"/>
        <v>4023.0236422938206</v>
      </c>
      <c r="S6">
        <f t="shared" si="3"/>
        <v>681462.70414039551</v>
      </c>
      <c r="U6" t="s">
        <v>4</v>
      </c>
      <c r="V6" s="1">
        <f t="shared" si="2"/>
        <v>-4298.6315012670093</v>
      </c>
    </row>
    <row r="7" spans="1:22">
      <c r="A7" t="s">
        <v>5</v>
      </c>
      <c r="B7" s="1">
        <v>-11512.374657547738</v>
      </c>
      <c r="C7" s="1">
        <v>-40.759527408695419</v>
      </c>
      <c r="D7" s="1">
        <v>2065.2922137902833</v>
      </c>
      <c r="E7" s="1">
        <v>-1223.053796018364</v>
      </c>
      <c r="F7" s="1">
        <v>-46.090982948016745</v>
      </c>
      <c r="G7" s="1">
        <v>-6656.1387256789676</v>
      </c>
      <c r="H7" s="1">
        <v>-107.24965297029476</v>
      </c>
      <c r="I7" s="1">
        <v>30120.663801575287</v>
      </c>
      <c r="J7" s="1">
        <f t="shared" si="1"/>
        <v>12600.288672793489</v>
      </c>
      <c r="U7" t="s">
        <v>5</v>
      </c>
      <c r="V7" s="1">
        <f t="shared" si="2"/>
        <v>-6656.1387256789676</v>
      </c>
    </row>
    <row r="8" spans="1:22">
      <c r="A8" t="s">
        <v>6</v>
      </c>
      <c r="B8" s="1">
        <v>-1861.7930222114182</v>
      </c>
      <c r="C8" s="1">
        <v>1046.5821431641584</v>
      </c>
      <c r="D8" s="1">
        <v>7089.7128587319103</v>
      </c>
      <c r="E8" s="1">
        <v>-2420.3805798579842</v>
      </c>
      <c r="F8" s="1">
        <v>451.73522489090834</v>
      </c>
      <c r="G8" s="1">
        <v>-1309.1438309709574</v>
      </c>
      <c r="H8" s="1">
        <v>-29837.589741776432</v>
      </c>
      <c r="I8" s="1">
        <v>27554.273973203708</v>
      </c>
      <c r="J8" s="1">
        <f t="shared" si="1"/>
        <v>713.39702517389378</v>
      </c>
      <c r="L8" t="s">
        <v>21</v>
      </c>
      <c r="U8" t="s">
        <v>6</v>
      </c>
      <c r="V8" s="1">
        <f t="shared" si="2"/>
        <v>-29837.589741776432</v>
      </c>
    </row>
    <row r="9" spans="1:22">
      <c r="A9" t="s">
        <v>7</v>
      </c>
      <c r="B9" s="1">
        <v>2843.811712126158</v>
      </c>
      <c r="C9" s="1">
        <v>-1741.1560952149136</v>
      </c>
      <c r="D9" s="1">
        <v>1175.2829797359061</v>
      </c>
      <c r="E9" s="1">
        <v>-2435.3076174775938</v>
      </c>
      <c r="F9" s="1">
        <v>327.40608804491347</v>
      </c>
      <c r="G9" s="1">
        <v>1431.2897969647058</v>
      </c>
      <c r="H9" s="1">
        <v>-1097.8316610647566</v>
      </c>
      <c r="I9" s="1">
        <v>-38468.703593902595</v>
      </c>
      <c r="J9" s="1">
        <f t="shared" si="1"/>
        <v>-37965.208390788175</v>
      </c>
      <c r="L9">
        <f>SUMIF(B2:B9, "&lt;0")</f>
        <v>-306411.93731530494</v>
      </c>
      <c r="M9">
        <f t="shared" ref="M9:S9" si="4">SUMIF(C2:C9, "&lt;0")</f>
        <v>-53129.138799863358</v>
      </c>
      <c r="N9">
        <f t="shared" si="4"/>
        <v>-79602.881994056035</v>
      </c>
      <c r="O9">
        <f t="shared" si="4"/>
        <v>-67389.797135569257</v>
      </c>
      <c r="P9">
        <f t="shared" si="4"/>
        <v>-4344.7224842150263</v>
      </c>
      <c r="Q9">
        <f t="shared" si="4"/>
        <v>-14272.529055169629</v>
      </c>
      <c r="R9">
        <f t="shared" si="4"/>
        <v>-35358.94170472808</v>
      </c>
      <c r="S9">
        <f t="shared" si="4"/>
        <v>-38468.703593902595</v>
      </c>
      <c r="U9" t="s">
        <v>7</v>
      </c>
      <c r="V9" s="1">
        <f t="shared" si="2"/>
        <v>-38468.703593902595</v>
      </c>
    </row>
    <row r="10" spans="1:22">
      <c r="A10" t="s">
        <v>8</v>
      </c>
      <c r="B10" s="1">
        <f>SUM(B2:B9)</f>
        <v>-293886.1814867208</v>
      </c>
      <c r="C10" s="1">
        <f t="shared" ref="C10:I10" si="5">SUM(C2:C9)</f>
        <v>-45790.63900241661</v>
      </c>
      <c r="D10" s="1">
        <f t="shared" si="5"/>
        <v>-42721.816541371147</v>
      </c>
      <c r="E10" s="1">
        <f t="shared" si="5"/>
        <v>-66306.857977753098</v>
      </c>
      <c r="F10" s="1">
        <f t="shared" si="5"/>
        <v>5394.8256044651944</v>
      </c>
      <c r="G10" s="1">
        <f t="shared" si="5"/>
        <v>28456.008376423506</v>
      </c>
      <c r="H10" s="1">
        <f t="shared" si="5"/>
        <v>-31335.918062434259</v>
      </c>
      <c r="I10" s="1">
        <f t="shared" si="5"/>
        <v>642994.00054649287</v>
      </c>
      <c r="J10" s="1">
        <f t="shared" si="1"/>
        <v>196803.42145668564</v>
      </c>
    </row>
    <row r="11" spans="1:22"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</row>
    <row r="12" spans="1:22">
      <c r="A12" t="s">
        <v>11</v>
      </c>
    </row>
    <row r="14" spans="1:22">
      <c r="A14" t="s">
        <v>9</v>
      </c>
    </row>
    <row r="15" spans="1:22">
      <c r="A15" t="s">
        <v>10</v>
      </c>
    </row>
    <row r="17" spans="1:7">
      <c r="B17" t="s">
        <v>12</v>
      </c>
      <c r="C17" t="s">
        <v>14</v>
      </c>
      <c r="F17" t="s">
        <v>13</v>
      </c>
      <c r="G17" t="s">
        <v>14</v>
      </c>
    </row>
    <row r="18" spans="1:7">
      <c r="A18" s="5" t="s">
        <v>17</v>
      </c>
      <c r="B18" t="s">
        <v>0</v>
      </c>
      <c r="C18" s="2">
        <f>J2-V2</f>
        <v>383904.27446958481</v>
      </c>
      <c r="D18" s="4" t="s">
        <v>22</v>
      </c>
      <c r="F18" t="s">
        <v>0</v>
      </c>
      <c r="G18" s="1">
        <f>INDEX($L$6:$S$6,COLUMN(A1),ROW(A1))</f>
        <v>12525.755828584171</v>
      </c>
    </row>
    <row r="19" spans="1:7">
      <c r="A19" s="5"/>
      <c r="B19" t="s">
        <v>1</v>
      </c>
      <c r="C19" s="2">
        <f t="shared" ref="C19:C25" si="6">J3-V3</f>
        <v>131810.68959695907</v>
      </c>
      <c r="D19" s="4" t="s">
        <v>23</v>
      </c>
      <c r="F19" t="s">
        <v>1</v>
      </c>
      <c r="G19" s="1">
        <f t="shared" ref="G19:G25" si="7">INDEX($L$6:$S$6,COLUMN(A2),ROW(A2))</f>
        <v>7338.4997974467478</v>
      </c>
    </row>
    <row r="20" spans="1:7">
      <c r="A20" s="5"/>
      <c r="B20" t="s">
        <v>2</v>
      </c>
      <c r="C20" s="2">
        <f t="shared" si="6"/>
        <v>93495.634307597997</v>
      </c>
      <c r="D20" s="4" t="s">
        <v>24</v>
      </c>
      <c r="F20" t="s">
        <v>2</v>
      </c>
      <c r="G20" s="1">
        <f t="shared" si="7"/>
        <v>36881.065452684888</v>
      </c>
    </row>
    <row r="21" spans="1:7">
      <c r="A21" s="5"/>
      <c r="B21" t="s">
        <v>3</v>
      </c>
      <c r="C21" s="2">
        <f t="shared" si="6"/>
        <v>60268.433237795674</v>
      </c>
      <c r="D21" s="4" t="s">
        <v>25</v>
      </c>
      <c r="F21" t="s">
        <v>3</v>
      </c>
      <c r="G21" s="1">
        <f t="shared" si="7"/>
        <v>1082.9391578161587</v>
      </c>
    </row>
    <row r="22" spans="1:7">
      <c r="A22" s="5"/>
      <c r="B22" t="s">
        <v>4</v>
      </c>
      <c r="C22" s="2">
        <f t="shared" si="6"/>
        <v>26750.517528484786</v>
      </c>
      <c r="D22" s="4" t="s">
        <v>26</v>
      </c>
      <c r="F22" t="s">
        <v>4</v>
      </c>
      <c r="G22" s="1">
        <f t="shared" si="7"/>
        <v>9739.5480886802216</v>
      </c>
    </row>
    <row r="23" spans="1:7">
      <c r="A23" s="5"/>
      <c r="B23" t="s">
        <v>5</v>
      </c>
      <c r="C23" s="2">
        <f t="shared" si="6"/>
        <v>19256.427398472457</v>
      </c>
      <c r="D23" s="4" t="s">
        <v>27</v>
      </c>
      <c r="F23" t="s">
        <v>5</v>
      </c>
      <c r="G23" s="1">
        <f t="shared" si="7"/>
        <v>42728.537431593126</v>
      </c>
    </row>
    <row r="24" spans="1:7">
      <c r="A24" s="5"/>
      <c r="B24" t="s">
        <v>6</v>
      </c>
      <c r="C24" s="2">
        <f t="shared" si="6"/>
        <v>30550.986766950326</v>
      </c>
      <c r="D24" s="4" t="s">
        <v>28</v>
      </c>
      <c r="F24" t="s">
        <v>6</v>
      </c>
      <c r="G24" s="1">
        <f t="shared" si="7"/>
        <v>4023.0236422938206</v>
      </c>
    </row>
    <row r="25" spans="1:7">
      <c r="A25" s="5"/>
      <c r="B25" t="s">
        <v>7</v>
      </c>
      <c r="C25" s="2">
        <f t="shared" si="6"/>
        <v>503.49520311442029</v>
      </c>
      <c r="D25" s="4" t="s">
        <v>29</v>
      </c>
      <c r="F25" t="s">
        <v>7</v>
      </c>
      <c r="G25" s="1">
        <f t="shared" si="7"/>
        <v>681462.70414039551</v>
      </c>
    </row>
    <row r="26" spans="1:7">
      <c r="A26" s="5" t="s">
        <v>19</v>
      </c>
      <c r="B26" t="s">
        <v>0</v>
      </c>
      <c r="C26" s="1">
        <f>V2</f>
        <v>-285522.54640127893</v>
      </c>
      <c r="D26" s="4" t="s">
        <v>30</v>
      </c>
      <c r="F26" t="s">
        <v>0</v>
      </c>
      <c r="G26" s="1">
        <f>INDEX($L$9:$S$9, COLUMN(A1), ROW(A1))</f>
        <v>-306411.93731530494</v>
      </c>
    </row>
    <row r="27" spans="1:7">
      <c r="A27" s="5"/>
      <c r="B27" t="s">
        <v>1</v>
      </c>
      <c r="C27" s="1">
        <f t="shared" ref="C27:C33" si="8">V3</f>
        <v>-51057.271448236635</v>
      </c>
      <c r="D27" s="4" t="s">
        <v>30</v>
      </c>
      <c r="F27" t="s">
        <v>1</v>
      </c>
      <c r="G27" s="1">
        <f t="shared" ref="G27:G33" si="9">INDEX($L$9:$S$9, COLUMN(A2), ROW(A2))</f>
        <v>-53129.138799863358</v>
      </c>
    </row>
    <row r="28" spans="1:7">
      <c r="A28" s="5"/>
      <c r="B28" t="s">
        <v>2</v>
      </c>
      <c r="C28" s="1">
        <f t="shared" si="8"/>
        <v>-79602.881994056035</v>
      </c>
      <c r="D28" s="4" t="s">
        <v>30</v>
      </c>
      <c r="F28" t="s">
        <v>2</v>
      </c>
      <c r="G28" s="1">
        <f t="shared" si="9"/>
        <v>-79602.881994056035</v>
      </c>
    </row>
    <row r="29" spans="1:7">
      <c r="A29" s="5"/>
      <c r="B29" t="s">
        <v>3</v>
      </c>
      <c r="C29" s="1">
        <f t="shared" si="8"/>
        <v>-54293.273646077236</v>
      </c>
      <c r="D29" s="4" t="s">
        <v>30</v>
      </c>
      <c r="F29" t="s">
        <v>3</v>
      </c>
      <c r="G29" s="1">
        <f t="shared" si="9"/>
        <v>-67389.797135569257</v>
      </c>
    </row>
    <row r="30" spans="1:7">
      <c r="A30" s="5"/>
      <c r="B30" t="s">
        <v>4</v>
      </c>
      <c r="C30" s="1">
        <f t="shared" si="8"/>
        <v>-4298.6315012670093</v>
      </c>
      <c r="D30" s="4" t="s">
        <v>30</v>
      </c>
      <c r="F30" t="s">
        <v>4</v>
      </c>
      <c r="G30" s="1">
        <f t="shared" si="9"/>
        <v>-4344.7224842150263</v>
      </c>
    </row>
    <row r="31" spans="1:7">
      <c r="A31" s="5"/>
      <c r="B31" t="s">
        <v>5</v>
      </c>
      <c r="C31" s="1">
        <f t="shared" si="8"/>
        <v>-6656.1387256789676</v>
      </c>
      <c r="D31" s="4" t="s">
        <v>30</v>
      </c>
      <c r="F31" t="s">
        <v>5</v>
      </c>
      <c r="G31" s="1">
        <f t="shared" si="9"/>
        <v>-14272.529055169629</v>
      </c>
    </row>
    <row r="32" spans="1:7">
      <c r="A32" s="5"/>
      <c r="B32" t="s">
        <v>6</v>
      </c>
      <c r="C32" s="1">
        <f t="shared" si="8"/>
        <v>-29837.589741776432</v>
      </c>
      <c r="D32" s="4" t="s">
        <v>30</v>
      </c>
      <c r="F32" t="s">
        <v>6</v>
      </c>
      <c r="G32" s="1">
        <f t="shared" si="9"/>
        <v>-35358.94170472808</v>
      </c>
    </row>
    <row r="33" spans="1:7">
      <c r="A33" s="5"/>
      <c r="B33" t="s">
        <v>7</v>
      </c>
      <c r="C33" s="1">
        <f t="shared" si="8"/>
        <v>-38468.703593902595</v>
      </c>
      <c r="D33" s="4" t="s">
        <v>30</v>
      </c>
      <c r="F33" t="s">
        <v>7</v>
      </c>
      <c r="G33" s="1">
        <f t="shared" si="9"/>
        <v>-38468.703593902595</v>
      </c>
    </row>
    <row r="35" spans="1:7">
      <c r="B35" t="s">
        <v>31</v>
      </c>
      <c r="C35" s="1">
        <f>SUM(C18:C33)</f>
        <v>196803.4214566857</v>
      </c>
      <c r="G35" s="1">
        <f>SUM(G18:G33)</f>
        <v>196803.4214566857</v>
      </c>
    </row>
    <row r="38" spans="1:7">
      <c r="B38" t="s">
        <v>15</v>
      </c>
      <c r="C38" s="1"/>
      <c r="G38" s="1" t="s">
        <v>16</v>
      </c>
    </row>
  </sheetData>
  <mergeCells count="2">
    <mergeCell ref="A18:A25"/>
    <mergeCell ref="A26:A33"/>
  </mergeCells>
  <pageMargins left="0.7" right="0.7" top="0.75" bottom="0.75" header="0.3" footer="0.3"/>
  <pageSetup paperSize="9"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9" workbookViewId="0">
      <selection activeCell="B25" sqref="B25"/>
    </sheetView>
  </sheetViews>
  <sheetFormatPr baseColWidth="10" defaultColWidth="8.83203125" defaultRowHeight="14" x14ac:dyDescent="0"/>
  <cols>
    <col min="1" max="1" width="12.33203125" customWidth="1"/>
    <col min="2" max="9" width="11.33203125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>
      <c r="A2" t="s">
        <v>0</v>
      </c>
      <c r="B2" s="1">
        <v>-285522.54640127893</v>
      </c>
      <c r="C2" s="1">
        <v>1912.5470408410245</v>
      </c>
      <c r="D2" s="1">
        <v>14885.664616608778</v>
      </c>
      <c r="E2" s="1">
        <v>-1827.3195283804689</v>
      </c>
      <c r="F2" s="1">
        <v>1088.3792206182575</v>
      </c>
      <c r="G2" s="1">
        <v>34617.65446275811</v>
      </c>
      <c r="H2" s="1">
        <v>1211.8941128184426</v>
      </c>
      <c r="I2" s="1">
        <v>332015.4545443207</v>
      </c>
      <c r="J2" s="1">
        <f>SUM(B2:I2)</f>
        <v>98381.728068305907</v>
      </c>
      <c r="M2">
        <v>-285522.54640127893</v>
      </c>
      <c r="N2">
        <v>-5326.9850278789827</v>
      </c>
      <c r="O2">
        <v>8740.8645936816974</v>
      </c>
      <c r="P2">
        <v>941.07952277631489</v>
      </c>
      <c r="Q2">
        <v>-2188.2382063878194</v>
      </c>
      <c r="R2">
        <v>-11512.374657547738</v>
      </c>
      <c r="S2">
        <v>-1861.7930222114182</v>
      </c>
      <c r="T2">
        <v>2843.811712126158</v>
      </c>
    </row>
    <row r="3" spans="1:20">
      <c r="A3" t="s">
        <v>1</v>
      </c>
      <c r="B3" s="1">
        <v>-5326.9850278789827</v>
      </c>
      <c r="C3" s="1">
        <v>-51057.271448236635</v>
      </c>
      <c r="D3" s="1">
        <v>2401.595771577769</v>
      </c>
      <c r="E3" s="1">
        <v>-72.050475371653008</v>
      </c>
      <c r="F3" s="1">
        <v>557.35099777270113</v>
      </c>
      <c r="G3" s="1">
        <v>-5891.1561307655811</v>
      </c>
      <c r="H3" s="1">
        <v>1046.6314480985013</v>
      </c>
      <c r="I3" s="1">
        <v>139095.30301352631</v>
      </c>
      <c r="J3" s="1">
        <f t="shared" ref="J3:J10" si="0">SUM(B3:I3)</f>
        <v>80753.418148722441</v>
      </c>
      <c r="M3">
        <v>1912.5470408410245</v>
      </c>
      <c r="N3">
        <v>-51057.271448236635</v>
      </c>
      <c r="O3">
        <v>3476.2950451013621</v>
      </c>
      <c r="P3">
        <v>-289.9517290031128</v>
      </c>
      <c r="Q3">
        <v>903.07556834020261</v>
      </c>
      <c r="R3">
        <v>-40.759527408695419</v>
      </c>
      <c r="S3">
        <v>1046.5821431641584</v>
      </c>
      <c r="T3">
        <v>-1741.1560952149136</v>
      </c>
    </row>
    <row r="4" spans="1:20">
      <c r="A4" t="s">
        <v>2</v>
      </c>
      <c r="B4" s="1">
        <v>8740.8645936816974</v>
      </c>
      <c r="C4" s="1">
        <v>3476.2950451013621</v>
      </c>
      <c r="D4" s="1">
        <v>-79602.881994056035</v>
      </c>
      <c r="E4" s="1">
        <v>1082.9391578161587</v>
      </c>
      <c r="F4" s="1">
        <v>3425.5130900493359</v>
      </c>
      <c r="G4" s="1">
        <v>1625.3997122554886</v>
      </c>
      <c r="H4" s="1">
        <v>-1625.0957262580007</v>
      </c>
      <c r="I4" s="1">
        <v>76769.718434951938</v>
      </c>
      <c r="J4" s="1">
        <f t="shared" si="0"/>
        <v>13892.752313541954</v>
      </c>
      <c r="M4">
        <v>14885.664616608778</v>
      </c>
      <c r="N4">
        <v>2401.595771577769</v>
      </c>
      <c r="O4">
        <v>-79602.881994056035</v>
      </c>
      <c r="P4">
        <v>6861.6974545918529</v>
      </c>
      <c r="Q4">
        <v>2401.8195576483863</v>
      </c>
      <c r="R4">
        <v>2065.2922137902833</v>
      </c>
      <c r="S4">
        <v>7089.7128587319103</v>
      </c>
      <c r="T4">
        <v>1175.2829797359061</v>
      </c>
    </row>
    <row r="5" spans="1:20">
      <c r="A5" t="s">
        <v>3</v>
      </c>
      <c r="B5" s="1">
        <v>941.07952277631489</v>
      </c>
      <c r="C5" s="1">
        <v>-289.9517290031128</v>
      </c>
      <c r="D5" s="1">
        <v>6861.6974545918529</v>
      </c>
      <c r="E5" s="1">
        <v>-54293.273646077236</v>
      </c>
      <c r="F5" s="1">
        <v>3889.163467304104</v>
      </c>
      <c r="G5" s="1">
        <v>5054.1934596148203</v>
      </c>
      <c r="H5" s="1">
        <v>1764.4980813768764</v>
      </c>
      <c r="I5" s="1">
        <v>42047.752981134814</v>
      </c>
      <c r="J5" s="1">
        <f t="shared" si="0"/>
        <v>5975.1595917184386</v>
      </c>
      <c r="M5">
        <v>-1827.3195283804689</v>
      </c>
      <c r="N5">
        <v>-72.050475371653008</v>
      </c>
      <c r="O5">
        <v>1082.9391578161587</v>
      </c>
      <c r="P5">
        <v>-54293.273646077236</v>
      </c>
      <c r="Q5">
        <v>-5118.4114923859597</v>
      </c>
      <c r="R5">
        <v>-1223.053796018364</v>
      </c>
      <c r="S5">
        <v>-2420.3805798579842</v>
      </c>
      <c r="T5">
        <v>-2435.3076174775938</v>
      </c>
    </row>
    <row r="6" spans="1:20">
      <c r="A6" t="s">
        <v>4</v>
      </c>
      <c r="B6" s="1">
        <v>-2188.2382063878194</v>
      </c>
      <c r="C6" s="1">
        <v>903.07556834020261</v>
      </c>
      <c r="D6" s="1">
        <v>2401.8195576483863</v>
      </c>
      <c r="E6" s="1">
        <v>-5118.4114923859597</v>
      </c>
      <c r="F6" s="1">
        <v>-4298.6315012670093</v>
      </c>
      <c r="G6" s="1">
        <v>-416.09036775412261</v>
      </c>
      <c r="H6" s="1">
        <v>-2691.1749226585948</v>
      </c>
      <c r="I6" s="1">
        <v>33859.537391682694</v>
      </c>
      <c r="J6" s="1">
        <f t="shared" si="0"/>
        <v>22451.886027217777</v>
      </c>
      <c r="M6">
        <v>1088.3792206182575</v>
      </c>
      <c r="N6">
        <v>557.35099777270113</v>
      </c>
      <c r="O6">
        <v>3425.5130900493359</v>
      </c>
      <c r="P6">
        <v>3889.163467304104</v>
      </c>
      <c r="Q6">
        <v>-4298.6315012670093</v>
      </c>
      <c r="R6">
        <v>-46.090982948016745</v>
      </c>
      <c r="S6">
        <v>451.73522489090834</v>
      </c>
      <c r="T6">
        <v>327.40608804491347</v>
      </c>
    </row>
    <row r="7" spans="1:20">
      <c r="A7" t="s">
        <v>5</v>
      </c>
      <c r="B7" s="1">
        <v>-11512.374657547738</v>
      </c>
      <c r="C7" s="1">
        <v>-40.759527408695419</v>
      </c>
      <c r="D7" s="1">
        <v>2065.2922137902833</v>
      </c>
      <c r="E7" s="1">
        <v>-1223.053796018364</v>
      </c>
      <c r="F7" s="1">
        <v>-46.090982948016745</v>
      </c>
      <c r="G7" s="1">
        <v>-6656.1387256789676</v>
      </c>
      <c r="H7" s="1">
        <v>-107.24965297029476</v>
      </c>
      <c r="I7" s="1">
        <v>30120.663801575287</v>
      </c>
      <c r="J7" s="1">
        <f t="shared" si="0"/>
        <v>12600.288672793489</v>
      </c>
      <c r="M7">
        <v>34617.65446275811</v>
      </c>
      <c r="N7">
        <v>-5891.1561307655811</v>
      </c>
      <c r="O7">
        <v>1625.3997122554886</v>
      </c>
      <c r="P7">
        <v>5054.1934596148203</v>
      </c>
      <c r="Q7">
        <v>-416.09036775412261</v>
      </c>
      <c r="R7">
        <v>-6656.1387256789676</v>
      </c>
      <c r="S7">
        <v>-1309.1438309709574</v>
      </c>
      <c r="T7">
        <v>1431.2897969647058</v>
      </c>
    </row>
    <row r="8" spans="1:20">
      <c r="A8" t="s">
        <v>6</v>
      </c>
      <c r="B8" s="1">
        <v>-1861.7930222114182</v>
      </c>
      <c r="C8" s="1">
        <v>1046.5821431641584</v>
      </c>
      <c r="D8" s="1">
        <v>7089.7128587319103</v>
      </c>
      <c r="E8" s="1">
        <v>-2420.3805798579842</v>
      </c>
      <c r="F8" s="1">
        <v>451.73522489090834</v>
      </c>
      <c r="G8" s="1">
        <v>-1309.1438309709574</v>
      </c>
      <c r="H8" s="1">
        <v>-29837.589741776432</v>
      </c>
      <c r="I8" s="1">
        <v>27554.273973203708</v>
      </c>
      <c r="J8" s="1">
        <f t="shared" si="0"/>
        <v>713.39702517389378</v>
      </c>
      <c r="M8">
        <v>1211.8941128184426</v>
      </c>
      <c r="N8">
        <v>1046.6314480985013</v>
      </c>
      <c r="O8">
        <v>-1625.0957262580007</v>
      </c>
      <c r="P8">
        <v>1764.4980813768764</v>
      </c>
      <c r="Q8">
        <v>-2691.1749226585948</v>
      </c>
      <c r="R8">
        <v>-107.24965297029476</v>
      </c>
      <c r="S8">
        <v>-29837.589741776432</v>
      </c>
      <c r="T8">
        <v>-1097.8316610647566</v>
      </c>
    </row>
    <row r="9" spans="1:20">
      <c r="A9" t="s">
        <v>7</v>
      </c>
      <c r="B9" s="1">
        <v>2843.811712126158</v>
      </c>
      <c r="C9" s="1">
        <v>-1741.1560952149136</v>
      </c>
      <c r="D9" s="1">
        <v>1175.2829797359061</v>
      </c>
      <c r="E9" s="1">
        <v>-2435.3076174775938</v>
      </c>
      <c r="F9" s="1">
        <v>327.40608804491347</v>
      </c>
      <c r="G9" s="1">
        <v>1431.2897969647058</v>
      </c>
      <c r="H9" s="1">
        <v>-1097.8316610647566</v>
      </c>
      <c r="I9" s="1">
        <v>-38468.703593902595</v>
      </c>
      <c r="J9" s="1">
        <f t="shared" si="0"/>
        <v>-37965.208390788175</v>
      </c>
      <c r="M9">
        <v>332015.4545443207</v>
      </c>
      <c r="N9">
        <v>139095.30301352631</v>
      </c>
      <c r="O9">
        <v>76769.718434951938</v>
      </c>
      <c r="P9">
        <v>42047.752981134814</v>
      </c>
      <c r="Q9">
        <v>33859.537391682694</v>
      </c>
      <c r="R9">
        <v>30120.663801575287</v>
      </c>
      <c r="S9">
        <v>27554.273973203708</v>
      </c>
      <c r="T9">
        <v>-38468.703593902595</v>
      </c>
    </row>
    <row r="10" spans="1:20">
      <c r="A10" t="s">
        <v>8</v>
      </c>
      <c r="B10" s="1">
        <f>SUM(B2:B9)</f>
        <v>-293886.1814867208</v>
      </c>
      <c r="C10" s="1">
        <f t="shared" ref="C10:I10" si="1">SUM(C2:C9)</f>
        <v>-45790.63900241661</v>
      </c>
      <c r="D10" s="1">
        <f t="shared" si="1"/>
        <v>-42721.816541371147</v>
      </c>
      <c r="E10" s="1">
        <f t="shared" si="1"/>
        <v>-66306.857977753098</v>
      </c>
      <c r="F10" s="1">
        <f t="shared" si="1"/>
        <v>5394.8256044651944</v>
      </c>
      <c r="G10" s="1">
        <f t="shared" si="1"/>
        <v>28456.008376423506</v>
      </c>
      <c r="H10" s="1">
        <f t="shared" si="1"/>
        <v>-31335.918062434259</v>
      </c>
      <c r="I10" s="1">
        <f t="shared" si="1"/>
        <v>642994.00054649287</v>
      </c>
      <c r="J10" s="1">
        <f t="shared" si="0"/>
        <v>196803.42145668564</v>
      </c>
    </row>
    <row r="13" spans="1:20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20">
      <c r="A14" t="s">
        <v>0</v>
      </c>
      <c r="B14" s="1">
        <f>B2-M2</f>
        <v>0</v>
      </c>
      <c r="C14" s="1">
        <f t="shared" ref="C14:I14" si="2">C2-N2</f>
        <v>7239.5320687200074</v>
      </c>
      <c r="D14" s="1">
        <f t="shared" si="2"/>
        <v>6144.8000229270801</v>
      </c>
      <c r="E14" s="1">
        <f t="shared" si="2"/>
        <v>-2768.3990511567836</v>
      </c>
      <c r="F14" s="1">
        <f t="shared" si="2"/>
        <v>3276.6174270060769</v>
      </c>
      <c r="G14" s="1">
        <f t="shared" si="2"/>
        <v>46130.029120305844</v>
      </c>
      <c r="H14" s="1">
        <f t="shared" si="2"/>
        <v>3073.6871350298607</v>
      </c>
      <c r="I14" s="1">
        <f t="shared" si="2"/>
        <v>329171.64283219457</v>
      </c>
      <c r="J14" s="1">
        <f>SUM(B14:I14)</f>
        <v>392267.90955502668</v>
      </c>
    </row>
    <row r="15" spans="1:20">
      <c r="A15" t="s">
        <v>1</v>
      </c>
      <c r="B15" s="1">
        <f t="shared" ref="B15:B21" si="3">B3-M3</f>
        <v>-7239.5320687200074</v>
      </c>
      <c r="C15" s="1">
        <f t="shared" ref="C15:C21" si="4">C3-N3</f>
        <v>0</v>
      </c>
      <c r="D15" s="1">
        <f t="shared" ref="D15:D21" si="5">D3-O3</f>
        <v>-1074.6992735235931</v>
      </c>
      <c r="E15" s="1">
        <f t="shared" ref="E15:E21" si="6">E3-P3</f>
        <v>217.90125363145978</v>
      </c>
      <c r="F15" s="1">
        <f t="shared" ref="F15:F21" si="7">F3-Q3</f>
        <v>-345.72457056750147</v>
      </c>
      <c r="G15" s="1">
        <f t="shared" ref="G15:G21" si="8">G3-R3</f>
        <v>-5850.3966033568859</v>
      </c>
      <c r="H15" s="1">
        <f t="shared" ref="H15:H21" si="9">H3-S3</f>
        <v>4.9304934342899287E-2</v>
      </c>
      <c r="I15" s="1">
        <f t="shared" ref="I15:I21" si="10">I3-T3</f>
        <v>140836.45910874123</v>
      </c>
      <c r="J15" s="1">
        <f t="shared" ref="J15:J22" si="11">SUM(B15:I15)</f>
        <v>126544.05715113904</v>
      </c>
    </row>
    <row r="16" spans="1:20">
      <c r="A16" t="s">
        <v>2</v>
      </c>
      <c r="B16" s="1">
        <f t="shared" si="3"/>
        <v>-6144.8000229270801</v>
      </c>
      <c r="C16" s="1">
        <f t="shared" si="4"/>
        <v>1074.6992735235931</v>
      </c>
      <c r="D16" s="1">
        <f t="shared" si="5"/>
        <v>0</v>
      </c>
      <c r="E16" s="1">
        <f t="shared" si="6"/>
        <v>-5778.7582967756944</v>
      </c>
      <c r="F16" s="1">
        <f t="shared" si="7"/>
        <v>1023.6935324009496</v>
      </c>
      <c r="G16" s="1">
        <f t="shared" si="8"/>
        <v>-439.89250153479475</v>
      </c>
      <c r="H16" s="1">
        <f t="shared" si="9"/>
        <v>-8714.8085849899107</v>
      </c>
      <c r="I16" s="1">
        <f t="shared" si="10"/>
        <v>75594.435455216037</v>
      </c>
      <c r="J16" s="1">
        <f t="shared" si="11"/>
        <v>56614.568854913101</v>
      </c>
    </row>
    <row r="17" spans="1:10">
      <c r="A17" t="s">
        <v>3</v>
      </c>
      <c r="B17" s="1">
        <f t="shared" si="3"/>
        <v>2768.3990511567836</v>
      </c>
      <c r="C17" s="1">
        <f t="shared" si="4"/>
        <v>-217.90125363145978</v>
      </c>
      <c r="D17" s="1">
        <f t="shared" si="5"/>
        <v>5778.7582967756944</v>
      </c>
      <c r="E17" s="1">
        <f t="shared" si="6"/>
        <v>0</v>
      </c>
      <c r="F17" s="1">
        <f t="shared" si="7"/>
        <v>9007.5749596900641</v>
      </c>
      <c r="G17" s="1">
        <f t="shared" si="8"/>
        <v>6277.2472556331841</v>
      </c>
      <c r="H17" s="1">
        <f t="shared" si="9"/>
        <v>4184.8786612348604</v>
      </c>
      <c r="I17" s="1">
        <f t="shared" si="10"/>
        <v>44483.060598612406</v>
      </c>
      <c r="J17" s="1">
        <f t="shared" si="11"/>
        <v>72282.017569471529</v>
      </c>
    </row>
    <row r="18" spans="1:10">
      <c r="A18" t="s">
        <v>4</v>
      </c>
      <c r="B18" s="1">
        <f t="shared" si="3"/>
        <v>-3276.6174270060769</v>
      </c>
      <c r="C18" s="1">
        <f t="shared" si="4"/>
        <v>345.72457056750147</v>
      </c>
      <c r="D18" s="1">
        <f t="shared" si="5"/>
        <v>-1023.6935324009496</v>
      </c>
      <c r="E18" s="1">
        <f t="shared" si="6"/>
        <v>-9007.5749596900641</v>
      </c>
      <c r="F18" s="1">
        <f t="shared" si="7"/>
        <v>0</v>
      </c>
      <c r="G18" s="1">
        <f t="shared" si="8"/>
        <v>-369.99938480610587</v>
      </c>
      <c r="H18" s="1">
        <f t="shared" si="9"/>
        <v>-3142.9101475495031</v>
      </c>
      <c r="I18" s="1">
        <f t="shared" si="10"/>
        <v>33532.131303637783</v>
      </c>
      <c r="J18" s="1">
        <f t="shared" si="11"/>
        <v>17057.060422752584</v>
      </c>
    </row>
    <row r="19" spans="1:10">
      <c r="A19" t="s">
        <v>5</v>
      </c>
      <c r="B19" s="1">
        <f t="shared" si="3"/>
        <v>-46130.029120305844</v>
      </c>
      <c r="C19" s="1">
        <f t="shared" si="4"/>
        <v>5850.3966033568859</v>
      </c>
      <c r="D19" s="1">
        <f t="shared" si="5"/>
        <v>439.89250153479475</v>
      </c>
      <c r="E19" s="1">
        <f t="shared" si="6"/>
        <v>-6277.2472556331841</v>
      </c>
      <c r="F19" s="1">
        <f t="shared" si="7"/>
        <v>369.99938480610587</v>
      </c>
      <c r="G19" s="1">
        <f t="shared" si="8"/>
        <v>0</v>
      </c>
      <c r="H19" s="1">
        <f t="shared" si="9"/>
        <v>1201.8941780006626</v>
      </c>
      <c r="I19" s="1">
        <f t="shared" si="10"/>
        <v>28689.374004610581</v>
      </c>
      <c r="J19" s="1">
        <f t="shared" si="11"/>
        <v>-15855.719703629999</v>
      </c>
    </row>
    <row r="20" spans="1:10">
      <c r="A20" t="s">
        <v>6</v>
      </c>
      <c r="B20" s="1">
        <f t="shared" si="3"/>
        <v>-3073.6871350298607</v>
      </c>
      <c r="C20" s="1">
        <f t="shared" si="4"/>
        <v>-4.9304934342899287E-2</v>
      </c>
      <c r="D20" s="1">
        <f t="shared" si="5"/>
        <v>8714.8085849899107</v>
      </c>
      <c r="E20" s="1">
        <f t="shared" si="6"/>
        <v>-4184.8786612348604</v>
      </c>
      <c r="F20" s="1">
        <f t="shared" si="7"/>
        <v>3142.9101475495031</v>
      </c>
      <c r="G20" s="1">
        <f t="shared" si="8"/>
        <v>-1201.8941780006626</v>
      </c>
      <c r="H20" s="1">
        <f t="shared" si="9"/>
        <v>0</v>
      </c>
      <c r="I20" s="1">
        <f t="shared" si="10"/>
        <v>28652.105634268464</v>
      </c>
      <c r="J20" s="1">
        <f t="shared" si="11"/>
        <v>32049.315087608149</v>
      </c>
    </row>
    <row r="21" spans="1:10">
      <c r="A21" t="s">
        <v>7</v>
      </c>
      <c r="B21" s="1">
        <f t="shared" si="3"/>
        <v>-329171.64283219457</v>
      </c>
      <c r="C21" s="1">
        <f t="shared" si="4"/>
        <v>-140836.45910874123</v>
      </c>
      <c r="D21" s="1">
        <f t="shared" si="5"/>
        <v>-75594.435455216037</v>
      </c>
      <c r="E21" s="1">
        <f t="shared" si="6"/>
        <v>-44483.060598612406</v>
      </c>
      <c r="F21" s="1">
        <f t="shared" si="7"/>
        <v>-33532.131303637783</v>
      </c>
      <c r="G21" s="1">
        <f t="shared" si="8"/>
        <v>-28689.374004610581</v>
      </c>
      <c r="H21" s="1">
        <f t="shared" si="9"/>
        <v>-28652.105634268464</v>
      </c>
      <c r="I21" s="1">
        <f t="shared" si="10"/>
        <v>0</v>
      </c>
      <c r="J21" s="1">
        <f t="shared" si="11"/>
        <v>-680959.20893728104</v>
      </c>
    </row>
    <row r="22" spans="1:10">
      <c r="A22" t="s">
        <v>8</v>
      </c>
      <c r="B22" s="1">
        <f>SUM(B14:B21)</f>
        <v>-392267.90955502668</v>
      </c>
      <c r="C22" s="1">
        <f t="shared" ref="C22" si="12">SUM(C14:C21)</f>
        <v>-126544.05715113904</v>
      </c>
      <c r="D22" s="1">
        <f t="shared" ref="D22" si="13">SUM(D14:D21)</f>
        <v>-56614.568854913101</v>
      </c>
      <c r="E22" s="1">
        <f t="shared" ref="E22" si="14">SUM(E14:E21)</f>
        <v>-72282.017569471529</v>
      </c>
      <c r="F22" s="1">
        <f t="shared" ref="F22" si="15">SUM(F14:F21)</f>
        <v>-17057.060422752584</v>
      </c>
      <c r="G22" s="1">
        <f t="shared" ref="G22" si="16">SUM(G14:G21)</f>
        <v>15855.719703629999</v>
      </c>
      <c r="H22" s="1">
        <f t="shared" ref="H22" si="17">SUM(H14:H21)</f>
        <v>-32049.315087608149</v>
      </c>
      <c r="I22" s="1">
        <f t="shared" ref="I22" si="18">SUM(I14:I21)</f>
        <v>680959.20893728104</v>
      </c>
      <c r="J22" s="1">
        <f t="shared" si="11"/>
        <v>0</v>
      </c>
    </row>
    <row r="23" spans="1:10">
      <c r="C23" s="2"/>
      <c r="G23" s="1"/>
    </row>
    <row r="24" spans="1:10">
      <c r="A24" t="s">
        <v>32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>
      <c r="A25" t="s">
        <v>0</v>
      </c>
      <c r="B25" s="3">
        <f>IF(B14=0, B2, IF(B14&gt;0, B14, ""))</f>
        <v>-285522.54640127893</v>
      </c>
      <c r="C25" s="1">
        <f t="shared" ref="C25:I25" si="19">IF(C14=0, C2, IF(C14&gt;0, C14, ""))</f>
        <v>7239.5320687200074</v>
      </c>
      <c r="D25" s="1">
        <f t="shared" si="19"/>
        <v>6144.8000229270801</v>
      </c>
      <c r="E25" s="1" t="str">
        <f t="shared" si="19"/>
        <v/>
      </c>
      <c r="F25" s="1">
        <f t="shared" si="19"/>
        <v>3276.6174270060769</v>
      </c>
      <c r="G25" s="1">
        <f t="shared" si="19"/>
        <v>46130.029120305844</v>
      </c>
      <c r="H25" s="1">
        <f t="shared" si="19"/>
        <v>3073.6871350298607</v>
      </c>
      <c r="I25" s="1">
        <f t="shared" si="19"/>
        <v>329171.64283219457</v>
      </c>
      <c r="J25" s="1">
        <f>SUM(B25:I25)</f>
        <v>109513.76220490452</v>
      </c>
    </row>
    <row r="26" spans="1:10">
      <c r="A26" t="s">
        <v>1</v>
      </c>
      <c r="B26" s="1" t="str">
        <f t="shared" ref="B26:I26" si="20">IF(B15=0, B3, IF(B15&gt;0, B15, ""))</f>
        <v/>
      </c>
      <c r="C26" s="3">
        <f t="shared" si="20"/>
        <v>-51057.271448236635</v>
      </c>
      <c r="D26" s="1" t="str">
        <f t="shared" si="20"/>
        <v/>
      </c>
      <c r="E26" s="1">
        <f t="shared" si="20"/>
        <v>217.90125363145978</v>
      </c>
      <c r="F26" s="1" t="str">
        <f t="shared" si="20"/>
        <v/>
      </c>
      <c r="G26" s="1" t="str">
        <f t="shared" si="20"/>
        <v/>
      </c>
      <c r="H26" s="1">
        <f t="shared" si="20"/>
        <v>4.9304934342899287E-2</v>
      </c>
      <c r="I26" s="1">
        <f t="shared" si="20"/>
        <v>140836.45910874123</v>
      </c>
      <c r="J26" s="1">
        <f t="shared" ref="J26:J32" si="21">SUM(B26:I26)</f>
        <v>89997.138219070388</v>
      </c>
    </row>
    <row r="27" spans="1:10">
      <c r="A27" t="s">
        <v>2</v>
      </c>
      <c r="B27" s="1" t="str">
        <f t="shared" ref="B27:I27" si="22">IF(B16=0, B4, IF(B16&gt;0, B16, ""))</f>
        <v/>
      </c>
      <c r="C27" s="1">
        <f t="shared" si="22"/>
        <v>1074.6992735235931</v>
      </c>
      <c r="D27" s="3">
        <f t="shared" si="22"/>
        <v>-79602.881994056035</v>
      </c>
      <c r="E27" s="1" t="str">
        <f t="shared" si="22"/>
        <v/>
      </c>
      <c r="F27" s="1">
        <f t="shared" si="22"/>
        <v>1023.6935324009496</v>
      </c>
      <c r="G27" s="1" t="str">
        <f t="shared" si="22"/>
        <v/>
      </c>
      <c r="H27" s="1" t="str">
        <f t="shared" si="22"/>
        <v/>
      </c>
      <c r="I27" s="1">
        <f t="shared" si="22"/>
        <v>75594.435455216037</v>
      </c>
      <c r="J27" s="1">
        <f t="shared" si="21"/>
        <v>-1910.0537329154467</v>
      </c>
    </row>
    <row r="28" spans="1:10">
      <c r="A28" t="s">
        <v>3</v>
      </c>
      <c r="B28" s="1">
        <f t="shared" ref="B28:I28" si="23">IF(B17=0, B5, IF(B17&gt;0, B17, ""))</f>
        <v>2768.3990511567836</v>
      </c>
      <c r="C28" s="1" t="str">
        <f t="shared" si="23"/>
        <v/>
      </c>
      <c r="D28" s="1">
        <f t="shared" si="23"/>
        <v>5778.7582967756944</v>
      </c>
      <c r="E28" s="3">
        <f t="shared" si="23"/>
        <v>-54293.273646077236</v>
      </c>
      <c r="F28" s="1">
        <f t="shared" si="23"/>
        <v>9007.5749596900641</v>
      </c>
      <c r="G28" s="1">
        <f t="shared" si="23"/>
        <v>6277.2472556331841</v>
      </c>
      <c r="H28" s="1">
        <f t="shared" si="23"/>
        <v>4184.8786612348604</v>
      </c>
      <c r="I28" s="1">
        <f t="shared" si="23"/>
        <v>44483.060598612406</v>
      </c>
      <c r="J28" s="1">
        <f t="shared" si="21"/>
        <v>18206.645177025759</v>
      </c>
    </row>
    <row r="29" spans="1:10">
      <c r="A29" t="s">
        <v>4</v>
      </c>
      <c r="B29" s="1" t="str">
        <f t="shared" ref="B29:I29" si="24">IF(B18=0, B6, IF(B18&gt;0, B18, ""))</f>
        <v/>
      </c>
      <c r="C29" s="1">
        <f t="shared" si="24"/>
        <v>345.72457056750147</v>
      </c>
      <c r="D29" s="1" t="str">
        <f t="shared" si="24"/>
        <v/>
      </c>
      <c r="E29" s="1" t="str">
        <f t="shared" si="24"/>
        <v/>
      </c>
      <c r="F29" s="3">
        <f t="shared" si="24"/>
        <v>-4298.6315012670093</v>
      </c>
      <c r="G29" s="1" t="str">
        <f t="shared" si="24"/>
        <v/>
      </c>
      <c r="H29" s="1" t="str">
        <f t="shared" si="24"/>
        <v/>
      </c>
      <c r="I29" s="1">
        <f t="shared" si="24"/>
        <v>33532.131303637783</v>
      </c>
      <c r="J29" s="1">
        <f t="shared" si="21"/>
        <v>29579.224372938275</v>
      </c>
    </row>
    <row r="30" spans="1:10">
      <c r="A30" t="s">
        <v>5</v>
      </c>
      <c r="B30" s="1" t="str">
        <f t="shared" ref="B30:I30" si="25">IF(B19=0, B7, IF(B19&gt;0, B19, ""))</f>
        <v/>
      </c>
      <c r="C30" s="1">
        <f t="shared" si="25"/>
        <v>5850.3966033568859</v>
      </c>
      <c r="D30" s="1">
        <f t="shared" si="25"/>
        <v>439.89250153479475</v>
      </c>
      <c r="E30" s="1" t="str">
        <f t="shared" si="25"/>
        <v/>
      </c>
      <c r="F30" s="1">
        <f t="shared" si="25"/>
        <v>369.99938480610587</v>
      </c>
      <c r="G30" s="3">
        <f t="shared" si="25"/>
        <v>-6656.1387256789676</v>
      </c>
      <c r="H30" s="1">
        <f t="shared" si="25"/>
        <v>1201.8941780006626</v>
      </c>
      <c r="I30" s="1">
        <f t="shared" si="25"/>
        <v>28689.374004610581</v>
      </c>
      <c r="J30" s="1">
        <f t="shared" si="21"/>
        <v>29895.417946630063</v>
      </c>
    </row>
    <row r="31" spans="1:10">
      <c r="A31" t="s">
        <v>6</v>
      </c>
      <c r="B31" s="1" t="str">
        <f t="shared" ref="B31:I32" si="26">IF(B20=0, B8, IF(B20&gt;0, B20, ""))</f>
        <v/>
      </c>
      <c r="C31" s="1" t="str">
        <f t="shared" si="26"/>
        <v/>
      </c>
      <c r="D31" s="1">
        <f t="shared" si="26"/>
        <v>8714.8085849899107</v>
      </c>
      <c r="E31" s="1" t="str">
        <f t="shared" si="26"/>
        <v/>
      </c>
      <c r="F31" s="1">
        <f t="shared" si="26"/>
        <v>3142.9101475495031</v>
      </c>
      <c r="G31" s="1" t="str">
        <f t="shared" si="26"/>
        <v/>
      </c>
      <c r="H31" s="3">
        <f t="shared" si="26"/>
        <v>-29837.589741776432</v>
      </c>
      <c r="I31" s="1">
        <f t="shared" si="26"/>
        <v>28652.105634268464</v>
      </c>
      <c r="J31" s="1">
        <f t="shared" si="21"/>
        <v>10672.234625031448</v>
      </c>
    </row>
    <row r="32" spans="1:10">
      <c r="A32" t="s">
        <v>7</v>
      </c>
      <c r="B32" s="1" t="str">
        <f t="shared" si="26"/>
        <v/>
      </c>
      <c r="C32" s="1" t="str">
        <f t="shared" si="26"/>
        <v/>
      </c>
      <c r="D32" s="1" t="str">
        <f t="shared" si="26"/>
        <v/>
      </c>
      <c r="E32" s="1" t="str">
        <f t="shared" si="26"/>
        <v/>
      </c>
      <c r="F32" s="1" t="str">
        <f t="shared" si="26"/>
        <v/>
      </c>
      <c r="G32" s="1" t="str">
        <f t="shared" si="26"/>
        <v/>
      </c>
      <c r="H32" s="1" t="str">
        <f t="shared" si="26"/>
        <v/>
      </c>
      <c r="I32" s="1">
        <f t="shared" si="26"/>
        <v>-38468.703593902595</v>
      </c>
      <c r="J32" s="1">
        <f t="shared" si="21"/>
        <v>-38468.703593902595</v>
      </c>
    </row>
    <row r="33" spans="1:10">
      <c r="A33" t="s">
        <v>8</v>
      </c>
      <c r="B33" s="1">
        <f>SUM(B25:B32)</f>
        <v>-282754.14735012216</v>
      </c>
      <c r="C33" s="1">
        <f t="shared" ref="C33" si="27">SUM(C25:C32)</f>
        <v>-36546.918932068649</v>
      </c>
      <c r="D33" s="1">
        <f t="shared" ref="D33" si="28">SUM(D25:D32)</f>
        <v>-58524.622587828562</v>
      </c>
      <c r="E33" s="1">
        <f t="shared" ref="E33" si="29">SUM(E25:E32)</f>
        <v>-54075.372392445774</v>
      </c>
      <c r="F33" s="1">
        <f t="shared" ref="F33" si="30">SUM(F25:F32)</f>
        <v>12522.16395018569</v>
      </c>
      <c r="G33" s="1">
        <f t="shared" ref="G33" si="31">SUM(G25:G32)</f>
        <v>45751.137650260061</v>
      </c>
      <c r="H33" s="1">
        <f t="shared" ref="H33" si="32">SUM(H25:H32)</f>
        <v>-21377.080462576705</v>
      </c>
      <c r="I33" s="1">
        <f t="shared" ref="I33" si="33">SUM(I25:I32)</f>
        <v>642490.50534337841</v>
      </c>
      <c r="J33" s="1">
        <f>SUM(B33:I33)</f>
        <v>247485.66521878238</v>
      </c>
    </row>
  </sheetData>
  <pageMargins left="0.7" right="0.7" top="0.75" bottom="0.75" header="0.3" footer="0.3"/>
  <pageSetup paperSize="9"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 diagram</vt:lpstr>
      <vt:lpstr>Arrows on a 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Michel</dc:creator>
  <cp:lastModifiedBy>Benjamin Best</cp:lastModifiedBy>
  <dcterms:created xsi:type="dcterms:W3CDTF">2016-05-10T13:12:55Z</dcterms:created>
  <dcterms:modified xsi:type="dcterms:W3CDTF">2016-06-08T15:41:43Z</dcterms:modified>
</cp:coreProperties>
</file>