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ower Profile" sheetId="2" r:id="rId1"/>
    <sheet name="Data Sheet Info" sheetId="1" r:id="rId2"/>
    <sheet name="Hardware Defines" sheetId="4" r:id="rId3"/>
    <sheet name="Results" sheetId="3" r:id="rId4"/>
  </sheets>
  <calcPr calcId="125725"/>
</workbook>
</file>

<file path=xl/calcChain.xml><?xml version="1.0" encoding="utf-8"?>
<calcChain xmlns="http://schemas.openxmlformats.org/spreadsheetml/2006/main">
  <c r="E8" i="3"/>
  <c r="E9" s="1"/>
  <c r="E10" s="1"/>
  <c r="E11" s="1"/>
  <c r="S10" i="2" s="1"/>
  <c r="E16" i="3"/>
  <c r="E17" s="1"/>
  <c r="E15"/>
  <c r="E14"/>
  <c r="L7"/>
  <c r="L8" s="1"/>
  <c r="E2"/>
  <c r="E4" s="1"/>
  <c r="L9" l="1"/>
  <c r="S23" i="2" s="1"/>
  <c r="E18" i="3"/>
  <c r="S15" i="2" s="1"/>
  <c r="E3" i="3"/>
  <c r="E5" s="1"/>
  <c r="S6" i="2" s="1"/>
  <c r="L2" i="3"/>
  <c r="L3" l="1"/>
  <c r="L4" s="1"/>
  <c r="S18" i="2" s="1"/>
  <c r="C37" l="1"/>
  <c r="D37" s="1"/>
  <c r="C35"/>
  <c r="D35" s="1"/>
  <c r="C39"/>
  <c r="D39" s="1"/>
  <c r="S28"/>
  <c r="C36"/>
  <c r="D36" s="1"/>
  <c r="C38"/>
  <c r="D38" s="1"/>
  <c r="S27"/>
  <c r="S19" s="1"/>
</calcChain>
</file>

<file path=xl/sharedStrings.xml><?xml version="1.0" encoding="utf-8"?>
<sst xmlns="http://schemas.openxmlformats.org/spreadsheetml/2006/main" count="91" uniqueCount="78">
  <si>
    <t>TEMPO 4000 Power Calculator</t>
  </si>
  <si>
    <t>MSP430 Active Current (mA/MHz)</t>
  </si>
  <si>
    <t>MCLK Active Current (mA)</t>
  </si>
  <si>
    <t>Core Power (mW)</t>
  </si>
  <si>
    <t>MSP Sleep/Standby Current</t>
  </si>
  <si>
    <t>MSP Active Ratio</t>
  </si>
  <si>
    <t>MSP Effective Power (mW)</t>
  </si>
  <si>
    <t>MCLK Rate (MHz)</t>
  </si>
  <si>
    <t>Core Voltage (V)</t>
  </si>
  <si>
    <t>Flash Card</t>
  </si>
  <si>
    <t>Flash Card Leakage (mA)</t>
  </si>
  <si>
    <t>http://www.dtt8.com/images/micro-sd%20specification.pdf</t>
  </si>
  <si>
    <t>Flash Card Active (mA)</t>
  </si>
  <si>
    <t>http://www.ti.com/lit/ds/symlink/msp430f5342.pdf</t>
  </si>
  <si>
    <t>Flash Card Access Rate (Hz)</t>
  </si>
  <si>
    <t>Flash Sector Size (B)</t>
  </si>
  <si>
    <t>Time Access Ratio (&lt;1/s)</t>
  </si>
  <si>
    <t>Flash Voltage (V)</t>
  </si>
  <si>
    <t>Flash Effective Power (mW)</t>
  </si>
  <si>
    <t>Sector Access Period (ms)</t>
  </si>
  <si>
    <t>Regulator Output Voltage (V)</t>
  </si>
  <si>
    <t>Regulator Quiesence (mA)</t>
  </si>
  <si>
    <t>http://www.diodes.com/datasheets/AP7312.pdf</t>
  </si>
  <si>
    <t>MSP430</t>
  </si>
  <si>
    <t>Regulator</t>
  </si>
  <si>
    <t>MPU 6050</t>
  </si>
  <si>
    <t>Accelerometer Active Current (mA)</t>
  </si>
  <si>
    <t>Gyro Active Current (mA)</t>
  </si>
  <si>
    <t>http://invensense.com/mems/gyro/documents/PS-MPU-6000A-00v3.4.pdf</t>
  </si>
  <si>
    <t>MPU Power (mW)</t>
  </si>
  <si>
    <t>MPU Sampling Rate (Hz)</t>
  </si>
  <si>
    <t>Accelerometer Power (mW)</t>
  </si>
  <si>
    <t>Gyro Power (mW)</t>
  </si>
  <si>
    <t>I2C Communications Rate (kHz) [MAX 50]</t>
  </si>
  <si>
    <t>MPU Channels Sampled</t>
  </si>
  <si>
    <t>Communications Overhead (mW)</t>
  </si>
  <si>
    <t>LED</t>
  </si>
  <si>
    <t>LED Test Current (mA)</t>
  </si>
  <si>
    <t>LED Blink Rate (Hz)</t>
  </si>
  <si>
    <t>LED On Time (s)</t>
  </si>
  <si>
    <t>http://optoelectronics.liteon.com/en-us/api/DwonloadFileHandler.ashx?txtSpecNo=DS22-2007-0094&amp;txtPartNo=LTST-C193KGKT-5A</t>
  </si>
  <si>
    <t>LED Access Ratio (&lt;1/s)</t>
  </si>
  <si>
    <t>LED Effective Power (mW)</t>
  </si>
  <si>
    <t>Flash Effective Current (mA)</t>
  </si>
  <si>
    <t>Regulator Current (mA)</t>
  </si>
  <si>
    <t>MSP Effective Current (mA)</t>
  </si>
  <si>
    <t>MPU Effective Current (mA)</t>
  </si>
  <si>
    <t>MPU Effective Power (mW)</t>
  </si>
  <si>
    <t>LED Effective Current (mA)</t>
  </si>
  <si>
    <t>LED Voltage (V)</t>
  </si>
  <si>
    <t>Regulator Power Loss (mW)</t>
  </si>
  <si>
    <t>Effective Regulator Power (mW)</t>
  </si>
  <si>
    <t>Battery</t>
  </si>
  <si>
    <t>Battery Capacity (mAh)</t>
  </si>
  <si>
    <t>Total Effective Power (mW)</t>
  </si>
  <si>
    <t>Battery Life (hrs)</t>
  </si>
  <si>
    <t>MSP</t>
  </si>
  <si>
    <t>Flash</t>
  </si>
  <si>
    <t>I2C Pull Up Value (kOhm)</t>
  </si>
  <si>
    <t>MPU VDD (V)</t>
  </si>
  <si>
    <t>MPU VDDIO (V)</t>
  </si>
  <si>
    <t>Regulator Channels in Use [MAX 2]</t>
  </si>
  <si>
    <t>MSP Power (mW)</t>
  </si>
  <si>
    <t>Flash Power (mW)</t>
  </si>
  <si>
    <t>Regulator Power (mW)</t>
  </si>
  <si>
    <t>LED Power (mW)</t>
  </si>
  <si>
    <t>AA</t>
  </si>
  <si>
    <t>AAA</t>
  </si>
  <si>
    <t>CR2032</t>
  </si>
  <si>
    <t>LiPo</t>
  </si>
  <si>
    <t>LiIon</t>
  </si>
  <si>
    <t>Cell</t>
  </si>
  <si>
    <t>Capacity</t>
  </si>
  <si>
    <t>Lifetime</t>
  </si>
  <si>
    <t>Days</t>
  </si>
  <si>
    <t>Battery Voltage (V)</t>
  </si>
  <si>
    <t>Regulator Efficiency</t>
  </si>
  <si>
    <t>Flash Card Baud Rate (MHz)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</si>
</sst>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 applyAlignment="1" applyProtection="1"/>
    <xf numFmtId="0" fontId="0" fillId="0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164" fontId="0" fillId="8" borderId="0" xfId="0" applyNumberFormat="1" applyFill="1" applyProtection="1"/>
    <xf numFmtId="2" fontId="0" fillId="0" borderId="0" xfId="0" applyNumberFormat="1"/>
    <xf numFmtId="10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883843599361413"/>
          <c:y val="0.13493217194004595"/>
          <c:w val="0.52907530670210967"/>
          <c:h val="0.84012517666060982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6.3499494319326768E-3"/>
                  <c:y val="-3.245797665122372E-2"/>
                </c:manualLayout>
              </c:layout>
              <c:showCatName val="1"/>
              <c:showPercent val="1"/>
            </c:dLbl>
            <c:dLbl>
              <c:idx val="1"/>
              <c:layout>
                <c:manualLayout>
                  <c:x val="2.3268596418315114E-2"/>
                  <c:y val="8.9820359281437227E-3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('Power Profile'!$O$2,'Power Profile'!$O$7,'Power Profile'!$O$11,'Power Profile'!$O$16,'Power Profile'!$O$20)</c:f>
              <c:strCache>
                <c:ptCount val="5"/>
                <c:pt idx="0">
                  <c:v>MSP430</c:v>
                </c:pt>
                <c:pt idx="1">
                  <c:v>Flash Card</c:v>
                </c:pt>
                <c:pt idx="2">
                  <c:v>MPU 6050</c:v>
                </c:pt>
                <c:pt idx="3">
                  <c:v>Regulator</c:v>
                </c:pt>
                <c:pt idx="4">
                  <c:v>LED</c:v>
                </c:pt>
              </c:strCache>
            </c:strRef>
          </c:cat>
          <c:val>
            <c:numRef>
              <c:f>('Power Profile'!$S$6,'Power Profile'!$S$10,'Power Profile'!$S$15,'Power Profile'!$S$18,'Power Profile'!$S$23)</c:f>
              <c:numCache>
                <c:formatCode>0.000</c:formatCode>
                <c:ptCount val="5"/>
                <c:pt idx="0">
                  <c:v>0.37308999999999998</c:v>
                </c:pt>
                <c:pt idx="1">
                  <c:v>0.79326931199999995</c:v>
                </c:pt>
                <c:pt idx="2">
                  <c:v>13.827369599999999</c:v>
                </c:pt>
                <c:pt idx="3">
                  <c:v>2.0257546560000015</c:v>
                </c:pt>
                <c:pt idx="4">
                  <c:v>0.82499999999999996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1448755754297322"/>
          <c:y val="0.76078797842577384"/>
          <c:w val="0.27936096300199953"/>
          <c:h val="0.23788661032755518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6"/>
  <c:chart>
    <c:title>
      <c:tx>
        <c:rich>
          <a:bodyPr/>
          <a:lstStyle/>
          <a:p>
            <a:pPr>
              <a:defRPr/>
            </a:pPr>
            <a:r>
              <a:rPr lang="en-US"/>
              <a:t>Battery Life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'Power Profile'!$A$35:$A$39</c:f>
              <c:strCache>
                <c:ptCount val="5"/>
                <c:pt idx="0">
                  <c:v>AAA</c:v>
                </c:pt>
                <c:pt idx="1">
                  <c:v>AA</c:v>
                </c:pt>
                <c:pt idx="2">
                  <c:v>CR2032</c:v>
                </c:pt>
                <c:pt idx="3">
                  <c:v>LiPo</c:v>
                </c:pt>
                <c:pt idx="4">
                  <c:v>LiIon</c:v>
                </c:pt>
              </c:strCache>
            </c:strRef>
          </c:cat>
          <c:val>
            <c:numRef>
              <c:f>'Power Profile'!$C$35:$C$39</c:f>
              <c:numCache>
                <c:formatCode>General</c:formatCode>
                <c:ptCount val="5"/>
                <c:pt idx="0">
                  <c:v>121.34973328056722</c:v>
                </c:pt>
                <c:pt idx="1">
                  <c:v>273.03689988127627</c:v>
                </c:pt>
                <c:pt idx="2">
                  <c:v>22.753074990106356</c:v>
                </c:pt>
                <c:pt idx="3">
                  <c:v>40.44991109352241</c:v>
                </c:pt>
                <c:pt idx="4">
                  <c:v>80.899822187044819</c:v>
                </c:pt>
              </c:numCache>
            </c:numRef>
          </c:val>
        </c:ser>
        <c:axId val="91332608"/>
        <c:axId val="91334144"/>
      </c:barChart>
      <c:catAx>
        <c:axId val="91332608"/>
        <c:scaling>
          <c:orientation val="minMax"/>
        </c:scaling>
        <c:axPos val="b"/>
        <c:tickLblPos val="nextTo"/>
        <c:crossAx val="91334144"/>
        <c:crosses val="autoZero"/>
        <c:auto val="1"/>
        <c:lblAlgn val="ctr"/>
        <c:lblOffset val="100"/>
      </c:catAx>
      <c:valAx>
        <c:axId val="91334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913326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9525</xdr:rowOff>
    </xdr:from>
    <xdr:to>
      <xdr:col>13</xdr:col>
      <xdr:colOff>409576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19</xdr:row>
      <xdr:rowOff>57150</xdr:rowOff>
    </xdr:from>
    <xdr:to>
      <xdr:col>13</xdr:col>
      <xdr:colOff>409574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0.67935</cdr:x>
      <cdr:y>0.01211</cdr:y>
    </cdr:from>
    <cdr:to>
      <cdr:x>0.98501</cdr:x>
      <cdr:y>0.39709</cdr:y>
    </cdr:to>
    <cdr:grpSp>
      <cdr:nvGrpSpPr>
        <cdr:cNvPr id="5" name="Group 4"/>
        <cdr:cNvGrpSpPr/>
      </cdr:nvGrpSpPr>
      <cdr:grpSpPr>
        <a:xfrm xmlns:a="http://schemas.openxmlformats.org/drawingml/2006/main">
          <a:off x="5610192" y="41756"/>
          <a:ext cx="2524194" cy="1327430"/>
          <a:chOff x="5610224" y="47625"/>
          <a:chExt cx="2524127" cy="1514475"/>
        </a:xfrm>
      </cdr:grpSpPr>
      <cdr:sp macro="" textlink="'Power Profile'!$S$27">
        <cdr:nvSpPr>
          <cdr:cNvPr id="2" name="TextBox 1"/>
          <cdr:cNvSpPr txBox="1"/>
        </cdr:nvSpPr>
        <cdr:spPr>
          <a:xfrm xmlns:a="http://schemas.openxmlformats.org/drawingml/2006/main">
            <a:off x="6677051" y="647712"/>
            <a:ext cx="961999" cy="35241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fld id="{4AA1F07F-69BC-4D09-A6BC-4025451BFEBD}" type="TxLink">
              <a:rPr lang="en-US" sz="2000" b="0" i="0" u="none" strike="noStrike">
                <a:solidFill>
                  <a:srgbClr val="000000"/>
                </a:solidFill>
                <a:latin typeface="Calibri"/>
              </a:rPr>
              <a:pPr/>
              <a:t>17.844</a:t>
            </a:fld>
            <a:endParaRPr lang="en-US" sz="2000"/>
          </a:p>
        </cdr:txBody>
      </cdr:sp>
      <cdr:sp macro="" textlink="">
        <cdr:nvSpPr>
          <cdr:cNvPr id="3" name="TextBox 2"/>
          <cdr:cNvSpPr txBox="1"/>
        </cdr:nvSpPr>
        <cdr:spPr>
          <a:xfrm xmlns:a="http://schemas.openxmlformats.org/drawingml/2006/main">
            <a:off x="5610224" y="47625"/>
            <a:ext cx="2371725" cy="9144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3200"/>
              <a:t>Total Power:</a:t>
            </a:r>
          </a:p>
        </cdr:txBody>
      </cdr:sp>
      <cdr:sp macro="" textlink="">
        <cdr:nvSpPr>
          <cdr:cNvPr id="4" name="TextBox 3"/>
          <cdr:cNvSpPr txBox="1"/>
        </cdr:nvSpPr>
        <cdr:spPr>
          <a:xfrm xmlns:a="http://schemas.openxmlformats.org/drawingml/2006/main">
            <a:off x="7458075" y="647700"/>
            <a:ext cx="676276" cy="9144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2000"/>
              <a:t>mW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odes.com/datasheets/AP7312.pdf" TargetMode="External"/><Relationship Id="rId2" Type="http://schemas.openxmlformats.org/officeDocument/2006/relationships/hyperlink" Target="http://www.ti.com/lit/ds/symlink/msp430f5342.pdf" TargetMode="External"/><Relationship Id="rId1" Type="http://schemas.openxmlformats.org/officeDocument/2006/relationships/hyperlink" Target="http://www.dtt8.com/images/micro-sd%20specification.pdf" TargetMode="External"/><Relationship Id="rId5" Type="http://schemas.openxmlformats.org/officeDocument/2006/relationships/hyperlink" Target="http://optoelectronics.liteon.com/en-us/api/DwonloadFileHandler.ashx?txtSpecNo=DS22-2007-0094&amp;txtPartNo=LTST-C193KGKT-5A" TargetMode="External"/><Relationship Id="rId4" Type="http://schemas.openxmlformats.org/officeDocument/2006/relationships/hyperlink" Target="http://invensense.com/mems/gyro/documents/PS-MPU-6000A-00v3.4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optoelectronics.liteon.com/en-us/api/DwonloadFileHandler.ashx?txtSpecNo=DS22-2007-0094&amp;txtPartNo=LTST-C193KGKT-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topLeftCell="E1" workbookViewId="0">
      <selection activeCell="S13" sqref="S13"/>
    </sheetView>
  </sheetViews>
  <sheetFormatPr defaultRowHeight="15"/>
  <sheetData>
    <row r="1" spans="1:19">
      <c r="A1" s="1" t="s">
        <v>0</v>
      </c>
    </row>
    <row r="2" spans="1:19">
      <c r="O2" s="8" t="s">
        <v>23</v>
      </c>
    </row>
    <row r="3" spans="1:19">
      <c r="O3" t="s">
        <v>7</v>
      </c>
      <c r="S3">
        <v>8</v>
      </c>
    </row>
    <row r="4" spans="1:19">
      <c r="O4" t="s">
        <v>8</v>
      </c>
      <c r="S4">
        <v>1.6</v>
      </c>
    </row>
    <row r="5" spans="1:19">
      <c r="O5" t="s">
        <v>5</v>
      </c>
      <c r="S5">
        <v>0.1</v>
      </c>
    </row>
    <row r="6" spans="1:19">
      <c r="O6" s="13" t="s">
        <v>62</v>
      </c>
      <c r="P6" s="13"/>
      <c r="Q6" s="13"/>
      <c r="R6" s="13"/>
      <c r="S6" s="14">
        <f>Results!$E$5</f>
        <v>0.37308999999999998</v>
      </c>
    </row>
    <row r="7" spans="1:19">
      <c r="O7" s="8" t="s">
        <v>9</v>
      </c>
    </row>
    <row r="8" spans="1:19">
      <c r="O8" t="s">
        <v>77</v>
      </c>
      <c r="S8">
        <v>2</v>
      </c>
    </row>
    <row r="9" spans="1:19">
      <c r="O9" t="s">
        <v>14</v>
      </c>
      <c r="S9">
        <v>3</v>
      </c>
    </row>
    <row r="10" spans="1:19">
      <c r="O10" s="13" t="s">
        <v>63</v>
      </c>
      <c r="P10" s="13"/>
      <c r="Q10" s="13"/>
      <c r="R10" s="13"/>
      <c r="S10" s="14">
        <f>Results!$E$11</f>
        <v>0.79326931199999995</v>
      </c>
    </row>
    <row r="11" spans="1:19">
      <c r="O11" s="8" t="s">
        <v>25</v>
      </c>
    </row>
    <row r="12" spans="1:19">
      <c r="O12" s="5" t="s">
        <v>30</v>
      </c>
      <c r="S12">
        <v>128</v>
      </c>
    </row>
    <row r="13" spans="1:19">
      <c r="O13" s="5" t="s">
        <v>33</v>
      </c>
      <c r="S13">
        <v>45</v>
      </c>
    </row>
    <row r="14" spans="1:19">
      <c r="O14" s="5" t="s">
        <v>34</v>
      </c>
      <c r="S14">
        <v>6</v>
      </c>
    </row>
    <row r="15" spans="1:19">
      <c r="O15" s="13" t="s">
        <v>29</v>
      </c>
      <c r="P15" s="13"/>
      <c r="Q15" s="13"/>
      <c r="R15" s="13"/>
      <c r="S15" s="14">
        <f>Results!$E$18</f>
        <v>13.827369599999999</v>
      </c>
    </row>
    <row r="16" spans="1:19">
      <c r="O16" s="8" t="s">
        <v>24</v>
      </c>
    </row>
    <row r="17" spans="15:19">
      <c r="O17" s="5" t="s">
        <v>61</v>
      </c>
      <c r="S17">
        <v>1</v>
      </c>
    </row>
    <row r="18" spans="15:19">
      <c r="O18" s="13" t="s">
        <v>64</v>
      </c>
      <c r="P18" s="13"/>
      <c r="Q18" s="13"/>
      <c r="R18" s="13"/>
      <c r="S18" s="14">
        <f>Results!L4</f>
        <v>2.0257546560000015</v>
      </c>
    </row>
    <row r="19" spans="15:19">
      <c r="O19" s="7" t="s">
        <v>76</v>
      </c>
      <c r="P19" s="7"/>
      <c r="Q19" s="7"/>
      <c r="R19" s="7"/>
      <c r="S19" s="17">
        <f>1-S18/S27</f>
        <v>0.88647726070186028</v>
      </c>
    </row>
    <row r="20" spans="15:19">
      <c r="O20" s="8" t="s">
        <v>36</v>
      </c>
    </row>
    <row r="21" spans="15:19">
      <c r="O21" t="s">
        <v>38</v>
      </c>
      <c r="S21">
        <v>0.5</v>
      </c>
    </row>
    <row r="22" spans="15:19">
      <c r="O22" t="s">
        <v>39</v>
      </c>
      <c r="S22">
        <v>0.1</v>
      </c>
    </row>
    <row r="23" spans="15:19">
      <c r="O23" s="13" t="s">
        <v>65</v>
      </c>
      <c r="P23" s="13"/>
      <c r="Q23" s="13"/>
      <c r="R23" s="13"/>
      <c r="S23" s="15">
        <f>Results!L9</f>
        <v>0.82499999999999996</v>
      </c>
    </row>
    <row r="24" spans="15:19">
      <c r="O24" s="8" t="s">
        <v>52</v>
      </c>
    </row>
    <row r="25" spans="15:19">
      <c r="O25" s="5" t="s">
        <v>53</v>
      </c>
      <c r="S25">
        <v>400</v>
      </c>
    </row>
    <row r="26" spans="15:19">
      <c r="O26" s="5" t="s">
        <v>75</v>
      </c>
      <c r="S26">
        <v>3.7</v>
      </c>
    </row>
    <row r="27" spans="15:19">
      <c r="O27" s="10" t="s">
        <v>54</v>
      </c>
      <c r="P27" s="11"/>
      <c r="Q27" s="11"/>
      <c r="R27" s="11"/>
      <c r="S27" s="12">
        <f>SUM(Results!E18,Results!E11,Results!L9,Results!L4,Results!E5)</f>
        <v>17.844483568000001</v>
      </c>
    </row>
    <row r="28" spans="15:19">
      <c r="O28" s="10" t="s">
        <v>55</v>
      </c>
      <c r="P28" s="11"/>
      <c r="Q28" s="11"/>
      <c r="R28" s="11"/>
      <c r="S28" s="12">
        <f>'Power Profile'!S25/(Results!L2+Results!L3/('Power Profile'!S26-'Hardware Defines'!E13)+'Data Sheet Info'!Q2*'Power Profile'!S17)</f>
        <v>40.44991109352241</v>
      </c>
    </row>
    <row r="34" spans="1:4">
      <c r="A34" s="1" t="s">
        <v>71</v>
      </c>
      <c r="B34" s="1" t="s">
        <v>72</v>
      </c>
      <c r="C34" s="1" t="s">
        <v>73</v>
      </c>
      <c r="D34" s="1" t="s">
        <v>74</v>
      </c>
    </row>
    <row r="35" spans="1:4">
      <c r="A35" t="s">
        <v>67</v>
      </c>
      <c r="B35">
        <v>1200</v>
      </c>
      <c r="C35">
        <f>B35/(Results!L2+Results!L3/('Power Profile'!S26-'Hardware Defines'!E13)+'Data Sheet Info'!Q2*'Power Profile'!S17)</f>
        <v>121.34973328056722</v>
      </c>
      <c r="D35" s="16">
        <f>C35/24</f>
        <v>5.0562388866903012</v>
      </c>
    </row>
    <row r="36" spans="1:4">
      <c r="A36" t="s">
        <v>66</v>
      </c>
      <c r="B36">
        <v>2700</v>
      </c>
      <c r="C36">
        <f>B36/(Results!L2+Results!L3/('Power Profile'!S26-'Hardware Defines'!E13)+'Data Sheet Info'!Q2*'Power Profile'!S17)</f>
        <v>273.03689988127627</v>
      </c>
      <c r="D36" s="16">
        <f t="shared" ref="D36:D39" si="0">C36/24</f>
        <v>11.376537495053178</v>
      </c>
    </row>
    <row r="37" spans="1:4">
      <c r="A37" t="s">
        <v>68</v>
      </c>
      <c r="B37">
        <v>225</v>
      </c>
      <c r="C37">
        <f>B37/(Results!L2+Results!L3/('Power Profile'!S26-'Hardware Defines'!E13)+'Data Sheet Info'!Q2*'Power Profile'!S17)</f>
        <v>22.753074990106356</v>
      </c>
      <c r="D37" s="16">
        <f t="shared" si="0"/>
        <v>0.94804479125443153</v>
      </c>
    </row>
    <row r="38" spans="1:4">
      <c r="A38" t="s">
        <v>69</v>
      </c>
      <c r="B38">
        <v>400</v>
      </c>
      <c r="C38">
        <f>B38/(Results!L2+Results!L3/('Power Profile'!S26-'Hardware Defines'!E13)+'Data Sheet Info'!Q2*'Power Profile'!S17)</f>
        <v>40.44991109352241</v>
      </c>
      <c r="D38" s="16">
        <f t="shared" si="0"/>
        <v>1.6854129622301004</v>
      </c>
    </row>
    <row r="39" spans="1:4">
      <c r="A39" t="s">
        <v>70</v>
      </c>
      <c r="B39">
        <v>800</v>
      </c>
      <c r="C39">
        <f>B39/(Results!L2+Results!L3/('Power Profile'!S26-'Hardware Defines'!E13)+'Data Sheet Info'!Q2*'Power Profile'!S17)</f>
        <v>80.899822187044819</v>
      </c>
      <c r="D39" s="16">
        <f t="shared" si="0"/>
        <v>3.3708259244602008</v>
      </c>
    </row>
    <row r="40" spans="1:4">
      <c r="D40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N4" sqref="N4"/>
    </sheetView>
  </sheetViews>
  <sheetFormatPr defaultRowHeight="15"/>
  <cols>
    <col min="4" max="4" width="11.28515625" customWidth="1"/>
    <col min="5" max="5" width="10" bestFit="1" customWidth="1"/>
  </cols>
  <sheetData>
    <row r="1" spans="1:17">
      <c r="A1" s="8" t="s">
        <v>56</v>
      </c>
      <c r="B1" s="4" t="s">
        <v>13</v>
      </c>
      <c r="M1" s="8" t="s">
        <v>24</v>
      </c>
      <c r="N1" s="4" t="s">
        <v>22</v>
      </c>
    </row>
    <row r="2" spans="1:17">
      <c r="A2" s="2" t="s">
        <v>1</v>
      </c>
      <c r="B2" s="2"/>
      <c r="C2" s="2"/>
      <c r="D2" s="2"/>
      <c r="E2" s="2">
        <v>0.28999999999999998</v>
      </c>
      <c r="M2" s="2" t="s">
        <v>21</v>
      </c>
      <c r="N2" s="2"/>
      <c r="O2" s="2"/>
      <c r="P2" s="2"/>
      <c r="Q2" s="2">
        <v>0.06</v>
      </c>
    </row>
    <row r="3" spans="1:17">
      <c r="A3" s="2" t="s">
        <v>4</v>
      </c>
      <c r="B3" s="2"/>
      <c r="C3" s="2"/>
      <c r="D3" s="2"/>
      <c r="E3" s="2">
        <v>2.0999999999999999E-3</v>
      </c>
    </row>
    <row r="4" spans="1:17">
      <c r="M4" s="8" t="s">
        <v>36</v>
      </c>
      <c r="N4" s="4" t="s">
        <v>40</v>
      </c>
    </row>
    <row r="5" spans="1:17">
      <c r="A5" s="8" t="s">
        <v>57</v>
      </c>
      <c r="B5" s="4" t="s">
        <v>11</v>
      </c>
      <c r="M5" s="2" t="s">
        <v>37</v>
      </c>
      <c r="N5" s="2"/>
      <c r="O5" s="2"/>
      <c r="P5" s="2"/>
      <c r="Q5" s="2">
        <v>5</v>
      </c>
    </row>
    <row r="6" spans="1:17">
      <c r="A6" s="2" t="s">
        <v>10</v>
      </c>
      <c r="B6" s="2"/>
      <c r="C6" s="2"/>
      <c r="D6" s="2"/>
      <c r="E6" s="2">
        <v>0.01</v>
      </c>
    </row>
    <row r="7" spans="1:17">
      <c r="A7" s="2" t="s">
        <v>12</v>
      </c>
      <c r="B7" s="2"/>
      <c r="C7" s="2"/>
      <c r="D7" s="2"/>
      <c r="E7" s="2">
        <v>150</v>
      </c>
      <c r="M7" s="8" t="s">
        <v>25</v>
      </c>
      <c r="N7" s="4" t="s">
        <v>28</v>
      </c>
    </row>
    <row r="8" spans="1:17">
      <c r="A8" s="2" t="s">
        <v>15</v>
      </c>
      <c r="B8" s="2"/>
      <c r="C8" s="2"/>
      <c r="D8" s="2"/>
      <c r="E8" s="2">
        <v>512</v>
      </c>
      <c r="M8" s="2" t="s">
        <v>26</v>
      </c>
      <c r="N8" s="2"/>
      <c r="O8" s="2"/>
      <c r="P8" s="2"/>
      <c r="Q8" s="2">
        <v>0.5</v>
      </c>
    </row>
    <row r="9" spans="1:17">
      <c r="M9" s="2" t="s">
        <v>27</v>
      </c>
      <c r="N9" s="2"/>
      <c r="O9" s="2"/>
      <c r="P9" s="2"/>
      <c r="Q9" s="2">
        <v>3.6</v>
      </c>
    </row>
  </sheetData>
  <hyperlinks>
    <hyperlink ref="B5" r:id="rId1" display="http://www.dtt8.com/images/micro-sd specification.pdf"/>
    <hyperlink ref="B1" r:id="rId2"/>
    <hyperlink ref="N1" r:id="rId3"/>
    <hyperlink ref="N7" r:id="rId4"/>
    <hyperlink ref="N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13" sqref="A13"/>
    </sheetView>
  </sheetViews>
  <sheetFormatPr defaultRowHeight="15"/>
  <sheetData>
    <row r="1" spans="1:5">
      <c r="A1" s="8" t="s">
        <v>36</v>
      </c>
    </row>
    <row r="2" spans="1:5">
      <c r="A2" s="9" t="s">
        <v>49</v>
      </c>
      <c r="B2" s="9"/>
      <c r="C2" s="9"/>
      <c r="D2" s="9"/>
      <c r="E2" s="9">
        <v>3.3</v>
      </c>
    </row>
    <row r="4" spans="1:5">
      <c r="A4" s="8" t="s">
        <v>57</v>
      </c>
    </row>
    <row r="5" spans="1:5">
      <c r="A5" s="9" t="s">
        <v>17</v>
      </c>
      <c r="B5" s="9"/>
      <c r="C5" s="9"/>
      <c r="D5" s="9"/>
      <c r="E5" s="9">
        <v>3.3</v>
      </c>
    </row>
    <row r="7" spans="1:5">
      <c r="A7" s="8" t="s">
        <v>25</v>
      </c>
    </row>
    <row r="8" spans="1:5">
      <c r="A8" s="9" t="s">
        <v>58</v>
      </c>
      <c r="B8" s="9"/>
      <c r="C8" s="9"/>
      <c r="D8" s="9"/>
      <c r="E8" s="9">
        <v>10</v>
      </c>
    </row>
    <row r="9" spans="1:5">
      <c r="A9" s="9" t="s">
        <v>59</v>
      </c>
      <c r="B9" s="9"/>
      <c r="C9" s="9"/>
      <c r="D9" s="9"/>
      <c r="E9" s="9">
        <v>3.3</v>
      </c>
    </row>
    <row r="10" spans="1:5">
      <c r="A10" s="9" t="s">
        <v>60</v>
      </c>
      <c r="B10" s="9"/>
      <c r="C10" s="9"/>
      <c r="D10" s="9"/>
      <c r="E10" s="9">
        <v>3.3</v>
      </c>
    </row>
    <row r="12" spans="1:5">
      <c r="A12" s="8" t="s">
        <v>24</v>
      </c>
    </row>
    <row r="13" spans="1:5">
      <c r="A13" s="9" t="s">
        <v>20</v>
      </c>
      <c r="B13" s="9"/>
      <c r="C13" s="9"/>
      <c r="D13" s="9"/>
      <c r="E13" s="9">
        <v>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E8" sqref="E8"/>
    </sheetView>
  </sheetViews>
  <sheetFormatPr defaultRowHeight="15"/>
  <sheetData>
    <row r="1" spans="1:14">
      <c r="A1" s="8" t="s">
        <v>56</v>
      </c>
      <c r="H1" s="8" t="s">
        <v>24</v>
      </c>
    </row>
    <row r="2" spans="1:14">
      <c r="A2" s="3" t="s">
        <v>2</v>
      </c>
      <c r="B2" s="3"/>
      <c r="C2" s="3"/>
      <c r="D2" s="3"/>
      <c r="E2" s="3">
        <f>'Data Sheet Info'!E2*'Power Profile'!S3</f>
        <v>2.3199999999999998</v>
      </c>
      <c r="H2" s="3" t="s">
        <v>44</v>
      </c>
      <c r="I2" s="3"/>
      <c r="J2" s="3"/>
      <c r="K2" s="3"/>
      <c r="L2" s="3">
        <f>Results!E4+Results!E10+Results!E17+Results!L8</f>
        <v>4.91438664</v>
      </c>
    </row>
    <row r="3" spans="1:14">
      <c r="A3" s="3" t="s">
        <v>3</v>
      </c>
      <c r="B3" s="3"/>
      <c r="C3" s="3"/>
      <c r="D3" s="3"/>
      <c r="E3" s="3">
        <f>E2*'Power Profile'!S4</f>
        <v>3.7119999999999997</v>
      </c>
      <c r="H3" s="3" t="s">
        <v>50</v>
      </c>
      <c r="I3" s="3"/>
      <c r="J3" s="3"/>
      <c r="K3" s="3"/>
      <c r="L3" s="3">
        <f>L2*('Power Profile'!S26-'Hardware Defines'!E13)</f>
        <v>1.9657546560000017</v>
      </c>
    </row>
    <row r="4" spans="1:14">
      <c r="A4" s="3" t="s">
        <v>45</v>
      </c>
      <c r="B4" s="3"/>
      <c r="C4" s="3"/>
      <c r="D4" s="3"/>
      <c r="E4" s="3">
        <f>(E2*'Power Profile'!S5+(1-'Power Profile'!S5)*'Data Sheet Info'!E3)</f>
        <v>0.23388999999999999</v>
      </c>
      <c r="H4" s="3" t="s">
        <v>51</v>
      </c>
      <c r="I4" s="3"/>
      <c r="J4" s="3"/>
      <c r="K4" s="3"/>
      <c r="L4" s="6">
        <f>'Power Profile'!S17*'Data Sheet Info'!Q2+L3</f>
        <v>2.0257546560000015</v>
      </c>
    </row>
    <row r="5" spans="1:14">
      <c r="A5" s="3" t="s">
        <v>6</v>
      </c>
      <c r="B5" s="3"/>
      <c r="C5" s="3"/>
      <c r="D5" s="3"/>
      <c r="E5" s="6">
        <f>'Power Profile'!S5*E3+(1-'Power Profile'!S5)*'Data Sheet Info'!E3</f>
        <v>0.37308999999999998</v>
      </c>
    </row>
    <row r="6" spans="1:14">
      <c r="H6" s="8" t="s">
        <v>36</v>
      </c>
    </row>
    <row r="7" spans="1:14">
      <c r="A7" s="8" t="s">
        <v>57</v>
      </c>
      <c r="H7" s="3" t="s">
        <v>41</v>
      </c>
      <c r="I7" s="3"/>
      <c r="J7" s="3"/>
      <c r="K7" s="3"/>
      <c r="L7" s="3">
        <f>MIN('Power Profile'!S21*'Power Profile'!S22, 1)</f>
        <v>0.05</v>
      </c>
    </row>
    <row r="8" spans="1:14">
      <c r="A8" s="3" t="s">
        <v>19</v>
      </c>
      <c r="B8" s="3"/>
      <c r="C8" s="3"/>
      <c r="D8" s="3"/>
      <c r="E8" s="3">
        <f>2*'Data Sheet Info'!E8/('Power Profile'!S8*10^6)*1000</f>
        <v>0.51200000000000001</v>
      </c>
      <c r="H8" s="3" t="s">
        <v>48</v>
      </c>
      <c r="I8" s="3"/>
      <c r="J8" s="3"/>
      <c r="K8" s="3"/>
      <c r="L8" s="3">
        <f>'Data Sheet Info'!Q5*L7</f>
        <v>0.25</v>
      </c>
      <c r="N8" s="4" t="s">
        <v>40</v>
      </c>
    </row>
    <row r="9" spans="1:14">
      <c r="A9" s="3" t="s">
        <v>16</v>
      </c>
      <c r="B9" s="3"/>
      <c r="C9" s="3"/>
      <c r="D9" s="3"/>
      <c r="E9" s="3">
        <f>MIN('Power Profile'!S9*E8/1000, 1)</f>
        <v>1.536E-3</v>
      </c>
      <c r="H9" s="3" t="s">
        <v>42</v>
      </c>
      <c r="I9" s="3"/>
      <c r="J9" s="3"/>
      <c r="K9" s="3"/>
      <c r="L9" s="6">
        <f>L7*'Data Sheet Info'!Q5*'Hardware Defines'!E2</f>
        <v>0.82499999999999996</v>
      </c>
    </row>
    <row r="10" spans="1:14">
      <c r="A10" s="3" t="s">
        <v>43</v>
      </c>
      <c r="B10" s="3"/>
      <c r="C10" s="3"/>
      <c r="D10" s="3"/>
      <c r="E10" s="3">
        <f>E9*'Data Sheet Info'!E7+(1-E9)*'Data Sheet Info'!E6</f>
        <v>0.24038463999999998</v>
      </c>
    </row>
    <row r="11" spans="1:14">
      <c r="A11" s="3" t="s">
        <v>18</v>
      </c>
      <c r="B11" s="3"/>
      <c r="C11" s="3"/>
      <c r="D11" s="3"/>
      <c r="E11" s="6">
        <f>E10*'Hardware Defines'!E5</f>
        <v>0.79326931199999995</v>
      </c>
    </row>
    <row r="13" spans="1:14">
      <c r="A13" s="8" t="s">
        <v>25</v>
      </c>
    </row>
    <row r="14" spans="1:14">
      <c r="A14" s="3" t="s">
        <v>31</v>
      </c>
      <c r="B14" s="3"/>
      <c r="C14" s="3"/>
      <c r="D14" s="3"/>
      <c r="E14" s="3">
        <f>'Data Sheet Info'!Q8*'Hardware Defines'!E9</f>
        <v>1.65</v>
      </c>
    </row>
    <row r="15" spans="1:14">
      <c r="A15" s="3" t="s">
        <v>32</v>
      </c>
      <c r="B15" s="3"/>
      <c r="C15" s="3"/>
      <c r="D15" s="3"/>
      <c r="E15" s="3">
        <f>'Hardware Defines'!E9*'Data Sheet Info'!Q9</f>
        <v>11.879999999999999</v>
      </c>
    </row>
    <row r="16" spans="1:14">
      <c r="A16" s="3" t="s">
        <v>35</v>
      </c>
      <c r="B16" s="3"/>
      <c r="C16" s="3"/>
      <c r="D16" s="3"/>
      <c r="E16" s="3">
        <f>2*'Power Profile'!S14*8/('Power Profile'!S13*10^3)*'Hardware Defines'!E10^2/('Hardware Defines'!E8*10^3)*'Power Profile'!S12*10^3</f>
        <v>0.29736960000000001</v>
      </c>
    </row>
    <row r="17" spans="1:5">
      <c r="A17" s="3" t="s">
        <v>46</v>
      </c>
      <c r="B17" s="3"/>
      <c r="C17" s="3"/>
      <c r="D17" s="3"/>
      <c r="E17" s="3">
        <f>'Data Sheet Info'!Q8+'Data Sheet Info'!Q9+E16/'Hardware Defines'!E10</f>
        <v>4.1901120000000001</v>
      </c>
    </row>
    <row r="18" spans="1:5">
      <c r="A18" s="3" t="s">
        <v>47</v>
      </c>
      <c r="B18" s="3"/>
      <c r="C18" s="3"/>
      <c r="D18" s="3"/>
      <c r="E18" s="6">
        <f>SUM(E14:E16)</f>
        <v>13.827369599999999</v>
      </c>
    </row>
  </sheetData>
  <hyperlinks>
    <hyperlink ref="N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Profile</vt:lpstr>
      <vt:lpstr>Data Sheet Info</vt:lpstr>
      <vt:lpstr>Hardware Defines</vt:lpstr>
      <vt:lpstr>Results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2013-10-02T00:11:56Z</dcterms:created>
  <dcterms:modified xsi:type="dcterms:W3CDTF">2013-11-16T23:50:42Z</dcterms:modified>
</cp:coreProperties>
</file>