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<sst xmlns="http://schemas.openxmlformats.org/spreadsheetml/2006/main" count="566" uniqueCount="248">
  <si>
    <t>Raw Data</t>
  </si>
  <si>
    <t>Link for google sheets version: https://docs.google.com/spreadsheets/d/12IH36akghKHIC9ivYyVlqvWPzoDXqP33ypOIhWK8nsI/edit?usp=sharing</t>
  </si>
  <si>
    <t>FAULT TOLERANCE</t>
  </si>
  <si>
    <t>MEAN VALUES</t>
  </si>
  <si>
    <t xml:space="preserve">      </t>
  </si>
  <si>
    <t>Allocation when 4 Robots Crash when 15 tasks are allocated</t>
  </si>
  <si>
    <t>1 task uses 25% of the CPU</t>
  </si>
  <si>
    <t>Failures occur AFTER relocation / Failures happen one after the other</t>
  </si>
  <si>
    <t>R</t>
  </si>
  <si>
    <t>Failures occure BEFORE relocation / Faillures happen at the same time</t>
  </si>
  <si>
    <t>Run1</t>
  </si>
  <si>
    <t xml:space="preserve">R1 </t>
  </si>
  <si>
    <t>R2</t>
  </si>
  <si>
    <t>R3</t>
  </si>
  <si>
    <t>R4</t>
  </si>
  <si>
    <t>R5</t>
  </si>
  <si>
    <t>O</t>
  </si>
  <si>
    <t>initial allocation</t>
  </si>
  <si>
    <t>B</t>
  </si>
  <si>
    <t>after R5 crashes</t>
  </si>
  <si>
    <t>R5 crashes</t>
  </si>
  <si>
    <t>after R4 crashes</t>
  </si>
  <si>
    <t>T</t>
  </si>
  <si>
    <t>after R3 crasher</t>
  </si>
  <si>
    <t>R4, R5 crash</t>
  </si>
  <si>
    <t>after R2 crashes</t>
  </si>
  <si>
    <t>Run2</t>
  </si>
  <si>
    <t>R3, R4, R5 crash</t>
  </si>
  <si>
    <t>F</t>
  </si>
  <si>
    <t>A</t>
  </si>
  <si>
    <t>R2, R3, R4, R5 crash</t>
  </si>
  <si>
    <t>I</t>
  </si>
  <si>
    <t>Run3</t>
  </si>
  <si>
    <t>L</t>
  </si>
  <si>
    <t>U</t>
  </si>
  <si>
    <t>E</t>
  </si>
  <si>
    <t>Allocation when Robots lose network connection when 15 tasks are allocated</t>
  </si>
  <si>
    <t>N</t>
  </si>
  <si>
    <t>after R5 loses network</t>
  </si>
  <si>
    <t>W</t>
  </si>
  <si>
    <t>R5 loses network</t>
  </si>
  <si>
    <t>after R4 loses network</t>
  </si>
  <si>
    <t>after R3 loses network</t>
  </si>
  <si>
    <t>R4, R5  lose network</t>
  </si>
  <si>
    <t>after R2 loses network</t>
  </si>
  <si>
    <t>K</t>
  </si>
  <si>
    <t>R3, R4, R5  lose network</t>
  </si>
  <si>
    <t>R2, R3, R4, R5  lose network</t>
  </si>
  <si>
    <t>Allocation when Robots lose network connection or crashes when 15 tasks are allocated</t>
  </si>
  <si>
    <t>M</t>
  </si>
  <si>
    <t>X</t>
  </si>
  <si>
    <t>R5 fails</t>
  </si>
  <si>
    <t>lose network</t>
  </si>
  <si>
    <t>D</t>
  </si>
  <si>
    <t>R4, R5 fail</t>
  </si>
  <si>
    <t>shutdown</t>
  </si>
  <si>
    <t>R3, R4, R5  fail</t>
  </si>
  <si>
    <t>R2, R3, R4, R5  fail</t>
  </si>
  <si>
    <t>Allocation when Robot Crashes in a arbitrary loaded system</t>
  </si>
  <si>
    <t>busy resources - &gt;</t>
  </si>
  <si>
    <t>50%CPU</t>
  </si>
  <si>
    <t>origin - 75%CPU</t>
  </si>
  <si>
    <t>50% CPU</t>
  </si>
  <si>
    <t>0%CPU</t>
  </si>
  <si>
    <t>R1</t>
  </si>
  <si>
    <t>Allocation when Network Crashes in a arbitrary loaded system</t>
  </si>
  <si>
    <t>after R5 network dies</t>
  </si>
  <si>
    <t>Allocation when 1 Robot Crashes when 15 tasks are allocated</t>
  </si>
  <si>
    <t>PERFORMANCE</t>
  </si>
  <si>
    <t>Time in seconds</t>
  </si>
  <si>
    <t>Speedup vs Single</t>
  </si>
  <si>
    <t>single</t>
  </si>
  <si>
    <t>rr 2</t>
  </si>
  <si>
    <t>rr 3</t>
  </si>
  <si>
    <t>rr 4</t>
  </si>
  <si>
    <t>rr 5</t>
  </si>
  <si>
    <t>amp 2 robots</t>
  </si>
  <si>
    <t>amp 3 robots</t>
  </si>
  <si>
    <t>amp 4 robots</t>
  </si>
  <si>
    <t>amp 5 robots</t>
  </si>
  <si>
    <t>RAMP % slower than RR</t>
  </si>
  <si>
    <t>team size\ tasks</t>
  </si>
  <si>
    <t>rr 2 robots</t>
  </si>
  <si>
    <t>rr 3 robots</t>
  </si>
  <si>
    <t>rr 4 robots</t>
  </si>
  <si>
    <t>rr 5 robots</t>
  </si>
  <si>
    <t>2,3</t>
  </si>
  <si>
    <t>4,6</t>
  </si>
  <si>
    <t>8,7</t>
  </si>
  <si>
    <t>12,8</t>
  </si>
  <si>
    <t>11,14</t>
  </si>
  <si>
    <t>15,15</t>
  </si>
  <si>
    <t>3,2</t>
  </si>
  <si>
    <t>5,5</t>
  </si>
  <si>
    <t>7,8</t>
  </si>
  <si>
    <t>9,11</t>
  </si>
  <si>
    <t>14,16</t>
  </si>
  <si>
    <t>8,12</t>
  </si>
  <si>
    <t>Total</t>
  </si>
  <si>
    <t>Optimal distr</t>
  </si>
  <si>
    <t>Near Optimal</t>
  </si>
  <si>
    <t>Non Optimal</t>
  </si>
  <si>
    <t>1,2,2</t>
  </si>
  <si>
    <t>3,3,4</t>
  </si>
  <si>
    <t>4,5,6</t>
  </si>
  <si>
    <t>5,6,9</t>
  </si>
  <si>
    <t>7,8,10</t>
  </si>
  <si>
    <t>9,10,11</t>
  </si>
  <si>
    <t>3,4,3</t>
  </si>
  <si>
    <t>4,6,5</t>
  </si>
  <si>
    <t>5,7,8</t>
  </si>
  <si>
    <t>9,10,6</t>
  </si>
  <si>
    <t>8,12,10</t>
  </si>
  <si>
    <t>2,1,2</t>
  </si>
  <si>
    <t>5,5,5</t>
  </si>
  <si>
    <t>7,6,7</t>
  </si>
  <si>
    <t>8,7,10</t>
  </si>
  <si>
    <t>1,2,1,1</t>
  </si>
  <si>
    <t>2,3,3,2</t>
  </si>
  <si>
    <t>3,4,4,4</t>
  </si>
  <si>
    <t>5,5,5,5</t>
  </si>
  <si>
    <t>5,6,6,8</t>
  </si>
  <si>
    <t>5,9,9,7</t>
  </si>
  <si>
    <t>1,1,2,1</t>
  </si>
  <si>
    <t>2,3,2,3</t>
  </si>
  <si>
    <t>4,5,5,6</t>
  </si>
  <si>
    <t>5,6,8,6</t>
  </si>
  <si>
    <t>7,9,9,5</t>
  </si>
  <si>
    <t>4,3,4,4</t>
  </si>
  <si>
    <t>5,6,5,4</t>
  </si>
  <si>
    <t>9,5,8,9</t>
  </si>
  <si>
    <t>1,1,1,1,1</t>
  </si>
  <si>
    <t>1,2,2,3,2</t>
  </si>
  <si>
    <t>2,3,4,3,3</t>
  </si>
  <si>
    <t>4,4,4,4,4</t>
  </si>
  <si>
    <t>4,6,5,5,5</t>
  </si>
  <si>
    <t>7,5,6,6,6</t>
  </si>
  <si>
    <t>0,1,1,1,2</t>
  </si>
  <si>
    <t>1,3,2,2,2</t>
  </si>
  <si>
    <t>2,3,3,3,4</t>
  </si>
  <si>
    <t>3,4,4,5,4</t>
  </si>
  <si>
    <t>5,5,5,6,4</t>
  </si>
  <si>
    <t>5,6,6,7,6</t>
  </si>
  <si>
    <t>1,2,3,2,2</t>
  </si>
  <si>
    <t>2,3,3,4,3</t>
  </si>
  <si>
    <t>4,5,6,5,5</t>
  </si>
  <si>
    <t>6,6,6,6,6</t>
  </si>
  <si>
    <t>PERFORMANCE IN A LOADED SYSTEM</t>
  </si>
  <si>
    <t>rr 1 busy</t>
  </si>
  <si>
    <t>rr 2 busy</t>
  </si>
  <si>
    <t>rr 3 busy</t>
  </si>
  <si>
    <t>rr 4 busy</t>
  </si>
  <si>
    <t>amp 1 busy</t>
  </si>
  <si>
    <t>amp 2 busy</t>
  </si>
  <si>
    <t>amp 3 busy</t>
  </si>
  <si>
    <t>amp 4 busy</t>
  </si>
  <si>
    <t>MEAN DSITRIBUTION OF RAMPS</t>
  </si>
  <si>
    <t>1,1,1,2,0</t>
  </si>
  <si>
    <t>2,3,3,2,0</t>
  </si>
  <si>
    <t>3,4,4,4,0</t>
  </si>
  <si>
    <t>4,4,4,6,2</t>
  </si>
  <si>
    <t>6,6,6,6,1</t>
  </si>
  <si>
    <t>6,7,7,8,2</t>
  </si>
  <si>
    <t>1 busy</t>
  </si>
  <si>
    <t>0.67,1.34,1.34,1.67,0</t>
  </si>
  <si>
    <t>1.67,3.33,3,2,0</t>
  </si>
  <si>
    <t>3,4.33,3.33,4.33,0</t>
  </si>
  <si>
    <t>4,5,4.33,5.33,1.33</t>
  </si>
  <si>
    <t>5.67,6.33,6,5.33,1.67</t>
  </si>
  <si>
    <t>6.67,7,7,7.33,2</t>
  </si>
  <si>
    <t>0,1,2,2,0</t>
  </si>
  <si>
    <t>1,4,3,2,0</t>
  </si>
  <si>
    <t>3,4,3,5,0</t>
  </si>
  <si>
    <t>4,6,4,5,1</t>
  </si>
  <si>
    <t>5,6,7,5,2</t>
  </si>
  <si>
    <t>7,6,7,8,2</t>
  </si>
  <si>
    <t>2 busy</t>
  </si>
  <si>
    <t>1,2,2,0,0</t>
  </si>
  <si>
    <t>3,3.67,3.33,0,0</t>
  </si>
  <si>
    <t>3,4,6.33,1,0.67</t>
  </si>
  <si>
    <t>5.33,6.33,5.67,1.67,1</t>
  </si>
  <si>
    <t>5.33,7.33,7.33,2.33,2.67</t>
  </si>
  <si>
    <t>6.67,8,7.67,3.67,4</t>
  </si>
  <si>
    <t>1,2,1,1,0</t>
  </si>
  <si>
    <t>3,5,3,4,0</t>
  </si>
  <si>
    <t>4,5,5,5,1</t>
  </si>
  <si>
    <t>6,7,5,5,2</t>
  </si>
  <si>
    <t>7,8,7,6,2</t>
  </si>
  <si>
    <t>3 busy</t>
  </si>
  <si>
    <t>2.33,2.67,0,0,0</t>
  </si>
  <si>
    <t>4,5.67,0,0,0.33</t>
  </si>
  <si>
    <t>5.33,5.67,1.67,0.67,1.67</t>
  </si>
  <si>
    <t>7.67,7.67,1.33,1.33,2</t>
  </si>
  <si>
    <t>8.33,9,2.33,2.33,2.33</t>
  </si>
  <si>
    <t>9.67,12.67,1.67,2.67,3.33</t>
  </si>
  <si>
    <t>4 busy</t>
  </si>
  <si>
    <t>3.67,0.67,0.33,0.33,0</t>
  </si>
  <si>
    <t>6.67,1,0.67,1,0.67</t>
  </si>
  <si>
    <t>6.67,2.33,2,2,2</t>
  </si>
  <si>
    <t>8.67,2.33,3,3,3</t>
  </si>
  <si>
    <t>8.67,4,4.33,3.67,4.33</t>
  </si>
  <si>
    <t>8.33,5,5.67,5.33,5.67</t>
  </si>
  <si>
    <t>3,4,3,0,0</t>
  </si>
  <si>
    <t>3,4,6,1,1</t>
  </si>
  <si>
    <t>6,6,6,1,1</t>
  </si>
  <si>
    <t>6,7,7,3,2</t>
  </si>
  <si>
    <t>8,8,7,3,4</t>
  </si>
  <si>
    <t>3,4,7,1,0</t>
  </si>
  <si>
    <t>6,6,5,2,1</t>
  </si>
  <si>
    <t>5,7,8,2,3</t>
  </si>
  <si>
    <t>6,8,8,4,4</t>
  </si>
  <si>
    <t>3,3,4,0,0</t>
  </si>
  <si>
    <t>4,7,6,2,1</t>
  </si>
  <si>
    <t>5,8,7,2,3</t>
  </si>
  <si>
    <t>2,3,0,0,0</t>
  </si>
  <si>
    <t>3,6,0,0,1</t>
  </si>
  <si>
    <t>5,5,2,1,2</t>
  </si>
  <si>
    <t>8,7,2,1,2</t>
  </si>
  <si>
    <t>8,9,2,3,3</t>
  </si>
  <si>
    <t>8,12,3,3,4</t>
  </si>
  <si>
    <t>3,2,0,0,0</t>
  </si>
  <si>
    <t>4,6,0,0,0</t>
  </si>
  <si>
    <t>5,6,2,1,1</t>
  </si>
  <si>
    <t>8,8,1,1,2</t>
  </si>
  <si>
    <t>9,8,3,2,2</t>
  </si>
  <si>
    <t>10,14,1,2,3</t>
  </si>
  <si>
    <t>5,5,0,0,0</t>
  </si>
  <si>
    <t>6,6,1,0,2</t>
  </si>
  <si>
    <t>7,8,1,2,2</t>
  </si>
  <si>
    <t>8,10,2,2,2</t>
  </si>
  <si>
    <t>11,12,1,3,3</t>
  </si>
  <si>
    <t>4,0,0,1,0</t>
  </si>
  <si>
    <t>7,1,1,1,0</t>
  </si>
  <si>
    <t>6,2,3,1,3</t>
  </si>
  <si>
    <t>9,2,3,3,3</t>
  </si>
  <si>
    <t>8,5,4,3,5</t>
  </si>
  <si>
    <t>8,5,6,5,6</t>
  </si>
  <si>
    <t>4,1,0,0,0</t>
  </si>
  <si>
    <t>7,1,0,1,1</t>
  </si>
  <si>
    <t>7,3,2,2,1</t>
  </si>
  <si>
    <t>9,3,2,3,3</t>
  </si>
  <si>
    <t>9,3,4,4,5</t>
  </si>
  <si>
    <t>9,5,5,6,5</t>
  </si>
  <si>
    <t>3,1,1,0,0</t>
  </si>
  <si>
    <t>6,1,1,1,1</t>
  </si>
  <si>
    <t>7,2,1,3,2</t>
  </si>
  <si>
    <t>8,2,4,3,3</t>
  </si>
  <si>
    <t>9,4,5,4,3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</si>
</sst>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sz val="18.0"/>
    </font>
    <font>
      <b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Fill="1" applyFont="1"/>
    <xf borderId="0" fillId="3" fontId="2" numFmtId="0" xfId="0" applyAlignment="1" applyFont="1">
      <alignment readingOrder="0"/>
    </xf>
    <xf borderId="0" fillId="3" fontId="3" numFmtId="0" xfId="0" applyFont="1"/>
    <xf borderId="0" fillId="3" fontId="1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3" numFmtId="0" xfId="0" applyAlignment="1" applyFont="1">
      <alignment horizontal="center" readingOrder="0"/>
    </xf>
    <xf borderId="0" fillId="3" fontId="4" numFmtId="0" xfId="0" applyAlignment="1" applyFont="1">
      <alignment vertical="bottom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3" fontId="3" numFmtId="0" xfId="0" applyAlignment="1" applyFont="1">
      <alignment horizontal="center"/>
    </xf>
    <xf borderId="0" fillId="0" fontId="1" numFmtId="4" xfId="0" applyFont="1" applyNumberFormat="1"/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0" fontId="1" numFmtId="10" xfId="0" applyFont="1" applyNumberFormat="1"/>
    <xf borderId="0" fillId="0" fontId="1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6" fontId="4" numFmtId="0" xfId="0" applyAlignment="1" applyFont="1">
      <alignment readingOrder="0" vertical="bottom"/>
    </xf>
    <xf borderId="0" fillId="6" fontId="4" numFmtId="0" xfId="0" applyAlignment="1" applyFont="1">
      <alignment vertical="bottom"/>
    </xf>
    <xf borderId="0" fillId="8" fontId="1" numFmtId="0" xfId="0" applyFont="1"/>
    <xf borderId="0" fillId="7" fontId="4" numFmtId="0" xfId="0" applyAlignment="1" applyFont="1">
      <alignment readingOrder="0" vertical="bottom"/>
    </xf>
    <xf borderId="0" fillId="7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9" max="9" width="18.29"/>
    <col customWidth="1" min="11" max="11" width="20.43"/>
    <col customWidth="1" min="12" max="12" width="22.43"/>
    <col customWidth="1" min="13" max="13" width="22.57"/>
    <col customWidth="1" min="14" max="14" width="19.57"/>
    <col customWidth="1" min="15" max="15" width="24.0"/>
    <col customWidth="1" min="16" max="16" width="24.57"/>
  </cols>
  <sheetData>
    <row r="1">
      <c r="A1" s="1" t="s">
        <v>0</v>
      </c>
      <c r="C1" s="2" t="s">
        <v>1</v>
      </c>
    </row>
    <row r="2">
      <c r="E2" s="3"/>
      <c r="F2" s="4" t="s">
        <v>2</v>
      </c>
      <c r="G2" s="5"/>
      <c r="H2" s="3"/>
    </row>
    <row r="3">
      <c r="T3" s="2" t="s">
        <v>3</v>
      </c>
      <c r="Y3" s="2" t="s">
        <v>4</v>
      </c>
    </row>
    <row r="4">
      <c r="A4" s="6" t="s">
        <v>5</v>
      </c>
      <c r="B4" s="3"/>
      <c r="C4" s="3"/>
      <c r="D4" s="3"/>
      <c r="E4" s="3"/>
      <c r="F4" s="6" t="s">
        <v>6</v>
      </c>
      <c r="G4" s="3"/>
      <c r="H4" s="3"/>
    </row>
    <row r="5">
      <c r="A5" s="7" t="s">
        <v>7</v>
      </c>
      <c r="B5" s="3"/>
      <c r="C5" s="3"/>
      <c r="D5" s="3"/>
      <c r="E5" s="3"/>
      <c r="F5" s="3"/>
      <c r="G5" s="3"/>
      <c r="H5" s="8" t="s">
        <v>8</v>
      </c>
      <c r="I5" s="7" t="s">
        <v>9</v>
      </c>
      <c r="J5" s="3"/>
      <c r="K5" s="3"/>
      <c r="L5" s="3"/>
      <c r="M5" s="3"/>
      <c r="N5" s="3"/>
      <c r="O5" s="3"/>
      <c r="P5" s="9"/>
      <c r="T5">
        <f t="shared" ref="T5:X5" si="1">AVERAGE(B7,B13,B19)</f>
        <v>2.333333333</v>
      </c>
      <c r="U5">
        <f t="shared" si="1"/>
        <v>3</v>
      </c>
      <c r="V5">
        <f t="shared" si="1"/>
        <v>3.333333333</v>
      </c>
      <c r="W5">
        <f t="shared" si="1"/>
        <v>3</v>
      </c>
      <c r="X5">
        <f t="shared" si="1"/>
        <v>3.333333333</v>
      </c>
      <c r="AA5">
        <f t="shared" ref="AA5:AE5" si="2">AVERAGE(J16,J18,J20,J22,J13,J11,J9,J7,Q16,Q18,Q20,Q22)</f>
        <v>2.666666667</v>
      </c>
      <c r="AB5">
        <f t="shared" si="2"/>
        <v>3</v>
      </c>
      <c r="AC5">
        <f t="shared" si="2"/>
        <v>3.25</v>
      </c>
      <c r="AD5">
        <f t="shared" si="2"/>
        <v>3.083333333</v>
      </c>
      <c r="AE5">
        <f t="shared" si="2"/>
        <v>3</v>
      </c>
    </row>
    <row r="6">
      <c r="A6" s="10" t="s">
        <v>10</v>
      </c>
      <c r="B6" s="2" t="s">
        <v>11</v>
      </c>
      <c r="C6" s="2" t="s">
        <v>12</v>
      </c>
      <c r="D6" s="2" t="s">
        <v>13</v>
      </c>
      <c r="E6" s="2" t="s">
        <v>14</v>
      </c>
      <c r="F6" s="2" t="s">
        <v>15</v>
      </c>
      <c r="H6" s="8" t="s">
        <v>16</v>
      </c>
      <c r="I6" s="10" t="s">
        <v>10</v>
      </c>
      <c r="J6" s="2" t="s">
        <v>11</v>
      </c>
      <c r="K6" s="2" t="s">
        <v>12</v>
      </c>
      <c r="L6" s="2" t="s">
        <v>13</v>
      </c>
      <c r="M6" s="2" t="s">
        <v>14</v>
      </c>
      <c r="N6" s="2" t="s">
        <v>15</v>
      </c>
      <c r="P6" s="9"/>
      <c r="T6">
        <f t="shared" ref="T6:W6" si="3">AVERAGE(B8,B14,B20)</f>
        <v>3.666666667</v>
      </c>
      <c r="U6">
        <f t="shared" si="3"/>
        <v>3.333333333</v>
      </c>
      <c r="V6">
        <f t="shared" si="3"/>
        <v>3.666666667</v>
      </c>
      <c r="W6">
        <f t="shared" si="3"/>
        <v>4.333333333</v>
      </c>
      <c r="AA6">
        <f t="shared" ref="AA6:AD6" si="4">AVERAGE(J17,J8,Q17)</f>
        <v>3.666666667</v>
      </c>
      <c r="AB6">
        <f t="shared" si="4"/>
        <v>3.666666667</v>
      </c>
      <c r="AC6">
        <f t="shared" si="4"/>
        <v>3.666666667</v>
      </c>
      <c r="AD6">
        <f t="shared" si="4"/>
        <v>4</v>
      </c>
    </row>
    <row r="7">
      <c r="A7" s="2" t="s">
        <v>17</v>
      </c>
      <c r="B7" s="2">
        <v>2.0</v>
      </c>
      <c r="C7" s="2">
        <v>3.0</v>
      </c>
      <c r="D7" s="2">
        <v>4.0</v>
      </c>
      <c r="E7" s="2">
        <v>3.0</v>
      </c>
      <c r="F7" s="2">
        <v>3.0</v>
      </c>
      <c r="H7" s="8" t="s">
        <v>18</v>
      </c>
      <c r="I7" s="2" t="s">
        <v>17</v>
      </c>
      <c r="J7" s="2">
        <v>3.0</v>
      </c>
      <c r="K7" s="2">
        <v>3.0</v>
      </c>
      <c r="L7" s="2">
        <v>4.0</v>
      </c>
      <c r="M7" s="2">
        <v>2.0</v>
      </c>
      <c r="N7" s="2">
        <v>3.0</v>
      </c>
      <c r="P7" s="9"/>
      <c r="T7">
        <f t="shared" ref="T7:W7" si="5">AVERAGE(B9,B15,B21)</f>
        <v>4.333333333</v>
      </c>
      <c r="U7">
        <f t="shared" si="5"/>
        <v>5.333333333</v>
      </c>
      <c r="V7">
        <f t="shared" si="5"/>
        <v>5.333333333</v>
      </c>
      <c r="W7">
        <f t="shared" si="5"/>
        <v>0</v>
      </c>
      <c r="AA7">
        <f t="shared" ref="AA7:AC7" si="6">AVERAGE(J10,J19,Q19)</f>
        <v>5</v>
      </c>
      <c r="AB7">
        <f t="shared" si="6"/>
        <v>5.333333333</v>
      </c>
      <c r="AC7">
        <f t="shared" si="6"/>
        <v>4.666666667</v>
      </c>
    </row>
    <row r="8">
      <c r="A8" s="2" t="s">
        <v>19</v>
      </c>
      <c r="B8" s="2">
        <v>4.0</v>
      </c>
      <c r="C8" s="2">
        <v>3.0</v>
      </c>
      <c r="D8" s="2">
        <v>4.0</v>
      </c>
      <c r="E8" s="2">
        <v>4.0</v>
      </c>
      <c r="F8" s="11">
        <v>0.0</v>
      </c>
      <c r="H8" s="8" t="s">
        <v>16</v>
      </c>
      <c r="I8" s="2" t="s">
        <v>20</v>
      </c>
      <c r="J8" s="2">
        <v>3.0</v>
      </c>
      <c r="K8" s="2">
        <v>4.0</v>
      </c>
      <c r="L8" s="2">
        <v>4.0</v>
      </c>
      <c r="M8" s="2">
        <v>4.0</v>
      </c>
      <c r="N8" s="11"/>
      <c r="P8" s="9"/>
      <c r="T8">
        <f t="shared" ref="T8:V8" si="7">AVERAGE(B10,B16,B22)</f>
        <v>8</v>
      </c>
      <c r="U8">
        <f t="shared" si="7"/>
        <v>7</v>
      </c>
      <c r="V8">
        <f t="shared" si="7"/>
        <v>0</v>
      </c>
      <c r="AA8">
        <f t="shared" ref="AA8:AB8" si="8">AVERAGE(J12,J21,Q21)</f>
        <v>7.333333333</v>
      </c>
      <c r="AB8">
        <f t="shared" si="8"/>
        <v>7.666666667</v>
      </c>
    </row>
    <row r="9">
      <c r="A9" s="2" t="s">
        <v>21</v>
      </c>
      <c r="B9" s="2">
        <v>4.0</v>
      </c>
      <c r="C9" s="2">
        <v>6.0</v>
      </c>
      <c r="D9" s="2">
        <v>5.0</v>
      </c>
      <c r="E9" s="11">
        <v>0.0</v>
      </c>
      <c r="F9" s="11">
        <v>0.0</v>
      </c>
      <c r="H9" s="8" t="s">
        <v>22</v>
      </c>
      <c r="I9" s="2" t="s">
        <v>17</v>
      </c>
      <c r="J9" s="2">
        <v>2.0</v>
      </c>
      <c r="K9" s="2">
        <v>4.0</v>
      </c>
      <c r="L9" s="2">
        <v>3.0</v>
      </c>
      <c r="M9" s="2">
        <v>3.0</v>
      </c>
      <c r="N9" s="2">
        <v>3.0</v>
      </c>
      <c r="P9" s="9"/>
      <c r="T9">
        <f t="shared" ref="T9:V9" si="9">AVERAGE(B11,B17,B23)</f>
        <v>15</v>
      </c>
      <c r="U9">
        <f t="shared" si="9"/>
        <v>0</v>
      </c>
      <c r="V9">
        <f t="shared" si="9"/>
        <v>0</v>
      </c>
      <c r="AA9" s="2">
        <v>15.0</v>
      </c>
    </row>
    <row r="10">
      <c r="A10" s="2" t="s">
        <v>23</v>
      </c>
      <c r="B10" s="2">
        <v>8.0</v>
      </c>
      <c r="C10" s="2">
        <v>7.0</v>
      </c>
      <c r="D10" s="11">
        <v>0.0</v>
      </c>
      <c r="E10" s="11">
        <v>0.0</v>
      </c>
      <c r="F10" s="11">
        <v>0.0</v>
      </c>
      <c r="H10" s="8"/>
      <c r="I10" s="2" t="s">
        <v>24</v>
      </c>
      <c r="J10" s="2">
        <v>5.0</v>
      </c>
      <c r="K10" s="2">
        <v>6.0</v>
      </c>
      <c r="L10" s="2">
        <v>4.0</v>
      </c>
      <c r="M10" s="11"/>
      <c r="N10" s="11"/>
      <c r="P10" s="9"/>
    </row>
    <row r="11">
      <c r="A11" s="2" t="s">
        <v>25</v>
      </c>
      <c r="B11" s="2">
        <v>15.0</v>
      </c>
      <c r="C11" s="11">
        <v>0.0</v>
      </c>
      <c r="D11" s="11">
        <v>0.0</v>
      </c>
      <c r="E11" s="11">
        <v>0.0</v>
      </c>
      <c r="F11" s="11">
        <v>0.0</v>
      </c>
      <c r="H11" s="8"/>
      <c r="I11" s="2" t="s">
        <v>17</v>
      </c>
      <c r="J11" s="2">
        <v>3.0</v>
      </c>
      <c r="K11" s="2">
        <v>3.0</v>
      </c>
      <c r="L11" s="2">
        <v>3.0</v>
      </c>
      <c r="M11" s="2">
        <v>3.0</v>
      </c>
      <c r="N11" s="2">
        <v>3.0</v>
      </c>
      <c r="P11" s="9"/>
    </row>
    <row r="12">
      <c r="A12" s="10" t="s">
        <v>26</v>
      </c>
      <c r="B12" s="2"/>
      <c r="C12" s="2"/>
      <c r="D12" s="2"/>
      <c r="E12" s="2"/>
      <c r="F12" s="2"/>
      <c r="H12" s="12"/>
      <c r="I12" s="2" t="s">
        <v>27</v>
      </c>
      <c r="J12" s="2">
        <v>8.0</v>
      </c>
      <c r="K12" s="2">
        <v>7.0</v>
      </c>
      <c r="L12" s="11"/>
      <c r="M12" s="11"/>
      <c r="N12" s="11"/>
      <c r="P12" s="9"/>
    </row>
    <row r="13">
      <c r="A13" s="2" t="s">
        <v>17</v>
      </c>
      <c r="B13" s="2">
        <v>2.0</v>
      </c>
      <c r="C13" s="2">
        <v>3.0</v>
      </c>
      <c r="D13" s="2">
        <v>3.0</v>
      </c>
      <c r="E13" s="2">
        <v>3.0</v>
      </c>
      <c r="F13" s="2">
        <v>4.0</v>
      </c>
      <c r="H13" s="8" t="s">
        <v>28</v>
      </c>
      <c r="I13" s="2" t="s">
        <v>17</v>
      </c>
      <c r="J13" s="2">
        <v>3.0</v>
      </c>
      <c r="K13" s="2">
        <v>3.0</v>
      </c>
      <c r="L13" s="2">
        <v>3.0</v>
      </c>
      <c r="M13" s="2">
        <v>3.0</v>
      </c>
      <c r="N13" s="2">
        <v>3.0</v>
      </c>
      <c r="P13" s="9"/>
    </row>
    <row r="14">
      <c r="A14" s="2" t="s">
        <v>19</v>
      </c>
      <c r="B14" s="2">
        <v>4.0</v>
      </c>
      <c r="C14" s="2">
        <v>3.0</v>
      </c>
      <c r="D14" s="2">
        <v>3.0</v>
      </c>
      <c r="E14" s="2">
        <v>5.0</v>
      </c>
      <c r="F14" s="11">
        <v>0.0</v>
      </c>
      <c r="H14" s="8" t="s">
        <v>29</v>
      </c>
      <c r="I14" s="2" t="s">
        <v>30</v>
      </c>
      <c r="J14" s="2">
        <v>15.0</v>
      </c>
      <c r="K14" s="11"/>
      <c r="L14" s="11"/>
      <c r="M14" s="11"/>
      <c r="N14" s="11"/>
      <c r="P14" s="9"/>
    </row>
    <row r="15">
      <c r="A15" s="2" t="s">
        <v>21</v>
      </c>
      <c r="B15" s="2">
        <v>5.0</v>
      </c>
      <c r="C15" s="2">
        <v>4.0</v>
      </c>
      <c r="D15" s="2">
        <v>6.0</v>
      </c>
      <c r="E15" s="11">
        <v>0.0</v>
      </c>
      <c r="F15" s="11">
        <v>0.0</v>
      </c>
      <c r="H15" s="8" t="s">
        <v>31</v>
      </c>
      <c r="I15" s="10" t="s">
        <v>26</v>
      </c>
      <c r="J15" s="2"/>
      <c r="K15" s="2"/>
      <c r="L15" s="2"/>
      <c r="M15" s="2"/>
      <c r="N15" s="2"/>
      <c r="P15" s="10" t="s">
        <v>32</v>
      </c>
      <c r="Q15" s="2"/>
      <c r="R15" s="2"/>
      <c r="S15" s="2"/>
      <c r="T15" s="2"/>
      <c r="U15" s="2"/>
    </row>
    <row r="16">
      <c r="A16" s="2" t="s">
        <v>23</v>
      </c>
      <c r="B16" s="2">
        <v>9.0</v>
      </c>
      <c r="C16" s="2">
        <v>6.0</v>
      </c>
      <c r="D16" s="11">
        <v>0.0</v>
      </c>
      <c r="E16" s="11">
        <v>0.0</v>
      </c>
      <c r="F16" s="11">
        <v>0.0</v>
      </c>
      <c r="H16" s="8" t="s">
        <v>33</v>
      </c>
      <c r="I16" s="2" t="s">
        <v>17</v>
      </c>
      <c r="J16" s="2">
        <v>3.0</v>
      </c>
      <c r="K16" s="2">
        <v>3.0</v>
      </c>
      <c r="L16" s="2">
        <v>3.0</v>
      </c>
      <c r="M16" s="2">
        <v>3.0</v>
      </c>
      <c r="N16" s="2">
        <v>3.0</v>
      </c>
      <c r="P16" s="2" t="s">
        <v>17</v>
      </c>
      <c r="Q16" s="2">
        <v>3.0</v>
      </c>
      <c r="R16" s="2">
        <v>2.0</v>
      </c>
      <c r="S16" s="2">
        <v>3.0</v>
      </c>
      <c r="T16" s="2">
        <v>4.0</v>
      </c>
      <c r="U16" s="2">
        <v>3.0</v>
      </c>
    </row>
    <row r="17">
      <c r="A17" s="2" t="s">
        <v>25</v>
      </c>
      <c r="B17" s="2">
        <v>15.0</v>
      </c>
      <c r="C17" s="11">
        <v>0.0</v>
      </c>
      <c r="D17" s="11">
        <v>0.0</v>
      </c>
      <c r="E17" s="11">
        <v>0.0</v>
      </c>
      <c r="F17" s="11">
        <v>0.0</v>
      </c>
      <c r="H17" s="8" t="s">
        <v>34</v>
      </c>
      <c r="I17" s="2" t="s">
        <v>20</v>
      </c>
      <c r="J17" s="2">
        <v>4.0</v>
      </c>
      <c r="K17" s="2">
        <v>3.0</v>
      </c>
      <c r="L17" s="2">
        <v>4.0</v>
      </c>
      <c r="M17" s="2">
        <v>4.0</v>
      </c>
      <c r="N17" s="11"/>
      <c r="P17" s="2" t="s">
        <v>20</v>
      </c>
      <c r="Q17" s="2">
        <v>4.0</v>
      </c>
      <c r="R17" s="2">
        <v>4.0</v>
      </c>
      <c r="S17" s="2">
        <v>3.0</v>
      </c>
      <c r="T17" s="2">
        <v>4.0</v>
      </c>
      <c r="U17" s="11"/>
    </row>
    <row r="18">
      <c r="A18" s="10" t="s">
        <v>32</v>
      </c>
      <c r="B18" s="2"/>
      <c r="C18" s="2"/>
      <c r="D18" s="2"/>
      <c r="E18" s="2"/>
      <c r="F18" s="2"/>
      <c r="H18" s="8" t="s">
        <v>8</v>
      </c>
      <c r="I18" s="2" t="s">
        <v>17</v>
      </c>
      <c r="J18" s="2">
        <v>2.0</v>
      </c>
      <c r="K18" s="2">
        <v>4.0</v>
      </c>
      <c r="L18" s="2">
        <v>3.0</v>
      </c>
      <c r="M18" s="2">
        <v>3.0</v>
      </c>
      <c r="N18" s="2">
        <v>3.0</v>
      </c>
      <c r="P18" s="2" t="s">
        <v>17</v>
      </c>
      <c r="Q18" s="2">
        <v>2.0</v>
      </c>
      <c r="R18" s="2">
        <v>3.0</v>
      </c>
      <c r="S18" s="2">
        <v>3.0</v>
      </c>
      <c r="T18" s="2">
        <v>4.0</v>
      </c>
      <c r="U18" s="2">
        <v>3.0</v>
      </c>
    </row>
    <row r="19">
      <c r="A19" s="2" t="s">
        <v>17</v>
      </c>
      <c r="B19" s="2">
        <v>3.0</v>
      </c>
      <c r="C19" s="2">
        <v>3.0</v>
      </c>
      <c r="D19" s="2">
        <v>3.0</v>
      </c>
      <c r="E19" s="2">
        <v>3.0</v>
      </c>
      <c r="F19" s="2">
        <v>3.0</v>
      </c>
      <c r="H19" s="8" t="s">
        <v>35</v>
      </c>
      <c r="I19" s="2" t="s">
        <v>24</v>
      </c>
      <c r="J19" s="2">
        <v>5.0</v>
      </c>
      <c r="K19" s="2">
        <v>5.0</v>
      </c>
      <c r="L19" s="2">
        <v>5.0</v>
      </c>
      <c r="M19" s="11"/>
      <c r="N19" s="11"/>
      <c r="P19" s="2" t="s">
        <v>24</v>
      </c>
      <c r="Q19" s="2">
        <v>5.0</v>
      </c>
      <c r="R19" s="2">
        <v>5.0</v>
      </c>
      <c r="S19" s="2">
        <v>5.0</v>
      </c>
      <c r="T19" s="11"/>
      <c r="U19" s="11"/>
    </row>
    <row r="20">
      <c r="A20" s="2" t="s">
        <v>19</v>
      </c>
      <c r="B20" s="2">
        <v>3.0</v>
      </c>
      <c r="C20" s="2">
        <v>4.0</v>
      </c>
      <c r="D20" s="2">
        <v>4.0</v>
      </c>
      <c r="E20" s="2">
        <v>4.0</v>
      </c>
      <c r="F20" s="11">
        <v>0.0</v>
      </c>
      <c r="H20" s="3"/>
      <c r="I20" s="2" t="s">
        <v>17</v>
      </c>
      <c r="J20" s="2">
        <v>3.0</v>
      </c>
      <c r="K20" s="2">
        <v>3.0</v>
      </c>
      <c r="L20" s="2">
        <v>3.0</v>
      </c>
      <c r="M20" s="2">
        <v>3.0</v>
      </c>
      <c r="N20" s="2">
        <v>3.0</v>
      </c>
      <c r="P20" s="2" t="s">
        <v>17</v>
      </c>
      <c r="Q20" s="2">
        <v>3.0</v>
      </c>
      <c r="R20" s="2">
        <v>3.0</v>
      </c>
      <c r="S20" s="2">
        <v>3.0</v>
      </c>
      <c r="T20" s="2">
        <v>3.0</v>
      </c>
      <c r="U20" s="2">
        <v>3.0</v>
      </c>
    </row>
    <row r="21">
      <c r="A21" s="2" t="s">
        <v>21</v>
      </c>
      <c r="B21" s="2">
        <v>4.0</v>
      </c>
      <c r="C21" s="2">
        <v>6.0</v>
      </c>
      <c r="D21" s="2">
        <v>5.0</v>
      </c>
      <c r="E21" s="11">
        <v>0.0</v>
      </c>
      <c r="F21" s="11">
        <v>0.0</v>
      </c>
      <c r="H21" s="3"/>
      <c r="I21" s="2" t="s">
        <v>27</v>
      </c>
      <c r="J21" s="2">
        <v>6.0</v>
      </c>
      <c r="K21" s="2">
        <v>9.0</v>
      </c>
      <c r="L21" s="11"/>
      <c r="M21" s="11"/>
      <c r="N21" s="11"/>
      <c r="P21" s="2" t="s">
        <v>27</v>
      </c>
      <c r="Q21" s="2">
        <v>8.0</v>
      </c>
      <c r="R21" s="2">
        <v>7.0</v>
      </c>
      <c r="S21" s="11"/>
      <c r="T21" s="11"/>
      <c r="U21" s="11"/>
    </row>
    <row r="22">
      <c r="A22" s="2" t="s">
        <v>23</v>
      </c>
      <c r="B22" s="2">
        <v>7.0</v>
      </c>
      <c r="C22" s="2">
        <v>8.0</v>
      </c>
      <c r="D22" s="11">
        <v>0.0</v>
      </c>
      <c r="E22" s="11">
        <v>0.0</v>
      </c>
      <c r="F22" s="11">
        <v>0.0</v>
      </c>
      <c r="H22" s="3"/>
      <c r="I22" s="2" t="s">
        <v>17</v>
      </c>
      <c r="J22" s="2">
        <v>3.0</v>
      </c>
      <c r="K22" s="2">
        <v>2.0</v>
      </c>
      <c r="L22" s="2">
        <v>4.0</v>
      </c>
      <c r="M22" s="2">
        <v>3.0</v>
      </c>
      <c r="N22" s="2">
        <v>3.0</v>
      </c>
      <c r="P22" s="2" t="s">
        <v>17</v>
      </c>
      <c r="Q22" s="2">
        <v>2.0</v>
      </c>
      <c r="R22" s="2">
        <v>3.0</v>
      </c>
      <c r="S22" s="2">
        <v>4.0</v>
      </c>
      <c r="T22" s="2">
        <v>3.0</v>
      </c>
      <c r="U22" s="2">
        <v>3.0</v>
      </c>
    </row>
    <row r="23">
      <c r="A23" s="2" t="s">
        <v>25</v>
      </c>
      <c r="B23" s="2">
        <v>15.0</v>
      </c>
      <c r="C23" s="11">
        <v>0.0</v>
      </c>
      <c r="D23" s="11">
        <v>0.0</v>
      </c>
      <c r="E23" s="11">
        <v>0.0</v>
      </c>
      <c r="F23" s="11">
        <v>0.0</v>
      </c>
      <c r="H23" s="3"/>
      <c r="I23" s="2" t="s">
        <v>30</v>
      </c>
      <c r="J23" s="2">
        <v>15.0</v>
      </c>
      <c r="K23" s="11"/>
      <c r="L23" s="11"/>
      <c r="M23" s="11"/>
      <c r="N23" s="11"/>
      <c r="P23" s="2" t="s">
        <v>30</v>
      </c>
      <c r="Q23" s="2">
        <v>15.0</v>
      </c>
      <c r="R23" s="11"/>
      <c r="S23" s="11"/>
      <c r="T23" s="11"/>
      <c r="U23" s="11"/>
    </row>
    <row r="24">
      <c r="A24" s="6"/>
      <c r="B24" s="3"/>
      <c r="C24" s="3"/>
      <c r="D24" s="3"/>
      <c r="E24" s="3"/>
      <c r="F24" s="3"/>
      <c r="G24" s="3"/>
      <c r="H24" s="6"/>
      <c r="I24" s="6"/>
      <c r="J24" s="6"/>
      <c r="K24" s="3"/>
      <c r="L24" s="3"/>
      <c r="M24" s="3"/>
      <c r="N24" s="3"/>
      <c r="O24" s="3"/>
      <c r="P24" s="3"/>
    </row>
    <row r="27">
      <c r="A27" s="6" t="s">
        <v>36</v>
      </c>
      <c r="B27" s="3"/>
      <c r="C27" s="3"/>
      <c r="D27" s="3"/>
      <c r="E27" s="3"/>
      <c r="F27" s="6" t="s">
        <v>6</v>
      </c>
      <c r="G27" s="3"/>
      <c r="H27" s="3"/>
    </row>
    <row r="28">
      <c r="A28" s="7" t="s">
        <v>7</v>
      </c>
      <c r="B28" s="3"/>
      <c r="C28" s="3"/>
      <c r="D28" s="3"/>
      <c r="E28" s="3"/>
      <c r="F28" s="3"/>
      <c r="G28" s="3"/>
      <c r="H28" s="8" t="s">
        <v>37</v>
      </c>
      <c r="I28" s="7" t="s">
        <v>9</v>
      </c>
      <c r="J28" s="3"/>
      <c r="K28" s="3"/>
      <c r="L28" s="3"/>
      <c r="M28" s="3"/>
      <c r="N28" s="3"/>
      <c r="O28" s="3"/>
      <c r="P28" s="8"/>
      <c r="AA28">
        <f t="shared" ref="AA28:AE28" si="10">AVERAGE(J39,J41,J43,J45,J36,J34,J32,J30,Q39,Q41,Q43,Q45)</f>
        <v>2.916666667</v>
      </c>
      <c r="AB28">
        <f t="shared" si="10"/>
        <v>3.083333333</v>
      </c>
      <c r="AC28">
        <f t="shared" si="10"/>
        <v>3</v>
      </c>
      <c r="AD28">
        <f t="shared" si="10"/>
        <v>3.083333333</v>
      </c>
      <c r="AE28">
        <f t="shared" si="10"/>
        <v>2.916666667</v>
      </c>
    </row>
    <row r="29">
      <c r="A29" s="10" t="s">
        <v>10</v>
      </c>
      <c r="B29" s="2" t="s">
        <v>11</v>
      </c>
      <c r="C29" s="2" t="s">
        <v>12</v>
      </c>
      <c r="D29" s="2" t="s">
        <v>13</v>
      </c>
      <c r="E29" s="2" t="s">
        <v>14</v>
      </c>
      <c r="F29" s="2" t="s">
        <v>15</v>
      </c>
      <c r="H29" s="8" t="s">
        <v>35</v>
      </c>
      <c r="I29" s="10" t="s">
        <v>10</v>
      </c>
      <c r="J29" s="2" t="s">
        <v>11</v>
      </c>
      <c r="K29" s="2" t="s">
        <v>12</v>
      </c>
      <c r="L29" s="2" t="s">
        <v>13</v>
      </c>
      <c r="M29" s="2" t="s">
        <v>14</v>
      </c>
      <c r="N29" s="2" t="s">
        <v>15</v>
      </c>
      <c r="P29" s="9"/>
      <c r="AA29">
        <f t="shared" ref="AA29:AD29" si="11">AVERAGE(J40,J31,Q40)</f>
        <v>3.333333333</v>
      </c>
      <c r="AB29">
        <f t="shared" si="11"/>
        <v>3.666666667</v>
      </c>
      <c r="AC29">
        <f t="shared" si="11"/>
        <v>4</v>
      </c>
      <c r="AD29">
        <f t="shared" si="11"/>
        <v>4</v>
      </c>
    </row>
    <row r="30">
      <c r="A30" s="2" t="s">
        <v>17</v>
      </c>
      <c r="B30" s="2">
        <v>3.0</v>
      </c>
      <c r="C30" s="2">
        <v>3.0</v>
      </c>
      <c r="D30" s="2">
        <v>3.0</v>
      </c>
      <c r="E30" s="2">
        <v>3.0</v>
      </c>
      <c r="F30" s="2">
        <v>3.0</v>
      </c>
      <c r="H30" s="8" t="s">
        <v>22</v>
      </c>
      <c r="I30" s="2" t="s">
        <v>17</v>
      </c>
      <c r="J30" s="2">
        <v>3.0</v>
      </c>
      <c r="K30" s="2">
        <v>3.0</v>
      </c>
      <c r="L30" s="2">
        <v>3.0</v>
      </c>
      <c r="M30" s="2">
        <v>3.0</v>
      </c>
      <c r="N30" s="2">
        <v>3.0</v>
      </c>
      <c r="P30" s="9"/>
      <c r="AA30">
        <f t="shared" ref="AA30:AC30" si="12">AVERAGE(J33,J42,Q42)</f>
        <v>4.333333333</v>
      </c>
      <c r="AB30">
        <f t="shared" si="12"/>
        <v>5.333333333</v>
      </c>
      <c r="AC30">
        <f t="shared" si="12"/>
        <v>5.333333333</v>
      </c>
    </row>
    <row r="31">
      <c r="A31" s="2" t="s">
        <v>38</v>
      </c>
      <c r="B31" s="2">
        <v>4.0</v>
      </c>
      <c r="C31" s="2">
        <v>3.0</v>
      </c>
      <c r="D31" s="2">
        <v>4.0</v>
      </c>
      <c r="E31" s="2">
        <v>4.0</v>
      </c>
      <c r="F31" s="11"/>
      <c r="H31" s="8" t="s">
        <v>39</v>
      </c>
      <c r="I31" s="2" t="s">
        <v>40</v>
      </c>
      <c r="J31" s="2">
        <v>4.0</v>
      </c>
      <c r="K31" s="2">
        <v>3.0</v>
      </c>
      <c r="L31" s="2">
        <v>4.0</v>
      </c>
      <c r="M31" s="2">
        <v>4.0</v>
      </c>
      <c r="N31" s="11"/>
      <c r="P31" s="9"/>
      <c r="AA31">
        <f t="shared" ref="AA31:AB31" si="13">AVERAGE(J35,J44,Q44)</f>
        <v>7</v>
      </c>
      <c r="AB31">
        <f t="shared" si="13"/>
        <v>8</v>
      </c>
    </row>
    <row r="32">
      <c r="A32" s="2" t="s">
        <v>41</v>
      </c>
      <c r="B32" s="2">
        <v>5.0</v>
      </c>
      <c r="C32" s="2">
        <v>5.0</v>
      </c>
      <c r="D32" s="2">
        <v>5.0</v>
      </c>
      <c r="E32" s="11"/>
      <c r="F32" s="11"/>
      <c r="H32" s="8" t="s">
        <v>16</v>
      </c>
      <c r="I32" s="2" t="s">
        <v>17</v>
      </c>
      <c r="J32" s="2">
        <v>3.0</v>
      </c>
      <c r="K32" s="2">
        <v>3.0</v>
      </c>
      <c r="L32" s="2">
        <v>4.0</v>
      </c>
      <c r="M32" s="2">
        <v>3.0</v>
      </c>
      <c r="N32" s="2">
        <v>2.0</v>
      </c>
      <c r="P32" s="9"/>
      <c r="AA32" s="2">
        <v>15.0</v>
      </c>
    </row>
    <row r="33">
      <c r="A33" s="2" t="s">
        <v>42</v>
      </c>
      <c r="B33" s="2">
        <v>9.0</v>
      </c>
      <c r="C33" s="2">
        <v>6.0</v>
      </c>
      <c r="D33" s="11"/>
      <c r="E33" s="11"/>
      <c r="F33" s="11"/>
      <c r="H33" s="8" t="s">
        <v>8</v>
      </c>
      <c r="I33" s="2" t="s">
        <v>43</v>
      </c>
      <c r="J33" s="2">
        <v>4.0</v>
      </c>
      <c r="K33" s="2">
        <v>5.0</v>
      </c>
      <c r="L33" s="2">
        <v>6.0</v>
      </c>
      <c r="M33" s="11"/>
      <c r="N33" s="11"/>
      <c r="P33" s="9"/>
    </row>
    <row r="34">
      <c r="A34" s="2" t="s">
        <v>44</v>
      </c>
      <c r="B34" s="2">
        <v>15.0</v>
      </c>
      <c r="C34" s="11"/>
      <c r="D34" s="11"/>
      <c r="E34" s="11"/>
      <c r="F34" s="11"/>
      <c r="H34" s="8" t="s">
        <v>45</v>
      </c>
      <c r="I34" s="2" t="s">
        <v>17</v>
      </c>
      <c r="J34" s="2">
        <v>2.0</v>
      </c>
      <c r="K34" s="2">
        <v>3.0</v>
      </c>
      <c r="L34" s="2">
        <v>3.0</v>
      </c>
      <c r="M34" s="2">
        <v>4.0</v>
      </c>
      <c r="N34" s="2">
        <v>3.0</v>
      </c>
      <c r="P34" s="9"/>
    </row>
    <row r="35">
      <c r="A35" s="10" t="s">
        <v>26</v>
      </c>
      <c r="B35" s="2"/>
      <c r="C35" s="2"/>
      <c r="D35" s="2"/>
      <c r="E35" s="2"/>
      <c r="F35" s="2"/>
      <c r="H35" s="12"/>
      <c r="I35" s="2" t="s">
        <v>46</v>
      </c>
      <c r="J35" s="2">
        <v>8.0</v>
      </c>
      <c r="K35" s="2">
        <v>7.0</v>
      </c>
      <c r="L35" s="11"/>
      <c r="M35" s="11"/>
      <c r="N35" s="11"/>
      <c r="P35" s="9"/>
    </row>
    <row r="36">
      <c r="A36" s="2" t="s">
        <v>17</v>
      </c>
      <c r="B36" s="2">
        <v>2.0</v>
      </c>
      <c r="C36" s="2">
        <v>3.0</v>
      </c>
      <c r="D36" s="2">
        <v>3.0</v>
      </c>
      <c r="E36" s="2">
        <v>4.0</v>
      </c>
      <c r="F36" s="2">
        <v>3.0</v>
      </c>
      <c r="H36" s="8" t="s">
        <v>28</v>
      </c>
      <c r="I36" s="2" t="s">
        <v>17</v>
      </c>
      <c r="J36" s="2">
        <v>3.0</v>
      </c>
      <c r="K36" s="2">
        <v>3.0</v>
      </c>
      <c r="L36" s="2">
        <v>3.0</v>
      </c>
      <c r="M36" s="2">
        <v>3.0</v>
      </c>
      <c r="N36" s="2">
        <v>3.0</v>
      </c>
      <c r="P36" s="9"/>
    </row>
    <row r="37">
      <c r="A37" s="2" t="s">
        <v>38</v>
      </c>
      <c r="B37" s="2">
        <v>4.0</v>
      </c>
      <c r="C37" s="2">
        <v>3.0</v>
      </c>
      <c r="D37" s="2">
        <v>4.0</v>
      </c>
      <c r="E37" s="2">
        <v>4.0</v>
      </c>
      <c r="F37" s="11"/>
      <c r="H37" s="8" t="s">
        <v>29</v>
      </c>
      <c r="I37" s="2" t="s">
        <v>47</v>
      </c>
      <c r="J37" s="2">
        <v>15.0</v>
      </c>
      <c r="K37" s="11"/>
      <c r="L37" s="11"/>
      <c r="M37" s="11"/>
      <c r="N37" s="11"/>
      <c r="P37" s="9"/>
    </row>
    <row r="38">
      <c r="A38" s="2" t="s">
        <v>41</v>
      </c>
      <c r="B38" s="2">
        <v>4.0</v>
      </c>
      <c r="C38" s="2">
        <v>5.0</v>
      </c>
      <c r="D38" s="2">
        <v>6.0</v>
      </c>
      <c r="E38" s="11"/>
      <c r="F38" s="11"/>
      <c r="H38" s="8" t="s">
        <v>31</v>
      </c>
      <c r="I38" s="10" t="s">
        <v>26</v>
      </c>
      <c r="J38" s="2"/>
      <c r="K38" s="2"/>
      <c r="L38" s="2"/>
      <c r="M38" s="2"/>
      <c r="N38" s="2"/>
      <c r="P38" s="10" t="s">
        <v>32</v>
      </c>
      <c r="Q38" s="2"/>
      <c r="R38" s="2"/>
      <c r="S38" s="2"/>
      <c r="T38" s="2"/>
      <c r="U38" s="2"/>
    </row>
    <row r="39">
      <c r="A39" s="2" t="s">
        <v>42</v>
      </c>
      <c r="B39" s="2">
        <v>8.0</v>
      </c>
      <c r="C39" s="2">
        <v>7.0</v>
      </c>
      <c r="D39" s="11"/>
      <c r="E39" s="11"/>
      <c r="F39" s="11"/>
      <c r="H39" s="8" t="s">
        <v>33</v>
      </c>
      <c r="I39" s="2" t="s">
        <v>17</v>
      </c>
      <c r="J39" s="2">
        <v>2.0</v>
      </c>
      <c r="K39" s="2">
        <v>4.0</v>
      </c>
      <c r="L39" s="2">
        <v>3.0</v>
      </c>
      <c r="M39" s="2">
        <v>3.0</v>
      </c>
      <c r="N39" s="2">
        <v>3.0</v>
      </c>
      <c r="P39" s="2" t="s">
        <v>17</v>
      </c>
      <c r="Q39" s="2">
        <v>3.0</v>
      </c>
      <c r="R39" s="2">
        <v>3.0</v>
      </c>
      <c r="S39" s="2">
        <v>3.0</v>
      </c>
      <c r="T39" s="2">
        <v>3.0</v>
      </c>
      <c r="U39" s="2">
        <v>3.0</v>
      </c>
    </row>
    <row r="40">
      <c r="A40" s="2" t="s">
        <v>44</v>
      </c>
      <c r="B40" s="2">
        <v>15.0</v>
      </c>
      <c r="C40" s="11"/>
      <c r="D40" s="11"/>
      <c r="E40" s="11"/>
      <c r="F40" s="11"/>
      <c r="H40" s="8" t="s">
        <v>34</v>
      </c>
      <c r="I40" s="2" t="s">
        <v>40</v>
      </c>
      <c r="J40" s="2">
        <v>3.0</v>
      </c>
      <c r="K40" s="2">
        <v>4.0</v>
      </c>
      <c r="L40" s="2">
        <v>4.0</v>
      </c>
      <c r="M40" s="2">
        <v>4.0</v>
      </c>
      <c r="N40" s="11"/>
      <c r="P40" s="2" t="s">
        <v>20</v>
      </c>
      <c r="Q40" s="2">
        <v>3.0</v>
      </c>
      <c r="R40" s="2">
        <v>4.0</v>
      </c>
      <c r="S40" s="2">
        <v>4.0</v>
      </c>
      <c r="T40" s="2">
        <v>4.0</v>
      </c>
      <c r="U40" s="11"/>
    </row>
    <row r="41">
      <c r="A41" s="10" t="s">
        <v>32</v>
      </c>
      <c r="B41" s="2"/>
      <c r="C41" s="2"/>
      <c r="D41" s="2"/>
      <c r="E41" s="2"/>
      <c r="F41" s="2"/>
      <c r="H41" s="8" t="s">
        <v>8</v>
      </c>
      <c r="I41" s="2" t="s">
        <v>17</v>
      </c>
      <c r="J41" s="2">
        <v>3.0</v>
      </c>
      <c r="K41" s="2">
        <v>3.0</v>
      </c>
      <c r="L41" s="2">
        <v>3.0</v>
      </c>
      <c r="M41" s="2">
        <v>3.0</v>
      </c>
      <c r="N41" s="2">
        <v>3.0</v>
      </c>
      <c r="P41" s="2" t="s">
        <v>17</v>
      </c>
      <c r="Q41" s="2">
        <v>3.0</v>
      </c>
      <c r="R41" s="2">
        <v>4.0</v>
      </c>
      <c r="S41" s="2">
        <v>3.0</v>
      </c>
      <c r="T41" s="2">
        <v>2.0</v>
      </c>
      <c r="U41" s="2">
        <v>3.0</v>
      </c>
    </row>
    <row r="42">
      <c r="A42" s="2" t="s">
        <v>17</v>
      </c>
      <c r="B42" s="2">
        <v>3.0</v>
      </c>
      <c r="C42" s="2">
        <v>4.0</v>
      </c>
      <c r="D42" s="2">
        <v>3.0</v>
      </c>
      <c r="E42" s="2">
        <v>3.0</v>
      </c>
      <c r="F42" s="2">
        <v>2.0</v>
      </c>
      <c r="H42" s="8" t="s">
        <v>35</v>
      </c>
      <c r="I42" s="2" t="s">
        <v>43</v>
      </c>
      <c r="J42" s="2">
        <v>5.0</v>
      </c>
      <c r="K42" s="2">
        <v>5.0</v>
      </c>
      <c r="L42" s="2">
        <v>5.0</v>
      </c>
      <c r="M42" s="11"/>
      <c r="N42" s="11"/>
      <c r="P42" s="2" t="s">
        <v>24</v>
      </c>
      <c r="Q42" s="2">
        <v>4.0</v>
      </c>
      <c r="R42" s="2">
        <v>6.0</v>
      </c>
      <c r="S42" s="2">
        <v>5.0</v>
      </c>
      <c r="T42" s="11"/>
      <c r="U42" s="11"/>
    </row>
    <row r="43">
      <c r="A43" s="2" t="s">
        <v>38</v>
      </c>
      <c r="B43" s="2">
        <v>3.0</v>
      </c>
      <c r="C43" s="2">
        <v>4.0</v>
      </c>
      <c r="D43" s="2">
        <v>4.0</v>
      </c>
      <c r="E43" s="2">
        <v>4.0</v>
      </c>
      <c r="F43" s="11"/>
      <c r="H43" s="3"/>
      <c r="I43" s="2" t="s">
        <v>17</v>
      </c>
      <c r="J43" s="2">
        <v>3.0</v>
      </c>
      <c r="K43" s="2">
        <v>3.0</v>
      </c>
      <c r="L43" s="2">
        <v>3.0</v>
      </c>
      <c r="M43" s="2">
        <v>3.0</v>
      </c>
      <c r="N43" s="2">
        <v>3.0</v>
      </c>
      <c r="P43" s="2" t="s">
        <v>17</v>
      </c>
      <c r="Q43" s="2">
        <v>3.0</v>
      </c>
      <c r="R43" s="2">
        <v>3.0</v>
      </c>
      <c r="S43" s="2">
        <v>2.0</v>
      </c>
      <c r="T43" s="2">
        <v>4.0</v>
      </c>
      <c r="U43" s="2">
        <v>3.0</v>
      </c>
    </row>
    <row r="44">
      <c r="A44" s="2" t="s">
        <v>41</v>
      </c>
      <c r="B44" s="2">
        <v>5.0</v>
      </c>
      <c r="C44" s="2">
        <v>5.0</v>
      </c>
      <c r="D44" s="2">
        <v>5.0</v>
      </c>
      <c r="E44" s="11"/>
      <c r="F44" s="11"/>
      <c r="H44" s="3"/>
      <c r="I44" s="2" t="s">
        <v>46</v>
      </c>
      <c r="J44" s="2">
        <v>7.0</v>
      </c>
      <c r="K44" s="2">
        <v>8.0</v>
      </c>
      <c r="L44" s="11"/>
      <c r="M44" s="11"/>
      <c r="N44" s="11"/>
      <c r="P44" s="2" t="s">
        <v>27</v>
      </c>
      <c r="Q44" s="2">
        <v>6.0</v>
      </c>
      <c r="R44" s="2">
        <v>9.0</v>
      </c>
      <c r="S44" s="11"/>
      <c r="T44" s="11"/>
      <c r="U44" s="11"/>
    </row>
    <row r="45">
      <c r="A45" s="2" t="s">
        <v>42</v>
      </c>
      <c r="B45" s="2">
        <v>7.0</v>
      </c>
      <c r="C45" s="2">
        <v>8.0</v>
      </c>
      <c r="D45" s="11"/>
      <c r="E45" s="11"/>
      <c r="F45" s="11"/>
      <c r="H45" s="3"/>
      <c r="I45" s="2" t="s">
        <v>17</v>
      </c>
      <c r="J45" s="2">
        <v>4.0</v>
      </c>
      <c r="K45" s="2">
        <v>2.0</v>
      </c>
      <c r="L45" s="2">
        <v>3.0</v>
      </c>
      <c r="M45" s="2">
        <v>3.0</v>
      </c>
      <c r="N45" s="2">
        <v>3.0</v>
      </c>
      <c r="P45" s="2" t="s">
        <v>17</v>
      </c>
      <c r="Q45" s="2">
        <v>3.0</v>
      </c>
      <c r="R45" s="2">
        <v>3.0</v>
      </c>
      <c r="S45" s="2">
        <v>3.0</v>
      </c>
      <c r="T45" s="2">
        <v>3.0</v>
      </c>
      <c r="U45" s="2">
        <v>3.0</v>
      </c>
    </row>
    <row r="46">
      <c r="A46" s="2" t="s">
        <v>44</v>
      </c>
      <c r="B46" s="2">
        <v>15.0</v>
      </c>
      <c r="C46" s="11"/>
      <c r="D46" s="11"/>
      <c r="E46" s="11"/>
      <c r="F46" s="11"/>
      <c r="H46" s="3"/>
      <c r="I46" s="2" t="s">
        <v>47</v>
      </c>
      <c r="J46" s="2">
        <v>15.0</v>
      </c>
      <c r="K46" s="11"/>
      <c r="L46" s="11"/>
      <c r="M46" s="11"/>
      <c r="N46" s="11"/>
      <c r="P46" s="2" t="s">
        <v>30</v>
      </c>
      <c r="Q46" s="2">
        <v>15.0</v>
      </c>
      <c r="R46" s="11"/>
      <c r="S46" s="11"/>
      <c r="T46" s="11"/>
      <c r="U46" s="11"/>
    </row>
    <row r="47">
      <c r="A47" s="6"/>
      <c r="B47" s="3"/>
      <c r="C47" s="3"/>
      <c r="D47" s="3"/>
      <c r="E47" s="3"/>
      <c r="F47" s="3"/>
      <c r="G47" s="3"/>
      <c r="H47" s="6"/>
      <c r="I47" s="6"/>
      <c r="J47" s="6"/>
      <c r="K47" s="3"/>
      <c r="L47" s="3"/>
      <c r="M47" s="3"/>
      <c r="N47" s="3"/>
      <c r="O47" s="3"/>
      <c r="P47" s="3"/>
    </row>
    <row r="50">
      <c r="A50" s="6" t="s">
        <v>48</v>
      </c>
      <c r="B50" s="3"/>
      <c r="C50" s="3"/>
      <c r="D50" s="3"/>
      <c r="E50" s="3"/>
      <c r="F50" s="6" t="s">
        <v>6</v>
      </c>
      <c r="G50" s="3"/>
      <c r="H50" s="3"/>
    </row>
    <row r="51">
      <c r="A51" s="7" t="s">
        <v>7</v>
      </c>
      <c r="B51" s="3"/>
      <c r="C51" s="3"/>
      <c r="D51" s="3"/>
      <c r="E51" s="3"/>
      <c r="F51" s="3"/>
      <c r="G51" s="3"/>
      <c r="H51" s="8" t="s">
        <v>49</v>
      </c>
      <c r="I51" s="7" t="s">
        <v>9</v>
      </c>
      <c r="J51" s="3"/>
      <c r="K51" s="3"/>
      <c r="L51" s="3"/>
      <c r="M51" s="3"/>
      <c r="N51" s="3"/>
      <c r="O51" s="3"/>
      <c r="P51" s="8"/>
      <c r="AA51">
        <f t="shared" ref="AA51:AE51" si="14">AVERAGE(J62,J64,J66,J68,J59,J57,J55,J53,Q62,Q64,Q66,Q68)</f>
        <v>3</v>
      </c>
      <c r="AB51">
        <f t="shared" si="14"/>
        <v>2.916666667</v>
      </c>
      <c r="AC51">
        <f t="shared" si="14"/>
        <v>2.916666667</v>
      </c>
      <c r="AD51">
        <f t="shared" si="14"/>
        <v>3.25</v>
      </c>
      <c r="AE51">
        <f t="shared" si="14"/>
        <v>2.916666667</v>
      </c>
    </row>
    <row r="52">
      <c r="A52" s="10" t="s">
        <v>10</v>
      </c>
      <c r="B52" s="2" t="s">
        <v>11</v>
      </c>
      <c r="C52" s="2" t="s">
        <v>12</v>
      </c>
      <c r="D52" s="2" t="s">
        <v>13</v>
      </c>
      <c r="E52" s="2" t="s">
        <v>14</v>
      </c>
      <c r="F52" s="2" t="s">
        <v>15</v>
      </c>
      <c r="H52" s="8" t="s">
        <v>31</v>
      </c>
      <c r="I52" s="10" t="s">
        <v>10</v>
      </c>
      <c r="J52" s="2" t="s">
        <v>11</v>
      </c>
      <c r="K52" s="2" t="s">
        <v>12</v>
      </c>
      <c r="L52" s="2" t="s">
        <v>13</v>
      </c>
      <c r="M52" s="2" t="s">
        <v>14</v>
      </c>
      <c r="N52" s="2" t="s">
        <v>15</v>
      </c>
      <c r="P52" s="9"/>
      <c r="AA52">
        <f t="shared" ref="AA52:AD52" si="15">AVERAGE(J63,J54,Q63)</f>
        <v>3.666666667</v>
      </c>
      <c r="AB52">
        <f t="shared" si="15"/>
        <v>4</v>
      </c>
      <c r="AC52">
        <f t="shared" si="15"/>
        <v>4</v>
      </c>
      <c r="AD52">
        <f t="shared" si="15"/>
        <v>3.333333333</v>
      </c>
    </row>
    <row r="53">
      <c r="A53" s="2" t="s">
        <v>17</v>
      </c>
      <c r="B53" s="2">
        <v>2.0</v>
      </c>
      <c r="C53" s="2">
        <v>4.0</v>
      </c>
      <c r="D53" s="2">
        <v>3.0</v>
      </c>
      <c r="E53" s="2">
        <v>3.0</v>
      </c>
      <c r="F53" s="2">
        <v>3.0</v>
      </c>
      <c r="H53" s="8" t="s">
        <v>50</v>
      </c>
      <c r="I53" s="2" t="s">
        <v>17</v>
      </c>
      <c r="J53" s="2">
        <v>3.0</v>
      </c>
      <c r="K53" s="2">
        <v>3.0</v>
      </c>
      <c r="L53" s="2">
        <v>3.0</v>
      </c>
      <c r="M53" s="2">
        <v>3.0</v>
      </c>
      <c r="N53" s="2">
        <v>3.0</v>
      </c>
      <c r="P53" s="9"/>
      <c r="AA53">
        <f t="shared" ref="AA53:AC53" si="16">AVERAGE(J56,J65,Q65)</f>
        <v>4.333333333</v>
      </c>
      <c r="AB53">
        <f t="shared" si="16"/>
        <v>5.666666667</v>
      </c>
      <c r="AC53">
        <f t="shared" si="16"/>
        <v>5</v>
      </c>
    </row>
    <row r="54">
      <c r="A54" s="2" t="s">
        <v>38</v>
      </c>
      <c r="B54" s="2">
        <v>3.0</v>
      </c>
      <c r="C54" s="2">
        <v>4.0</v>
      </c>
      <c r="D54" s="2">
        <v>4.0</v>
      </c>
      <c r="E54" s="2">
        <v>4.0</v>
      </c>
      <c r="F54" s="11"/>
      <c r="H54" s="8" t="s">
        <v>35</v>
      </c>
      <c r="I54" s="2" t="s">
        <v>51</v>
      </c>
      <c r="J54" s="2">
        <v>4.0</v>
      </c>
      <c r="K54" s="2">
        <v>4.0</v>
      </c>
      <c r="L54" s="2">
        <v>4.0</v>
      </c>
      <c r="M54" s="2">
        <v>3.0</v>
      </c>
      <c r="N54" s="11" t="s">
        <v>52</v>
      </c>
      <c r="P54" s="9"/>
      <c r="AA54">
        <f t="shared" ref="AA54:AB54" si="17">AVERAGE(J58,J67,Q67)</f>
        <v>7.333333333</v>
      </c>
      <c r="AB54">
        <f t="shared" si="17"/>
        <v>7.666666667</v>
      </c>
    </row>
    <row r="55">
      <c r="A55" s="2" t="s">
        <v>21</v>
      </c>
      <c r="B55" s="2">
        <v>6.0</v>
      </c>
      <c r="C55" s="2">
        <v>5.0</v>
      </c>
      <c r="D55" s="2">
        <v>4.0</v>
      </c>
      <c r="E55" s="11"/>
      <c r="F55" s="11"/>
      <c r="H55" s="8" t="s">
        <v>53</v>
      </c>
      <c r="I55" s="2" t="s">
        <v>17</v>
      </c>
      <c r="J55" s="2">
        <v>2.0</v>
      </c>
      <c r="K55" s="2">
        <v>3.0</v>
      </c>
      <c r="L55" s="2">
        <v>3.0</v>
      </c>
      <c r="M55" s="2">
        <v>4.0</v>
      </c>
      <c r="N55" s="2">
        <v>3.0</v>
      </c>
      <c r="P55" s="9"/>
      <c r="AA55" s="2">
        <v>15.0</v>
      </c>
    </row>
    <row r="56">
      <c r="A56" s="2" t="s">
        <v>42</v>
      </c>
      <c r="B56" s="2">
        <v>7.0</v>
      </c>
      <c r="C56" s="2">
        <v>8.0</v>
      </c>
      <c r="D56" s="11"/>
      <c r="E56" s="11"/>
      <c r="F56" s="11"/>
      <c r="H56" s="8"/>
      <c r="I56" s="2" t="s">
        <v>54</v>
      </c>
      <c r="J56" s="2">
        <v>5.0</v>
      </c>
      <c r="K56" s="2">
        <v>5.0</v>
      </c>
      <c r="L56" s="2">
        <v>5.0</v>
      </c>
      <c r="M56" s="11" t="s">
        <v>55</v>
      </c>
      <c r="N56" s="11" t="s">
        <v>52</v>
      </c>
      <c r="P56" s="9"/>
    </row>
    <row r="57">
      <c r="A57" s="2" t="s">
        <v>25</v>
      </c>
      <c r="B57" s="2">
        <v>15.0</v>
      </c>
      <c r="C57" s="11"/>
      <c r="D57" s="11"/>
      <c r="E57" s="11"/>
      <c r="F57" s="11"/>
      <c r="H57" s="8"/>
      <c r="I57" s="2" t="s">
        <v>17</v>
      </c>
      <c r="J57" s="2">
        <v>3.0</v>
      </c>
      <c r="K57" s="2">
        <v>3.0</v>
      </c>
      <c r="L57" s="2">
        <v>3.0</v>
      </c>
      <c r="M57" s="2">
        <v>3.0</v>
      </c>
      <c r="N57" s="2">
        <v>3.0</v>
      </c>
      <c r="P57" s="9"/>
    </row>
    <row r="58">
      <c r="A58" s="10" t="s">
        <v>26</v>
      </c>
      <c r="B58" s="2"/>
      <c r="C58" s="2"/>
      <c r="D58" s="2"/>
      <c r="E58" s="2"/>
      <c r="F58" s="2"/>
      <c r="H58" s="12"/>
      <c r="I58" s="2" t="s">
        <v>56</v>
      </c>
      <c r="J58" s="2">
        <v>8.0</v>
      </c>
      <c r="K58" s="2">
        <v>7.0</v>
      </c>
      <c r="L58" s="11" t="s">
        <v>52</v>
      </c>
      <c r="M58" s="11" t="s">
        <v>55</v>
      </c>
      <c r="N58" s="11" t="s">
        <v>52</v>
      </c>
      <c r="P58" s="9"/>
    </row>
    <row r="59">
      <c r="A59" s="2" t="s">
        <v>17</v>
      </c>
      <c r="B59" s="2">
        <v>3.0</v>
      </c>
      <c r="C59" s="2">
        <v>3.0</v>
      </c>
      <c r="D59" s="2">
        <v>3.0</v>
      </c>
      <c r="E59" s="2">
        <v>3.0</v>
      </c>
      <c r="F59" s="2">
        <v>3.0</v>
      </c>
      <c r="H59" s="8" t="s">
        <v>28</v>
      </c>
      <c r="I59" s="2" t="s">
        <v>17</v>
      </c>
      <c r="J59" s="2">
        <v>3.0</v>
      </c>
      <c r="K59" s="2">
        <v>3.0</v>
      </c>
      <c r="L59" s="2">
        <v>3.0</v>
      </c>
      <c r="M59" s="2">
        <v>3.0</v>
      </c>
      <c r="N59" s="2">
        <v>3.0</v>
      </c>
      <c r="P59" s="9"/>
    </row>
    <row r="60">
      <c r="A60" s="2" t="s">
        <v>38</v>
      </c>
      <c r="B60" s="2">
        <v>3.0</v>
      </c>
      <c r="C60" s="2">
        <v>4.0</v>
      </c>
      <c r="D60" s="2">
        <v>4.0</v>
      </c>
      <c r="E60" s="2">
        <v>4.0</v>
      </c>
      <c r="F60" s="11"/>
      <c r="H60" s="8" t="s">
        <v>29</v>
      </c>
      <c r="I60" s="2" t="s">
        <v>57</v>
      </c>
      <c r="J60" s="2">
        <v>15.0</v>
      </c>
      <c r="K60" s="11" t="s">
        <v>55</v>
      </c>
      <c r="L60" s="11" t="s">
        <v>52</v>
      </c>
      <c r="M60" s="11" t="s">
        <v>55</v>
      </c>
      <c r="N60" s="11" t="s">
        <v>52</v>
      </c>
      <c r="P60" s="9"/>
    </row>
    <row r="61">
      <c r="A61" s="2" t="s">
        <v>21</v>
      </c>
      <c r="B61" s="2">
        <v>5.0</v>
      </c>
      <c r="C61" s="2">
        <v>4.0</v>
      </c>
      <c r="D61" s="2">
        <v>6.0</v>
      </c>
      <c r="E61" s="11"/>
      <c r="F61" s="11"/>
      <c r="H61" s="8" t="s">
        <v>31</v>
      </c>
      <c r="I61" s="10" t="s">
        <v>26</v>
      </c>
      <c r="J61" s="2"/>
      <c r="K61" s="2"/>
      <c r="L61" s="2"/>
      <c r="M61" s="2"/>
      <c r="N61" s="2"/>
      <c r="P61" s="10" t="s">
        <v>32</v>
      </c>
      <c r="Q61" s="2"/>
      <c r="R61" s="2"/>
      <c r="S61" s="2"/>
      <c r="T61" s="2"/>
      <c r="U61" s="2"/>
    </row>
    <row r="62">
      <c r="A62" s="2" t="s">
        <v>42</v>
      </c>
      <c r="B62" s="2">
        <v>6.0</v>
      </c>
      <c r="C62" s="2">
        <v>9.0</v>
      </c>
      <c r="D62" s="11"/>
      <c r="E62" s="11"/>
      <c r="F62" s="11"/>
      <c r="H62" s="8" t="s">
        <v>33</v>
      </c>
      <c r="I62" s="2" t="s">
        <v>17</v>
      </c>
      <c r="J62" s="2">
        <v>3.0</v>
      </c>
      <c r="K62" s="2">
        <v>3.0</v>
      </c>
      <c r="L62" s="2">
        <v>3.0</v>
      </c>
      <c r="M62" s="2">
        <v>4.0</v>
      </c>
      <c r="N62" s="2">
        <v>2.0</v>
      </c>
      <c r="P62" s="2" t="s">
        <v>17</v>
      </c>
      <c r="Q62" s="2">
        <v>3.0</v>
      </c>
      <c r="R62" s="2">
        <v>2.0</v>
      </c>
      <c r="S62" s="2">
        <v>3.0</v>
      </c>
      <c r="T62" s="2">
        <v>4.0</v>
      </c>
      <c r="U62" s="2">
        <v>3.0</v>
      </c>
    </row>
    <row r="63">
      <c r="A63" s="2" t="s">
        <v>25</v>
      </c>
      <c r="B63" s="2">
        <v>15.0</v>
      </c>
      <c r="C63" s="11"/>
      <c r="D63" s="11"/>
      <c r="E63" s="11"/>
      <c r="F63" s="11"/>
      <c r="H63" s="8" t="s">
        <v>34</v>
      </c>
      <c r="I63" s="2" t="s">
        <v>51</v>
      </c>
      <c r="J63" s="2">
        <v>3.0</v>
      </c>
      <c r="K63" s="2">
        <v>4.0</v>
      </c>
      <c r="L63" s="2">
        <v>4.0</v>
      </c>
      <c r="M63" s="2">
        <v>4.0</v>
      </c>
      <c r="N63" s="11" t="s">
        <v>52</v>
      </c>
      <c r="P63" s="2" t="s">
        <v>20</v>
      </c>
      <c r="Q63" s="2">
        <v>4.0</v>
      </c>
      <c r="R63" s="2">
        <v>4.0</v>
      </c>
      <c r="S63" s="2">
        <v>4.0</v>
      </c>
      <c r="T63" s="2">
        <v>3.0</v>
      </c>
      <c r="U63" s="11"/>
    </row>
    <row r="64">
      <c r="A64" s="10" t="s">
        <v>32</v>
      </c>
      <c r="B64" s="2"/>
      <c r="C64" s="2"/>
      <c r="D64" s="2"/>
      <c r="E64" s="2"/>
      <c r="F64" s="2"/>
      <c r="H64" s="8" t="s">
        <v>8</v>
      </c>
      <c r="I64" s="2" t="s">
        <v>17</v>
      </c>
      <c r="J64" s="2">
        <v>3.0</v>
      </c>
      <c r="K64" s="2">
        <v>3.0</v>
      </c>
      <c r="L64" s="2">
        <v>3.0</v>
      </c>
      <c r="M64" s="2">
        <v>3.0</v>
      </c>
      <c r="N64" s="2">
        <v>3.0</v>
      </c>
      <c r="P64" s="2" t="s">
        <v>17</v>
      </c>
      <c r="Q64" s="2">
        <v>4.0</v>
      </c>
      <c r="R64" s="2">
        <v>3.0</v>
      </c>
      <c r="S64" s="2">
        <v>3.0</v>
      </c>
      <c r="T64" s="2">
        <v>3.0</v>
      </c>
      <c r="U64" s="2">
        <v>2.0</v>
      </c>
    </row>
    <row r="65">
      <c r="A65" s="2" t="s">
        <v>17</v>
      </c>
      <c r="B65" s="2">
        <v>3.0</v>
      </c>
      <c r="C65" s="2">
        <v>3.0</v>
      </c>
      <c r="D65" s="2">
        <v>3.0</v>
      </c>
      <c r="E65" s="2">
        <v>3.0</v>
      </c>
      <c r="F65" s="2">
        <v>3.0</v>
      </c>
      <c r="H65" s="8" t="s">
        <v>35</v>
      </c>
      <c r="I65" s="2" t="s">
        <v>54</v>
      </c>
      <c r="J65" s="2">
        <v>4.0</v>
      </c>
      <c r="K65" s="2">
        <v>6.0</v>
      </c>
      <c r="L65" s="2">
        <v>5.0</v>
      </c>
      <c r="M65" s="11" t="s">
        <v>55</v>
      </c>
      <c r="N65" s="11" t="s">
        <v>52</v>
      </c>
      <c r="P65" s="2" t="s">
        <v>24</v>
      </c>
      <c r="Q65" s="2">
        <v>4.0</v>
      </c>
      <c r="R65" s="2">
        <v>6.0</v>
      </c>
      <c r="S65" s="2">
        <v>5.0</v>
      </c>
      <c r="T65" s="11"/>
      <c r="U65" s="11"/>
    </row>
    <row r="66">
      <c r="A66" s="2" t="s">
        <v>38</v>
      </c>
      <c r="B66" s="2">
        <v>4.0</v>
      </c>
      <c r="C66" s="2">
        <v>4.0</v>
      </c>
      <c r="D66" s="2">
        <v>4.0</v>
      </c>
      <c r="E66" s="2">
        <v>3.0</v>
      </c>
      <c r="F66" s="11"/>
      <c r="H66" s="3"/>
      <c r="I66" s="2" t="s">
        <v>17</v>
      </c>
      <c r="J66" s="2">
        <v>3.0</v>
      </c>
      <c r="K66" s="2">
        <v>3.0</v>
      </c>
      <c r="L66" s="2">
        <v>3.0</v>
      </c>
      <c r="M66" s="2">
        <v>3.0</v>
      </c>
      <c r="N66" s="2">
        <v>3.0</v>
      </c>
      <c r="P66" s="2" t="s">
        <v>17</v>
      </c>
      <c r="Q66" s="2">
        <v>3.0</v>
      </c>
      <c r="R66" s="2">
        <v>3.0</v>
      </c>
      <c r="S66" s="2">
        <v>2.0</v>
      </c>
      <c r="T66" s="2">
        <v>3.0</v>
      </c>
      <c r="U66" s="2">
        <v>4.0</v>
      </c>
    </row>
    <row r="67">
      <c r="A67" s="2" t="s">
        <v>21</v>
      </c>
      <c r="B67" s="2">
        <v>5.0</v>
      </c>
      <c r="C67" s="2">
        <v>5.0</v>
      </c>
      <c r="D67" s="2">
        <v>5.0</v>
      </c>
      <c r="E67" s="11"/>
      <c r="F67" s="11"/>
      <c r="H67" s="3"/>
      <c r="I67" s="2" t="s">
        <v>56</v>
      </c>
      <c r="J67" s="2">
        <v>6.0</v>
      </c>
      <c r="K67" s="2">
        <v>9.0</v>
      </c>
      <c r="L67" s="11" t="s">
        <v>52</v>
      </c>
      <c r="M67" s="11" t="s">
        <v>55</v>
      </c>
      <c r="N67" s="11" t="s">
        <v>52</v>
      </c>
      <c r="P67" s="2" t="s">
        <v>27</v>
      </c>
      <c r="Q67" s="2">
        <v>8.0</v>
      </c>
      <c r="R67" s="2">
        <v>7.0</v>
      </c>
      <c r="S67" s="11"/>
      <c r="T67" s="11"/>
      <c r="U67" s="11"/>
    </row>
    <row r="68">
      <c r="A68" s="2" t="s">
        <v>42</v>
      </c>
      <c r="B68" s="2">
        <v>8.0</v>
      </c>
      <c r="C68" s="2">
        <v>7.0</v>
      </c>
      <c r="D68" s="11"/>
      <c r="E68" s="11"/>
      <c r="F68" s="11"/>
      <c r="H68" s="3"/>
      <c r="I68" s="2" t="s">
        <v>17</v>
      </c>
      <c r="J68" s="2">
        <v>3.0</v>
      </c>
      <c r="K68" s="2">
        <v>3.0</v>
      </c>
      <c r="L68" s="2">
        <v>3.0</v>
      </c>
      <c r="M68" s="2">
        <v>3.0</v>
      </c>
      <c r="N68" s="2">
        <v>3.0</v>
      </c>
      <c r="P68" s="2" t="s">
        <v>17</v>
      </c>
      <c r="Q68" s="2">
        <v>3.0</v>
      </c>
      <c r="R68" s="2">
        <v>3.0</v>
      </c>
      <c r="S68" s="2">
        <v>3.0</v>
      </c>
      <c r="T68" s="2">
        <v>3.0</v>
      </c>
      <c r="U68" s="2">
        <v>3.0</v>
      </c>
    </row>
    <row r="69">
      <c r="A69" s="2" t="s">
        <v>25</v>
      </c>
      <c r="B69" s="2">
        <v>15.0</v>
      </c>
      <c r="C69" s="11"/>
      <c r="D69" s="11"/>
      <c r="E69" s="11"/>
      <c r="F69" s="11"/>
      <c r="H69" s="3"/>
      <c r="I69" s="2" t="s">
        <v>57</v>
      </c>
      <c r="J69" s="2">
        <v>15.0</v>
      </c>
      <c r="K69" s="11" t="s">
        <v>55</v>
      </c>
      <c r="L69" s="11" t="s">
        <v>52</v>
      </c>
      <c r="M69" s="11" t="s">
        <v>55</v>
      </c>
      <c r="N69" s="11" t="s">
        <v>52</v>
      </c>
      <c r="P69" s="2" t="s">
        <v>30</v>
      </c>
      <c r="Q69" s="2">
        <v>15.0</v>
      </c>
      <c r="R69" s="11"/>
      <c r="S69" s="11"/>
      <c r="T69" s="11"/>
      <c r="U69" s="11"/>
    </row>
    <row r="70">
      <c r="A70" s="6"/>
      <c r="B70" s="3"/>
      <c r="C70" s="3"/>
      <c r="D70" s="3"/>
      <c r="E70" s="3"/>
      <c r="F70" s="3"/>
      <c r="G70" s="3"/>
      <c r="H70" s="6"/>
      <c r="I70" s="6"/>
      <c r="J70" s="6"/>
      <c r="K70" s="3"/>
      <c r="L70" s="3"/>
      <c r="M70" s="3"/>
      <c r="N70" s="3"/>
      <c r="O70" s="3"/>
      <c r="P70" s="3"/>
    </row>
    <row r="73">
      <c r="A73" s="6" t="s">
        <v>58</v>
      </c>
      <c r="B73" s="3"/>
      <c r="C73" s="3"/>
      <c r="D73" s="3"/>
      <c r="E73" s="3"/>
      <c r="F73" s="6" t="s">
        <v>6</v>
      </c>
      <c r="G73" s="3"/>
    </row>
    <row r="74">
      <c r="A74" s="6" t="s">
        <v>59</v>
      </c>
      <c r="B74" s="6" t="s">
        <v>60</v>
      </c>
      <c r="C74" s="6" t="s">
        <v>61</v>
      </c>
      <c r="D74" s="6" t="s">
        <v>62</v>
      </c>
      <c r="E74" s="6" t="s">
        <v>60</v>
      </c>
      <c r="F74" s="6" t="s">
        <v>63</v>
      </c>
      <c r="G74" s="3"/>
    </row>
    <row r="75">
      <c r="A75" s="10" t="s">
        <v>10</v>
      </c>
      <c r="B75" s="2" t="s">
        <v>11</v>
      </c>
      <c r="C75" s="2" t="s">
        <v>12</v>
      </c>
      <c r="D75" s="2" t="s">
        <v>13</v>
      </c>
      <c r="E75" s="2" t="s">
        <v>14</v>
      </c>
      <c r="F75" s="2" t="s">
        <v>15</v>
      </c>
    </row>
    <row r="76">
      <c r="A76" s="2" t="s">
        <v>17</v>
      </c>
      <c r="B76" s="2">
        <v>0.0</v>
      </c>
      <c r="C76" s="2">
        <v>0.0</v>
      </c>
      <c r="D76" s="2">
        <v>0.0</v>
      </c>
      <c r="E76" s="2">
        <v>0.0</v>
      </c>
      <c r="F76" s="2">
        <v>2.0</v>
      </c>
    </row>
    <row r="77">
      <c r="A77" s="2" t="s">
        <v>19</v>
      </c>
      <c r="B77" s="2">
        <v>1.0</v>
      </c>
      <c r="C77" s="2">
        <v>0.0</v>
      </c>
      <c r="D77" s="2">
        <v>1.0</v>
      </c>
      <c r="E77" s="2">
        <v>0.0</v>
      </c>
      <c r="F77" s="2">
        <v>0.0</v>
      </c>
    </row>
    <row r="79">
      <c r="A79" s="10" t="s">
        <v>26</v>
      </c>
      <c r="B79" s="2" t="s">
        <v>64</v>
      </c>
      <c r="C79" s="2" t="s">
        <v>12</v>
      </c>
      <c r="D79" s="2" t="s">
        <v>13</v>
      </c>
      <c r="E79" s="2" t="s">
        <v>14</v>
      </c>
      <c r="F79" s="2" t="s">
        <v>15</v>
      </c>
    </row>
    <row r="80">
      <c r="A80" s="2" t="s">
        <v>17</v>
      </c>
      <c r="B80" s="2">
        <v>0.0</v>
      </c>
      <c r="C80" s="2">
        <v>0.0</v>
      </c>
      <c r="D80" s="2">
        <v>0.0</v>
      </c>
      <c r="E80" s="2">
        <v>0.0</v>
      </c>
      <c r="F80" s="2">
        <v>2.0</v>
      </c>
    </row>
    <row r="81">
      <c r="A81" s="2" t="s">
        <v>19</v>
      </c>
      <c r="B81" s="2">
        <v>0.0</v>
      </c>
      <c r="C81" s="2">
        <v>0.0</v>
      </c>
      <c r="D81" s="2">
        <v>1.0</v>
      </c>
      <c r="E81" s="2">
        <v>1.0</v>
      </c>
      <c r="F81" s="2">
        <v>0.0</v>
      </c>
    </row>
    <row r="83">
      <c r="A83" s="10" t="s">
        <v>32</v>
      </c>
      <c r="B83" s="2" t="s">
        <v>64</v>
      </c>
      <c r="C83" s="2" t="s">
        <v>12</v>
      </c>
      <c r="D83" s="2" t="s">
        <v>13</v>
      </c>
      <c r="E83" s="2" t="s">
        <v>14</v>
      </c>
      <c r="F83" s="2" t="s">
        <v>15</v>
      </c>
    </row>
    <row r="84">
      <c r="A84" s="2" t="s">
        <v>17</v>
      </c>
      <c r="B84" s="2">
        <v>0.0</v>
      </c>
      <c r="C84" s="2">
        <v>0.0</v>
      </c>
      <c r="D84" s="2">
        <v>0.0</v>
      </c>
      <c r="E84" s="2">
        <v>0.0</v>
      </c>
      <c r="F84" s="2">
        <v>2.0</v>
      </c>
    </row>
    <row r="85">
      <c r="A85" s="2" t="s">
        <v>19</v>
      </c>
      <c r="B85" s="2">
        <v>0.0</v>
      </c>
      <c r="C85" s="2">
        <v>0.0</v>
      </c>
      <c r="D85" s="2">
        <v>0.0</v>
      </c>
      <c r="E85" s="2">
        <v>2.0</v>
      </c>
      <c r="F85" s="2">
        <v>0.0</v>
      </c>
    </row>
    <row r="88">
      <c r="A88" s="6" t="s">
        <v>65</v>
      </c>
      <c r="B88" s="3"/>
      <c r="C88" s="3"/>
      <c r="D88" s="3"/>
      <c r="E88" s="3"/>
      <c r="F88" s="6" t="s">
        <v>6</v>
      </c>
      <c r="G88" s="3"/>
    </row>
    <row r="89">
      <c r="A89" s="6" t="s">
        <v>59</v>
      </c>
      <c r="B89" s="6" t="s">
        <v>60</v>
      </c>
      <c r="C89" s="6" t="s">
        <v>61</v>
      </c>
      <c r="D89" s="6" t="s">
        <v>62</v>
      </c>
      <c r="E89" s="6" t="s">
        <v>60</v>
      </c>
      <c r="F89" s="6" t="s">
        <v>63</v>
      </c>
      <c r="G89" s="3"/>
    </row>
    <row r="90">
      <c r="A90" s="10" t="s">
        <v>10</v>
      </c>
      <c r="B90" s="2" t="s">
        <v>11</v>
      </c>
      <c r="C90" s="2" t="s">
        <v>12</v>
      </c>
      <c r="D90" s="2" t="s">
        <v>13</v>
      </c>
      <c r="E90" s="2" t="s">
        <v>14</v>
      </c>
      <c r="F90" s="2" t="s">
        <v>15</v>
      </c>
    </row>
    <row r="91">
      <c r="A91" s="2" t="s">
        <v>17</v>
      </c>
      <c r="B91" s="2">
        <v>0.0</v>
      </c>
      <c r="C91" s="2">
        <v>0.0</v>
      </c>
      <c r="D91" s="2">
        <v>0.0</v>
      </c>
      <c r="E91" s="2">
        <v>0.0</v>
      </c>
      <c r="F91" s="2">
        <v>2.0</v>
      </c>
    </row>
    <row r="92">
      <c r="A92" s="2" t="s">
        <v>66</v>
      </c>
      <c r="B92" s="2">
        <v>0.0</v>
      </c>
      <c r="C92" s="2">
        <v>0.0</v>
      </c>
      <c r="D92" s="2">
        <v>1.0</v>
      </c>
      <c r="E92" s="2">
        <v>1.0</v>
      </c>
      <c r="F92" s="2">
        <v>0.0</v>
      </c>
    </row>
    <row r="94">
      <c r="A94" s="10" t="s">
        <v>26</v>
      </c>
      <c r="B94" s="2" t="s">
        <v>64</v>
      </c>
      <c r="C94" s="2" t="s">
        <v>12</v>
      </c>
      <c r="D94" s="2" t="s">
        <v>13</v>
      </c>
      <c r="E94" s="2" t="s">
        <v>14</v>
      </c>
      <c r="F94" s="2" t="s">
        <v>15</v>
      </c>
    </row>
    <row r="95">
      <c r="A95" s="2" t="s">
        <v>17</v>
      </c>
      <c r="B95" s="2">
        <v>0.0</v>
      </c>
      <c r="C95" s="2">
        <v>0.0</v>
      </c>
      <c r="D95" s="2">
        <v>0.0</v>
      </c>
      <c r="E95" s="2">
        <v>0.0</v>
      </c>
      <c r="F95" s="2">
        <v>2.0</v>
      </c>
    </row>
    <row r="96">
      <c r="A96" s="2" t="s">
        <v>66</v>
      </c>
      <c r="B96" s="2">
        <v>1.0</v>
      </c>
      <c r="C96" s="2">
        <v>0.0</v>
      </c>
      <c r="D96" s="2">
        <v>0.0</v>
      </c>
      <c r="E96" s="2">
        <v>1.0</v>
      </c>
      <c r="F96" s="2">
        <v>0.0</v>
      </c>
    </row>
    <row r="98">
      <c r="A98" s="10" t="s">
        <v>32</v>
      </c>
      <c r="B98" s="2" t="s">
        <v>64</v>
      </c>
      <c r="C98" s="2" t="s">
        <v>12</v>
      </c>
      <c r="D98" s="2" t="s">
        <v>13</v>
      </c>
      <c r="E98" s="2" t="s">
        <v>14</v>
      </c>
      <c r="F98" s="2" t="s">
        <v>15</v>
      </c>
    </row>
    <row r="99">
      <c r="A99" s="2" t="s">
        <v>17</v>
      </c>
      <c r="B99" s="2">
        <v>0.0</v>
      </c>
      <c r="C99" s="2">
        <v>0.0</v>
      </c>
      <c r="D99" s="2">
        <v>0.0</v>
      </c>
      <c r="E99" s="2">
        <v>0.0</v>
      </c>
      <c r="F99" s="2">
        <v>2.0</v>
      </c>
    </row>
    <row r="100">
      <c r="A100" s="2" t="s">
        <v>66</v>
      </c>
      <c r="B100" s="2">
        <v>0.0</v>
      </c>
      <c r="C100" s="2">
        <v>0.0</v>
      </c>
      <c r="D100" s="2">
        <v>1.0</v>
      </c>
      <c r="E100" s="2">
        <v>1.0</v>
      </c>
      <c r="F100" s="2">
        <v>0.0</v>
      </c>
    </row>
    <row r="104">
      <c r="A104" s="6" t="s">
        <v>67</v>
      </c>
      <c r="B104" s="3"/>
      <c r="C104" s="3"/>
      <c r="D104" s="3"/>
      <c r="E104" s="3"/>
      <c r="F104" s="6" t="s">
        <v>6</v>
      </c>
      <c r="G104" s="3"/>
    </row>
    <row r="105">
      <c r="A105" s="10" t="s">
        <v>10</v>
      </c>
      <c r="B105" s="2" t="s">
        <v>11</v>
      </c>
      <c r="C105" s="2" t="s">
        <v>12</v>
      </c>
      <c r="D105" s="2" t="s">
        <v>13</v>
      </c>
      <c r="E105" s="2" t="s">
        <v>14</v>
      </c>
      <c r="F105" s="2" t="s">
        <v>15</v>
      </c>
    </row>
    <row r="106">
      <c r="A106" s="2" t="s">
        <v>17</v>
      </c>
      <c r="B106" s="2">
        <v>3.0</v>
      </c>
      <c r="C106" s="2">
        <v>2.0</v>
      </c>
      <c r="D106" s="2">
        <v>4.0</v>
      </c>
      <c r="E106" s="2">
        <v>3.0</v>
      </c>
      <c r="F106" s="2">
        <v>3.0</v>
      </c>
    </row>
    <row r="107">
      <c r="A107" s="2" t="s">
        <v>19</v>
      </c>
      <c r="B107" s="2">
        <v>3.0</v>
      </c>
      <c r="C107" s="2">
        <v>4.0</v>
      </c>
      <c r="D107" s="2">
        <v>4.0</v>
      </c>
      <c r="E107" s="2">
        <v>4.0</v>
      </c>
      <c r="F107" s="2">
        <v>0.0</v>
      </c>
    </row>
    <row r="109">
      <c r="A109" s="10" t="s">
        <v>26</v>
      </c>
      <c r="B109" s="2" t="s">
        <v>64</v>
      </c>
      <c r="C109" s="2" t="s">
        <v>12</v>
      </c>
      <c r="D109" s="2" t="s">
        <v>13</v>
      </c>
      <c r="E109" s="2" t="s">
        <v>14</v>
      </c>
      <c r="F109" s="2" t="s">
        <v>15</v>
      </c>
    </row>
    <row r="110">
      <c r="A110" s="2" t="s">
        <v>17</v>
      </c>
      <c r="B110" s="2">
        <v>3.0</v>
      </c>
      <c r="C110" s="2">
        <v>2.0</v>
      </c>
      <c r="D110" s="2">
        <v>3.0</v>
      </c>
      <c r="E110" s="2">
        <v>3.0</v>
      </c>
      <c r="F110" s="2">
        <v>4.0</v>
      </c>
    </row>
    <row r="111">
      <c r="A111" s="2" t="s">
        <v>19</v>
      </c>
      <c r="B111" s="2">
        <v>4.0</v>
      </c>
      <c r="C111" s="2">
        <v>3.0</v>
      </c>
      <c r="D111" s="2">
        <v>5.0</v>
      </c>
      <c r="E111" s="2">
        <v>3.0</v>
      </c>
      <c r="F111" s="2">
        <v>0.0</v>
      </c>
    </row>
    <row r="113">
      <c r="A113" s="10" t="s">
        <v>32</v>
      </c>
      <c r="B113" s="2" t="s">
        <v>64</v>
      </c>
      <c r="C113" s="2" t="s">
        <v>12</v>
      </c>
      <c r="D113" s="2" t="s">
        <v>13</v>
      </c>
      <c r="E113" s="2" t="s">
        <v>14</v>
      </c>
      <c r="F113" s="2" t="s">
        <v>15</v>
      </c>
    </row>
    <row r="114">
      <c r="A114" s="2" t="s">
        <v>17</v>
      </c>
      <c r="B114" s="2">
        <v>3.0</v>
      </c>
      <c r="C114" s="2">
        <v>3.0</v>
      </c>
      <c r="D114" s="2">
        <v>3.0</v>
      </c>
      <c r="E114" s="2">
        <v>3.0</v>
      </c>
      <c r="F114" s="2">
        <v>3.0</v>
      </c>
    </row>
    <row r="115">
      <c r="A115" s="2" t="s">
        <v>19</v>
      </c>
      <c r="B115" s="2">
        <v>4.0</v>
      </c>
      <c r="C115" s="2">
        <v>3.0</v>
      </c>
      <c r="D115" s="2">
        <v>4.0</v>
      </c>
      <c r="E115" s="2">
        <v>4.0</v>
      </c>
      <c r="F115" s="2">
        <v>0.0</v>
      </c>
    </row>
    <row r="120">
      <c r="F120" s="3"/>
      <c r="G120" s="4" t="s">
        <v>68</v>
      </c>
      <c r="H120" s="5"/>
      <c r="I120" s="3"/>
    </row>
    <row r="122">
      <c r="A122" s="2" t="s">
        <v>69</v>
      </c>
      <c r="K122" s="2" t="s">
        <v>70</v>
      </c>
    </row>
    <row r="123">
      <c r="B123" s="2">
        <v>5.0</v>
      </c>
      <c r="C123" s="2">
        <v>10.0</v>
      </c>
      <c r="D123" s="2">
        <v>15.0</v>
      </c>
      <c r="E123" s="2">
        <v>20.0</v>
      </c>
      <c r="F123" s="2">
        <v>25.0</v>
      </c>
      <c r="G123" s="2">
        <v>30.0</v>
      </c>
      <c r="L123" s="2">
        <v>5.0</v>
      </c>
      <c r="M123" s="2">
        <v>10.0</v>
      </c>
      <c r="N123" s="2">
        <v>15.0</v>
      </c>
      <c r="O123" s="2">
        <v>20.0</v>
      </c>
      <c r="P123" s="2">
        <v>25.0</v>
      </c>
      <c r="Q123" s="2">
        <v>30.0</v>
      </c>
    </row>
    <row r="124">
      <c r="A124" s="2" t="s">
        <v>71</v>
      </c>
      <c r="B124">
        <f t="shared" ref="B124:G124" si="18">MEDIAN(B138:B140)</f>
        <v>109.69</v>
      </c>
      <c r="C124">
        <f t="shared" si="18"/>
        <v>221.68</v>
      </c>
      <c r="D124">
        <f t="shared" si="18"/>
        <v>334.98</v>
      </c>
      <c r="E124">
        <f t="shared" si="18"/>
        <v>448.98</v>
      </c>
      <c r="F124">
        <f t="shared" si="18"/>
        <v>564.12</v>
      </c>
      <c r="G124">
        <f t="shared" si="18"/>
        <v>669.93</v>
      </c>
      <c r="K124" s="2" t="s">
        <v>72</v>
      </c>
      <c r="L124" s="13">
        <f t="shared" ref="L124:Q124" si="19">(B124/B125)</f>
        <v>2.000912076</v>
      </c>
      <c r="M124" s="13">
        <f t="shared" si="19"/>
        <v>3.171841465</v>
      </c>
      <c r="N124" s="13">
        <f t="shared" si="19"/>
        <v>3.048598471</v>
      </c>
      <c r="O124" s="13">
        <f t="shared" si="19"/>
        <v>3.27244898</v>
      </c>
      <c r="P124" s="13">
        <f t="shared" si="19"/>
        <v>3.193975767</v>
      </c>
      <c r="Q124" s="13">
        <f t="shared" si="19"/>
        <v>3.271781598</v>
      </c>
    </row>
    <row r="125">
      <c r="A125" s="2" t="s">
        <v>72</v>
      </c>
      <c r="B125">
        <f t="shared" ref="B125:G125" si="20">MEDIAN(B141:B143)</f>
        <v>54.82</v>
      </c>
      <c r="C125">
        <f t="shared" si="20"/>
        <v>69.89</v>
      </c>
      <c r="D125">
        <f t="shared" si="20"/>
        <v>109.88</v>
      </c>
      <c r="E125">
        <f t="shared" si="20"/>
        <v>137.2</v>
      </c>
      <c r="F125">
        <f t="shared" si="20"/>
        <v>176.62</v>
      </c>
      <c r="G125">
        <f t="shared" si="20"/>
        <v>204.76</v>
      </c>
      <c r="K125" s="2" t="s">
        <v>73</v>
      </c>
      <c r="L125" s="13">
        <f t="shared" ref="L125:Q125" si="21">(B124/B126)</f>
        <v>2.041503815</v>
      </c>
      <c r="M125" s="13">
        <f t="shared" si="21"/>
        <v>3.962109026</v>
      </c>
      <c r="N125" s="13">
        <f t="shared" si="21"/>
        <v>4.698176718</v>
      </c>
      <c r="O125" s="13">
        <f t="shared" si="21"/>
        <v>4.628659794</v>
      </c>
      <c r="P125" s="13">
        <f t="shared" si="21"/>
        <v>4.578896104</v>
      </c>
      <c r="Q125" s="13">
        <f t="shared" si="21"/>
        <v>4.863022648</v>
      </c>
    </row>
    <row r="126">
      <c r="A126" s="2" t="s">
        <v>73</v>
      </c>
      <c r="B126">
        <f t="shared" ref="B126:G126" si="22">MEDIAN(B144:B146)</f>
        <v>53.73</v>
      </c>
      <c r="C126">
        <f t="shared" si="22"/>
        <v>55.95</v>
      </c>
      <c r="D126">
        <f t="shared" si="22"/>
        <v>71.3</v>
      </c>
      <c r="E126">
        <f t="shared" si="22"/>
        <v>97</v>
      </c>
      <c r="F126">
        <f t="shared" si="22"/>
        <v>123.2</v>
      </c>
      <c r="G126">
        <f t="shared" si="22"/>
        <v>137.76</v>
      </c>
      <c r="K126" s="2" t="s">
        <v>74</v>
      </c>
      <c r="L126" s="13">
        <f t="shared" ref="L126:Q126" si="23">B124/B127</f>
        <v>2.060293013</v>
      </c>
      <c r="M126" s="13">
        <f t="shared" si="23"/>
        <v>4.074251057</v>
      </c>
      <c r="N126" s="13">
        <f t="shared" si="23"/>
        <v>5.867577509</v>
      </c>
      <c r="O126" s="13">
        <f t="shared" si="23"/>
        <v>6.303243016</v>
      </c>
      <c r="P126" s="13">
        <f t="shared" si="23"/>
        <v>5.82227268</v>
      </c>
      <c r="Q126" s="13">
        <f t="shared" si="23"/>
        <v>6.035949185</v>
      </c>
    </row>
    <row r="127">
      <c r="A127" s="2" t="s">
        <v>74</v>
      </c>
      <c r="B127">
        <f t="shared" ref="B127:G127" si="24">MEDIAN(B147:B149)</f>
        <v>53.24</v>
      </c>
      <c r="C127">
        <f t="shared" si="24"/>
        <v>54.41</v>
      </c>
      <c r="D127">
        <f t="shared" si="24"/>
        <v>57.09</v>
      </c>
      <c r="E127">
        <f t="shared" si="24"/>
        <v>71.23</v>
      </c>
      <c r="F127">
        <f t="shared" si="24"/>
        <v>96.89</v>
      </c>
      <c r="G127">
        <f t="shared" si="24"/>
        <v>110.99</v>
      </c>
      <c r="K127" s="2" t="s">
        <v>75</v>
      </c>
      <c r="L127" s="13">
        <f t="shared" ref="L127:Q127" si="25">B124/B128</f>
        <v>2.075104048</v>
      </c>
      <c r="M127" s="13">
        <f t="shared" si="25"/>
        <v>4.131966449</v>
      </c>
      <c r="N127" s="13">
        <f t="shared" si="25"/>
        <v>6.073980054</v>
      </c>
      <c r="O127" s="13">
        <f t="shared" si="25"/>
        <v>7.767820069</v>
      </c>
      <c r="P127" s="13">
        <f t="shared" si="25"/>
        <v>7.919696757</v>
      </c>
      <c r="Q127" s="13">
        <f t="shared" si="25"/>
        <v>7.862105387</v>
      </c>
    </row>
    <row r="128">
      <c r="A128" s="2" t="s">
        <v>75</v>
      </c>
      <c r="B128">
        <f t="shared" ref="B128:G128" si="26">MEDIAN(B150:B152)</f>
        <v>52.86</v>
      </c>
      <c r="C128">
        <f t="shared" si="26"/>
        <v>53.65</v>
      </c>
      <c r="D128">
        <f t="shared" si="26"/>
        <v>55.15</v>
      </c>
      <c r="E128">
        <f t="shared" si="26"/>
        <v>57.8</v>
      </c>
      <c r="F128">
        <f t="shared" si="26"/>
        <v>71.23</v>
      </c>
      <c r="G128">
        <f t="shared" si="26"/>
        <v>85.21</v>
      </c>
      <c r="K128" s="2" t="s">
        <v>76</v>
      </c>
      <c r="L128" s="13">
        <f t="shared" ref="L128:Q128" si="27">B124/B129</f>
        <v>1.896438451</v>
      </c>
      <c r="M128" s="13">
        <f t="shared" si="27"/>
        <v>2.979569892</v>
      </c>
      <c r="N128" s="13">
        <f t="shared" si="27"/>
        <v>2.93173464</v>
      </c>
      <c r="O128" s="13">
        <f t="shared" si="27"/>
        <v>2.656529199</v>
      </c>
      <c r="P128" s="13">
        <f t="shared" si="27"/>
        <v>2.897975958</v>
      </c>
      <c r="Q128" s="13">
        <f t="shared" si="27"/>
        <v>3.088231227</v>
      </c>
    </row>
    <row r="129">
      <c r="A129" s="2" t="s">
        <v>76</v>
      </c>
      <c r="B129">
        <f t="shared" ref="B129:G129" si="28">MEDIAN(B153:B155)</f>
        <v>57.84</v>
      </c>
      <c r="C129">
        <f t="shared" si="28"/>
        <v>74.4</v>
      </c>
      <c r="D129">
        <f t="shared" si="28"/>
        <v>114.26</v>
      </c>
      <c r="E129">
        <f t="shared" si="28"/>
        <v>169.01</v>
      </c>
      <c r="F129">
        <f t="shared" si="28"/>
        <v>194.66</v>
      </c>
      <c r="G129">
        <f t="shared" si="28"/>
        <v>216.93</v>
      </c>
      <c r="K129" s="2" t="s">
        <v>77</v>
      </c>
      <c r="L129" s="13">
        <f t="shared" ref="L129:Q129" si="29">B124/B130</f>
        <v>1.885031792</v>
      </c>
      <c r="M129" s="13">
        <f t="shared" si="29"/>
        <v>3.803053697</v>
      </c>
      <c r="N129" s="13">
        <f t="shared" si="29"/>
        <v>4.014621285</v>
      </c>
      <c r="O129" s="13">
        <f t="shared" si="29"/>
        <v>3.936004208</v>
      </c>
      <c r="P129" s="13">
        <f t="shared" si="29"/>
        <v>4.041553231</v>
      </c>
      <c r="Q129" s="13">
        <f t="shared" si="29"/>
        <v>4.189943086</v>
      </c>
    </row>
    <row r="130">
      <c r="A130" s="2" t="s">
        <v>77</v>
      </c>
      <c r="B130">
        <f t="shared" ref="B130:G130" si="30">MEDIAN(B159:B161)</f>
        <v>58.19</v>
      </c>
      <c r="C130">
        <f t="shared" si="30"/>
        <v>58.29</v>
      </c>
      <c r="D130">
        <f t="shared" si="30"/>
        <v>83.44</v>
      </c>
      <c r="E130">
        <f t="shared" si="30"/>
        <v>114.07</v>
      </c>
      <c r="F130">
        <f t="shared" si="30"/>
        <v>139.58</v>
      </c>
      <c r="G130">
        <f t="shared" si="30"/>
        <v>159.89</v>
      </c>
      <c r="K130" s="2" t="s">
        <v>78</v>
      </c>
      <c r="L130" s="13">
        <f t="shared" ref="L130:Q130" si="31">B124/B131</f>
        <v>1.885031792</v>
      </c>
      <c r="M130" s="13">
        <f t="shared" si="31"/>
        <v>3.803706246</v>
      </c>
      <c r="N130" s="13">
        <f t="shared" si="31"/>
        <v>5.714431934</v>
      </c>
      <c r="O130" s="13">
        <f t="shared" si="31"/>
        <v>5.357117289</v>
      </c>
      <c r="P130" s="13">
        <f t="shared" si="31"/>
        <v>4.925521697</v>
      </c>
      <c r="Q130" s="13">
        <f t="shared" si="31"/>
        <v>5.370610871</v>
      </c>
    </row>
    <row r="131">
      <c r="A131" s="2" t="s">
        <v>78</v>
      </c>
      <c r="B131">
        <f t="shared" ref="B131:G131" si="32">MEDIAN(B165:B167)</f>
        <v>58.19</v>
      </c>
      <c r="C131">
        <f t="shared" si="32"/>
        <v>58.28</v>
      </c>
      <c r="D131">
        <f t="shared" si="32"/>
        <v>58.62</v>
      </c>
      <c r="E131">
        <f t="shared" si="32"/>
        <v>83.81</v>
      </c>
      <c r="F131">
        <f t="shared" si="32"/>
        <v>114.53</v>
      </c>
      <c r="G131">
        <f t="shared" si="32"/>
        <v>124.74</v>
      </c>
      <c r="K131" s="2" t="s">
        <v>79</v>
      </c>
      <c r="L131" s="13">
        <f t="shared" ref="L131:Q131" si="33">B124/B132</f>
        <v>2.057587695</v>
      </c>
      <c r="M131" s="13">
        <f t="shared" si="33"/>
        <v>3.804359018</v>
      </c>
      <c r="N131" s="13">
        <f t="shared" si="33"/>
        <v>5.716382253</v>
      </c>
      <c r="O131" s="13">
        <f t="shared" si="33"/>
        <v>6.138638228</v>
      </c>
      <c r="P131" s="13">
        <f t="shared" si="33"/>
        <v>6.680720038</v>
      </c>
      <c r="Q131" s="13">
        <f t="shared" si="33"/>
        <v>6.728907192</v>
      </c>
    </row>
    <row r="132">
      <c r="A132" s="2" t="s">
        <v>79</v>
      </c>
      <c r="B132">
        <f t="shared" ref="B132:G132" si="34">MEDIAN(B171:B173)</f>
        <v>53.31</v>
      </c>
      <c r="C132">
        <f t="shared" si="34"/>
        <v>58.27</v>
      </c>
      <c r="D132">
        <f t="shared" si="34"/>
        <v>58.6</v>
      </c>
      <c r="E132">
        <f t="shared" si="34"/>
        <v>73.14</v>
      </c>
      <c r="F132">
        <f t="shared" si="34"/>
        <v>84.44</v>
      </c>
      <c r="G132">
        <f t="shared" si="34"/>
        <v>99.56</v>
      </c>
      <c r="K132" s="2"/>
    </row>
    <row r="133">
      <c r="I133" s="2"/>
    </row>
    <row r="134">
      <c r="I134" s="2"/>
    </row>
    <row r="135">
      <c r="H135" s="2"/>
      <c r="J135" s="2"/>
      <c r="K135" s="2"/>
    </row>
    <row r="136">
      <c r="J136" s="2"/>
    </row>
    <row r="137">
      <c r="B137" s="2">
        <v>5.0</v>
      </c>
      <c r="C137" s="2">
        <v>10.0</v>
      </c>
      <c r="D137" s="2">
        <v>15.0</v>
      </c>
      <c r="E137" s="2">
        <v>20.0</v>
      </c>
      <c r="F137" s="2">
        <v>25.0</v>
      </c>
      <c r="G137" s="2">
        <v>30.0</v>
      </c>
    </row>
    <row r="138">
      <c r="A138" s="14" t="s">
        <v>71</v>
      </c>
      <c r="B138" s="14">
        <v>109.69</v>
      </c>
      <c r="C138" s="14">
        <f>3*60+41.68</f>
        <v>221.68</v>
      </c>
      <c r="D138" s="15">
        <f>5*60+34.98</f>
        <v>334.98</v>
      </c>
      <c r="E138" s="15">
        <f>7*60+28.69</f>
        <v>448.69</v>
      </c>
      <c r="F138" s="15">
        <f>9*60+23.99</f>
        <v>563.99</v>
      </c>
      <c r="G138" s="15">
        <f>11*60+10.72</f>
        <v>670.72</v>
      </c>
    </row>
    <row r="139">
      <c r="A139" s="15"/>
      <c r="B139" s="14">
        <v>108.23</v>
      </c>
      <c r="C139" s="14">
        <v>223.2</v>
      </c>
      <c r="D139" s="14">
        <v>335.05</v>
      </c>
      <c r="E139" s="14">
        <v>450.45</v>
      </c>
      <c r="F139" s="14">
        <v>564.12</v>
      </c>
      <c r="G139" s="14">
        <v>669.03</v>
      </c>
      <c r="L139" s="2" t="s">
        <v>80</v>
      </c>
    </row>
    <row r="140">
      <c r="A140" s="15"/>
      <c r="B140" s="14">
        <v>112.4</v>
      </c>
      <c r="C140" s="14">
        <v>221.36</v>
      </c>
      <c r="D140" s="14">
        <v>334.56</v>
      </c>
      <c r="E140" s="14">
        <v>448.98</v>
      </c>
      <c r="F140" s="14">
        <v>564.23</v>
      </c>
      <c r="G140" s="14">
        <v>669.93</v>
      </c>
      <c r="K140" s="2" t="s">
        <v>81</v>
      </c>
      <c r="L140" s="2">
        <v>5.0</v>
      </c>
      <c r="M140" s="2">
        <v>10.0</v>
      </c>
      <c r="N140" s="2">
        <v>15.0</v>
      </c>
      <c r="O140" s="2">
        <v>20.0</v>
      </c>
      <c r="P140" s="2">
        <v>25.0</v>
      </c>
      <c r="Q140" s="2">
        <v>30.0</v>
      </c>
    </row>
    <row r="141">
      <c r="A141" s="16" t="s">
        <v>82</v>
      </c>
      <c r="B141" s="16">
        <v>54.73</v>
      </c>
      <c r="C141" s="16">
        <v>69.84</v>
      </c>
      <c r="D141" s="16">
        <v>109.05</v>
      </c>
      <c r="E141" s="16">
        <v>137.18</v>
      </c>
      <c r="F141" s="16">
        <v>176.62</v>
      </c>
      <c r="G141" s="16">
        <v>204.76</v>
      </c>
      <c r="K141" s="2">
        <v>2.0</v>
      </c>
      <c r="L141">
        <f t="shared" ref="L141:Q141" si="35">(B129-B125) / B125 *100</f>
        <v>5.508938344</v>
      </c>
      <c r="M141">
        <f t="shared" si="35"/>
        <v>6.452997568</v>
      </c>
      <c r="N141">
        <f t="shared" si="35"/>
        <v>3.986166727</v>
      </c>
      <c r="O141">
        <f t="shared" si="35"/>
        <v>23.1851312</v>
      </c>
      <c r="P141">
        <f t="shared" si="35"/>
        <v>10.2140188</v>
      </c>
      <c r="Q141">
        <f t="shared" si="35"/>
        <v>5.943543661</v>
      </c>
    </row>
    <row r="142">
      <c r="A142" s="17"/>
      <c r="B142" s="16">
        <v>54.92</v>
      </c>
      <c r="C142" s="16">
        <v>70.05</v>
      </c>
      <c r="D142" s="16">
        <v>110.3</v>
      </c>
      <c r="E142" s="16">
        <v>137.2</v>
      </c>
      <c r="F142" s="16">
        <v>176.71</v>
      </c>
      <c r="G142" s="16">
        <v>204.75</v>
      </c>
      <c r="K142" s="2">
        <v>3.0</v>
      </c>
      <c r="L142">
        <f t="shared" ref="L142:Q142" si="36">(B130-B126) / B126 *100</f>
        <v>8.300763075</v>
      </c>
      <c r="M142">
        <f t="shared" si="36"/>
        <v>4.18230563</v>
      </c>
      <c r="N142">
        <f t="shared" si="36"/>
        <v>17.02664797</v>
      </c>
      <c r="O142">
        <f t="shared" si="36"/>
        <v>17.59793814</v>
      </c>
      <c r="P142">
        <f t="shared" si="36"/>
        <v>13.29545455</v>
      </c>
      <c r="Q142">
        <f t="shared" si="36"/>
        <v>16.06416957</v>
      </c>
    </row>
    <row r="143">
      <c r="A143" s="17"/>
      <c r="B143" s="16">
        <v>54.82</v>
      </c>
      <c r="C143" s="16">
        <v>69.89</v>
      </c>
      <c r="D143" s="16">
        <v>109.88</v>
      </c>
      <c r="E143" s="16">
        <v>137.25</v>
      </c>
      <c r="F143" s="16">
        <v>176.62</v>
      </c>
      <c r="G143" s="16">
        <v>205.04</v>
      </c>
      <c r="K143" s="2">
        <v>4.0</v>
      </c>
      <c r="L143">
        <f t="shared" ref="L143:Q143" si="37">(B131-B127) / B127 *100</f>
        <v>9.297520661</v>
      </c>
      <c r="M143">
        <f t="shared" si="37"/>
        <v>7.112663113</v>
      </c>
      <c r="N143">
        <f t="shared" si="37"/>
        <v>2.679978981</v>
      </c>
      <c r="O143">
        <f t="shared" si="37"/>
        <v>17.66109785</v>
      </c>
      <c r="P143">
        <f t="shared" si="37"/>
        <v>18.20621323</v>
      </c>
      <c r="Q143">
        <f t="shared" si="37"/>
        <v>12.38850347</v>
      </c>
    </row>
    <row r="144">
      <c r="A144" s="14" t="s">
        <v>83</v>
      </c>
      <c r="B144" s="14">
        <v>53.21</v>
      </c>
      <c r="C144" s="14">
        <v>55.95</v>
      </c>
      <c r="D144" s="14">
        <v>71.13</v>
      </c>
      <c r="E144" s="14">
        <v>96.85</v>
      </c>
      <c r="F144" s="14">
        <v>123.2</v>
      </c>
      <c r="G144" s="14">
        <v>137.76</v>
      </c>
      <c r="K144" s="2">
        <v>5.0</v>
      </c>
      <c r="L144">
        <f t="shared" ref="L144:Q144" si="38">(B132-B128) / B128 *100</f>
        <v>0.8513053348</v>
      </c>
      <c r="M144">
        <f t="shared" si="38"/>
        <v>8.611369991</v>
      </c>
      <c r="N144">
        <f t="shared" si="38"/>
        <v>6.255666364</v>
      </c>
      <c r="O144">
        <f t="shared" si="38"/>
        <v>26.53979239</v>
      </c>
      <c r="P144">
        <f t="shared" si="38"/>
        <v>18.54555665</v>
      </c>
      <c r="Q144">
        <f t="shared" si="38"/>
        <v>16.84074639</v>
      </c>
    </row>
    <row r="145">
      <c r="A145" s="15"/>
      <c r="B145" s="14">
        <v>53.87</v>
      </c>
      <c r="C145" s="14">
        <v>55.87</v>
      </c>
      <c r="D145" s="14">
        <v>71.92</v>
      </c>
      <c r="E145" s="14">
        <v>97.0</v>
      </c>
      <c r="F145" s="14">
        <v>123.05</v>
      </c>
      <c r="G145" s="14">
        <v>137.47</v>
      </c>
    </row>
    <row r="146">
      <c r="A146" s="15"/>
      <c r="B146" s="14">
        <v>53.73</v>
      </c>
      <c r="C146" s="14">
        <v>56.02</v>
      </c>
      <c r="D146" s="14">
        <v>71.3</v>
      </c>
      <c r="E146" s="14">
        <v>97.26</v>
      </c>
      <c r="F146" s="14">
        <v>123.76</v>
      </c>
      <c r="G146" s="14">
        <v>137.98</v>
      </c>
    </row>
    <row r="147">
      <c r="A147" s="16" t="s">
        <v>84</v>
      </c>
      <c r="B147" s="16">
        <v>53.33</v>
      </c>
      <c r="C147" s="16">
        <v>54.19</v>
      </c>
      <c r="D147" s="16">
        <v>56.07</v>
      </c>
      <c r="E147" s="16">
        <v>70.86</v>
      </c>
      <c r="F147" s="16">
        <v>96.07</v>
      </c>
      <c r="G147" s="16">
        <v>110.45</v>
      </c>
    </row>
    <row r="148">
      <c r="A148" s="17"/>
      <c r="B148" s="16">
        <v>53.24</v>
      </c>
      <c r="C148" s="16">
        <v>54.41</v>
      </c>
      <c r="D148" s="16">
        <v>57.2</v>
      </c>
      <c r="E148" s="16">
        <v>71.23</v>
      </c>
      <c r="F148" s="16">
        <v>96.89</v>
      </c>
      <c r="G148" s="16">
        <v>111.93</v>
      </c>
    </row>
    <row r="149">
      <c r="A149" s="17"/>
      <c r="B149" s="16">
        <v>53.18</v>
      </c>
      <c r="C149" s="16">
        <v>54.81</v>
      </c>
      <c r="D149" s="16">
        <v>57.09</v>
      </c>
      <c r="E149" s="16">
        <v>71.76</v>
      </c>
      <c r="F149" s="16">
        <v>97.02</v>
      </c>
      <c r="G149" s="16">
        <v>110.99</v>
      </c>
    </row>
    <row r="150">
      <c r="A150" s="14" t="s">
        <v>85</v>
      </c>
      <c r="B150" s="14">
        <v>52.24</v>
      </c>
      <c r="C150" s="14">
        <v>53.65</v>
      </c>
      <c r="D150" s="14">
        <v>55.15</v>
      </c>
      <c r="E150" s="14">
        <v>57.93</v>
      </c>
      <c r="F150" s="14">
        <v>70.57</v>
      </c>
      <c r="G150" s="14">
        <v>83.9</v>
      </c>
    </row>
    <row r="151">
      <c r="A151" s="15"/>
      <c r="B151" s="14">
        <v>52.86</v>
      </c>
      <c r="C151" s="14">
        <v>52.89</v>
      </c>
      <c r="D151" s="14">
        <v>54.76</v>
      </c>
      <c r="E151" s="14">
        <v>57.11</v>
      </c>
      <c r="F151" s="14">
        <v>71.23</v>
      </c>
      <c r="G151" s="14">
        <v>85.21</v>
      </c>
    </row>
    <row r="152">
      <c r="A152" s="15"/>
      <c r="B152" s="14">
        <v>53.07</v>
      </c>
      <c r="C152" s="14">
        <v>53.89</v>
      </c>
      <c r="D152" s="14">
        <v>55.29</v>
      </c>
      <c r="E152" s="14">
        <v>57.8</v>
      </c>
      <c r="F152" s="14">
        <v>72.09</v>
      </c>
      <c r="G152" s="14">
        <v>85.92</v>
      </c>
    </row>
    <row r="153">
      <c r="A153" s="16" t="s">
        <v>76</v>
      </c>
      <c r="B153" s="16">
        <v>57.77</v>
      </c>
      <c r="C153" s="16">
        <v>83.33</v>
      </c>
      <c r="D153" s="16">
        <v>113.59</v>
      </c>
      <c r="E153" s="16">
        <v>169.24</v>
      </c>
      <c r="F153" s="16">
        <v>194.66</v>
      </c>
      <c r="G153" s="16">
        <v>214.81</v>
      </c>
    </row>
    <row r="154">
      <c r="A154" s="17"/>
      <c r="B154" s="16">
        <v>57.97</v>
      </c>
      <c r="C154" s="16">
        <v>73.06</v>
      </c>
      <c r="D154" s="16">
        <v>115.24</v>
      </c>
      <c r="E154" s="16">
        <v>160.32</v>
      </c>
      <c r="F154" s="16">
        <v>194.76</v>
      </c>
      <c r="G154" s="16">
        <v>220.55</v>
      </c>
    </row>
    <row r="155">
      <c r="A155" s="17"/>
      <c r="B155" s="16">
        <v>57.84</v>
      </c>
      <c r="C155" s="16">
        <v>74.4</v>
      </c>
      <c r="D155" s="16">
        <v>114.26</v>
      </c>
      <c r="E155" s="16">
        <v>169.01</v>
      </c>
      <c r="F155" s="16">
        <v>194.59</v>
      </c>
      <c r="G155" s="16">
        <v>216.93</v>
      </c>
    </row>
    <row r="156">
      <c r="A156" s="17"/>
      <c r="B156" s="16" t="s">
        <v>86</v>
      </c>
      <c r="C156" s="16" t="s">
        <v>87</v>
      </c>
      <c r="D156" s="16" t="s">
        <v>88</v>
      </c>
      <c r="E156" s="16" t="s">
        <v>89</v>
      </c>
      <c r="F156" s="16" t="s">
        <v>90</v>
      </c>
      <c r="G156" s="16" t="s">
        <v>91</v>
      </c>
      <c r="I156" s="2"/>
    </row>
    <row r="157">
      <c r="A157" s="17"/>
      <c r="B157" s="16" t="s">
        <v>92</v>
      </c>
      <c r="C157" s="16" t="s">
        <v>93</v>
      </c>
      <c r="D157" s="16" t="s">
        <v>94</v>
      </c>
      <c r="E157" s="16" t="s">
        <v>95</v>
      </c>
      <c r="F157" s="16" t="s">
        <v>90</v>
      </c>
      <c r="G157" s="16" t="s">
        <v>96</v>
      </c>
    </row>
    <row r="158">
      <c r="A158" s="17"/>
      <c r="B158" s="16" t="s">
        <v>86</v>
      </c>
      <c r="C158" s="16" t="s">
        <v>93</v>
      </c>
      <c r="D158" s="16" t="s">
        <v>94</v>
      </c>
      <c r="E158" s="16" t="s">
        <v>97</v>
      </c>
      <c r="F158" s="16" t="s">
        <v>90</v>
      </c>
      <c r="G158" s="16" t="s">
        <v>91</v>
      </c>
    </row>
    <row r="159">
      <c r="A159" s="14" t="s">
        <v>77</v>
      </c>
      <c r="B159" s="14">
        <v>57.87</v>
      </c>
      <c r="C159" s="14">
        <v>58.06</v>
      </c>
      <c r="D159" s="14">
        <v>83.44</v>
      </c>
      <c r="E159" s="14">
        <v>124.13</v>
      </c>
      <c r="F159" s="14">
        <v>139.55</v>
      </c>
      <c r="G159" s="14">
        <v>154.81</v>
      </c>
    </row>
    <row r="160">
      <c r="A160" s="15"/>
      <c r="B160" s="14">
        <v>58.19</v>
      </c>
      <c r="C160" s="14">
        <v>58.29</v>
      </c>
      <c r="D160" s="14">
        <v>83.59</v>
      </c>
      <c r="E160" s="14">
        <v>114.06</v>
      </c>
      <c r="F160" s="14">
        <v>139.58</v>
      </c>
      <c r="G160" s="14">
        <v>165.02</v>
      </c>
    </row>
    <row r="161">
      <c r="A161" s="15"/>
      <c r="B161" s="14">
        <v>58.24</v>
      </c>
      <c r="C161" s="14">
        <v>58.38</v>
      </c>
      <c r="D161" s="14">
        <v>76.23</v>
      </c>
      <c r="E161" s="14">
        <v>114.07</v>
      </c>
      <c r="F161" s="14">
        <v>139.78</v>
      </c>
      <c r="G161" s="14">
        <v>159.89</v>
      </c>
      <c r="I161" s="2" t="s">
        <v>98</v>
      </c>
      <c r="J161" s="2" t="s">
        <v>99</v>
      </c>
      <c r="K161" s="2" t="s">
        <v>100</v>
      </c>
      <c r="L161" s="2" t="s">
        <v>101</v>
      </c>
    </row>
    <row r="162">
      <c r="A162" s="15"/>
      <c r="B162" s="14" t="s">
        <v>102</v>
      </c>
      <c r="C162" s="14" t="s">
        <v>103</v>
      </c>
      <c r="D162" s="14" t="s">
        <v>104</v>
      </c>
      <c r="E162" s="14" t="s">
        <v>105</v>
      </c>
      <c r="F162" s="14" t="s">
        <v>106</v>
      </c>
      <c r="G162" s="14" t="s">
        <v>107</v>
      </c>
      <c r="I162" s="2">
        <v>72.0</v>
      </c>
      <c r="J162" s="2">
        <v>33.0</v>
      </c>
      <c r="K162" s="2">
        <v>31.0</v>
      </c>
      <c r="L162" s="2">
        <v>8.0</v>
      </c>
    </row>
    <row r="163">
      <c r="A163" s="15"/>
      <c r="B163" s="14" t="s">
        <v>102</v>
      </c>
      <c r="C163" s="14" t="s">
        <v>108</v>
      </c>
      <c r="D163" s="14" t="s">
        <v>109</v>
      </c>
      <c r="E163" s="14" t="s">
        <v>110</v>
      </c>
      <c r="F163" s="14" t="s">
        <v>111</v>
      </c>
      <c r="G163" s="14" t="s">
        <v>112</v>
      </c>
      <c r="J163" s="18">
        <f>33/72</f>
        <v>0.4583333333</v>
      </c>
      <c r="K163" s="18">
        <f>K162/I162</f>
        <v>0.4305555556</v>
      </c>
      <c r="L163" s="18">
        <f>L162/72</f>
        <v>0.1111111111</v>
      </c>
    </row>
    <row r="164">
      <c r="A164" s="15"/>
      <c r="B164" s="14" t="s">
        <v>113</v>
      </c>
      <c r="C164" s="14" t="s">
        <v>103</v>
      </c>
      <c r="D164" s="14" t="s">
        <v>114</v>
      </c>
      <c r="E164" s="14" t="s">
        <v>115</v>
      </c>
      <c r="F164" s="14" t="s">
        <v>116</v>
      </c>
      <c r="G164" s="14" t="s">
        <v>107</v>
      </c>
    </row>
    <row r="165">
      <c r="A165" s="16" t="s">
        <v>78</v>
      </c>
      <c r="B165" s="16">
        <v>58.09</v>
      </c>
      <c r="C165" s="16">
        <v>58.09</v>
      </c>
      <c r="D165" s="16">
        <v>58.5</v>
      </c>
      <c r="E165" s="16">
        <v>73.92</v>
      </c>
      <c r="F165" s="16">
        <v>114.73</v>
      </c>
      <c r="G165" s="16">
        <v>124.76</v>
      </c>
      <c r="K165" s="18">
        <f>(K162+J162)/I162</f>
        <v>0.8888888889</v>
      </c>
    </row>
    <row r="166">
      <c r="A166" s="17"/>
      <c r="B166" s="16">
        <v>58.23</v>
      </c>
      <c r="C166" s="16">
        <v>58.28</v>
      </c>
      <c r="D166" s="16">
        <v>58.62</v>
      </c>
      <c r="E166" s="16">
        <v>83.81</v>
      </c>
      <c r="F166" s="16">
        <v>114.53</v>
      </c>
      <c r="G166" s="16">
        <v>124.74</v>
      </c>
    </row>
    <row r="167">
      <c r="A167" s="17"/>
      <c r="B167" s="16">
        <v>58.19</v>
      </c>
      <c r="C167" s="16">
        <v>58.3</v>
      </c>
      <c r="D167" s="16">
        <v>58.7</v>
      </c>
      <c r="E167" s="16">
        <v>89.0</v>
      </c>
      <c r="F167" s="16">
        <v>114.4</v>
      </c>
      <c r="G167" s="16">
        <v>124.73</v>
      </c>
    </row>
    <row r="168">
      <c r="A168" s="17"/>
      <c r="B168" s="16" t="s">
        <v>117</v>
      </c>
      <c r="C168" s="16" t="s">
        <v>118</v>
      </c>
      <c r="D168" s="16" t="s">
        <v>119</v>
      </c>
      <c r="E168" s="16" t="s">
        <v>120</v>
      </c>
      <c r="F168" s="16" t="s">
        <v>121</v>
      </c>
      <c r="G168" s="16" t="s">
        <v>122</v>
      </c>
    </row>
    <row r="169">
      <c r="A169" s="17"/>
      <c r="B169" s="16" t="s">
        <v>123</v>
      </c>
      <c r="C169" s="16" t="s">
        <v>124</v>
      </c>
      <c r="D169" s="16" t="s">
        <v>119</v>
      </c>
      <c r="E169" s="16" t="s">
        <v>125</v>
      </c>
      <c r="F169" s="16" t="s">
        <v>126</v>
      </c>
      <c r="G169" s="16" t="s">
        <v>127</v>
      </c>
    </row>
    <row r="170">
      <c r="A170" s="17"/>
      <c r="B170" s="16" t="s">
        <v>117</v>
      </c>
      <c r="C170" s="16" t="s">
        <v>118</v>
      </c>
      <c r="D170" s="16" t="s">
        <v>128</v>
      </c>
      <c r="E170" s="16" t="s">
        <v>129</v>
      </c>
      <c r="F170" s="16" t="s">
        <v>121</v>
      </c>
      <c r="G170" s="16" t="s">
        <v>130</v>
      </c>
    </row>
    <row r="171">
      <c r="A171" s="14" t="s">
        <v>79</v>
      </c>
      <c r="B171" s="14">
        <v>53.19</v>
      </c>
      <c r="C171" s="14">
        <v>58.18</v>
      </c>
      <c r="D171" s="14">
        <v>58.55</v>
      </c>
      <c r="E171" s="14">
        <v>58.73</v>
      </c>
      <c r="F171" s="14">
        <v>84.44</v>
      </c>
      <c r="G171" s="14">
        <v>99.56</v>
      </c>
    </row>
    <row r="172">
      <c r="A172" s="15"/>
      <c r="B172" s="14">
        <v>58.25</v>
      </c>
      <c r="C172" s="14">
        <v>58.29</v>
      </c>
      <c r="D172" s="14">
        <v>58.6</v>
      </c>
      <c r="E172" s="14">
        <v>73.14</v>
      </c>
      <c r="F172" s="14">
        <v>86.72</v>
      </c>
      <c r="G172" s="14">
        <v>99.63</v>
      </c>
    </row>
    <row r="173">
      <c r="A173" s="15"/>
      <c r="B173" s="14">
        <v>53.31</v>
      </c>
      <c r="C173" s="14">
        <v>58.27</v>
      </c>
      <c r="D173" s="14">
        <v>58.61</v>
      </c>
      <c r="E173" s="14">
        <v>73.74</v>
      </c>
      <c r="F173" s="14">
        <v>84.44</v>
      </c>
      <c r="G173" s="14">
        <v>99.39</v>
      </c>
    </row>
    <row r="174">
      <c r="A174" s="15"/>
      <c r="B174" s="14" t="s">
        <v>131</v>
      </c>
      <c r="C174" s="14" t="s">
        <v>132</v>
      </c>
      <c r="D174" s="14" t="s">
        <v>133</v>
      </c>
      <c r="E174" s="14" t="s">
        <v>134</v>
      </c>
      <c r="F174" s="14" t="s">
        <v>135</v>
      </c>
      <c r="G174" s="14" t="s">
        <v>136</v>
      </c>
    </row>
    <row r="175">
      <c r="A175" s="15"/>
      <c r="B175" s="14" t="s">
        <v>137</v>
      </c>
      <c r="C175" s="14" t="s">
        <v>138</v>
      </c>
      <c r="D175" s="14" t="s">
        <v>139</v>
      </c>
      <c r="E175" s="14" t="s">
        <v>140</v>
      </c>
      <c r="F175" s="14" t="s">
        <v>141</v>
      </c>
      <c r="G175" s="14" t="s">
        <v>142</v>
      </c>
    </row>
    <row r="176">
      <c r="A176" s="15"/>
      <c r="B176" s="14" t="s">
        <v>131</v>
      </c>
      <c r="C176" s="14" t="s">
        <v>143</v>
      </c>
      <c r="D176" s="14" t="s">
        <v>144</v>
      </c>
      <c r="E176" s="14" t="s">
        <v>140</v>
      </c>
      <c r="F176" s="14" t="s">
        <v>145</v>
      </c>
      <c r="G176" s="14" t="s">
        <v>146</v>
      </c>
    </row>
    <row r="181">
      <c r="A181" s="2" t="s">
        <v>147</v>
      </c>
    </row>
    <row r="183">
      <c r="A183" s="2" t="s">
        <v>69</v>
      </c>
      <c r="K183" s="2" t="s">
        <v>70</v>
      </c>
    </row>
    <row r="184">
      <c r="B184" s="2">
        <v>5.0</v>
      </c>
      <c r="C184" s="2">
        <v>10.0</v>
      </c>
      <c r="D184" s="2">
        <v>15.0</v>
      </c>
      <c r="E184" s="2">
        <v>20.0</v>
      </c>
      <c r="F184" s="2">
        <v>25.0</v>
      </c>
      <c r="G184" s="2">
        <v>30.0</v>
      </c>
      <c r="L184" s="2">
        <v>5.0</v>
      </c>
      <c r="M184" s="2">
        <v>10.0</v>
      </c>
      <c r="N184" s="2">
        <v>15.0</v>
      </c>
      <c r="O184" s="2">
        <v>20.0</v>
      </c>
      <c r="P184" s="2">
        <v>25.0</v>
      </c>
      <c r="Q184" s="2">
        <v>30.0</v>
      </c>
    </row>
    <row r="185">
      <c r="A185" s="19" t="s">
        <v>71</v>
      </c>
      <c r="B185">
        <v>109.69</v>
      </c>
      <c r="C185">
        <v>221.68</v>
      </c>
      <c r="D185">
        <v>334.98</v>
      </c>
      <c r="E185">
        <v>448.98</v>
      </c>
      <c r="F185">
        <v>564.12</v>
      </c>
      <c r="G185">
        <v>669.93</v>
      </c>
      <c r="K185" s="2" t="s">
        <v>148</v>
      </c>
      <c r="L185" s="13">
        <f t="shared" ref="L185:Q185" si="39">(B185/B186)</f>
        <v>0.9335319149</v>
      </c>
      <c r="M185" s="13">
        <f t="shared" si="39"/>
        <v>1.715125725</v>
      </c>
      <c r="N185" s="13">
        <f t="shared" si="39"/>
        <v>2.300844838</v>
      </c>
      <c r="O185" s="13">
        <f t="shared" si="39"/>
        <v>2.809988735</v>
      </c>
      <c r="P185" s="13">
        <f t="shared" si="39"/>
        <v>3.264016664</v>
      </c>
      <c r="Q185" s="13">
        <f t="shared" si="39"/>
        <v>3.602161523</v>
      </c>
    </row>
    <row r="186">
      <c r="A186" s="2" t="s">
        <v>148</v>
      </c>
      <c r="B186">
        <f t="shared" ref="B186:G186" si="40">MEDIAN(B197:B199)</f>
        <v>117.5</v>
      </c>
      <c r="C186">
        <f t="shared" si="40"/>
        <v>129.25</v>
      </c>
      <c r="D186">
        <f t="shared" si="40"/>
        <v>145.59</v>
      </c>
      <c r="E186">
        <f t="shared" si="40"/>
        <v>159.78</v>
      </c>
      <c r="F186">
        <f t="shared" si="40"/>
        <v>172.83</v>
      </c>
      <c r="G186">
        <f t="shared" si="40"/>
        <v>185.98</v>
      </c>
      <c r="K186" s="2" t="s">
        <v>149</v>
      </c>
      <c r="L186" s="13">
        <f t="shared" ref="L186:Q186" si="41">(B185/B187)</f>
        <v>0.9344862839</v>
      </c>
      <c r="M186" s="13">
        <f t="shared" si="41"/>
        <v>1.668774466</v>
      </c>
      <c r="N186" s="13">
        <f t="shared" si="41"/>
        <v>2.290774807</v>
      </c>
      <c r="O186" s="13">
        <f t="shared" si="41"/>
        <v>2.820226131</v>
      </c>
      <c r="P186" s="13">
        <f t="shared" si="41"/>
        <v>3.25460105</v>
      </c>
      <c r="Q186" s="13">
        <f t="shared" si="41"/>
        <v>3.593081255</v>
      </c>
    </row>
    <row r="187">
      <c r="A187" s="2" t="s">
        <v>149</v>
      </c>
      <c r="B187">
        <f t="shared" ref="B187:G187" si="42">MEDIAN(B200:B202)</f>
        <v>117.38</v>
      </c>
      <c r="C187">
        <f t="shared" si="42"/>
        <v>132.84</v>
      </c>
      <c r="D187">
        <f t="shared" si="42"/>
        <v>146.23</v>
      </c>
      <c r="E187">
        <f t="shared" si="42"/>
        <v>159.2</v>
      </c>
      <c r="F187">
        <f t="shared" si="42"/>
        <v>173.33</v>
      </c>
      <c r="G187">
        <f t="shared" si="42"/>
        <v>186.45</v>
      </c>
      <c r="K187" s="20" t="s">
        <v>150</v>
      </c>
      <c r="L187" s="13">
        <f t="shared" ref="L187:Q187" si="43">B185/B188</f>
        <v>0.9270622042</v>
      </c>
      <c r="M187" s="13">
        <f t="shared" si="43"/>
        <v>1.682197602</v>
      </c>
      <c r="N187" s="13">
        <f t="shared" si="43"/>
        <v>2.222384396</v>
      </c>
      <c r="O187" s="13">
        <f t="shared" si="43"/>
        <v>2.827686107</v>
      </c>
      <c r="P187" s="13">
        <f t="shared" si="43"/>
        <v>3.264016664</v>
      </c>
      <c r="Q187" s="13">
        <f t="shared" si="43"/>
        <v>3.562509971</v>
      </c>
    </row>
    <row r="188">
      <c r="A188" s="20" t="s">
        <v>150</v>
      </c>
      <c r="B188">
        <f t="shared" ref="B188:G188" si="44">MEDIAN(B203:B205)</f>
        <v>118.32</v>
      </c>
      <c r="C188">
        <f t="shared" si="44"/>
        <v>131.78</v>
      </c>
      <c r="D188">
        <f t="shared" si="44"/>
        <v>150.73</v>
      </c>
      <c r="E188">
        <f t="shared" si="44"/>
        <v>158.78</v>
      </c>
      <c r="F188">
        <f t="shared" si="44"/>
        <v>172.83</v>
      </c>
      <c r="G188">
        <f t="shared" si="44"/>
        <v>188.05</v>
      </c>
      <c r="K188" s="20" t="s">
        <v>151</v>
      </c>
      <c r="L188" s="13">
        <f t="shared" ref="L188:Q188" si="45">B185/B189</f>
        <v>0.9246396358</v>
      </c>
      <c r="M188" s="13">
        <f t="shared" si="45"/>
        <v>1.650755827</v>
      </c>
      <c r="N188" s="13">
        <f t="shared" si="45"/>
        <v>2.227408737</v>
      </c>
      <c r="O188" s="13">
        <f t="shared" si="45"/>
        <v>2.814745157</v>
      </c>
      <c r="P188" s="13">
        <f t="shared" si="45"/>
        <v>3.251412104</v>
      </c>
      <c r="Q188" s="13">
        <f t="shared" si="45"/>
        <v>3.55702453</v>
      </c>
    </row>
    <row r="189">
      <c r="A189" s="20" t="s">
        <v>151</v>
      </c>
      <c r="B189">
        <f t="shared" ref="B189:G189" si="46">MEDIAN(B206:B208)</f>
        <v>118.63</v>
      </c>
      <c r="C189">
        <f t="shared" si="46"/>
        <v>134.29</v>
      </c>
      <c r="D189">
        <f t="shared" si="46"/>
        <v>150.39</v>
      </c>
      <c r="E189">
        <f t="shared" si="46"/>
        <v>159.51</v>
      </c>
      <c r="F189">
        <f t="shared" si="46"/>
        <v>173.5</v>
      </c>
      <c r="G189">
        <f t="shared" si="46"/>
        <v>188.34</v>
      </c>
      <c r="K189" s="20" t="s">
        <v>152</v>
      </c>
      <c r="L189" s="13">
        <f t="shared" ref="L189:Q189" si="47">B185/B190</f>
        <v>1.888927157</v>
      </c>
      <c r="M189" s="13">
        <f t="shared" si="47"/>
        <v>3.801097394</v>
      </c>
      <c r="N189" s="13">
        <f t="shared" si="47"/>
        <v>4.605802282</v>
      </c>
      <c r="O189" s="13">
        <f t="shared" si="47"/>
        <v>3.753699523</v>
      </c>
      <c r="P189" s="13">
        <f t="shared" si="47"/>
        <v>4.170942699</v>
      </c>
      <c r="Q189" s="13">
        <f t="shared" si="47"/>
        <v>4.934664113</v>
      </c>
    </row>
    <row r="190">
      <c r="A190" s="20" t="s">
        <v>152</v>
      </c>
      <c r="B190">
        <f t="shared" ref="B190:G190" si="48">MEDIAN(B209:B211)</f>
        <v>58.07</v>
      </c>
      <c r="C190">
        <f t="shared" si="48"/>
        <v>58.32</v>
      </c>
      <c r="D190">
        <f t="shared" si="48"/>
        <v>72.73</v>
      </c>
      <c r="E190">
        <f t="shared" si="48"/>
        <v>119.61</v>
      </c>
      <c r="F190">
        <f t="shared" si="48"/>
        <v>135.25</v>
      </c>
      <c r="G190">
        <f t="shared" si="48"/>
        <v>135.76</v>
      </c>
      <c r="K190" s="20" t="s">
        <v>153</v>
      </c>
      <c r="L190" s="13">
        <f t="shared" ref="L190:Q190" si="49">B185/B191</f>
        <v>1.896438451</v>
      </c>
      <c r="M190" s="13">
        <f t="shared" si="49"/>
        <v>3.816804408</v>
      </c>
      <c r="N190" s="13">
        <f t="shared" si="49"/>
        <v>2.811886175</v>
      </c>
      <c r="O190" s="13">
        <f t="shared" si="49"/>
        <v>3.328736655</v>
      </c>
      <c r="P190" s="13">
        <f t="shared" si="49"/>
        <v>3.759797387</v>
      </c>
      <c r="Q190" s="13">
        <f t="shared" si="49"/>
        <v>4.166231343</v>
      </c>
    </row>
    <row r="191">
      <c r="A191" s="20" t="s">
        <v>153</v>
      </c>
      <c r="B191">
        <f t="shared" ref="B191:G191" si="50">MEDIAN(B215:B217)</f>
        <v>57.84</v>
      </c>
      <c r="C191">
        <f t="shared" si="50"/>
        <v>58.08</v>
      </c>
      <c r="D191">
        <f t="shared" si="50"/>
        <v>119.13</v>
      </c>
      <c r="E191">
        <f t="shared" si="50"/>
        <v>134.88</v>
      </c>
      <c r="F191">
        <f t="shared" si="50"/>
        <v>150.04</v>
      </c>
      <c r="G191">
        <f t="shared" si="50"/>
        <v>160.8</v>
      </c>
      <c r="K191" s="20" t="s">
        <v>154</v>
      </c>
      <c r="L191" s="13">
        <f t="shared" ref="L191:Q191" si="51">B185/B192</f>
        <v>1.891206897</v>
      </c>
      <c r="M191" s="13">
        <f t="shared" si="51"/>
        <v>2.610456901</v>
      </c>
      <c r="N191" s="13">
        <f t="shared" si="51"/>
        <v>2.514864865</v>
      </c>
      <c r="O191" s="13">
        <f t="shared" si="51"/>
        <v>3.316932624</v>
      </c>
      <c r="P191" s="13">
        <f t="shared" si="51"/>
        <v>3.630583087</v>
      </c>
      <c r="Q191" s="13">
        <f t="shared" si="51"/>
        <v>4.038642392</v>
      </c>
    </row>
    <row r="192">
      <c r="A192" s="20" t="s">
        <v>154</v>
      </c>
      <c r="B192">
        <f t="shared" ref="B192:G192" si="52">MEDIAN(B221:B223)</f>
        <v>58</v>
      </c>
      <c r="C192">
        <f t="shared" si="52"/>
        <v>84.92</v>
      </c>
      <c r="D192">
        <f t="shared" si="52"/>
        <v>133.2</v>
      </c>
      <c r="E192">
        <f t="shared" si="52"/>
        <v>135.36</v>
      </c>
      <c r="F192">
        <f t="shared" si="52"/>
        <v>155.38</v>
      </c>
      <c r="G192">
        <f t="shared" si="52"/>
        <v>165.88</v>
      </c>
      <c r="K192" s="20" t="s">
        <v>155</v>
      </c>
      <c r="L192" s="13">
        <f t="shared" ref="L192:Q192" si="53">B185/B193</f>
        <v>0.9223847965</v>
      </c>
      <c r="M192" s="13">
        <f t="shared" si="53"/>
        <v>1.716719585</v>
      </c>
      <c r="N192" s="13">
        <f t="shared" si="53"/>
        <v>2.249395649</v>
      </c>
      <c r="O192" s="13">
        <f t="shared" si="53"/>
        <v>2.987623104</v>
      </c>
      <c r="P192" s="13">
        <f t="shared" si="53"/>
        <v>3.295093458</v>
      </c>
      <c r="Q192" s="13">
        <f t="shared" si="53"/>
        <v>3.578112482</v>
      </c>
    </row>
    <row r="193">
      <c r="A193" s="20" t="s">
        <v>155</v>
      </c>
      <c r="B193">
        <f t="shared" ref="B193:G193" si="54">MEDIAN(B227:B229)</f>
        <v>118.92</v>
      </c>
      <c r="C193">
        <f t="shared" si="54"/>
        <v>129.13</v>
      </c>
      <c r="D193">
        <f t="shared" si="54"/>
        <v>148.92</v>
      </c>
      <c r="E193">
        <f t="shared" si="54"/>
        <v>150.28</v>
      </c>
      <c r="F193">
        <f t="shared" si="54"/>
        <v>171.2</v>
      </c>
      <c r="G193">
        <f t="shared" si="54"/>
        <v>187.23</v>
      </c>
      <c r="K193" s="2"/>
    </row>
    <row r="196">
      <c r="B196" s="2">
        <v>5.0</v>
      </c>
      <c r="C196" s="2">
        <v>10.0</v>
      </c>
      <c r="D196" s="2">
        <v>15.0</v>
      </c>
      <c r="E196" s="2">
        <v>20.0</v>
      </c>
      <c r="F196" s="2">
        <v>25.0</v>
      </c>
      <c r="G196" s="2">
        <v>30.0</v>
      </c>
    </row>
    <row r="197">
      <c r="A197" s="16" t="s">
        <v>148</v>
      </c>
      <c r="B197" s="16">
        <f>1*60+57.5</f>
        <v>117.5</v>
      </c>
      <c r="C197" s="16">
        <f>2*60+9.25</f>
        <v>129.25</v>
      </c>
      <c r="D197" s="16">
        <f>2*60+25.59</f>
        <v>145.59</v>
      </c>
      <c r="E197" s="16">
        <f>2*60+39.78</f>
        <v>159.78</v>
      </c>
      <c r="F197" s="16">
        <f>2*60+52.83</f>
        <v>172.83</v>
      </c>
      <c r="G197" s="16">
        <f>3*60+5.98</f>
        <v>185.98</v>
      </c>
    </row>
    <row r="198">
      <c r="A198" s="17"/>
      <c r="B198" s="16">
        <v>117.23</v>
      </c>
      <c r="C198" s="16">
        <v>129.99</v>
      </c>
      <c r="D198" s="16">
        <v>145.55</v>
      </c>
      <c r="E198" s="16">
        <v>158.95</v>
      </c>
      <c r="F198" s="16">
        <v>172.81</v>
      </c>
      <c r="G198" s="16">
        <v>185.89</v>
      </c>
    </row>
    <row r="199">
      <c r="A199" s="17"/>
      <c r="B199" s="16">
        <v>117.87</v>
      </c>
      <c r="C199" s="16">
        <v>128.83</v>
      </c>
      <c r="D199" s="16">
        <v>14512.0</v>
      </c>
      <c r="E199" s="16">
        <v>159.79</v>
      </c>
      <c r="F199" s="16">
        <v>172.86</v>
      </c>
      <c r="G199" s="16">
        <v>186.1</v>
      </c>
      <c r="J199">
        <f>(C186-C190) / C190 *100</f>
        <v>121.622085</v>
      </c>
    </row>
    <row r="200">
      <c r="A200" s="14" t="s">
        <v>149</v>
      </c>
      <c r="B200" s="14">
        <v>117.38</v>
      </c>
      <c r="C200" s="14">
        <v>132.93</v>
      </c>
      <c r="D200" s="14">
        <v>146.23</v>
      </c>
      <c r="E200" s="14">
        <v>159.2</v>
      </c>
      <c r="F200" s="14">
        <v>173.33</v>
      </c>
      <c r="G200" s="14">
        <v>187.03</v>
      </c>
    </row>
    <row r="201">
      <c r="A201" s="15"/>
      <c r="B201" s="21">
        <f>1*60+57</f>
        <v>117</v>
      </c>
      <c r="C201" s="21">
        <v>132.84</v>
      </c>
      <c r="D201" s="21">
        <v>148.24</v>
      </c>
      <c r="E201" s="21">
        <v>158.92</v>
      </c>
      <c r="F201" s="22">
        <f>2*60 + 54.1</f>
        <v>174.1</v>
      </c>
      <c r="G201" s="21">
        <v>186.45</v>
      </c>
      <c r="I201" s="2"/>
    </row>
    <row r="202">
      <c r="A202" s="15"/>
      <c r="B202" s="21">
        <v>117.73</v>
      </c>
      <c r="C202" s="21">
        <v>131.6</v>
      </c>
      <c r="D202" s="21">
        <v>144.1</v>
      </c>
      <c r="E202" s="21">
        <v>159.27</v>
      </c>
      <c r="F202" s="21">
        <v>172.46</v>
      </c>
      <c r="G202" s="21">
        <v>186.15</v>
      </c>
      <c r="I202" s="2"/>
      <c r="J202" s="23"/>
      <c r="L202" s="23"/>
      <c r="M202" s="23"/>
      <c r="N202" s="23"/>
      <c r="O202" s="23"/>
      <c r="P202" s="23"/>
    </row>
    <row r="203">
      <c r="A203" s="16" t="s">
        <v>150</v>
      </c>
      <c r="B203" s="24">
        <v>118.06</v>
      </c>
      <c r="C203" s="25">
        <f>2*60 + 11.78</f>
        <v>131.78</v>
      </c>
      <c r="D203" s="25">
        <f>2*60 + 30.85</f>
        <v>150.85</v>
      </c>
      <c r="E203" s="25">
        <f>2*60 +38.66</f>
        <v>158.66</v>
      </c>
      <c r="F203" s="25">
        <f>2*60+52.83</f>
        <v>172.83</v>
      </c>
      <c r="G203" s="25">
        <f>3*60+8.05</f>
        <v>188.05</v>
      </c>
      <c r="I203" s="2"/>
      <c r="J203" s="23"/>
      <c r="L203" s="20"/>
      <c r="M203" s="20"/>
      <c r="N203" s="20"/>
      <c r="O203" s="20"/>
      <c r="P203" s="23"/>
    </row>
    <row r="204">
      <c r="A204" s="17"/>
      <c r="B204" s="24">
        <v>118.56</v>
      </c>
      <c r="C204" s="25">
        <f>2*60 + 12.42</f>
        <v>132.42</v>
      </c>
      <c r="D204" s="24">
        <v>150.73</v>
      </c>
      <c r="E204" s="24">
        <v>159.03</v>
      </c>
      <c r="F204" s="24">
        <v>172.9</v>
      </c>
      <c r="G204" s="24">
        <v>188.42</v>
      </c>
      <c r="I204" s="2"/>
      <c r="J204" s="23"/>
      <c r="L204" s="20"/>
      <c r="M204" s="20"/>
      <c r="N204" s="20"/>
      <c r="O204" s="20"/>
      <c r="P204" s="23"/>
    </row>
    <row r="205">
      <c r="A205" s="17"/>
      <c r="B205" s="24">
        <v>118.32</v>
      </c>
      <c r="C205" s="24">
        <v>131.42</v>
      </c>
      <c r="D205" s="24">
        <v>150.08</v>
      </c>
      <c r="E205" s="24">
        <v>158.78</v>
      </c>
      <c r="F205" s="24">
        <v>172.35</v>
      </c>
      <c r="G205" s="24">
        <v>187.53</v>
      </c>
      <c r="J205" s="23"/>
      <c r="K205" s="20"/>
      <c r="L205" s="20"/>
      <c r="M205" s="20"/>
      <c r="N205" s="20"/>
      <c r="O205" s="20"/>
      <c r="P205" s="23"/>
    </row>
    <row r="206">
      <c r="A206" s="14" t="s">
        <v>151</v>
      </c>
      <c r="B206" s="22">
        <f>1*60+57.6</f>
        <v>117.6</v>
      </c>
      <c r="C206" s="22">
        <f>2*60+14.03</f>
        <v>134.03</v>
      </c>
      <c r="D206" s="21">
        <f>2*60+29</f>
        <v>149</v>
      </c>
      <c r="E206" s="22">
        <f>2*60 +39.52</f>
        <v>159.52</v>
      </c>
      <c r="F206" s="22">
        <f>2*60+53.49</f>
        <v>173.49</v>
      </c>
      <c r="G206" s="22">
        <f>3*60+7.23</f>
        <v>187.23</v>
      </c>
      <c r="I206" s="2"/>
      <c r="J206" s="23"/>
      <c r="K206" s="23"/>
      <c r="L206" s="23"/>
      <c r="M206" s="23"/>
      <c r="N206" s="23"/>
      <c r="O206" s="23"/>
      <c r="P206" s="23"/>
    </row>
    <row r="207">
      <c r="A207" s="15"/>
      <c r="B207" s="14">
        <v>118.63</v>
      </c>
      <c r="C207" s="14">
        <v>134.29</v>
      </c>
      <c r="D207" s="14">
        <v>150.93</v>
      </c>
      <c r="E207" s="14">
        <v>158.93</v>
      </c>
      <c r="F207" s="14">
        <v>173.5</v>
      </c>
      <c r="G207" s="14">
        <v>188.34</v>
      </c>
    </row>
    <row r="208">
      <c r="A208" s="15"/>
      <c r="B208" s="14">
        <v>118.92</v>
      </c>
      <c r="C208" s="14">
        <v>134.93</v>
      </c>
      <c r="D208" s="14">
        <v>150.39</v>
      </c>
      <c r="E208" s="14">
        <v>159.51</v>
      </c>
      <c r="F208" s="14">
        <v>173.98</v>
      </c>
      <c r="G208" s="14">
        <v>188.92</v>
      </c>
    </row>
    <row r="209">
      <c r="A209" s="16" t="s">
        <v>152</v>
      </c>
      <c r="B209" s="16">
        <v>57.99</v>
      </c>
      <c r="C209" s="16">
        <v>58.41</v>
      </c>
      <c r="D209" s="16">
        <v>58.58</v>
      </c>
      <c r="E209" s="16">
        <v>120.94</v>
      </c>
      <c r="F209" s="16">
        <v>130.93</v>
      </c>
      <c r="G209" s="16">
        <v>135.24</v>
      </c>
    </row>
    <row r="210">
      <c r="A210" s="17"/>
      <c r="B210" s="16">
        <v>58.07</v>
      </c>
      <c r="C210" s="16">
        <v>58.1</v>
      </c>
      <c r="D210" s="16">
        <v>72.95</v>
      </c>
      <c r="E210" s="16">
        <v>119.61</v>
      </c>
      <c r="F210" s="16">
        <v>135.25</v>
      </c>
      <c r="G210" s="16">
        <v>135.76</v>
      </c>
      <c r="J210" s="2" t="s">
        <v>156</v>
      </c>
    </row>
    <row r="211">
      <c r="A211" s="17"/>
      <c r="B211" s="16">
        <v>58.18</v>
      </c>
      <c r="C211" s="16">
        <v>58.32</v>
      </c>
      <c r="D211" s="16">
        <v>72.73</v>
      </c>
      <c r="E211" s="16">
        <v>119.02</v>
      </c>
      <c r="F211" s="16">
        <v>137.2</v>
      </c>
      <c r="G211" s="16">
        <v>138.99</v>
      </c>
      <c r="J211" s="2"/>
      <c r="K211" s="2">
        <v>5.0</v>
      </c>
      <c r="L211" s="2">
        <v>10.0</v>
      </c>
      <c r="M211" s="2">
        <v>15.0</v>
      </c>
      <c r="N211" s="2">
        <v>20.0</v>
      </c>
      <c r="O211" s="2">
        <v>25.0</v>
      </c>
      <c r="P211" s="2">
        <v>30.0</v>
      </c>
    </row>
    <row r="212">
      <c r="A212" s="17"/>
      <c r="B212" s="16" t="s">
        <v>157</v>
      </c>
      <c r="C212" s="16" t="s">
        <v>158</v>
      </c>
      <c r="D212" s="16" t="s">
        <v>159</v>
      </c>
      <c r="E212" s="16" t="s">
        <v>160</v>
      </c>
      <c r="F212" s="16" t="s">
        <v>161</v>
      </c>
      <c r="G212" s="16" t="s">
        <v>162</v>
      </c>
      <c r="J212" s="2" t="s">
        <v>163</v>
      </c>
      <c r="K212" s="2" t="s">
        <v>164</v>
      </c>
      <c r="L212" s="2" t="s">
        <v>165</v>
      </c>
      <c r="M212" s="2" t="s">
        <v>166</v>
      </c>
      <c r="N212" s="2" t="s">
        <v>167</v>
      </c>
      <c r="O212" s="2" t="s">
        <v>168</v>
      </c>
      <c r="P212" s="2" t="s">
        <v>169</v>
      </c>
    </row>
    <row r="213">
      <c r="A213" s="17"/>
      <c r="B213" s="16" t="s">
        <v>170</v>
      </c>
      <c r="C213" s="16" t="s">
        <v>171</v>
      </c>
      <c r="D213" s="16" t="s">
        <v>172</v>
      </c>
      <c r="E213" s="16" t="s">
        <v>173</v>
      </c>
      <c r="F213" s="16" t="s">
        <v>174</v>
      </c>
      <c r="G213" s="16" t="s">
        <v>175</v>
      </c>
      <c r="J213" s="2" t="s">
        <v>176</v>
      </c>
      <c r="K213" s="2" t="s">
        <v>177</v>
      </c>
      <c r="L213" s="2" t="s">
        <v>178</v>
      </c>
      <c r="M213" s="2" t="s">
        <v>179</v>
      </c>
      <c r="N213" s="2" t="s">
        <v>180</v>
      </c>
      <c r="O213" s="2" t="s">
        <v>181</v>
      </c>
      <c r="P213" s="2" t="s">
        <v>182</v>
      </c>
    </row>
    <row r="214">
      <c r="A214" s="17"/>
      <c r="B214" s="16" t="s">
        <v>183</v>
      </c>
      <c r="C214" s="16" t="s">
        <v>158</v>
      </c>
      <c r="D214" s="16" t="s">
        <v>184</v>
      </c>
      <c r="E214" s="16" t="s">
        <v>185</v>
      </c>
      <c r="F214" s="16" t="s">
        <v>186</v>
      </c>
      <c r="G214" s="16" t="s">
        <v>187</v>
      </c>
      <c r="J214" s="2" t="s">
        <v>188</v>
      </c>
      <c r="K214" s="2" t="s">
        <v>189</v>
      </c>
      <c r="L214" s="2" t="s">
        <v>190</v>
      </c>
      <c r="M214" s="2" t="s">
        <v>191</v>
      </c>
      <c r="N214" s="2" t="s">
        <v>192</v>
      </c>
      <c r="O214" s="2" t="s">
        <v>193</v>
      </c>
      <c r="P214" s="2" t="s">
        <v>194</v>
      </c>
    </row>
    <row r="215">
      <c r="A215" s="14" t="s">
        <v>153</v>
      </c>
      <c r="B215" s="14">
        <v>57.86</v>
      </c>
      <c r="C215" s="14">
        <v>58.12</v>
      </c>
      <c r="D215" s="14">
        <v>119.2</v>
      </c>
      <c r="E215" s="14">
        <v>134.52</v>
      </c>
      <c r="F215" s="14">
        <v>151.92</v>
      </c>
      <c r="G215" s="14">
        <v>161.2</v>
      </c>
      <c r="J215" s="2" t="s">
        <v>195</v>
      </c>
      <c r="K215" s="2" t="s">
        <v>196</v>
      </c>
      <c r="L215" s="2" t="s">
        <v>197</v>
      </c>
      <c r="M215" s="2" t="s">
        <v>198</v>
      </c>
      <c r="N215" s="2" t="s">
        <v>199</v>
      </c>
      <c r="O215" s="2" t="s">
        <v>200</v>
      </c>
      <c r="P215" s="2" t="s">
        <v>201</v>
      </c>
    </row>
    <row r="216">
      <c r="A216" s="15"/>
      <c r="B216" s="14">
        <v>57.82</v>
      </c>
      <c r="C216" s="14">
        <v>58.03</v>
      </c>
      <c r="D216" s="14">
        <f>1*60+58.96</f>
        <v>118.96</v>
      </c>
      <c r="E216" s="14">
        <f>2*60+14.95</f>
        <v>134.95</v>
      </c>
      <c r="F216" s="14">
        <f>2*60 +24.37</f>
        <v>144.37</v>
      </c>
      <c r="G216" s="14">
        <v>160.8</v>
      </c>
    </row>
    <row r="217">
      <c r="A217" s="15"/>
      <c r="B217" s="14">
        <v>57.84</v>
      </c>
      <c r="C217" s="14">
        <v>58.08</v>
      </c>
      <c r="D217" s="14">
        <f>1*60+59.13</f>
        <v>119.13</v>
      </c>
      <c r="E217" s="14">
        <f>(2*60+14.88)</f>
        <v>134.88</v>
      </c>
      <c r="F217" s="14">
        <f>2*60+30.04</f>
        <v>150.04</v>
      </c>
      <c r="G217" s="14">
        <f>2*60+40.79</f>
        <v>160.79</v>
      </c>
    </row>
    <row r="218">
      <c r="A218" s="15"/>
      <c r="B218" s="14" t="s">
        <v>177</v>
      </c>
      <c r="C218" s="14" t="s">
        <v>202</v>
      </c>
      <c r="D218" s="14" t="s">
        <v>203</v>
      </c>
      <c r="E218" s="14" t="s">
        <v>204</v>
      </c>
      <c r="F218" s="14" t="s">
        <v>205</v>
      </c>
      <c r="G218" s="14" t="s">
        <v>206</v>
      </c>
      <c r="J218" s="16">
        <v>8.0</v>
      </c>
      <c r="K218" s="16">
        <v>9.0</v>
      </c>
      <c r="L218" s="16">
        <v>2.0</v>
      </c>
      <c r="M218" s="16">
        <v>3.0</v>
      </c>
      <c r="N218" s="16">
        <v>3.0</v>
      </c>
    </row>
    <row r="219">
      <c r="A219" s="15"/>
      <c r="B219" s="14" t="s">
        <v>177</v>
      </c>
      <c r="C219" s="14" t="s">
        <v>202</v>
      </c>
      <c r="D219" s="14" t="s">
        <v>207</v>
      </c>
      <c r="E219" s="14" t="s">
        <v>208</v>
      </c>
      <c r="F219" s="14" t="s">
        <v>209</v>
      </c>
      <c r="G219" s="14" t="s">
        <v>210</v>
      </c>
      <c r="J219" s="16">
        <v>9.0</v>
      </c>
      <c r="K219" s="16">
        <v>8.0</v>
      </c>
      <c r="L219" s="16">
        <v>3.0</v>
      </c>
      <c r="M219" s="16">
        <v>2.0</v>
      </c>
      <c r="N219" s="16">
        <v>2.0</v>
      </c>
    </row>
    <row r="220">
      <c r="A220" s="15"/>
      <c r="B220" s="14" t="s">
        <v>177</v>
      </c>
      <c r="C220" s="14" t="s">
        <v>211</v>
      </c>
      <c r="D220" s="14" t="s">
        <v>203</v>
      </c>
      <c r="E220" s="14" t="s">
        <v>212</v>
      </c>
      <c r="F220" s="14" t="s">
        <v>213</v>
      </c>
      <c r="G220" s="14" t="s">
        <v>210</v>
      </c>
      <c r="J220" s="16">
        <v>8.0</v>
      </c>
      <c r="K220" s="16">
        <v>10.0</v>
      </c>
      <c r="L220" s="16">
        <v>2.0</v>
      </c>
      <c r="M220" s="16">
        <v>2.0</v>
      </c>
      <c r="N220" s="16">
        <v>2.0</v>
      </c>
    </row>
    <row r="221">
      <c r="A221" s="16" t="s">
        <v>154</v>
      </c>
      <c r="B221" s="16">
        <v>58.0</v>
      </c>
      <c r="C221" s="16">
        <f>1*60+58.58</f>
        <v>118.58</v>
      </c>
      <c r="D221" s="16">
        <f>2*60+14.5</f>
        <v>134.5</v>
      </c>
      <c r="E221" s="16">
        <f>2*60+15.07</f>
        <v>135.07</v>
      </c>
      <c r="F221" s="16">
        <f>2*60+35.38</f>
        <v>155.38</v>
      </c>
      <c r="G221" s="16">
        <f>2*60+45.88</f>
        <v>165.88</v>
      </c>
      <c r="J221" s="13">
        <f t="shared" ref="J221:N221" si="55">AVERAGE(J218:J220)</f>
        <v>8.333333333</v>
      </c>
      <c r="K221" s="13">
        <f t="shared" si="55"/>
        <v>9</v>
      </c>
      <c r="L221" s="13">
        <f t="shared" si="55"/>
        <v>2.333333333</v>
      </c>
      <c r="M221" s="13">
        <f t="shared" si="55"/>
        <v>2.333333333</v>
      </c>
      <c r="N221" s="13">
        <f t="shared" si="55"/>
        <v>2.333333333</v>
      </c>
    </row>
    <row r="222">
      <c r="A222" s="17"/>
      <c r="B222" s="16">
        <v>58.23</v>
      </c>
      <c r="C222" s="16">
        <v>84.92</v>
      </c>
      <c r="D222" s="16">
        <v>133.2</v>
      </c>
      <c r="E222" s="16">
        <v>137.3</v>
      </c>
      <c r="F222" s="16">
        <v>155.98</v>
      </c>
      <c r="G222" s="16">
        <v>164.23</v>
      </c>
    </row>
    <row r="223">
      <c r="A223" s="17"/>
      <c r="B223" s="16">
        <v>57.93</v>
      </c>
      <c r="C223" s="16">
        <v>73.95</v>
      </c>
      <c r="D223" s="16">
        <v>132.93</v>
      </c>
      <c r="E223" s="16">
        <v>135.36</v>
      </c>
      <c r="F223" s="16">
        <v>154.86</v>
      </c>
      <c r="G223" s="16">
        <v>166.35</v>
      </c>
    </row>
    <row r="224">
      <c r="A224" s="17"/>
      <c r="B224" s="16" t="s">
        <v>214</v>
      </c>
      <c r="C224" s="16" t="s">
        <v>215</v>
      </c>
      <c r="D224" s="16" t="s">
        <v>216</v>
      </c>
      <c r="E224" s="16" t="s">
        <v>217</v>
      </c>
      <c r="F224" s="16" t="s">
        <v>218</v>
      </c>
      <c r="G224" s="16" t="s">
        <v>219</v>
      </c>
    </row>
    <row r="225">
      <c r="A225" s="17"/>
      <c r="B225" s="16" t="s">
        <v>220</v>
      </c>
      <c r="C225" s="16" t="s">
        <v>221</v>
      </c>
      <c r="D225" s="16" t="s">
        <v>222</v>
      </c>
      <c r="E225" s="16" t="s">
        <v>223</v>
      </c>
      <c r="F225" s="16" t="s">
        <v>224</v>
      </c>
      <c r="G225" s="16" t="s">
        <v>225</v>
      </c>
    </row>
    <row r="226">
      <c r="A226" s="17"/>
      <c r="B226" s="16" t="s">
        <v>214</v>
      </c>
      <c r="C226" s="16" t="s">
        <v>226</v>
      </c>
      <c r="D226" s="16" t="s">
        <v>227</v>
      </c>
      <c r="E226" s="16" t="s">
        <v>228</v>
      </c>
      <c r="F226" s="16" t="s">
        <v>229</v>
      </c>
      <c r="G226" s="16" t="s">
        <v>230</v>
      </c>
    </row>
    <row r="227">
      <c r="A227" s="14" t="s">
        <v>155</v>
      </c>
      <c r="B227" s="14">
        <f>1*60+58.63</f>
        <v>118.63</v>
      </c>
      <c r="C227" s="14">
        <f>2*60+9.13</f>
        <v>129.13</v>
      </c>
      <c r="D227" s="14">
        <f>2*60+30.7</f>
        <v>150.7</v>
      </c>
      <c r="E227" s="14">
        <f>2*60+30.28</f>
        <v>150.28</v>
      </c>
      <c r="F227" s="14">
        <f> 2*60+51.2</f>
        <v>171.2</v>
      </c>
      <c r="G227" s="14">
        <v>187.23</v>
      </c>
    </row>
    <row r="228">
      <c r="A228" s="15"/>
      <c r="B228" s="14">
        <v>118.92</v>
      </c>
      <c r="C228" s="14">
        <v>129.34</v>
      </c>
      <c r="D228" s="14">
        <v>148.92</v>
      </c>
      <c r="E228" s="14">
        <v>150.04</v>
      </c>
      <c r="F228" s="14">
        <v>170.23</v>
      </c>
      <c r="G228" s="14">
        <v>188.7</v>
      </c>
    </row>
    <row r="229">
      <c r="A229" s="15"/>
      <c r="B229" s="14">
        <v>119.02</v>
      </c>
      <c r="C229" s="14">
        <v>128.32</v>
      </c>
      <c r="D229" s="14">
        <v>147.12</v>
      </c>
      <c r="E229" s="14">
        <v>153.15</v>
      </c>
      <c r="F229" s="14">
        <v>172.09</v>
      </c>
      <c r="G229" s="14">
        <v>186.75</v>
      </c>
    </row>
    <row r="230">
      <c r="A230" s="15"/>
      <c r="B230" s="14" t="s">
        <v>231</v>
      </c>
      <c r="C230" s="14" t="s">
        <v>232</v>
      </c>
      <c r="D230" s="14" t="s">
        <v>233</v>
      </c>
      <c r="E230" s="14" t="s">
        <v>234</v>
      </c>
      <c r="F230" s="14" t="s">
        <v>235</v>
      </c>
      <c r="G230" s="14" t="s">
        <v>236</v>
      </c>
    </row>
    <row r="231">
      <c r="A231" s="15"/>
      <c r="B231" s="14" t="s">
        <v>237</v>
      </c>
      <c r="C231" s="14" t="s">
        <v>238</v>
      </c>
      <c r="D231" s="14" t="s">
        <v>239</v>
      </c>
      <c r="E231" s="14" t="s">
        <v>240</v>
      </c>
      <c r="F231" s="14" t="s">
        <v>241</v>
      </c>
      <c r="G231" s="14" t="s">
        <v>242</v>
      </c>
    </row>
    <row r="232">
      <c r="A232" s="15"/>
      <c r="B232" s="14" t="s">
        <v>243</v>
      </c>
      <c r="C232" s="14" t="s">
        <v>244</v>
      </c>
      <c r="D232" s="14" t="s">
        <v>245</v>
      </c>
      <c r="E232" s="14" t="s">
        <v>246</v>
      </c>
      <c r="F232" s="14" t="s">
        <v>247</v>
      </c>
      <c r="G232" s="14" t="s">
        <v>236</v>
      </c>
    </row>
  </sheetData>
  <drawing r:id="rId1"/>
</worksheet>
</file>