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usnierz\Desktop\"/>
    </mc:Choice>
  </mc:AlternateContent>
  <bookViews>
    <workbookView xWindow="0" yWindow="240" windowWidth="13800" windowHeight="7540"/>
  </bookViews>
  <sheets>
    <sheet name="Main" sheetId="1" r:id="rId1"/>
    <sheet name="Definitions" sheetId="2" r:id="rId2"/>
    <sheet name="NotInModel" sheetId="3" r:id="rId3"/>
  </sheets>
  <definedNames>
    <definedName name="_10EDUC">#REF!</definedName>
    <definedName name="_11EDUC30K">#REF!</definedName>
    <definedName name="_12EDUC30K">#REF!</definedName>
    <definedName name="_13EDUCNEW">#REF!</definedName>
    <definedName name="_14HP30K">#REF!</definedName>
    <definedName name="_15HP30K">#REF!</definedName>
    <definedName name="_16HPNEW">#REF!</definedName>
    <definedName name="_17HPNEW">#REF!</definedName>
    <definedName name="_18LIBR30K">#REF!</definedName>
    <definedName name="_19LIBR30K">#REF!</definedName>
    <definedName name="_1A_H">#REF!</definedName>
    <definedName name="_20SCI30K">#REF!</definedName>
    <definedName name="_21SCI30K">#REF!</definedName>
    <definedName name="_22SCINEW">#REF!</definedName>
    <definedName name="_23SCINEW">#REF!</definedName>
    <definedName name="_2AS_T">#REF!</definedName>
    <definedName name="_3AS_TNEW">#REF!</definedName>
    <definedName name="_4AS_TNEW">#REF!</definedName>
    <definedName name="_5B_E">#REF!</definedName>
    <definedName name="_6B_E30K">#REF!</definedName>
    <definedName name="_7B_E30K">#REF!</definedName>
    <definedName name="_8B_ENEW">#REF!</definedName>
    <definedName name="_9B_ENEW">#REF!</definedName>
    <definedName name="OLE_LINK1" localSheetId="1">Definitions!$A$1</definedName>
    <definedName name="_xlnm.Print_Titles" localSheetId="0">Main!$1:$9</definedName>
  </definedNames>
  <calcPr calcId="152511"/>
</workbook>
</file>

<file path=xl/calcChain.xml><?xml version="1.0" encoding="utf-8"?>
<calcChain xmlns="http://schemas.openxmlformats.org/spreadsheetml/2006/main">
  <c r="T351" i="1" l="1"/>
  <c r="V351" i="1" s="1"/>
  <c r="R162" i="1" l="1"/>
  <c r="T320" i="1" l="1"/>
  <c r="V320" i="1" s="1"/>
  <c r="T305" i="1" l="1"/>
  <c r="V305" i="1" s="1"/>
  <c r="T394" i="1" l="1"/>
  <c r="V394" i="1" s="1"/>
  <c r="T372" i="1" l="1"/>
  <c r="V372" i="1" s="1"/>
  <c r="P372" i="1"/>
  <c r="Q372" i="1" s="1"/>
  <c r="U372" i="1" l="1"/>
  <c r="W372" i="1" s="1"/>
  <c r="S372" i="1"/>
  <c r="R304" i="1"/>
  <c r="Y372" i="1" l="1"/>
  <c r="Z372" i="1" s="1"/>
  <c r="X372" i="1"/>
  <c r="T148" i="1"/>
  <c r="V148" i="1" s="1"/>
  <c r="T364" i="1"/>
  <c r="V364" i="1" s="1"/>
  <c r="T366" i="1"/>
  <c r="V366" i="1" s="1"/>
  <c r="T352" i="1"/>
  <c r="V352" i="1" s="1"/>
  <c r="T361" i="1"/>
  <c r="V361" i="1" s="1"/>
  <c r="T360" i="1"/>
  <c r="V360" i="1" s="1"/>
  <c r="T358" i="1"/>
  <c r="V358" i="1" s="1"/>
  <c r="T370" i="1"/>
  <c r="V370" i="1" s="1"/>
  <c r="T365" i="1"/>
  <c r="V365" i="1" s="1"/>
  <c r="T371" i="1"/>
  <c r="V371" i="1" s="1"/>
  <c r="T266" i="1"/>
  <c r="V266" i="1" s="1"/>
  <c r="T267" i="1"/>
  <c r="V267" i="1" s="1"/>
  <c r="T382" i="1"/>
  <c r="V382" i="1" s="1"/>
  <c r="T299" i="1"/>
  <c r="V299" i="1" s="1"/>
  <c r="T300" i="1"/>
  <c r="V300" i="1" s="1"/>
  <c r="T59" i="1"/>
  <c r="V59" i="1" s="1"/>
  <c r="T236" i="1"/>
  <c r="V236" i="1" s="1"/>
  <c r="T78" i="1"/>
  <c r="V78" i="1" s="1"/>
  <c r="T77" i="1"/>
  <c r="V77" i="1" s="1"/>
  <c r="T189" i="1"/>
  <c r="V189" i="1" s="1"/>
  <c r="T223" i="1"/>
  <c r="V223" i="1" s="1"/>
  <c r="T224" i="1"/>
  <c r="V224" i="1" s="1"/>
  <c r="T174" i="1"/>
  <c r="V174" i="1" s="1"/>
  <c r="T356" i="1"/>
  <c r="V356" i="1" s="1"/>
  <c r="T355" i="1"/>
  <c r="V355" i="1" s="1"/>
  <c r="T246" i="1"/>
  <c r="V246" i="1" s="1"/>
  <c r="T509" i="1"/>
  <c r="V509" i="1" s="1"/>
  <c r="T210" i="1"/>
  <c r="V210" i="1" s="1"/>
  <c r="T188" i="1"/>
  <c r="V188" i="1" s="1"/>
  <c r="T29" i="1"/>
  <c r="V29" i="1" s="1"/>
  <c r="T168" i="1"/>
  <c r="V168" i="1" s="1"/>
  <c r="T362" i="1"/>
  <c r="V362" i="1" s="1"/>
  <c r="T354" i="1"/>
  <c r="V354" i="1" s="1"/>
  <c r="T359" i="1"/>
  <c r="V359" i="1" s="1"/>
  <c r="T353" i="1"/>
  <c r="V353" i="1" s="1"/>
  <c r="T368" i="1"/>
  <c r="V368" i="1" s="1"/>
  <c r="T309" i="1"/>
  <c r="V309" i="1" s="1"/>
  <c r="T310" i="1"/>
  <c r="V310" i="1" s="1"/>
  <c r="T91" i="1"/>
  <c r="V91" i="1" s="1"/>
  <c r="T410" i="1"/>
  <c r="V410" i="1" s="1"/>
  <c r="T209" i="1"/>
  <c r="V209" i="1" s="1"/>
  <c r="T226" i="1"/>
  <c r="V226" i="1" s="1"/>
  <c r="T169" i="1"/>
  <c r="V169" i="1" s="1"/>
  <c r="T373" i="1"/>
  <c r="V373" i="1" s="1"/>
  <c r="T374" i="1"/>
  <c r="V374" i="1" s="1"/>
  <c r="T357" i="1"/>
  <c r="V357" i="1" s="1"/>
  <c r="T311" i="1"/>
  <c r="V311" i="1" s="1"/>
  <c r="T28" i="1"/>
  <c r="V28" i="1" s="1"/>
  <c r="T26" i="1"/>
  <c r="V26" i="1" s="1"/>
  <c r="T126" i="1"/>
  <c r="V126" i="1" s="1"/>
  <c r="T483" i="1"/>
  <c r="V483" i="1" s="1"/>
  <c r="T512" i="1"/>
  <c r="V512" i="1" s="1"/>
  <c r="T511" i="1"/>
  <c r="V511" i="1" s="1"/>
  <c r="T514" i="1"/>
  <c r="V514" i="1" s="1"/>
  <c r="T60" i="1"/>
  <c r="V60" i="1" s="1"/>
  <c r="T62" i="1"/>
  <c r="V62" i="1" s="1"/>
  <c r="T237" i="1"/>
  <c r="V237" i="1" s="1"/>
  <c r="T190" i="1"/>
  <c r="V190" i="1" s="1"/>
  <c r="T147" i="1"/>
  <c r="V147" i="1" s="1"/>
  <c r="T363" i="1"/>
  <c r="V363" i="1" s="1"/>
  <c r="T458" i="1"/>
  <c r="V458" i="1" s="1"/>
  <c r="T63" i="1"/>
  <c r="V63" i="1" s="1"/>
  <c r="T186" i="1"/>
  <c r="V186" i="1" s="1"/>
  <c r="T193" i="1"/>
  <c r="V193" i="1" s="1"/>
  <c r="T192" i="1"/>
  <c r="V192" i="1" s="1"/>
  <c r="T173" i="1"/>
  <c r="V173" i="1" s="1"/>
  <c r="T411" i="1"/>
  <c r="V411" i="1" s="1"/>
  <c r="T194" i="1"/>
  <c r="V194" i="1" s="1"/>
  <c r="T23" i="1"/>
  <c r="V23" i="1" s="1"/>
  <c r="T510" i="1"/>
  <c r="V510" i="1" s="1"/>
  <c r="T513" i="1"/>
  <c r="V513" i="1" s="1"/>
  <c r="T515" i="1"/>
  <c r="V515" i="1" s="1"/>
  <c r="T518" i="1"/>
  <c r="V518" i="1" s="1"/>
  <c r="T508" i="1"/>
  <c r="V508" i="1" s="1"/>
  <c r="T164" i="1"/>
  <c r="V164" i="1" s="1"/>
  <c r="T61" i="1"/>
  <c r="V61" i="1" s="1"/>
  <c r="T25" i="1"/>
  <c r="V25" i="1" s="1"/>
  <c r="T517" i="1"/>
  <c r="V517" i="1" s="1"/>
  <c r="T507" i="1"/>
  <c r="V507" i="1" s="1"/>
  <c r="T516" i="1"/>
  <c r="V516" i="1" s="1"/>
  <c r="T65" i="1"/>
  <c r="V65" i="1" s="1"/>
  <c r="T191" i="1"/>
  <c r="V191" i="1" s="1"/>
  <c r="T369" i="1"/>
  <c r="V369" i="1" s="1"/>
  <c r="T54" i="1"/>
  <c r="V54" i="1" s="1"/>
  <c r="T57" i="1"/>
  <c r="V57" i="1" s="1"/>
  <c r="T187" i="1"/>
  <c r="V187" i="1" s="1"/>
  <c r="T367" i="1"/>
  <c r="V367" i="1" s="1"/>
  <c r="T56" i="1"/>
  <c r="V56" i="1" s="1"/>
  <c r="T64" i="1"/>
  <c r="V64" i="1" s="1"/>
  <c r="T58" i="1"/>
  <c r="V58" i="1" s="1"/>
  <c r="T55" i="1"/>
  <c r="V55" i="1" s="1"/>
  <c r="T27" i="1"/>
  <c r="V27" i="1" s="1"/>
  <c r="T165" i="1"/>
  <c r="V165" i="1" s="1"/>
  <c r="T24" i="1"/>
  <c r="V24" i="1" s="1"/>
  <c r="T128" i="1"/>
  <c r="V128" i="1" s="1"/>
  <c r="T225" i="1"/>
  <c r="V225" i="1" s="1"/>
  <c r="T235" i="1"/>
  <c r="V235" i="1" s="1"/>
  <c r="T127" i="1"/>
  <c r="V127" i="1" s="1"/>
  <c r="T452" i="1"/>
  <c r="V452" i="1" s="1"/>
  <c r="T159" i="1"/>
  <c r="V159" i="1" s="1"/>
  <c r="T160" i="1"/>
  <c r="V160" i="1" s="1"/>
  <c r="T125" i="1"/>
  <c r="V125" i="1" s="1"/>
  <c r="T122" i="1"/>
  <c r="V122" i="1" s="1"/>
  <c r="T338" i="1"/>
  <c r="V338" i="1" s="1"/>
  <c r="T265" i="1"/>
  <c r="V265" i="1" s="1"/>
  <c r="T321" i="1"/>
  <c r="V321" i="1" s="1"/>
  <c r="T380" i="1"/>
  <c r="V380" i="1" s="1"/>
  <c r="T296" i="1"/>
  <c r="V296" i="1" s="1"/>
  <c r="T465" i="1"/>
  <c r="V465" i="1" s="1"/>
  <c r="T464" i="1"/>
  <c r="V464" i="1" s="1"/>
  <c r="T447" i="1"/>
  <c r="V447" i="1" s="1"/>
  <c r="T449" i="1"/>
  <c r="V449" i="1" s="1"/>
  <c r="T262" i="1"/>
  <c r="V262" i="1" s="1"/>
  <c r="T506" i="1"/>
  <c r="V506" i="1" s="1"/>
  <c r="T525" i="1"/>
  <c r="V525" i="1" s="1"/>
  <c r="T395" i="1"/>
  <c r="V395" i="1" s="1"/>
  <c r="T49" i="1"/>
  <c r="V49" i="1" s="1"/>
  <c r="T53" i="1"/>
  <c r="V53" i="1" s="1"/>
  <c r="T48" i="1"/>
  <c r="V48" i="1" s="1"/>
  <c r="T51" i="1"/>
  <c r="V51" i="1" s="1"/>
  <c r="T290" i="1"/>
  <c r="V290" i="1" s="1"/>
  <c r="T253" i="1"/>
  <c r="V253" i="1" s="1"/>
  <c r="T180" i="1"/>
  <c r="V180" i="1" s="1"/>
  <c r="T17" i="1"/>
  <c r="V17" i="1" s="1"/>
  <c r="T233" i="1"/>
  <c r="V233" i="1" s="1"/>
  <c r="T123" i="1"/>
  <c r="V123" i="1" s="1"/>
  <c r="T137" i="1"/>
  <c r="V137" i="1" s="1"/>
  <c r="T146" i="1"/>
  <c r="V146" i="1" s="1"/>
  <c r="T140" i="1"/>
  <c r="V140" i="1" s="1"/>
  <c r="T142" i="1"/>
  <c r="V142" i="1" s="1"/>
  <c r="T350" i="1"/>
  <c r="V350" i="1" s="1"/>
  <c r="T319" i="1"/>
  <c r="V319" i="1" s="1"/>
  <c r="T307" i="1"/>
  <c r="V307" i="1" s="1"/>
  <c r="T317" i="1"/>
  <c r="V317" i="1" s="1"/>
  <c r="T111" i="1"/>
  <c r="V111" i="1" s="1"/>
  <c r="T110" i="1"/>
  <c r="V110" i="1" s="1"/>
  <c r="T100" i="1"/>
  <c r="V100" i="1" s="1"/>
  <c r="T448" i="1"/>
  <c r="V448" i="1" s="1"/>
  <c r="T489" i="1"/>
  <c r="V489" i="1" s="1"/>
  <c r="T481" i="1"/>
  <c r="V481" i="1" s="1"/>
  <c r="T269" i="1"/>
  <c r="V269" i="1" s="1"/>
  <c r="T245" i="1"/>
  <c r="V245" i="1" s="1"/>
  <c r="T504" i="1"/>
  <c r="V504" i="1" s="1"/>
  <c r="T545" i="1"/>
  <c r="V545" i="1" s="1"/>
  <c r="T469" i="1"/>
  <c r="V469" i="1" s="1"/>
  <c r="T46" i="1"/>
  <c r="V46" i="1" s="1"/>
  <c r="T52" i="1"/>
  <c r="V52" i="1" s="1"/>
  <c r="T74" i="1"/>
  <c r="V74" i="1" s="1"/>
  <c r="T208" i="1"/>
  <c r="V208" i="1" s="1"/>
  <c r="T207" i="1"/>
  <c r="V207" i="1" s="1"/>
  <c r="T217" i="1"/>
  <c r="V217" i="1" s="1"/>
  <c r="T260" i="1"/>
  <c r="V260" i="1" s="1"/>
  <c r="T285" i="1"/>
  <c r="V285" i="1" s="1"/>
  <c r="T289" i="1"/>
  <c r="V289" i="1" s="1"/>
  <c r="T182" i="1"/>
  <c r="V182" i="1" s="1"/>
  <c r="T16" i="1"/>
  <c r="V16" i="1" s="1"/>
  <c r="T22" i="1"/>
  <c r="V22" i="1" s="1"/>
  <c r="T234" i="1"/>
  <c r="V234" i="1" s="1"/>
  <c r="T158" i="1"/>
  <c r="V158" i="1" s="1"/>
  <c r="T156" i="1"/>
  <c r="V156" i="1" s="1"/>
  <c r="T154" i="1"/>
  <c r="V154" i="1" s="1"/>
  <c r="T138" i="1"/>
  <c r="V138" i="1" s="1"/>
  <c r="T141" i="1"/>
  <c r="V141" i="1" s="1"/>
  <c r="T240" i="1"/>
  <c r="V240" i="1" s="1"/>
  <c r="T316" i="1"/>
  <c r="V316" i="1" s="1"/>
  <c r="T89" i="1"/>
  <c r="V89" i="1" s="1"/>
  <c r="T399" i="1"/>
  <c r="V399" i="1" s="1"/>
  <c r="T408" i="1"/>
  <c r="V408" i="1" s="1"/>
  <c r="T534" i="1"/>
  <c r="V534" i="1" s="1"/>
  <c r="T488" i="1"/>
  <c r="V488" i="1" s="1"/>
  <c r="T244" i="1"/>
  <c r="V244" i="1" s="1"/>
  <c r="T505" i="1"/>
  <c r="V505" i="1" s="1"/>
  <c r="T471" i="1"/>
  <c r="V471" i="1" s="1"/>
  <c r="T47" i="1"/>
  <c r="V47" i="1" s="1"/>
  <c r="T181" i="1"/>
  <c r="V181" i="1" s="1"/>
  <c r="T20" i="1"/>
  <c r="V20" i="1" s="1"/>
  <c r="T155" i="1"/>
  <c r="V155" i="1" s="1"/>
  <c r="T157" i="1"/>
  <c r="V157" i="1" s="1"/>
  <c r="T136" i="1"/>
  <c r="V136" i="1" s="1"/>
  <c r="T143" i="1"/>
  <c r="V143" i="1" s="1"/>
  <c r="T145" i="1"/>
  <c r="V145" i="1" s="1"/>
  <c r="T347" i="1"/>
  <c r="V347" i="1" s="1"/>
  <c r="T482" i="1"/>
  <c r="V482" i="1" s="1"/>
  <c r="T470" i="1"/>
  <c r="V470" i="1" s="1"/>
  <c r="T50" i="1"/>
  <c r="V50" i="1" s="1"/>
  <c r="T216" i="1"/>
  <c r="V216" i="1" s="1"/>
  <c r="T218" i="1"/>
  <c r="V218" i="1" s="1"/>
  <c r="T288" i="1"/>
  <c r="V288" i="1" s="1"/>
  <c r="T291" i="1"/>
  <c r="V291" i="1" s="1"/>
  <c r="T283" i="1"/>
  <c r="V283" i="1" s="1"/>
  <c r="T287" i="1"/>
  <c r="V287" i="1" s="1"/>
  <c r="T251" i="1"/>
  <c r="V251" i="1" s="1"/>
  <c r="T284" i="1"/>
  <c r="V284" i="1" s="1"/>
  <c r="T252" i="1"/>
  <c r="V252" i="1" s="1"/>
  <c r="T183" i="1"/>
  <c r="V183" i="1" s="1"/>
  <c r="T184" i="1"/>
  <c r="V184" i="1" s="1"/>
  <c r="T19" i="1"/>
  <c r="V19" i="1" s="1"/>
  <c r="T21" i="1"/>
  <c r="V21" i="1" s="1"/>
  <c r="T430" i="1"/>
  <c r="V430" i="1" s="1"/>
  <c r="T124" i="1"/>
  <c r="V124" i="1" s="1"/>
  <c r="T139" i="1"/>
  <c r="V139" i="1" s="1"/>
  <c r="T341" i="1"/>
  <c r="V341" i="1" s="1"/>
  <c r="T342" i="1"/>
  <c r="V342" i="1" s="1"/>
  <c r="T346" i="1"/>
  <c r="V346" i="1" s="1"/>
  <c r="T345" i="1"/>
  <c r="V345" i="1" s="1"/>
  <c r="T337" i="1"/>
  <c r="V337" i="1" s="1"/>
  <c r="T340" i="1"/>
  <c r="V340" i="1" s="1"/>
  <c r="T298" i="1"/>
  <c r="V298" i="1" s="1"/>
  <c r="T308" i="1"/>
  <c r="V308" i="1" s="1"/>
  <c r="T90" i="1"/>
  <c r="V90" i="1" s="1"/>
  <c r="T113" i="1"/>
  <c r="V113" i="1" s="1"/>
  <c r="T98" i="1"/>
  <c r="V98" i="1" s="1"/>
  <c r="T99" i="1"/>
  <c r="V99" i="1" s="1"/>
  <c r="T439" i="1"/>
  <c r="V439" i="1" s="1"/>
  <c r="T417" i="1"/>
  <c r="V417" i="1" s="1"/>
  <c r="T457" i="1"/>
  <c r="V457" i="1" s="1"/>
  <c r="T407" i="1"/>
  <c r="V407" i="1" s="1"/>
  <c r="T409" i="1"/>
  <c r="V409" i="1" s="1"/>
  <c r="T450" i="1"/>
  <c r="V450" i="1" s="1"/>
  <c r="T268" i="1"/>
  <c r="V268" i="1" s="1"/>
  <c r="T503" i="1"/>
  <c r="V503" i="1" s="1"/>
  <c r="T75" i="1"/>
  <c r="V75" i="1" s="1"/>
  <c r="T76" i="1"/>
  <c r="V76" i="1" s="1"/>
  <c r="T254" i="1"/>
  <c r="V254" i="1" s="1"/>
  <c r="T282" i="1"/>
  <c r="V282" i="1" s="1"/>
  <c r="T222" i="1"/>
  <c r="V222" i="1" s="1"/>
  <c r="T18" i="1"/>
  <c r="V18" i="1" s="1"/>
  <c r="T144" i="1"/>
  <c r="V144" i="1" s="1"/>
  <c r="T348" i="1"/>
  <c r="V348" i="1" s="1"/>
  <c r="T339" i="1"/>
  <c r="V339" i="1" s="1"/>
  <c r="T322" i="1"/>
  <c r="V322" i="1" s="1"/>
  <c r="T323" i="1"/>
  <c r="V323" i="1" s="1"/>
  <c r="T239" i="1"/>
  <c r="V239" i="1" s="1"/>
  <c r="T381" i="1"/>
  <c r="V381" i="1" s="1"/>
  <c r="T297" i="1"/>
  <c r="V297" i="1" s="1"/>
  <c r="T112" i="1"/>
  <c r="V112" i="1" s="1"/>
  <c r="T438" i="1"/>
  <c r="V438" i="1" s="1"/>
  <c r="T391" i="1"/>
  <c r="V391" i="1" s="1"/>
  <c r="T392" i="1"/>
  <c r="V392" i="1" s="1"/>
  <c r="T259" i="1"/>
  <c r="V259" i="1" s="1"/>
  <c r="T256" i="1"/>
  <c r="V256" i="1" s="1"/>
  <c r="T286" i="1"/>
  <c r="V286" i="1" s="1"/>
  <c r="T255" i="1"/>
  <c r="V255" i="1" s="1"/>
  <c r="T185" i="1"/>
  <c r="V185" i="1" s="1"/>
  <c r="T232" i="1"/>
  <c r="V232" i="1" s="1"/>
  <c r="T73" i="1"/>
  <c r="V73" i="1" s="1"/>
  <c r="T349" i="1"/>
  <c r="V349" i="1" s="1"/>
  <c r="T451" i="1"/>
  <c r="V451" i="1" s="1"/>
  <c r="T393" i="1"/>
  <c r="V393" i="1" s="1"/>
  <c r="T306" i="1"/>
  <c r="V306" i="1" s="1"/>
  <c r="T456" i="1"/>
  <c r="V456" i="1" s="1"/>
  <c r="T406" i="1"/>
  <c r="V406" i="1" s="1"/>
  <c r="T344" i="1"/>
  <c r="V344" i="1" s="1"/>
  <c r="T315" i="1"/>
  <c r="V315" i="1" s="1"/>
  <c r="T167" i="1"/>
  <c r="V167" i="1" s="1"/>
  <c r="T331" i="1"/>
  <c r="V331" i="1" s="1"/>
  <c r="T332" i="1"/>
  <c r="V332" i="1" s="1"/>
  <c r="T335" i="1"/>
  <c r="V335" i="1" s="1"/>
  <c r="T379" i="1"/>
  <c r="V379" i="1" s="1"/>
  <c r="T86" i="1"/>
  <c r="V86" i="1" s="1"/>
  <c r="T109" i="1"/>
  <c r="V109" i="1" s="1"/>
  <c r="T107" i="1"/>
  <c r="V107" i="1" s="1"/>
  <c r="T97" i="1"/>
  <c r="V97" i="1" s="1"/>
  <c r="T461" i="1"/>
  <c r="V461" i="1" s="1"/>
  <c r="T405" i="1"/>
  <c r="V405" i="1" s="1"/>
  <c r="T404" i="1"/>
  <c r="V404" i="1" s="1"/>
  <c r="T433" i="1"/>
  <c r="V433" i="1" s="1"/>
  <c r="T497" i="1"/>
  <c r="V497" i="1" s="1"/>
  <c r="T72" i="1"/>
  <c r="V72" i="1" s="1"/>
  <c r="T201" i="1"/>
  <c r="V201" i="1" s="1"/>
  <c r="T213" i="1"/>
  <c r="V213" i="1" s="1"/>
  <c r="T258" i="1"/>
  <c r="V258" i="1" s="1"/>
  <c r="T279" i="1"/>
  <c r="V279" i="1" s="1"/>
  <c r="T249" i="1"/>
  <c r="V249" i="1" s="1"/>
  <c r="T15" i="1"/>
  <c r="V15" i="1" s="1"/>
  <c r="T119" i="1"/>
  <c r="V119" i="1" s="1"/>
  <c r="T133" i="1"/>
  <c r="V133" i="1" s="1"/>
  <c r="T135" i="1"/>
  <c r="V135" i="1" s="1"/>
  <c r="T334" i="1"/>
  <c r="V334" i="1" s="1"/>
  <c r="T333" i="1"/>
  <c r="V333" i="1" s="1"/>
  <c r="T336" i="1"/>
  <c r="V336" i="1" s="1"/>
  <c r="T318" i="1"/>
  <c r="V318" i="1" s="1"/>
  <c r="T385" i="1"/>
  <c r="V385" i="1" s="1"/>
  <c r="T495" i="1"/>
  <c r="V495" i="1" s="1"/>
  <c r="T202" i="1"/>
  <c r="V202" i="1" s="1"/>
  <c r="T257" i="1"/>
  <c r="V257" i="1" s="1"/>
  <c r="T429" i="1"/>
  <c r="V429" i="1" s="1"/>
  <c r="T153" i="1"/>
  <c r="V153" i="1" s="1"/>
  <c r="T121" i="1"/>
  <c r="V121" i="1" s="1"/>
  <c r="T120" i="1"/>
  <c r="V120" i="1" s="1"/>
  <c r="T134" i="1"/>
  <c r="V134" i="1" s="1"/>
  <c r="T386" i="1"/>
  <c r="V386" i="1" s="1"/>
  <c r="T384" i="1"/>
  <c r="V384" i="1" s="1"/>
  <c r="T314" i="1"/>
  <c r="V314" i="1" s="1"/>
  <c r="T463" i="1"/>
  <c r="V463" i="1" s="1"/>
  <c r="T416" i="1"/>
  <c r="V416" i="1" s="1"/>
  <c r="T496" i="1"/>
  <c r="V496" i="1" s="1"/>
  <c r="T43" i="1"/>
  <c r="V43" i="1" s="1"/>
  <c r="T230" i="1"/>
  <c r="V230" i="1" s="1"/>
  <c r="T205" i="1"/>
  <c r="V205" i="1" s="1"/>
  <c r="T203" i="1"/>
  <c r="V203" i="1" s="1"/>
  <c r="T425" i="1"/>
  <c r="V425" i="1" s="1"/>
  <c r="T328" i="1"/>
  <c r="V328" i="1" s="1"/>
  <c r="T264" i="1"/>
  <c r="V264" i="1" s="1"/>
  <c r="T378" i="1"/>
  <c r="V378" i="1" s="1"/>
  <c r="T313" i="1"/>
  <c r="V313" i="1" s="1"/>
  <c r="T85" i="1"/>
  <c r="V85" i="1" s="1"/>
  <c r="T108" i="1"/>
  <c r="V108" i="1" s="1"/>
  <c r="T480" i="1"/>
  <c r="V480" i="1" s="1"/>
  <c r="T499" i="1"/>
  <c r="V499" i="1" s="1"/>
  <c r="T231" i="1"/>
  <c r="V231" i="1" s="1"/>
  <c r="T215" i="1"/>
  <c r="V215" i="1" s="1"/>
  <c r="T212" i="1"/>
  <c r="V212" i="1" s="1"/>
  <c r="T250" i="1"/>
  <c r="V250" i="1" s="1"/>
  <c r="T280" i="1"/>
  <c r="V280" i="1" s="1"/>
  <c r="T14" i="1"/>
  <c r="V14" i="1" s="1"/>
  <c r="T172" i="1"/>
  <c r="V172" i="1" s="1"/>
  <c r="T152" i="1"/>
  <c r="V152" i="1" s="1"/>
  <c r="T294" i="1"/>
  <c r="V294" i="1" s="1"/>
  <c r="T106" i="1"/>
  <c r="V106" i="1" s="1"/>
  <c r="T445" i="1"/>
  <c r="V445" i="1" s="1"/>
  <c r="T498" i="1"/>
  <c r="V498" i="1" s="1"/>
  <c r="T500" i="1"/>
  <c r="V500" i="1" s="1"/>
  <c r="T544" i="1"/>
  <c r="V544" i="1" s="1"/>
  <c r="T543" i="1"/>
  <c r="V543" i="1" s="1"/>
  <c r="T389" i="1"/>
  <c r="V389" i="1" s="1"/>
  <c r="T206" i="1"/>
  <c r="V206" i="1" s="1"/>
  <c r="T204" i="1"/>
  <c r="V204" i="1" s="1"/>
  <c r="T214" i="1"/>
  <c r="V214" i="1" s="1"/>
  <c r="T179" i="1"/>
  <c r="V179" i="1" s="1"/>
  <c r="T295" i="1"/>
  <c r="V295" i="1" s="1"/>
  <c r="T71" i="1"/>
  <c r="V71" i="1" s="1"/>
  <c r="T177" i="1"/>
  <c r="V177" i="1" s="1"/>
  <c r="T118" i="1"/>
  <c r="V118" i="1" s="1"/>
  <c r="T87" i="1"/>
  <c r="V87" i="1" s="1"/>
  <c r="T403" i="1"/>
  <c r="V403" i="1" s="1"/>
  <c r="T426" i="1"/>
  <c r="V426" i="1" s="1"/>
  <c r="T427" i="1"/>
  <c r="V427" i="1" s="1"/>
  <c r="T171" i="1"/>
  <c r="V171" i="1" s="1"/>
  <c r="T178" i="1"/>
  <c r="V178" i="1" s="1"/>
  <c r="T88" i="1"/>
  <c r="V88" i="1" s="1"/>
  <c r="T455" i="1"/>
  <c r="V455" i="1" s="1"/>
  <c r="T533" i="1"/>
  <c r="V533" i="1" s="1"/>
  <c r="T390" i="1"/>
  <c r="V390" i="1" s="1"/>
  <c r="T446" i="1"/>
  <c r="V446" i="1" s="1"/>
  <c r="T329" i="1"/>
  <c r="V329" i="1" s="1"/>
  <c r="T479" i="1"/>
  <c r="V479" i="1" s="1"/>
  <c r="T330" i="1"/>
  <c r="V330" i="1" s="1"/>
  <c r="T42" i="1"/>
  <c r="V42" i="1" s="1"/>
  <c r="T45" i="1"/>
  <c r="V45" i="1" s="1"/>
  <c r="T221" i="1"/>
  <c r="V221" i="1" s="1"/>
  <c r="T462" i="1"/>
  <c r="V462" i="1" s="1"/>
  <c r="T44" i="1"/>
  <c r="V44" i="1" s="1"/>
  <c r="T428" i="1"/>
  <c r="V428" i="1" s="1"/>
  <c r="T281" i="1"/>
  <c r="V281" i="1" s="1"/>
  <c r="T501" i="1"/>
  <c r="V501" i="1" s="1"/>
  <c r="T325" i="1"/>
  <c r="V325" i="1" s="1"/>
  <c r="T303" i="1"/>
  <c r="V303" i="1" s="1"/>
  <c r="T94" i="1"/>
  <c r="V94" i="1" s="1"/>
  <c r="T440" i="1"/>
  <c r="V440" i="1" s="1"/>
  <c r="T538" i="1"/>
  <c r="V538" i="1" s="1"/>
  <c r="T541" i="1"/>
  <c r="V541" i="1" s="1"/>
  <c r="T278" i="1"/>
  <c r="V278" i="1" s="1"/>
  <c r="T270" i="1"/>
  <c r="V270" i="1" s="1"/>
  <c r="T274" i="1"/>
  <c r="V274" i="1" s="1"/>
  <c r="T326" i="1"/>
  <c r="V326" i="1" s="1"/>
  <c r="T238" i="1"/>
  <c r="V238" i="1" s="1"/>
  <c r="T103" i="1"/>
  <c r="V103" i="1" s="1"/>
  <c r="T434" i="1"/>
  <c r="V434" i="1" s="1"/>
  <c r="T415" i="1"/>
  <c r="V415" i="1" s="1"/>
  <c r="T454" i="1"/>
  <c r="V454" i="1" s="1"/>
  <c r="T526" i="1"/>
  <c r="V526" i="1" s="1"/>
  <c r="T431" i="1"/>
  <c r="V431" i="1" s="1"/>
  <c r="T273" i="1"/>
  <c r="V273" i="1" s="1"/>
  <c r="T117" i="1"/>
  <c r="V117" i="1" s="1"/>
  <c r="T324" i="1"/>
  <c r="V324" i="1" s="1"/>
  <c r="T436" i="1"/>
  <c r="V436" i="1" s="1"/>
  <c r="T444" i="1"/>
  <c r="V444" i="1" s="1"/>
  <c r="T442" i="1"/>
  <c r="V442" i="1" s="1"/>
  <c r="T485" i="1"/>
  <c r="V485" i="1" s="1"/>
  <c r="T241" i="1"/>
  <c r="V241" i="1" s="1"/>
  <c r="T519" i="1"/>
  <c r="V519" i="1" s="1"/>
  <c r="T520" i="1"/>
  <c r="V520" i="1" s="1"/>
  <c r="T535" i="1"/>
  <c r="V535" i="1" s="1"/>
  <c r="T387" i="1"/>
  <c r="V387" i="1" s="1"/>
  <c r="T35" i="1"/>
  <c r="V35" i="1" s="1"/>
  <c r="T195" i="1"/>
  <c r="V195" i="1" s="1"/>
  <c r="T200" i="1"/>
  <c r="V200" i="1" s="1"/>
  <c r="T275" i="1"/>
  <c r="V275" i="1" s="1"/>
  <c r="T276" i="1"/>
  <c r="V276" i="1" s="1"/>
  <c r="T175" i="1"/>
  <c r="V175" i="1" s="1"/>
  <c r="T13" i="1"/>
  <c r="V13" i="1" s="1"/>
  <c r="T166" i="1"/>
  <c r="V166" i="1" s="1"/>
  <c r="T424" i="1"/>
  <c r="V424" i="1" s="1"/>
  <c r="T116" i="1"/>
  <c r="V116" i="1" s="1"/>
  <c r="T327" i="1"/>
  <c r="V327" i="1" s="1"/>
  <c r="T302" i="1"/>
  <c r="V302" i="1" s="1"/>
  <c r="T414" i="1"/>
  <c r="V414" i="1" s="1"/>
  <c r="T453" i="1"/>
  <c r="V453" i="1" s="1"/>
  <c r="T242" i="1"/>
  <c r="V242" i="1" s="1"/>
  <c r="T542" i="1"/>
  <c r="V542" i="1" s="1"/>
  <c r="T277" i="1"/>
  <c r="V277" i="1" s="1"/>
  <c r="T176" i="1"/>
  <c r="V176" i="1" s="1"/>
  <c r="T130" i="1"/>
  <c r="V130" i="1" s="1"/>
  <c r="T383" i="1"/>
  <c r="V383" i="1" s="1"/>
  <c r="T304" i="1"/>
  <c r="V304" i="1" s="1"/>
  <c r="T400" i="1"/>
  <c r="V400" i="1" s="1"/>
  <c r="T529" i="1"/>
  <c r="V529" i="1" s="1"/>
  <c r="T115" i="1"/>
  <c r="V115" i="1" s="1"/>
  <c r="T412" i="1"/>
  <c r="V412" i="1" s="1"/>
  <c r="T197" i="1"/>
  <c r="V197" i="1" s="1"/>
  <c r="T248" i="1"/>
  <c r="V248" i="1" s="1"/>
  <c r="T162" i="1"/>
  <c r="V162" i="1" s="1"/>
  <c r="T149" i="1"/>
  <c r="V149" i="1" s="1"/>
  <c r="T132" i="1"/>
  <c r="V132" i="1" s="1"/>
  <c r="T105" i="1"/>
  <c r="V105" i="1" s="1"/>
  <c r="T199" i="1"/>
  <c r="V199" i="1" s="1"/>
  <c r="T263" i="1"/>
  <c r="V263" i="1" s="1"/>
  <c r="T432" i="1"/>
  <c r="V432" i="1" s="1"/>
  <c r="T243" i="1"/>
  <c r="V243" i="1" s="1"/>
  <c r="T31" i="1"/>
  <c r="V31" i="1" s="1"/>
  <c r="T30" i="1"/>
  <c r="V30" i="1" s="1"/>
  <c r="T227" i="1"/>
  <c r="V227" i="1" s="1"/>
  <c r="T196" i="1"/>
  <c r="V196" i="1" s="1"/>
  <c r="T198" i="1"/>
  <c r="V198" i="1" s="1"/>
  <c r="T220" i="1"/>
  <c r="V220" i="1" s="1"/>
  <c r="T11" i="1"/>
  <c r="V11" i="1" s="1"/>
  <c r="T418" i="1"/>
  <c r="V418" i="1" s="1"/>
  <c r="T420" i="1"/>
  <c r="V420" i="1" s="1"/>
  <c r="T170" i="1"/>
  <c r="V170" i="1" s="1"/>
  <c r="T79" i="1"/>
  <c r="V79" i="1" s="1"/>
  <c r="T82" i="1"/>
  <c r="V82" i="1" s="1"/>
  <c r="T460" i="1"/>
  <c r="V460" i="1" s="1"/>
  <c r="T472" i="1"/>
  <c r="V472" i="1" s="1"/>
  <c r="T477" i="1"/>
  <c r="V477" i="1" s="1"/>
  <c r="T521" i="1"/>
  <c r="V521" i="1" s="1"/>
  <c r="T32" i="1"/>
  <c r="V32" i="1" s="1"/>
  <c r="T419" i="1"/>
  <c r="V419" i="1" s="1"/>
  <c r="T402" i="1"/>
  <c r="V402" i="1" s="1"/>
  <c r="T441" i="1"/>
  <c r="V441" i="1" s="1"/>
  <c r="T527" i="1"/>
  <c r="V527" i="1" s="1"/>
  <c r="T528" i="1"/>
  <c r="V528" i="1" s="1"/>
  <c r="T475" i="1"/>
  <c r="V475" i="1" s="1"/>
  <c r="T536" i="1"/>
  <c r="V536" i="1" s="1"/>
  <c r="T10" i="1"/>
  <c r="V10" i="1" s="1"/>
  <c r="T421" i="1"/>
  <c r="V421" i="1" s="1"/>
  <c r="T301" i="1"/>
  <c r="V301" i="1" s="1"/>
  <c r="T92" i="1"/>
  <c r="V92" i="1" s="1"/>
  <c r="T484" i="1"/>
  <c r="V484" i="1" s="1"/>
  <c r="T66" i="1"/>
  <c r="V66" i="1" s="1"/>
  <c r="T67" i="1"/>
  <c r="V67" i="1" s="1"/>
  <c r="T70" i="1"/>
  <c r="V70" i="1" s="1"/>
  <c r="T129" i="1"/>
  <c r="V129" i="1" s="1"/>
  <c r="T312" i="1"/>
  <c r="V312" i="1" s="1"/>
  <c r="T413" i="1"/>
  <c r="V413" i="1" s="1"/>
  <c r="T401" i="1"/>
  <c r="V401" i="1" s="1"/>
  <c r="T486" i="1"/>
  <c r="V486" i="1" s="1"/>
  <c r="T474" i="1"/>
  <c r="V474" i="1" s="1"/>
  <c r="T537" i="1"/>
  <c r="V537" i="1" s="1"/>
  <c r="T540" i="1"/>
  <c r="V540" i="1" s="1"/>
  <c r="T522" i="1"/>
  <c r="V522" i="1" s="1"/>
  <c r="T229" i="1"/>
  <c r="V229" i="1" s="1"/>
  <c r="T68" i="1"/>
  <c r="V68" i="1" s="1"/>
  <c r="T161" i="1"/>
  <c r="V161" i="1" s="1"/>
  <c r="T151" i="1"/>
  <c r="V151" i="1" s="1"/>
  <c r="T80" i="1"/>
  <c r="V80" i="1" s="1"/>
  <c r="T101" i="1"/>
  <c r="V101" i="1" s="1"/>
  <c r="T473" i="1"/>
  <c r="V473" i="1" s="1"/>
  <c r="T492" i="1"/>
  <c r="V492" i="1" s="1"/>
  <c r="T69" i="1"/>
  <c r="V69" i="1" s="1"/>
  <c r="T271" i="1"/>
  <c r="V271" i="1" s="1"/>
  <c r="T131" i="1"/>
  <c r="V131" i="1" s="1"/>
  <c r="T459" i="1"/>
  <c r="V459" i="1" s="1"/>
  <c r="T388" i="1"/>
  <c r="V388" i="1" s="1"/>
  <c r="T12" i="1"/>
  <c r="V12" i="1" s="1"/>
  <c r="T114" i="1"/>
  <c r="V114" i="1" s="1"/>
  <c r="T84" i="1"/>
  <c r="V84" i="1" s="1"/>
  <c r="T493" i="1"/>
  <c r="V493" i="1" s="1"/>
  <c r="T95" i="1"/>
  <c r="V95" i="1" s="1"/>
  <c r="T435" i="1"/>
  <c r="V435" i="1" s="1"/>
  <c r="T539" i="1"/>
  <c r="V539" i="1" s="1"/>
  <c r="T468" i="1"/>
  <c r="V468" i="1" s="1"/>
  <c r="T487" i="1"/>
  <c r="V487" i="1" s="1"/>
  <c r="T34" i="1"/>
  <c r="V34" i="1" s="1"/>
  <c r="T37" i="1"/>
  <c r="V37" i="1" s="1"/>
  <c r="T211" i="1"/>
  <c r="V211" i="1" s="1"/>
  <c r="T272" i="1"/>
  <c r="V272" i="1" s="1"/>
  <c r="T292" i="1"/>
  <c r="V292" i="1" s="1"/>
  <c r="T83" i="1"/>
  <c r="V83" i="1" s="1"/>
  <c r="T530" i="1"/>
  <c r="V530" i="1" s="1"/>
  <c r="T40" i="1"/>
  <c r="V40" i="1" s="1"/>
  <c r="T81" i="1"/>
  <c r="V81" i="1" s="1"/>
  <c r="T396" i="1"/>
  <c r="V396" i="1" s="1"/>
  <c r="T398" i="1"/>
  <c r="V398" i="1" s="1"/>
  <c r="T531" i="1"/>
  <c r="V531" i="1" s="1"/>
  <c r="T490" i="1"/>
  <c r="V490" i="1" s="1"/>
  <c r="T261" i="1"/>
  <c r="V261" i="1" s="1"/>
  <c r="T36" i="1"/>
  <c r="V36" i="1" s="1"/>
  <c r="T41" i="1"/>
  <c r="V41" i="1" s="1"/>
  <c r="T33" i="1"/>
  <c r="V33" i="1" s="1"/>
  <c r="T377" i="1"/>
  <c r="V377" i="1" s="1"/>
  <c r="T293" i="1"/>
  <c r="V293" i="1" s="1"/>
  <c r="T104" i="1"/>
  <c r="V104" i="1" s="1"/>
  <c r="T93" i="1"/>
  <c r="V93" i="1" s="1"/>
  <c r="T491" i="1"/>
  <c r="V491" i="1" s="1"/>
  <c r="T524" i="1"/>
  <c r="V524" i="1" s="1"/>
  <c r="T38" i="1"/>
  <c r="V38" i="1" s="1"/>
  <c r="T228" i="1"/>
  <c r="V228" i="1" s="1"/>
  <c r="T219" i="1"/>
  <c r="V219" i="1" s="1"/>
  <c r="T96" i="1"/>
  <c r="V96" i="1" s="1"/>
  <c r="T467" i="1"/>
  <c r="V467" i="1" s="1"/>
  <c r="T39" i="1"/>
  <c r="V39" i="1" s="1"/>
  <c r="T150" i="1"/>
  <c r="V150" i="1" s="1"/>
  <c r="T476" i="1"/>
  <c r="V476" i="1" s="1"/>
  <c r="T102" i="1"/>
  <c r="V102" i="1" s="1"/>
  <c r="T523" i="1"/>
  <c r="V523" i="1" s="1"/>
  <c r="T247" i="1"/>
  <c r="V247" i="1" s="1"/>
  <c r="T532" i="1"/>
  <c r="V532" i="1" s="1"/>
  <c r="T494" i="1"/>
  <c r="V494" i="1" s="1"/>
  <c r="T376" i="1"/>
  <c r="V376" i="1" s="1"/>
  <c r="T478" i="1"/>
  <c r="V478" i="1" s="1"/>
  <c r="T397" i="1"/>
  <c r="V397" i="1" s="1"/>
  <c r="T443" i="1"/>
  <c r="V443" i="1" s="1"/>
  <c r="T423" i="1"/>
  <c r="V423" i="1" s="1"/>
  <c r="T466" i="1"/>
  <c r="V466" i="1" s="1"/>
  <c r="T375" i="1"/>
  <c r="V375" i="1" s="1"/>
  <c r="T422" i="1"/>
  <c r="V422" i="1" s="1"/>
  <c r="N168" i="1"/>
  <c r="N169" i="1"/>
  <c r="N234" i="1" l="1"/>
  <c r="N233" i="1"/>
  <c r="N167" i="1"/>
  <c r="N166" i="1"/>
  <c r="P77" i="1" l="1"/>
  <c r="Q77" i="1" s="1"/>
  <c r="U77" i="1" l="1"/>
  <c r="W77" i="1" s="1"/>
  <c r="S77" i="1"/>
  <c r="P224" i="1"/>
  <c r="Q224" i="1" s="1"/>
  <c r="U224" i="1" l="1"/>
  <c r="W224" i="1" s="1"/>
  <c r="S224" i="1"/>
  <c r="X77" i="1"/>
  <c r="Y77" i="1"/>
  <c r="Z77" i="1" s="1"/>
  <c r="P253" i="1"/>
  <c r="Q253" i="1" s="1"/>
  <c r="P465" i="1"/>
  <c r="Q465" i="1" s="1"/>
  <c r="P464" i="1"/>
  <c r="Q464" i="1" s="1"/>
  <c r="P449" i="1"/>
  <c r="Q449" i="1" s="1"/>
  <c r="P447" i="1"/>
  <c r="Q447" i="1" s="1"/>
  <c r="P525" i="1"/>
  <c r="Q525" i="1" s="1"/>
  <c r="P506" i="1"/>
  <c r="Q506" i="1" s="1"/>
  <c r="P371" i="1"/>
  <c r="Q371" i="1" s="1"/>
  <c r="P360" i="1"/>
  <c r="Q360" i="1" s="1"/>
  <c r="P352" i="1"/>
  <c r="Q352" i="1" s="1"/>
  <c r="P366" i="1"/>
  <c r="Q366" i="1" s="1"/>
  <c r="P361" i="1"/>
  <c r="Q361" i="1" s="1"/>
  <c r="P358" i="1"/>
  <c r="Q358" i="1" s="1"/>
  <c r="P370" i="1"/>
  <c r="Q370" i="1" s="1"/>
  <c r="P365" i="1"/>
  <c r="Q365" i="1" s="1"/>
  <c r="U358" i="1" l="1"/>
  <c r="W358" i="1" s="1"/>
  <c r="S358" i="1"/>
  <c r="S361" i="1"/>
  <c r="U361" i="1"/>
  <c r="W361" i="1" s="1"/>
  <c r="U371" i="1"/>
  <c r="W371" i="1" s="1"/>
  <c r="S371" i="1"/>
  <c r="U449" i="1"/>
  <c r="W449" i="1" s="1"/>
  <c r="S449" i="1"/>
  <c r="S365" i="1"/>
  <c r="U365" i="1"/>
  <c r="W365" i="1" s="1"/>
  <c r="U366" i="1"/>
  <c r="W366" i="1" s="1"/>
  <c r="S366" i="1"/>
  <c r="S506" i="1"/>
  <c r="U506" i="1"/>
  <c r="W506" i="1" s="1"/>
  <c r="U464" i="1"/>
  <c r="W464" i="1" s="1"/>
  <c r="S464" i="1"/>
  <c r="U360" i="1"/>
  <c r="W360" i="1" s="1"/>
  <c r="S360" i="1"/>
  <c r="U370" i="1"/>
  <c r="W370" i="1" s="1"/>
  <c r="S370" i="1"/>
  <c r="U352" i="1"/>
  <c r="W352" i="1" s="1"/>
  <c r="S352" i="1"/>
  <c r="U525" i="1"/>
  <c r="W525" i="1" s="1"/>
  <c r="S525" i="1"/>
  <c r="S465" i="1"/>
  <c r="U465" i="1"/>
  <c r="W465" i="1" s="1"/>
  <c r="U447" i="1"/>
  <c r="W447" i="1" s="1"/>
  <c r="S447" i="1"/>
  <c r="U253" i="1"/>
  <c r="W253" i="1" s="1"/>
  <c r="S253" i="1"/>
  <c r="Y224" i="1"/>
  <c r="Z224" i="1" s="1"/>
  <c r="X224" i="1"/>
  <c r="P335" i="1"/>
  <c r="Q335" i="1" s="1"/>
  <c r="P338" i="1"/>
  <c r="Q338" i="1" s="1"/>
  <c r="P299" i="1"/>
  <c r="Q299" i="1" s="1"/>
  <c r="P300" i="1"/>
  <c r="Q300" i="1" s="1"/>
  <c r="P296" i="1"/>
  <c r="Q296" i="1" s="1"/>
  <c r="Y253" i="1" l="1"/>
  <c r="Z253" i="1" s="1"/>
  <c r="X253" i="1"/>
  <c r="X352" i="1"/>
  <c r="Y352" i="1"/>
  <c r="Z352" i="1" s="1"/>
  <c r="U299" i="1"/>
  <c r="W299" i="1" s="1"/>
  <c r="S299" i="1"/>
  <c r="X447" i="1"/>
  <c r="Y447" i="1"/>
  <c r="Z447" i="1" s="1"/>
  <c r="X525" i="1"/>
  <c r="Y525" i="1"/>
  <c r="Z525" i="1" s="1"/>
  <c r="Y370" i="1"/>
  <c r="Z370" i="1" s="1"/>
  <c r="X370" i="1"/>
  <c r="Y464" i="1"/>
  <c r="Z464" i="1" s="1"/>
  <c r="X464" i="1"/>
  <c r="X366" i="1"/>
  <c r="Y366" i="1"/>
  <c r="Z366" i="1" s="1"/>
  <c r="X449" i="1"/>
  <c r="Y449" i="1"/>
  <c r="Z449" i="1" s="1"/>
  <c r="S296" i="1"/>
  <c r="U296" i="1"/>
  <c r="W296" i="1" s="1"/>
  <c r="S335" i="1"/>
  <c r="U335" i="1"/>
  <c r="W335" i="1" s="1"/>
  <c r="X360" i="1"/>
  <c r="Y360" i="1"/>
  <c r="Z360" i="1" s="1"/>
  <c r="U300" i="1"/>
  <c r="W300" i="1" s="1"/>
  <c r="S300" i="1"/>
  <c r="X361" i="1"/>
  <c r="Y361" i="1"/>
  <c r="Z361" i="1" s="1"/>
  <c r="U338" i="1"/>
  <c r="W338" i="1" s="1"/>
  <c r="S338" i="1"/>
  <c r="X465" i="1"/>
  <c r="Y465" i="1"/>
  <c r="Z465" i="1" s="1"/>
  <c r="X506" i="1"/>
  <c r="Y506" i="1"/>
  <c r="Z506" i="1" s="1"/>
  <c r="X365" i="1"/>
  <c r="Y365" i="1"/>
  <c r="Z365" i="1" s="1"/>
  <c r="X371" i="1"/>
  <c r="Y371" i="1"/>
  <c r="Z371" i="1" s="1"/>
  <c r="Y358" i="1"/>
  <c r="Z358" i="1" s="1"/>
  <c r="X358" i="1"/>
  <c r="P236" i="1"/>
  <c r="Q236" i="1" s="1"/>
  <c r="P223" i="1"/>
  <c r="Q223" i="1" s="1"/>
  <c r="P189" i="1"/>
  <c r="Q189" i="1" s="1"/>
  <c r="S223" i="1" l="1"/>
  <c r="U223" i="1"/>
  <c r="W223" i="1" s="1"/>
  <c r="Y335" i="1"/>
  <c r="Z335" i="1" s="1"/>
  <c r="X335" i="1"/>
  <c r="X296" i="1"/>
  <c r="Y296" i="1"/>
  <c r="Z296" i="1" s="1"/>
  <c r="S189" i="1"/>
  <c r="U189" i="1"/>
  <c r="W189" i="1" s="1"/>
  <c r="U236" i="1"/>
  <c r="W236" i="1" s="1"/>
  <c r="S236" i="1"/>
  <c r="Y338" i="1"/>
  <c r="Z338" i="1" s="1"/>
  <c r="X338" i="1"/>
  <c r="X300" i="1"/>
  <c r="Y300" i="1"/>
  <c r="Z300" i="1" s="1"/>
  <c r="Y299" i="1"/>
  <c r="Z299" i="1" s="1"/>
  <c r="X299" i="1"/>
  <c r="P180" i="1"/>
  <c r="Q180" i="1" s="1"/>
  <c r="P290" i="1"/>
  <c r="Q290" i="1" s="1"/>
  <c r="P262" i="1"/>
  <c r="Q262" i="1" s="1"/>
  <c r="P266" i="1"/>
  <c r="Q266" i="1" s="1"/>
  <c r="P267" i="1"/>
  <c r="Q267" i="1" s="1"/>
  <c r="P265" i="1"/>
  <c r="Q265" i="1" s="1"/>
  <c r="U266" i="1" l="1"/>
  <c r="W266" i="1" s="1"/>
  <c r="S266" i="1"/>
  <c r="S262" i="1"/>
  <c r="U262" i="1"/>
  <c r="W262" i="1" s="1"/>
  <c r="X189" i="1"/>
  <c r="Y189" i="1"/>
  <c r="Z189" i="1" s="1"/>
  <c r="S265" i="1"/>
  <c r="U265" i="1"/>
  <c r="W265" i="1" s="1"/>
  <c r="U290" i="1"/>
  <c r="W290" i="1" s="1"/>
  <c r="S290" i="1"/>
  <c r="X223" i="1"/>
  <c r="Y223" i="1"/>
  <c r="Z223" i="1" s="1"/>
  <c r="U267" i="1"/>
  <c r="W267" i="1" s="1"/>
  <c r="S267" i="1"/>
  <c r="S180" i="1"/>
  <c r="U180" i="1"/>
  <c r="W180" i="1" s="1"/>
  <c r="X236" i="1"/>
  <c r="Y236" i="1"/>
  <c r="Z236" i="1" s="1"/>
  <c r="P160" i="1"/>
  <c r="Q160" i="1" s="1"/>
  <c r="P159" i="1"/>
  <c r="Q159" i="1" s="1"/>
  <c r="P148" i="1"/>
  <c r="Q148" i="1" s="1"/>
  <c r="P122" i="1"/>
  <c r="Q122" i="1" s="1"/>
  <c r="P78" i="1"/>
  <c r="Q78" i="1" s="1"/>
  <c r="P48" i="1"/>
  <c r="Q48" i="1" s="1"/>
  <c r="P53" i="1"/>
  <c r="Q53" i="1" s="1"/>
  <c r="P51" i="1"/>
  <c r="Q51" i="1" s="1"/>
  <c r="P49" i="1"/>
  <c r="Q49" i="1" s="1"/>
  <c r="P17" i="1"/>
  <c r="Q17" i="1" s="1"/>
  <c r="S17" i="1" l="1"/>
  <c r="U17" i="1"/>
  <c r="W17" i="1" s="1"/>
  <c r="S159" i="1"/>
  <c r="U159" i="1"/>
  <c r="W159" i="1" s="1"/>
  <c r="Y265" i="1"/>
  <c r="Z265" i="1" s="1"/>
  <c r="X265" i="1"/>
  <c r="S49" i="1"/>
  <c r="U49" i="1"/>
  <c r="W49" i="1" s="1"/>
  <c r="U78" i="1"/>
  <c r="W78" i="1" s="1"/>
  <c r="S78" i="1"/>
  <c r="S160" i="1"/>
  <c r="U160" i="1"/>
  <c r="W160" i="1" s="1"/>
  <c r="Y180" i="1"/>
  <c r="Z180" i="1" s="1"/>
  <c r="X180" i="1"/>
  <c r="X262" i="1"/>
  <c r="Y262" i="1"/>
  <c r="Z262" i="1" s="1"/>
  <c r="U51" i="1"/>
  <c r="W51" i="1" s="1"/>
  <c r="S51" i="1"/>
  <c r="U122" i="1"/>
  <c r="W122" i="1" s="1"/>
  <c r="S122" i="1"/>
  <c r="U48" i="1"/>
  <c r="W48" i="1" s="1"/>
  <c r="S48" i="1"/>
  <c r="U53" i="1"/>
  <c r="W53" i="1" s="1"/>
  <c r="S53" i="1"/>
  <c r="S148" i="1"/>
  <c r="U148" i="1"/>
  <c r="W148" i="1" s="1"/>
  <c r="Y267" i="1"/>
  <c r="Z267" i="1" s="1"/>
  <c r="X267" i="1"/>
  <c r="X290" i="1"/>
  <c r="Y290" i="1"/>
  <c r="Z290" i="1" s="1"/>
  <c r="X266" i="1"/>
  <c r="Y266" i="1"/>
  <c r="Z266" i="1" s="1"/>
  <c r="T163" i="1"/>
  <c r="T343" i="1"/>
  <c r="T502" i="1"/>
  <c r="T437" i="1"/>
  <c r="X159" i="1" l="1"/>
  <c r="Y159" i="1"/>
  <c r="Z159" i="1" s="1"/>
  <c r="X53" i="1"/>
  <c r="Y53" i="1"/>
  <c r="Z53" i="1" s="1"/>
  <c r="Y122" i="1"/>
  <c r="Z122" i="1" s="1"/>
  <c r="X122" i="1"/>
  <c r="X160" i="1"/>
  <c r="Y160" i="1"/>
  <c r="Z160" i="1" s="1"/>
  <c r="X49" i="1"/>
  <c r="Y49" i="1"/>
  <c r="Z49" i="1" s="1"/>
  <c r="Y148" i="1"/>
  <c r="Z148" i="1" s="1"/>
  <c r="X148" i="1"/>
  <c r="X17" i="1"/>
  <c r="Y17" i="1"/>
  <c r="Z17" i="1" s="1"/>
  <c r="X48" i="1"/>
  <c r="Y48" i="1"/>
  <c r="Z48" i="1" s="1"/>
  <c r="X51" i="1"/>
  <c r="Y51" i="1"/>
  <c r="Z51" i="1" s="1"/>
  <c r="X78" i="1"/>
  <c r="Y78" i="1"/>
  <c r="Z78" i="1" s="1"/>
  <c r="P321" i="1"/>
  <c r="Q321" i="1" s="1"/>
  <c r="S321" i="1" l="1"/>
  <c r="U321" i="1"/>
  <c r="W321" i="1" s="1"/>
  <c r="P395" i="1"/>
  <c r="Q395" i="1" s="1"/>
  <c r="X321" i="1" l="1"/>
  <c r="Y321" i="1"/>
  <c r="Z321" i="1" s="1"/>
  <c r="S395" i="1"/>
  <c r="U395" i="1"/>
  <c r="W395" i="1" s="1"/>
  <c r="P125" i="1"/>
  <c r="Q125" i="1" s="1"/>
  <c r="P59" i="1"/>
  <c r="Q59" i="1" s="1"/>
  <c r="X395" i="1" l="1"/>
  <c r="Y395" i="1"/>
  <c r="Z395" i="1" s="1"/>
  <c r="S59" i="1"/>
  <c r="U59" i="1"/>
  <c r="W59" i="1" s="1"/>
  <c r="U125" i="1"/>
  <c r="W125" i="1" s="1"/>
  <c r="S125" i="1"/>
  <c r="P380" i="1"/>
  <c r="Q380" i="1" s="1"/>
  <c r="P382" i="1"/>
  <c r="Q382" i="1" s="1"/>
  <c r="P394" i="1"/>
  <c r="Q394" i="1" s="1"/>
  <c r="P364" i="1"/>
  <c r="Q364" i="1" s="1"/>
  <c r="U394" i="1" l="1"/>
  <c r="W394" i="1" s="1"/>
  <c r="S394" i="1"/>
  <c r="U380" i="1"/>
  <c r="W380" i="1" s="1"/>
  <c r="S380" i="1"/>
  <c r="Y59" i="1"/>
  <c r="Z59" i="1" s="1"/>
  <c r="X59" i="1"/>
  <c r="U364" i="1"/>
  <c r="W364" i="1" s="1"/>
  <c r="S364" i="1"/>
  <c r="S382" i="1"/>
  <c r="U382" i="1"/>
  <c r="W382" i="1" s="1"/>
  <c r="X125" i="1"/>
  <c r="Y125" i="1"/>
  <c r="Z125" i="1" s="1"/>
  <c r="P359" i="1"/>
  <c r="Q359" i="1" s="1"/>
  <c r="Y394" i="1" l="1"/>
  <c r="Z394" i="1" s="1"/>
  <c r="X394" i="1"/>
  <c r="X382" i="1"/>
  <c r="Y382" i="1"/>
  <c r="Z382" i="1" s="1"/>
  <c r="U359" i="1"/>
  <c r="W359" i="1" s="1"/>
  <c r="S359" i="1"/>
  <c r="X364" i="1"/>
  <c r="Y364" i="1"/>
  <c r="Z364" i="1" s="1"/>
  <c r="X380" i="1"/>
  <c r="Y380" i="1"/>
  <c r="Z380" i="1" s="1"/>
  <c r="P213" i="1"/>
  <c r="Q213" i="1" s="1"/>
  <c r="Y359" i="1" l="1"/>
  <c r="Z359" i="1" s="1"/>
  <c r="X359" i="1"/>
  <c r="S213" i="1"/>
  <c r="U213" i="1"/>
  <c r="W213" i="1" s="1"/>
  <c r="P210" i="1"/>
  <c r="Q210" i="1" s="1"/>
  <c r="X213" i="1" l="1"/>
  <c r="Y213" i="1"/>
  <c r="Z213" i="1" s="1"/>
  <c r="U210" i="1"/>
  <c r="W210" i="1" s="1"/>
  <c r="S210" i="1"/>
  <c r="P217" i="1"/>
  <c r="Q217" i="1" s="1"/>
  <c r="Y210" i="1" l="1"/>
  <c r="Z210" i="1" s="1"/>
  <c r="X210" i="1"/>
  <c r="U217" i="1"/>
  <c r="W217" i="1" s="1"/>
  <c r="S217" i="1"/>
  <c r="P311" i="1"/>
  <c r="Y217" i="1" l="1"/>
  <c r="Z217" i="1" s="1"/>
  <c r="X217" i="1"/>
  <c r="P285" i="1"/>
  <c r="Q285" i="1" s="1"/>
  <c r="U285" i="1" l="1"/>
  <c r="W285" i="1" s="1"/>
  <c r="S285" i="1"/>
  <c r="P260" i="1"/>
  <c r="Q260" i="1" s="1"/>
  <c r="U260" i="1" l="1"/>
  <c r="W260" i="1" s="1"/>
  <c r="S260" i="1"/>
  <c r="Y285" i="1"/>
  <c r="Z285" i="1" s="1"/>
  <c r="X285" i="1"/>
  <c r="P351" i="1"/>
  <c r="Q351" i="1" s="1"/>
  <c r="P269" i="1"/>
  <c r="Q269" i="1" s="1"/>
  <c r="P282" i="1"/>
  <c r="Q282" i="1" s="1"/>
  <c r="U351" i="1" l="1"/>
  <c r="W351" i="1" s="1"/>
  <c r="S351" i="1"/>
  <c r="S282" i="1"/>
  <c r="U282" i="1"/>
  <c r="W282" i="1" s="1"/>
  <c r="U269" i="1"/>
  <c r="W269" i="1" s="1"/>
  <c r="S269" i="1"/>
  <c r="Y260" i="1"/>
  <c r="Z260" i="1" s="1"/>
  <c r="X260" i="1"/>
  <c r="P355" i="1"/>
  <c r="Q355" i="1" s="1"/>
  <c r="Q310" i="1"/>
  <c r="Q311" i="1"/>
  <c r="Y351" i="1" l="1"/>
  <c r="Z351" i="1" s="1"/>
  <c r="X351" i="1"/>
  <c r="S311" i="1"/>
  <c r="U311" i="1"/>
  <c r="W311" i="1" s="1"/>
  <c r="U310" i="1"/>
  <c r="W310" i="1" s="1"/>
  <c r="S310" i="1"/>
  <c r="Y282" i="1"/>
  <c r="Z282" i="1" s="1"/>
  <c r="X282" i="1"/>
  <c r="U355" i="1"/>
  <c r="W355" i="1" s="1"/>
  <c r="S355" i="1"/>
  <c r="Y269" i="1"/>
  <c r="Z269" i="1" s="1"/>
  <c r="X269" i="1"/>
  <c r="V437" i="1"/>
  <c r="X355" i="1" l="1"/>
  <c r="Y355" i="1"/>
  <c r="Z355" i="1" s="1"/>
  <c r="Y310" i="1"/>
  <c r="Z310" i="1" s="1"/>
  <c r="X310" i="1"/>
  <c r="X311" i="1"/>
  <c r="Y311" i="1"/>
  <c r="Z311" i="1" s="1"/>
  <c r="P22" i="1"/>
  <c r="Q22" i="1" s="1"/>
  <c r="P307" i="1"/>
  <c r="Q307" i="1" s="1"/>
  <c r="P481" i="1"/>
  <c r="Q481" i="1" s="1"/>
  <c r="P110" i="1"/>
  <c r="Q110" i="1" s="1"/>
  <c r="P448" i="1"/>
  <c r="Q448" i="1" s="1"/>
  <c r="P545" i="1"/>
  <c r="Q545" i="1" s="1"/>
  <c r="P504" i="1"/>
  <c r="Q504" i="1" s="1"/>
  <c r="P489" i="1"/>
  <c r="Q489" i="1" s="1"/>
  <c r="P509" i="1"/>
  <c r="Q509" i="1" s="1"/>
  <c r="P469" i="1"/>
  <c r="Q469" i="1" s="1"/>
  <c r="P356" i="1"/>
  <c r="Q356" i="1" s="1"/>
  <c r="P350" i="1"/>
  <c r="Q350" i="1" s="1"/>
  <c r="P319" i="1"/>
  <c r="Q319" i="1" s="1"/>
  <c r="P317" i="1"/>
  <c r="Q317" i="1" s="1"/>
  <c r="P233" i="1"/>
  <c r="Q233" i="1" s="1"/>
  <c r="P208" i="1"/>
  <c r="Q208" i="1" s="1"/>
  <c r="P207" i="1"/>
  <c r="Q207" i="1" s="1"/>
  <c r="P188" i="1"/>
  <c r="Q188" i="1" s="1"/>
  <c r="P182" i="1"/>
  <c r="Q182" i="1" s="1"/>
  <c r="P174" i="1"/>
  <c r="Q174" i="1" s="1"/>
  <c r="P289" i="1"/>
  <c r="Q289" i="1" s="1"/>
  <c r="U188" i="1" l="1"/>
  <c r="W188" i="1" s="1"/>
  <c r="S188" i="1"/>
  <c r="U307" i="1"/>
  <c r="W307" i="1" s="1"/>
  <c r="S307" i="1"/>
  <c r="U207" i="1"/>
  <c r="W207" i="1" s="1"/>
  <c r="S207" i="1"/>
  <c r="U319" i="1"/>
  <c r="W319" i="1" s="1"/>
  <c r="S319" i="1"/>
  <c r="S509" i="1"/>
  <c r="U509" i="1"/>
  <c r="W509" i="1" s="1"/>
  <c r="U448" i="1"/>
  <c r="W448" i="1" s="1"/>
  <c r="S448" i="1"/>
  <c r="U22" i="1"/>
  <c r="W22" i="1" s="1"/>
  <c r="S22" i="1"/>
  <c r="U317" i="1"/>
  <c r="W317" i="1" s="1"/>
  <c r="S317" i="1"/>
  <c r="U545" i="1"/>
  <c r="W545" i="1" s="1"/>
  <c r="S545" i="1"/>
  <c r="U174" i="1"/>
  <c r="W174" i="1" s="1"/>
  <c r="S174" i="1"/>
  <c r="S208" i="1"/>
  <c r="U208" i="1"/>
  <c r="W208" i="1" s="1"/>
  <c r="U350" i="1"/>
  <c r="W350" i="1" s="1"/>
  <c r="S350" i="1"/>
  <c r="U489" i="1"/>
  <c r="W489" i="1" s="1"/>
  <c r="S489" i="1"/>
  <c r="U110" i="1"/>
  <c r="W110" i="1" s="1"/>
  <c r="S110" i="1"/>
  <c r="U469" i="1"/>
  <c r="W469" i="1" s="1"/>
  <c r="S469" i="1"/>
  <c r="U289" i="1"/>
  <c r="W289" i="1" s="1"/>
  <c r="S289" i="1"/>
  <c r="U182" i="1"/>
  <c r="W182" i="1" s="1"/>
  <c r="S182" i="1"/>
  <c r="S233" i="1"/>
  <c r="U233" i="1"/>
  <c r="W233" i="1" s="1"/>
  <c r="S356" i="1"/>
  <c r="U356" i="1"/>
  <c r="W356" i="1" s="1"/>
  <c r="S504" i="1"/>
  <c r="U504" i="1"/>
  <c r="W504" i="1" s="1"/>
  <c r="U481" i="1"/>
  <c r="W481" i="1" s="1"/>
  <c r="S481" i="1"/>
  <c r="Q246" i="1"/>
  <c r="P246" i="1"/>
  <c r="P245" i="1"/>
  <c r="Q245" i="1" s="1"/>
  <c r="P142" i="1"/>
  <c r="Q142" i="1" s="1"/>
  <c r="P137" i="1"/>
  <c r="Q137" i="1" s="1"/>
  <c r="P123" i="1"/>
  <c r="Q123" i="1" s="1"/>
  <c r="P111" i="1"/>
  <c r="Q111" i="1" s="1"/>
  <c r="P100" i="1"/>
  <c r="Q100" i="1" s="1"/>
  <c r="P74" i="1"/>
  <c r="Q74" i="1" s="1"/>
  <c r="P46" i="1"/>
  <c r="Q46" i="1" s="1"/>
  <c r="P52" i="1"/>
  <c r="Q52" i="1" s="1"/>
  <c r="P29" i="1"/>
  <c r="Q29" i="1" s="1"/>
  <c r="P16" i="1"/>
  <c r="Q16" i="1" s="1"/>
  <c r="S246" i="1" l="1"/>
  <c r="U246" i="1"/>
  <c r="W246" i="1" s="1"/>
  <c r="S46" i="1"/>
  <c r="U46" i="1"/>
  <c r="W46" i="1" s="1"/>
  <c r="X233" i="1"/>
  <c r="Y233" i="1"/>
  <c r="Z233" i="1" s="1"/>
  <c r="U16" i="1"/>
  <c r="W16" i="1" s="1"/>
  <c r="S16" i="1"/>
  <c r="X289" i="1"/>
  <c r="Y289" i="1"/>
  <c r="Z289" i="1" s="1"/>
  <c r="Y110" i="1"/>
  <c r="Z110" i="1" s="1"/>
  <c r="X110" i="1"/>
  <c r="X350" i="1"/>
  <c r="Y350" i="1"/>
  <c r="Z350" i="1" s="1"/>
  <c r="Y174" i="1"/>
  <c r="Z174" i="1" s="1"/>
  <c r="X174" i="1"/>
  <c r="Y317" i="1"/>
  <c r="Z317" i="1" s="1"/>
  <c r="X317" i="1"/>
  <c r="Y448" i="1"/>
  <c r="Z448" i="1" s="1"/>
  <c r="X448" i="1"/>
  <c r="Y319" i="1"/>
  <c r="Z319" i="1" s="1"/>
  <c r="X319" i="1"/>
  <c r="Y307" i="1"/>
  <c r="Z307" i="1" s="1"/>
  <c r="X307" i="1"/>
  <c r="S123" i="1"/>
  <c r="U123" i="1"/>
  <c r="W123" i="1" s="1"/>
  <c r="S74" i="1"/>
  <c r="U74" i="1"/>
  <c r="W74" i="1" s="1"/>
  <c r="S29" i="1"/>
  <c r="U29" i="1"/>
  <c r="W29" i="1" s="1"/>
  <c r="U100" i="1"/>
  <c r="W100" i="1" s="1"/>
  <c r="S100" i="1"/>
  <c r="U142" i="1"/>
  <c r="W142" i="1" s="1"/>
  <c r="S142" i="1"/>
  <c r="X356" i="1"/>
  <c r="Y356" i="1"/>
  <c r="Z356" i="1" s="1"/>
  <c r="Y208" i="1"/>
  <c r="Z208" i="1" s="1"/>
  <c r="X208" i="1"/>
  <c r="X509" i="1"/>
  <c r="Y509" i="1"/>
  <c r="Z509" i="1" s="1"/>
  <c r="X504" i="1"/>
  <c r="Y504" i="1"/>
  <c r="Z504" i="1" s="1"/>
  <c r="U137" i="1"/>
  <c r="W137" i="1" s="1"/>
  <c r="S137" i="1"/>
  <c r="S52" i="1"/>
  <c r="U52" i="1"/>
  <c r="W52" i="1" s="1"/>
  <c r="U111" i="1"/>
  <c r="W111" i="1" s="1"/>
  <c r="S111" i="1"/>
  <c r="S245" i="1"/>
  <c r="U245" i="1"/>
  <c r="W245" i="1" s="1"/>
  <c r="Y481" i="1"/>
  <c r="Z481" i="1" s="1"/>
  <c r="X481" i="1"/>
  <c r="Y182" i="1"/>
  <c r="Z182" i="1" s="1"/>
  <c r="X182" i="1"/>
  <c r="X469" i="1"/>
  <c r="Y469" i="1"/>
  <c r="Z469" i="1" s="1"/>
  <c r="Y489" i="1"/>
  <c r="Z489" i="1" s="1"/>
  <c r="X489" i="1"/>
  <c r="Y545" i="1"/>
  <c r="Z545" i="1" s="1"/>
  <c r="X545" i="1"/>
  <c r="Y22" i="1"/>
  <c r="Z22" i="1" s="1"/>
  <c r="X22" i="1"/>
  <c r="Y207" i="1"/>
  <c r="Z207" i="1" s="1"/>
  <c r="X207" i="1"/>
  <c r="X188" i="1"/>
  <c r="Y188" i="1"/>
  <c r="Z188" i="1" s="1"/>
  <c r="P119" i="1"/>
  <c r="Q119" i="1" s="1"/>
  <c r="Y246" i="1" l="1"/>
  <c r="Z246" i="1" s="1"/>
  <c r="X246" i="1"/>
  <c r="Y52" i="1"/>
  <c r="Z52" i="1" s="1"/>
  <c r="X52" i="1"/>
  <c r="Y123" i="1"/>
  <c r="Z123" i="1" s="1"/>
  <c r="X123" i="1"/>
  <c r="Y142" i="1"/>
  <c r="Z142" i="1" s="1"/>
  <c r="X142" i="1"/>
  <c r="X245" i="1"/>
  <c r="Y245" i="1"/>
  <c r="Z245" i="1" s="1"/>
  <c r="Y29" i="1"/>
  <c r="Z29" i="1" s="1"/>
  <c r="X29" i="1"/>
  <c r="Y74" i="1"/>
  <c r="Z74" i="1" s="1"/>
  <c r="X74" i="1"/>
  <c r="X46" i="1"/>
  <c r="Y46" i="1"/>
  <c r="Z46" i="1" s="1"/>
  <c r="S119" i="1"/>
  <c r="U119" i="1"/>
  <c r="W119" i="1" s="1"/>
  <c r="Y111" i="1"/>
  <c r="Z111" i="1" s="1"/>
  <c r="X111" i="1"/>
  <c r="Y137" i="1"/>
  <c r="Z137" i="1" s="1"/>
  <c r="X137" i="1"/>
  <c r="Y100" i="1"/>
  <c r="Z100" i="1" s="1"/>
  <c r="X100" i="1"/>
  <c r="Y16" i="1"/>
  <c r="Z16" i="1" s="1"/>
  <c r="X16" i="1"/>
  <c r="V502" i="1"/>
  <c r="Y119" i="1" l="1"/>
  <c r="Z119" i="1" s="1"/>
  <c r="X119" i="1"/>
  <c r="P146" i="1"/>
  <c r="Q146" i="1" s="1"/>
  <c r="U146" i="1" l="1"/>
  <c r="W146" i="1" s="1"/>
  <c r="S146" i="1"/>
  <c r="P362" i="1"/>
  <c r="Q362" i="1" s="1"/>
  <c r="X146" i="1" l="1"/>
  <c r="Y146" i="1"/>
  <c r="Z146" i="1" s="1"/>
  <c r="S362" i="1"/>
  <c r="U362" i="1"/>
  <c r="W362" i="1" s="1"/>
  <c r="P181" i="1"/>
  <c r="Q181" i="1" s="1"/>
  <c r="P89" i="1"/>
  <c r="Q89" i="1" s="1"/>
  <c r="X362" i="1" l="1"/>
  <c r="Y362" i="1"/>
  <c r="Z362" i="1" s="1"/>
  <c r="U89" i="1"/>
  <c r="W89" i="1" s="1"/>
  <c r="S89" i="1"/>
  <c r="S181" i="1"/>
  <c r="U181" i="1"/>
  <c r="W181" i="1" s="1"/>
  <c r="P309" i="1"/>
  <c r="Q309" i="1" s="1"/>
  <c r="Y89" i="1" l="1"/>
  <c r="Z89" i="1" s="1"/>
  <c r="X89" i="1"/>
  <c r="X181" i="1"/>
  <c r="Y181" i="1"/>
  <c r="Z181" i="1" s="1"/>
  <c r="U309" i="1"/>
  <c r="W309" i="1" s="1"/>
  <c r="S309" i="1"/>
  <c r="P20" i="1"/>
  <c r="Q20" i="1" s="1"/>
  <c r="P471" i="1"/>
  <c r="Q471" i="1" s="1"/>
  <c r="P488" i="1"/>
  <c r="Q488" i="1" s="1"/>
  <c r="S488" i="1" l="1"/>
  <c r="U488" i="1"/>
  <c r="W488" i="1" s="1"/>
  <c r="U471" i="1"/>
  <c r="W471" i="1" s="1"/>
  <c r="S471" i="1"/>
  <c r="S20" i="1"/>
  <c r="U20" i="1"/>
  <c r="W20" i="1" s="1"/>
  <c r="Y309" i="1"/>
  <c r="Z309" i="1" s="1"/>
  <c r="X309" i="1"/>
  <c r="P505" i="1"/>
  <c r="Q505" i="1" s="1"/>
  <c r="P240" i="1"/>
  <c r="Q240" i="1" s="1"/>
  <c r="P534" i="1"/>
  <c r="Q534" i="1" s="1"/>
  <c r="P399" i="1"/>
  <c r="Q399" i="1" s="1"/>
  <c r="P91" i="1"/>
  <c r="Q91" i="1" s="1"/>
  <c r="P410" i="1"/>
  <c r="Q410" i="1" s="1"/>
  <c r="P316" i="1"/>
  <c r="Q316" i="1" s="1"/>
  <c r="U316" i="1" l="1"/>
  <c r="W316" i="1" s="1"/>
  <c r="S316" i="1"/>
  <c r="X471" i="1"/>
  <c r="Y471" i="1"/>
  <c r="Z471" i="1" s="1"/>
  <c r="S399" i="1"/>
  <c r="U399" i="1"/>
  <c r="W399" i="1" s="1"/>
  <c r="S534" i="1"/>
  <c r="U534" i="1"/>
  <c r="W534" i="1" s="1"/>
  <c r="U240" i="1"/>
  <c r="W240" i="1" s="1"/>
  <c r="S240" i="1"/>
  <c r="X20" i="1"/>
  <c r="Y20" i="1"/>
  <c r="Z20" i="1" s="1"/>
  <c r="X488" i="1"/>
  <c r="Y488" i="1"/>
  <c r="Z488" i="1" s="1"/>
  <c r="U410" i="1"/>
  <c r="W410" i="1" s="1"/>
  <c r="S410" i="1"/>
  <c r="S91" i="1"/>
  <c r="U91" i="1"/>
  <c r="W91" i="1" s="1"/>
  <c r="U505" i="1"/>
  <c r="W505" i="1" s="1"/>
  <c r="S505" i="1"/>
  <c r="P244" i="1"/>
  <c r="Q244" i="1" s="1"/>
  <c r="P134" i="1"/>
  <c r="Q134" i="1" s="1"/>
  <c r="P408" i="1"/>
  <c r="Q408" i="1" s="1"/>
  <c r="P156" i="1"/>
  <c r="Q156" i="1" s="1"/>
  <c r="P138" i="1"/>
  <c r="Q138" i="1" s="1"/>
  <c r="S156" i="1" l="1"/>
  <c r="U156" i="1"/>
  <c r="W156" i="1" s="1"/>
  <c r="X505" i="1"/>
  <c r="Y505" i="1"/>
  <c r="Z505" i="1" s="1"/>
  <c r="X410" i="1"/>
  <c r="Y410" i="1"/>
  <c r="Z410" i="1" s="1"/>
  <c r="X534" i="1"/>
  <c r="Y534" i="1"/>
  <c r="Z534" i="1" s="1"/>
  <c r="S408" i="1"/>
  <c r="U408" i="1"/>
  <c r="W408" i="1" s="1"/>
  <c r="U134" i="1"/>
  <c r="W134" i="1" s="1"/>
  <c r="S134" i="1"/>
  <c r="X91" i="1"/>
  <c r="Y91" i="1"/>
  <c r="Z91" i="1" s="1"/>
  <c r="Y399" i="1"/>
  <c r="Z399" i="1" s="1"/>
  <c r="X399" i="1"/>
  <c r="S138" i="1"/>
  <c r="U138" i="1"/>
  <c r="W138" i="1" s="1"/>
  <c r="U244" i="1"/>
  <c r="W244" i="1" s="1"/>
  <c r="S244" i="1"/>
  <c r="X240" i="1"/>
  <c r="Y240" i="1"/>
  <c r="Z240" i="1" s="1"/>
  <c r="X316" i="1"/>
  <c r="Y316" i="1"/>
  <c r="Z316" i="1" s="1"/>
  <c r="P158" i="1"/>
  <c r="Q158" i="1" s="1"/>
  <c r="X244" i="1" l="1"/>
  <c r="Y244" i="1"/>
  <c r="Z244" i="1" s="1"/>
  <c r="Y134" i="1"/>
  <c r="Z134" i="1" s="1"/>
  <c r="X134" i="1"/>
  <c r="X138" i="1"/>
  <c r="Y138" i="1"/>
  <c r="Z138" i="1" s="1"/>
  <c r="X408" i="1"/>
  <c r="Y408" i="1"/>
  <c r="Z408" i="1" s="1"/>
  <c r="X156" i="1"/>
  <c r="Y156" i="1"/>
  <c r="Z156" i="1" s="1"/>
  <c r="S158" i="1"/>
  <c r="U158" i="1"/>
  <c r="W158" i="1" s="1"/>
  <c r="P353" i="1"/>
  <c r="Q353" i="1" s="1"/>
  <c r="Y158" i="1" l="1"/>
  <c r="Z158" i="1" s="1"/>
  <c r="X158" i="1"/>
  <c r="S353" i="1"/>
  <c r="U353" i="1"/>
  <c r="W353" i="1" s="1"/>
  <c r="P141" i="1"/>
  <c r="Q141" i="1" s="1"/>
  <c r="X353" i="1" l="1"/>
  <c r="Y353" i="1"/>
  <c r="Z353" i="1" s="1"/>
  <c r="U141" i="1"/>
  <c r="W141" i="1" s="1"/>
  <c r="S141" i="1"/>
  <c r="P209" i="1"/>
  <c r="Q209" i="1" s="1"/>
  <c r="U209" i="1" l="1"/>
  <c r="W209" i="1" s="1"/>
  <c r="S209" i="1"/>
  <c r="X141" i="1"/>
  <c r="Y141" i="1"/>
  <c r="Z141" i="1" s="1"/>
  <c r="P168" i="1"/>
  <c r="Q168" i="1" s="1"/>
  <c r="S168" i="1" l="1"/>
  <c r="U168" i="1"/>
  <c r="W168" i="1" s="1"/>
  <c r="X209" i="1"/>
  <c r="Y209" i="1"/>
  <c r="Z209" i="1" s="1"/>
  <c r="P305" i="1"/>
  <c r="Q305" i="1" s="1"/>
  <c r="S305" i="1" l="1"/>
  <c r="U305" i="1"/>
  <c r="W305" i="1" s="1"/>
  <c r="Y168" i="1"/>
  <c r="Z168" i="1" s="1"/>
  <c r="X168" i="1"/>
  <c r="P226" i="1"/>
  <c r="Q226" i="1" s="1"/>
  <c r="Y305" i="1" l="1"/>
  <c r="Z305" i="1" s="1"/>
  <c r="X305" i="1"/>
  <c r="S226" i="1"/>
  <c r="U226" i="1"/>
  <c r="W226" i="1" s="1"/>
  <c r="P154" i="1"/>
  <c r="Q154" i="1" s="1"/>
  <c r="P234" i="1"/>
  <c r="P368" i="1"/>
  <c r="Q368" i="1" s="1"/>
  <c r="P354" i="1"/>
  <c r="Q354" i="1" s="1"/>
  <c r="P374" i="1"/>
  <c r="Q374" i="1" s="1"/>
  <c r="P184" i="1"/>
  <c r="Q184" i="1" s="1"/>
  <c r="V163" i="1"/>
  <c r="P166" i="1"/>
  <c r="Q166" i="1" s="1"/>
  <c r="P483" i="1"/>
  <c r="Q483" i="1" s="1"/>
  <c r="P373" i="1"/>
  <c r="Q373" i="1" s="1"/>
  <c r="P60" i="1"/>
  <c r="Q60" i="1" s="1"/>
  <c r="P62" i="1"/>
  <c r="Q62" i="1" s="1"/>
  <c r="P108" i="1"/>
  <c r="Q108" i="1" s="1"/>
  <c r="P85" i="1"/>
  <c r="Q85" i="1" s="1"/>
  <c r="P14" i="1"/>
  <c r="Q14" i="1" s="1"/>
  <c r="P499" i="1"/>
  <c r="Q499" i="1" s="1"/>
  <c r="P480" i="1"/>
  <c r="Q480" i="1" s="1"/>
  <c r="P542" i="1"/>
  <c r="Q542" i="1" s="1"/>
  <c r="P425" i="1"/>
  <c r="Q425" i="1" s="1"/>
  <c r="P424" i="1"/>
  <c r="Q424" i="1" s="1"/>
  <c r="P414" i="1"/>
  <c r="Q414" i="1" s="1"/>
  <c r="P212" i="1"/>
  <c r="Q212" i="1" s="1"/>
  <c r="P231" i="1"/>
  <c r="Q231" i="1" s="1"/>
  <c r="P215" i="1"/>
  <c r="Q215" i="1" s="1"/>
  <c r="P277" i="1"/>
  <c r="Q277" i="1" s="1"/>
  <c r="P242" i="1"/>
  <c r="Q242" i="1" s="1"/>
  <c r="P280" i="1"/>
  <c r="Q280" i="1" s="1"/>
  <c r="P313" i="1"/>
  <c r="Q313" i="1" s="1"/>
  <c r="P378" i="1"/>
  <c r="Q378" i="1" s="1"/>
  <c r="P327" i="1"/>
  <c r="Q327" i="1" s="1"/>
  <c r="P328" i="1"/>
  <c r="Q328" i="1" s="1"/>
  <c r="P116" i="1"/>
  <c r="Q116" i="1" s="1"/>
  <c r="P26" i="1"/>
  <c r="Q26" i="1" s="1"/>
  <c r="P218" i="1"/>
  <c r="Q218" i="1" s="1"/>
  <c r="P287" i="1"/>
  <c r="Q287" i="1" s="1"/>
  <c r="P252" i="1"/>
  <c r="Q252" i="1" s="1"/>
  <c r="P157" i="1"/>
  <c r="Q157" i="1" s="1"/>
  <c r="P283" i="1"/>
  <c r="Q283" i="1" s="1"/>
  <c r="P291" i="1"/>
  <c r="Q291" i="1" s="1"/>
  <c r="P251" i="1"/>
  <c r="Q251" i="1" s="1"/>
  <c r="P288" i="1"/>
  <c r="Q288" i="1" s="1"/>
  <c r="P183" i="1"/>
  <c r="Q183" i="1" s="1"/>
  <c r="P216" i="1"/>
  <c r="Q216" i="1" s="1"/>
  <c r="P284" i="1"/>
  <c r="Q284" i="1" s="1"/>
  <c r="P470" i="1"/>
  <c r="Q470" i="1" s="1"/>
  <c r="P347" i="1"/>
  <c r="Q347" i="1" s="1"/>
  <c r="P357" i="1"/>
  <c r="Q357" i="1" s="1"/>
  <c r="P28" i="1"/>
  <c r="Q28" i="1" s="1"/>
  <c r="P21" i="1"/>
  <c r="Q21" i="1" s="1"/>
  <c r="P155" i="1"/>
  <c r="Q155" i="1" s="1"/>
  <c r="P19" i="1"/>
  <c r="Q19" i="1" s="1"/>
  <c r="P482" i="1"/>
  <c r="Q482" i="1" s="1"/>
  <c r="P145" i="1"/>
  <c r="Q145" i="1" s="1"/>
  <c r="P136" i="1"/>
  <c r="Q136" i="1" s="1"/>
  <c r="V343" i="1"/>
  <c r="P147" i="1"/>
  <c r="Q147" i="1" s="1"/>
  <c r="P121" i="1"/>
  <c r="Q121" i="1" s="1"/>
  <c r="Q302" i="1"/>
  <c r="P143" i="1"/>
  <c r="Q143" i="1" s="1"/>
  <c r="Q86" i="1"/>
  <c r="P298" i="1"/>
  <c r="Q298" i="1" s="1"/>
  <c r="P98" i="1"/>
  <c r="Q98" i="1" s="1"/>
  <c r="P457" i="1"/>
  <c r="Q457" i="1" s="1"/>
  <c r="P450" i="1"/>
  <c r="Q450" i="1" s="1"/>
  <c r="P439" i="1"/>
  <c r="Q439" i="1" s="1"/>
  <c r="P430" i="1"/>
  <c r="Q430" i="1" s="1"/>
  <c r="P417" i="1"/>
  <c r="Q417" i="1" s="1"/>
  <c r="P409" i="1"/>
  <c r="Q409" i="1" s="1"/>
  <c r="P407" i="1"/>
  <c r="Q407" i="1" s="1"/>
  <c r="P503" i="1"/>
  <c r="Q503" i="1" s="1"/>
  <c r="P514" i="1"/>
  <c r="Q514" i="1" s="1"/>
  <c r="P512" i="1"/>
  <c r="Q512" i="1" s="1"/>
  <c r="P346" i="1"/>
  <c r="Q346" i="1" s="1"/>
  <c r="P345" i="1"/>
  <c r="Q345" i="1" s="1"/>
  <c r="P341" i="1"/>
  <c r="Q341" i="1" s="1"/>
  <c r="P340" i="1"/>
  <c r="Q340" i="1" s="1"/>
  <c r="P337" i="1"/>
  <c r="Q337" i="1" s="1"/>
  <c r="P308" i="1"/>
  <c r="Q308" i="1" s="1"/>
  <c r="P320" i="1"/>
  <c r="Q320" i="1" s="1"/>
  <c r="P254" i="1"/>
  <c r="Q254" i="1" s="1"/>
  <c r="P268" i="1"/>
  <c r="Q268" i="1" s="1"/>
  <c r="P113" i="1"/>
  <c r="Q113" i="1" s="1"/>
  <c r="P99" i="1"/>
  <c r="Q99" i="1" s="1"/>
  <c r="P76" i="1"/>
  <c r="Q76" i="1" s="1"/>
  <c r="P75" i="1"/>
  <c r="Q75" i="1" s="1"/>
  <c r="P18" i="1"/>
  <c r="Q18" i="1" s="1"/>
  <c r="P237" i="1"/>
  <c r="Q237" i="1" s="1"/>
  <c r="P222" i="1"/>
  <c r="Q222" i="1" s="1"/>
  <c r="P202" i="1"/>
  <c r="Q202" i="1" s="1"/>
  <c r="P190" i="1"/>
  <c r="Q190" i="1" s="1"/>
  <c r="P139" i="1"/>
  <c r="Q139" i="1" s="1"/>
  <c r="P133" i="1"/>
  <c r="Q133" i="1" s="1"/>
  <c r="P126" i="1"/>
  <c r="Q126" i="1" s="1"/>
  <c r="P124" i="1"/>
  <c r="Q124" i="1" s="1"/>
  <c r="P90" i="1"/>
  <c r="Q90" i="1" s="1"/>
  <c r="P167" i="1"/>
  <c r="P169" i="1"/>
  <c r="P511" i="1"/>
  <c r="Q511" i="1" s="1"/>
  <c r="P458" i="1"/>
  <c r="Q458" i="1" s="1"/>
  <c r="P392" i="1"/>
  <c r="Q392" i="1" s="1"/>
  <c r="P63" i="1"/>
  <c r="Q63" i="1" s="1"/>
  <c r="P389" i="1"/>
  <c r="Q389" i="1" s="1"/>
  <c r="P214" i="1"/>
  <c r="Q214" i="1" s="1"/>
  <c r="P179" i="1"/>
  <c r="Q179" i="1" s="1"/>
  <c r="P204" i="1"/>
  <c r="Q204" i="1" s="1"/>
  <c r="P106" i="1"/>
  <c r="Q106" i="1" s="1"/>
  <c r="P383" i="1"/>
  <c r="Q383" i="1" s="1"/>
  <c r="P294" i="1"/>
  <c r="Q294" i="1" s="1"/>
  <c r="P529" i="1"/>
  <c r="Q529" i="1" s="1"/>
  <c r="P544" i="1"/>
  <c r="Q544" i="1" s="1"/>
  <c r="P543" i="1"/>
  <c r="Q543" i="1" s="1"/>
  <c r="P498" i="1"/>
  <c r="Q498" i="1" s="1"/>
  <c r="P445" i="1"/>
  <c r="Q445" i="1" s="1"/>
  <c r="P500" i="1"/>
  <c r="Q500" i="1" s="1"/>
  <c r="P400" i="1"/>
  <c r="Q400" i="1" s="1"/>
  <c r="P152" i="1"/>
  <c r="Q152" i="1" s="1"/>
  <c r="P235" i="1"/>
  <c r="Q235" i="1" s="1"/>
  <c r="P229" i="1"/>
  <c r="Q229" i="1" s="1"/>
  <c r="P140" i="1"/>
  <c r="Q140" i="1" s="1"/>
  <c r="P130" i="1"/>
  <c r="Q130" i="1" s="1"/>
  <c r="Q304" i="1"/>
  <c r="P541" i="1"/>
  <c r="Q541" i="1" s="1"/>
  <c r="P538" i="1"/>
  <c r="Q538" i="1" s="1"/>
  <c r="P535" i="1"/>
  <c r="Q535" i="1" s="1"/>
  <c r="P540" i="1"/>
  <c r="Q540" i="1" s="1"/>
  <c r="P539" i="1"/>
  <c r="Q539" i="1" s="1"/>
  <c r="P537" i="1"/>
  <c r="Q537" i="1" s="1"/>
  <c r="P536" i="1"/>
  <c r="Q536" i="1" s="1"/>
  <c r="P533" i="1"/>
  <c r="Q533" i="1" s="1"/>
  <c r="P526" i="1"/>
  <c r="Q526" i="1" s="1"/>
  <c r="P532" i="1"/>
  <c r="Q532" i="1" s="1"/>
  <c r="P531" i="1"/>
  <c r="Q531" i="1" s="1"/>
  <c r="P530" i="1"/>
  <c r="Q530" i="1" s="1"/>
  <c r="P528" i="1"/>
  <c r="Q528" i="1" s="1"/>
  <c r="P527" i="1"/>
  <c r="Q527" i="1" s="1"/>
  <c r="P520" i="1"/>
  <c r="Q520" i="1" s="1"/>
  <c r="P519" i="1"/>
  <c r="Q519" i="1" s="1"/>
  <c r="P524" i="1"/>
  <c r="Q524" i="1" s="1"/>
  <c r="P523" i="1"/>
  <c r="Q523" i="1" s="1"/>
  <c r="P522" i="1"/>
  <c r="Q522" i="1" s="1"/>
  <c r="P521" i="1"/>
  <c r="Q521" i="1" s="1"/>
  <c r="P518" i="1"/>
  <c r="Q518" i="1" s="1"/>
  <c r="P517" i="1"/>
  <c r="Q517" i="1" s="1"/>
  <c r="P516" i="1"/>
  <c r="Q516" i="1" s="1"/>
  <c r="P515" i="1"/>
  <c r="Q515" i="1" s="1"/>
  <c r="P513" i="1"/>
  <c r="Q513" i="1" s="1"/>
  <c r="P510" i="1"/>
  <c r="Q510" i="1" s="1"/>
  <c r="P508" i="1"/>
  <c r="Q508" i="1" s="1"/>
  <c r="P507" i="1"/>
  <c r="Q507" i="1" s="1"/>
  <c r="P497" i="1"/>
  <c r="Q497" i="1" s="1"/>
  <c r="P496" i="1"/>
  <c r="Q496" i="1" s="1"/>
  <c r="P495" i="1"/>
  <c r="Q495" i="1" s="1"/>
  <c r="P502" i="1"/>
  <c r="Q502" i="1" s="1"/>
  <c r="P501" i="1"/>
  <c r="Q501" i="1" s="1"/>
  <c r="P494" i="1"/>
  <c r="Q494" i="1" s="1"/>
  <c r="P493" i="1"/>
  <c r="Q493" i="1" s="1"/>
  <c r="P492" i="1"/>
  <c r="Q492" i="1" s="1"/>
  <c r="P491" i="1"/>
  <c r="Q491" i="1" s="1"/>
  <c r="P490" i="1"/>
  <c r="Q490" i="1" s="1"/>
  <c r="P485" i="1"/>
  <c r="Q485" i="1" s="1"/>
  <c r="P487" i="1"/>
  <c r="Q487" i="1" s="1"/>
  <c r="P486" i="1"/>
  <c r="Q486" i="1" s="1"/>
  <c r="P484" i="1"/>
  <c r="Q484" i="1" s="1"/>
  <c r="P479" i="1"/>
  <c r="Q479" i="1" s="1"/>
  <c r="P478" i="1"/>
  <c r="Q478" i="1" s="1"/>
  <c r="P477" i="1"/>
  <c r="Q477" i="1" s="1"/>
  <c r="P476" i="1"/>
  <c r="Q476" i="1" s="1"/>
  <c r="P475" i="1"/>
  <c r="Q475" i="1" s="1"/>
  <c r="P474" i="1"/>
  <c r="Q474" i="1" s="1"/>
  <c r="P473" i="1"/>
  <c r="Q473" i="1" s="1"/>
  <c r="P472" i="1"/>
  <c r="Q472" i="1" s="1"/>
  <c r="P468" i="1"/>
  <c r="Q468" i="1" s="1"/>
  <c r="P467" i="1"/>
  <c r="Q467" i="1" s="1"/>
  <c r="P466" i="1"/>
  <c r="Q466" i="1" s="1"/>
  <c r="P463" i="1"/>
  <c r="Q463" i="1" s="1"/>
  <c r="P461" i="1"/>
  <c r="Q461" i="1" s="1"/>
  <c r="P462" i="1"/>
  <c r="Q462" i="1" s="1"/>
  <c r="P459" i="1"/>
  <c r="Q459" i="1" s="1"/>
  <c r="P460" i="1"/>
  <c r="Q460" i="1" s="1"/>
  <c r="P456" i="1"/>
  <c r="Q456" i="1" s="1"/>
  <c r="P455" i="1"/>
  <c r="Q455" i="1" s="1"/>
  <c r="P454" i="1"/>
  <c r="Q454" i="1" s="1"/>
  <c r="P453" i="1"/>
  <c r="Q453" i="1" s="1"/>
  <c r="P452" i="1"/>
  <c r="Q452" i="1" s="1"/>
  <c r="P451" i="1"/>
  <c r="Q451" i="1" s="1"/>
  <c r="P444" i="1"/>
  <c r="Q444" i="1" s="1"/>
  <c r="P446" i="1"/>
  <c r="Q446" i="1" s="1"/>
  <c r="P442" i="1"/>
  <c r="Q442" i="1" s="1"/>
  <c r="P440" i="1"/>
  <c r="Q440" i="1" s="1"/>
  <c r="P443" i="1"/>
  <c r="Q443" i="1" s="1"/>
  <c r="P441" i="1"/>
  <c r="Q441" i="1" s="1"/>
  <c r="P438" i="1"/>
  <c r="Q438" i="1" s="1"/>
  <c r="P436" i="1"/>
  <c r="Q436" i="1" s="1"/>
  <c r="P434" i="1"/>
  <c r="Q434" i="1" s="1"/>
  <c r="P437" i="1"/>
  <c r="Q437" i="1" s="1"/>
  <c r="P435" i="1"/>
  <c r="Q435" i="1" s="1"/>
  <c r="P433" i="1"/>
  <c r="Q433" i="1" s="1"/>
  <c r="P431" i="1"/>
  <c r="Q431" i="1" s="1"/>
  <c r="P432" i="1"/>
  <c r="Q432" i="1" s="1"/>
  <c r="P429" i="1"/>
  <c r="Q429" i="1" s="1"/>
  <c r="P426" i="1"/>
  <c r="Q426" i="1" s="1"/>
  <c r="P428" i="1"/>
  <c r="Q428" i="1" s="1"/>
  <c r="P427" i="1"/>
  <c r="Q427" i="1" s="1"/>
  <c r="P423" i="1"/>
  <c r="Q423" i="1" s="1"/>
  <c r="P422" i="1"/>
  <c r="Q422" i="1" s="1"/>
  <c r="P421" i="1"/>
  <c r="Q421" i="1" s="1"/>
  <c r="P420" i="1"/>
  <c r="Q420" i="1" s="1"/>
  <c r="P419" i="1"/>
  <c r="Q419" i="1" s="1"/>
  <c r="P418" i="1"/>
  <c r="Q418" i="1" s="1"/>
  <c r="P416" i="1"/>
  <c r="Q416" i="1" s="1"/>
  <c r="P415" i="1"/>
  <c r="Q415" i="1" s="1"/>
  <c r="P413" i="1"/>
  <c r="Q413" i="1" s="1"/>
  <c r="P412" i="1"/>
  <c r="Q412" i="1" s="1"/>
  <c r="P411" i="1"/>
  <c r="Q411" i="1" s="1"/>
  <c r="P405" i="1"/>
  <c r="Q405" i="1" s="1"/>
  <c r="P404" i="1"/>
  <c r="Q404" i="1" s="1"/>
  <c r="P406" i="1"/>
  <c r="Q406" i="1" s="1"/>
  <c r="P403" i="1"/>
  <c r="Q403" i="1" s="1"/>
  <c r="P402" i="1"/>
  <c r="Q402" i="1" s="1"/>
  <c r="P401" i="1"/>
  <c r="Q401" i="1" s="1"/>
  <c r="P398" i="1"/>
  <c r="Q398" i="1" s="1"/>
  <c r="P397" i="1"/>
  <c r="Q397" i="1" s="1"/>
  <c r="P396" i="1"/>
  <c r="Q396" i="1" s="1"/>
  <c r="P393" i="1"/>
  <c r="Q393" i="1" s="1"/>
  <c r="P391" i="1"/>
  <c r="Q391" i="1" s="1"/>
  <c r="P390" i="1"/>
  <c r="Q390" i="1" s="1"/>
  <c r="P387" i="1"/>
  <c r="Q387" i="1" s="1"/>
  <c r="P388" i="1"/>
  <c r="Q388" i="1" s="1"/>
  <c r="P386" i="1"/>
  <c r="Q386" i="1" s="1"/>
  <c r="P385" i="1"/>
  <c r="Q385" i="1" s="1"/>
  <c r="P384" i="1"/>
  <c r="Q384" i="1" s="1"/>
  <c r="P379" i="1"/>
  <c r="Q379" i="1" s="1"/>
  <c r="P381" i="1"/>
  <c r="Q381" i="1" s="1"/>
  <c r="P377" i="1"/>
  <c r="Q377" i="1" s="1"/>
  <c r="P376" i="1"/>
  <c r="Q376" i="1" s="1"/>
  <c r="P375" i="1"/>
  <c r="Q375" i="1" s="1"/>
  <c r="P363" i="1"/>
  <c r="Q363" i="1" s="1"/>
  <c r="P348" i="1"/>
  <c r="Q348" i="1" s="1"/>
  <c r="P336" i="1"/>
  <c r="Q336" i="1" s="1"/>
  <c r="P349" i="1"/>
  <c r="Q349" i="1" s="1"/>
  <c r="P369" i="1"/>
  <c r="Q369" i="1" s="1"/>
  <c r="P367" i="1"/>
  <c r="Q367" i="1" s="1"/>
  <c r="P334" i="1"/>
  <c r="Q334" i="1" s="1"/>
  <c r="P344" i="1"/>
  <c r="Q344" i="1" s="1"/>
  <c r="P333" i="1"/>
  <c r="Q333" i="1" s="1"/>
  <c r="P343" i="1"/>
  <c r="Q343" i="1" s="1"/>
  <c r="S343" i="1" s="1"/>
  <c r="P332" i="1"/>
  <c r="Q332" i="1" s="1"/>
  <c r="P331" i="1"/>
  <c r="Q331" i="1" s="1"/>
  <c r="P339" i="1"/>
  <c r="Q339" i="1" s="1"/>
  <c r="P330" i="1"/>
  <c r="Q330" i="1" s="1"/>
  <c r="P324" i="1"/>
  <c r="Q324" i="1" s="1"/>
  <c r="P326" i="1"/>
  <c r="Q326" i="1" s="1"/>
  <c r="P325" i="1"/>
  <c r="Q325" i="1" s="1"/>
  <c r="P329" i="1"/>
  <c r="Q329" i="1" s="1"/>
  <c r="P322" i="1"/>
  <c r="Q322" i="1" s="1"/>
  <c r="P323" i="1"/>
  <c r="Q323" i="1" s="1"/>
  <c r="P318" i="1"/>
  <c r="Q318" i="1" s="1"/>
  <c r="P306" i="1"/>
  <c r="Q306" i="1" s="1"/>
  <c r="P303" i="1"/>
  <c r="Q303" i="1" s="1"/>
  <c r="P301" i="1"/>
  <c r="Q301" i="1" s="1"/>
  <c r="P314" i="1"/>
  <c r="Q314" i="1" s="1"/>
  <c r="P315" i="1"/>
  <c r="Q315" i="1" s="1"/>
  <c r="P297" i="1"/>
  <c r="Q297" i="1" s="1"/>
  <c r="P295" i="1"/>
  <c r="Q295" i="1" s="1"/>
  <c r="P293" i="1"/>
  <c r="Q293" i="1" s="1"/>
  <c r="P292" i="1"/>
  <c r="Q292" i="1" s="1"/>
  <c r="P286" i="1"/>
  <c r="Q286" i="1" s="1"/>
  <c r="P279" i="1"/>
  <c r="Q279" i="1" s="1"/>
  <c r="P278" i="1"/>
  <c r="Q278" i="1" s="1"/>
  <c r="P276" i="1"/>
  <c r="Q276" i="1" s="1"/>
  <c r="P275" i="1"/>
  <c r="Q275" i="1" s="1"/>
  <c r="P274" i="1"/>
  <c r="Q274" i="1" s="1"/>
  <c r="P273" i="1"/>
  <c r="Q273" i="1" s="1"/>
  <c r="P281" i="1"/>
  <c r="Q281" i="1" s="1"/>
  <c r="P270" i="1"/>
  <c r="Q270" i="1" s="1"/>
  <c r="P272" i="1"/>
  <c r="Q272" i="1" s="1"/>
  <c r="P271" i="1"/>
  <c r="Q271" i="1" s="1"/>
  <c r="P241" i="1"/>
  <c r="Q241" i="1" s="1"/>
  <c r="P243" i="1"/>
  <c r="Q243" i="1" s="1"/>
  <c r="P264" i="1"/>
  <c r="Q264" i="1" s="1"/>
  <c r="P263" i="1"/>
  <c r="Q263" i="1" s="1"/>
  <c r="P261" i="1"/>
  <c r="Q261" i="1" s="1"/>
  <c r="P258" i="1"/>
  <c r="Q258" i="1" s="1"/>
  <c r="P259" i="1"/>
  <c r="Q259" i="1" s="1"/>
  <c r="P257" i="1"/>
  <c r="Q257" i="1" s="1"/>
  <c r="P239" i="1"/>
  <c r="Q239" i="1" s="1"/>
  <c r="P238" i="1"/>
  <c r="Q238" i="1" s="1"/>
  <c r="P250" i="1"/>
  <c r="Q250" i="1" s="1"/>
  <c r="P256" i="1"/>
  <c r="Q256" i="1" s="1"/>
  <c r="P249" i="1"/>
  <c r="Q249" i="1" s="1"/>
  <c r="P255" i="1"/>
  <c r="Q255" i="1" s="1"/>
  <c r="P248" i="1"/>
  <c r="Q248" i="1" s="1"/>
  <c r="P247" i="1"/>
  <c r="Q247" i="1" s="1"/>
  <c r="P165" i="1"/>
  <c r="Q165" i="1" s="1"/>
  <c r="P164" i="1"/>
  <c r="Q164" i="1" s="1"/>
  <c r="P163" i="1"/>
  <c r="Q163" i="1" s="1"/>
  <c r="P162" i="1"/>
  <c r="Q162" i="1" s="1"/>
  <c r="P161" i="1"/>
  <c r="Q161" i="1" s="1"/>
  <c r="P118" i="1"/>
  <c r="Q118" i="1" s="1"/>
  <c r="P153" i="1"/>
  <c r="Q153" i="1" s="1"/>
  <c r="P151" i="1"/>
  <c r="Q151" i="1" s="1"/>
  <c r="P150" i="1"/>
  <c r="Q150" i="1" s="1"/>
  <c r="P149" i="1"/>
  <c r="Q149" i="1" s="1"/>
  <c r="P128" i="1"/>
  <c r="Q128" i="1" s="1"/>
  <c r="P144" i="1"/>
  <c r="Q144" i="1" s="1"/>
  <c r="P135" i="1"/>
  <c r="Q135" i="1" s="1"/>
  <c r="P132" i="1"/>
  <c r="Q132" i="1" s="1"/>
  <c r="P131" i="1"/>
  <c r="Q131" i="1" s="1"/>
  <c r="P129" i="1"/>
  <c r="Q129" i="1" s="1"/>
  <c r="P127" i="1"/>
  <c r="Q127" i="1" s="1"/>
  <c r="P120" i="1"/>
  <c r="Q120" i="1" s="1"/>
  <c r="P117" i="1"/>
  <c r="Q117" i="1" s="1"/>
  <c r="P115" i="1"/>
  <c r="Q115" i="1" s="1"/>
  <c r="P114" i="1"/>
  <c r="Q114" i="1" s="1"/>
  <c r="P225" i="1"/>
  <c r="Q225" i="1" s="1"/>
  <c r="P221" i="1"/>
  <c r="Q221" i="1" s="1"/>
  <c r="P220" i="1"/>
  <c r="Q220" i="1" s="1"/>
  <c r="P219" i="1"/>
  <c r="Q219" i="1" s="1"/>
  <c r="P232" i="1"/>
  <c r="Q232" i="1" s="1"/>
  <c r="P230" i="1"/>
  <c r="Q230" i="1" s="1"/>
  <c r="P228" i="1"/>
  <c r="Q228" i="1" s="1"/>
  <c r="P227" i="1"/>
  <c r="Q227" i="1" s="1"/>
  <c r="P211" i="1"/>
  <c r="Q211" i="1" s="1"/>
  <c r="P206" i="1"/>
  <c r="Q206" i="1" s="1"/>
  <c r="P205" i="1"/>
  <c r="Q205" i="1" s="1"/>
  <c r="P203" i="1"/>
  <c r="Q203" i="1" s="1"/>
  <c r="P201" i="1"/>
  <c r="Q201" i="1" s="1"/>
  <c r="P200" i="1"/>
  <c r="Q200" i="1" s="1"/>
  <c r="P195" i="1"/>
  <c r="Q195" i="1" s="1"/>
  <c r="P199" i="1"/>
  <c r="Q199" i="1" s="1"/>
  <c r="P198" i="1"/>
  <c r="Q198" i="1" s="1"/>
  <c r="P197" i="1"/>
  <c r="Q197" i="1" s="1"/>
  <c r="P196" i="1"/>
  <c r="Q196" i="1" s="1"/>
  <c r="P187" i="1"/>
  <c r="Q187" i="1" s="1"/>
  <c r="P186" i="1"/>
  <c r="Q186" i="1" s="1"/>
  <c r="P192" i="1"/>
  <c r="Q192" i="1" s="1"/>
  <c r="P185" i="1"/>
  <c r="Q185" i="1" s="1"/>
  <c r="P194" i="1"/>
  <c r="Q194" i="1" s="1"/>
  <c r="P193" i="1"/>
  <c r="Q193" i="1" s="1"/>
  <c r="P191" i="1"/>
  <c r="Q191" i="1" s="1"/>
  <c r="P176" i="1"/>
  <c r="Q176" i="1" s="1"/>
  <c r="P178" i="1"/>
  <c r="Q178" i="1" s="1"/>
  <c r="P177" i="1"/>
  <c r="Q177" i="1" s="1"/>
  <c r="P175" i="1"/>
  <c r="Q175" i="1" s="1"/>
  <c r="P173" i="1"/>
  <c r="Q173" i="1" s="1"/>
  <c r="P172" i="1"/>
  <c r="Q172" i="1" s="1"/>
  <c r="P171" i="1"/>
  <c r="Q171" i="1" s="1"/>
  <c r="P170" i="1"/>
  <c r="Q170" i="1" s="1"/>
  <c r="P109" i="1"/>
  <c r="Q109" i="1" s="1"/>
  <c r="P112" i="1"/>
  <c r="Q112" i="1" s="1"/>
  <c r="P107" i="1"/>
  <c r="Q107" i="1" s="1"/>
  <c r="P103" i="1"/>
  <c r="Q103" i="1" s="1"/>
  <c r="P105" i="1"/>
  <c r="Q105" i="1" s="1"/>
  <c r="P104" i="1"/>
  <c r="Q104" i="1" s="1"/>
  <c r="P102" i="1"/>
  <c r="Q102" i="1" s="1"/>
  <c r="P101" i="1"/>
  <c r="Q101" i="1" s="1"/>
  <c r="P97" i="1"/>
  <c r="Q97" i="1" s="1"/>
  <c r="P94" i="1"/>
  <c r="Q94" i="1" s="1"/>
  <c r="P96" i="1"/>
  <c r="Q96" i="1" s="1"/>
  <c r="P95" i="1"/>
  <c r="Q95" i="1" s="1"/>
  <c r="P93" i="1"/>
  <c r="Q93" i="1" s="1"/>
  <c r="P92" i="1"/>
  <c r="Q92" i="1" s="1"/>
  <c r="P88" i="1"/>
  <c r="Q88" i="1" s="1"/>
  <c r="P87" i="1"/>
  <c r="Q87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4" i="1"/>
  <c r="Q64" i="1" s="1"/>
  <c r="P61" i="1"/>
  <c r="Q61" i="1" s="1"/>
  <c r="P58" i="1"/>
  <c r="Q58" i="1" s="1"/>
  <c r="P57" i="1"/>
  <c r="Q57" i="1" s="1"/>
  <c r="P56" i="1"/>
  <c r="Q56" i="1" s="1"/>
  <c r="P55" i="1"/>
  <c r="Q55" i="1" s="1"/>
  <c r="P65" i="1"/>
  <c r="Q65" i="1" s="1"/>
  <c r="P47" i="1"/>
  <c r="Q47" i="1" s="1"/>
  <c r="P54" i="1"/>
  <c r="Q54" i="1" s="1"/>
  <c r="P50" i="1"/>
  <c r="Q50" i="1" s="1"/>
  <c r="P43" i="1"/>
  <c r="Q43" i="1" s="1"/>
  <c r="P45" i="1"/>
  <c r="Q45" i="1" s="1"/>
  <c r="P35" i="1"/>
  <c r="Q35" i="1" s="1"/>
  <c r="P44" i="1"/>
  <c r="Q44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4" i="1"/>
  <c r="Q34" i="1" s="1"/>
  <c r="P32" i="1"/>
  <c r="Q32" i="1" s="1"/>
  <c r="P33" i="1"/>
  <c r="Q33" i="1" s="1"/>
  <c r="P31" i="1"/>
  <c r="Q31" i="1" s="1"/>
  <c r="P30" i="1"/>
  <c r="Q30" i="1" s="1"/>
  <c r="P25" i="1"/>
  <c r="Q25" i="1" s="1"/>
  <c r="P24" i="1"/>
  <c r="Q24" i="1" s="1"/>
  <c r="P27" i="1"/>
  <c r="Q27" i="1" s="1"/>
  <c r="P23" i="1"/>
  <c r="Q23" i="1" s="1"/>
  <c r="P15" i="1"/>
  <c r="Q15" i="1" s="1"/>
  <c r="P13" i="1"/>
  <c r="Q13" i="1" s="1"/>
  <c r="P12" i="1"/>
  <c r="Q12" i="1" s="1"/>
  <c r="P11" i="1"/>
  <c r="Q11" i="1" s="1"/>
  <c r="P10" i="1"/>
  <c r="Q10" i="1" s="1"/>
  <c r="P312" i="1"/>
  <c r="Q312" i="1" s="1"/>
  <c r="P342" i="1"/>
  <c r="Q342" i="1" s="1"/>
  <c r="U320" i="1" l="1"/>
  <c r="W320" i="1" s="1"/>
  <c r="S320" i="1"/>
  <c r="S11" i="1"/>
  <c r="U11" i="1"/>
  <c r="W11" i="1" s="1"/>
  <c r="U34" i="1"/>
  <c r="W34" i="1" s="1"/>
  <c r="S34" i="1"/>
  <c r="S50" i="1"/>
  <c r="U50" i="1"/>
  <c r="W50" i="1" s="1"/>
  <c r="U68" i="1"/>
  <c r="W68" i="1" s="1"/>
  <c r="S68" i="1"/>
  <c r="S87" i="1"/>
  <c r="U87" i="1"/>
  <c r="W87" i="1" s="1"/>
  <c r="S103" i="1"/>
  <c r="U103" i="1"/>
  <c r="W103" i="1" s="1"/>
  <c r="S170" i="1"/>
  <c r="U170" i="1"/>
  <c r="W170" i="1" s="1"/>
  <c r="S192" i="1"/>
  <c r="U192" i="1"/>
  <c r="W192" i="1" s="1"/>
  <c r="S206" i="1"/>
  <c r="U206" i="1"/>
  <c r="W206" i="1" s="1"/>
  <c r="S117" i="1"/>
  <c r="U117" i="1"/>
  <c r="W117" i="1" s="1"/>
  <c r="U153" i="1"/>
  <c r="W153" i="1" s="1"/>
  <c r="S153" i="1"/>
  <c r="S259" i="1"/>
  <c r="U259" i="1"/>
  <c r="W259" i="1" s="1"/>
  <c r="U272" i="1"/>
  <c r="W272" i="1" s="1"/>
  <c r="S272" i="1"/>
  <c r="S295" i="1"/>
  <c r="U295" i="1"/>
  <c r="W295" i="1" s="1"/>
  <c r="S323" i="1"/>
  <c r="U323" i="1"/>
  <c r="W323" i="1" s="1"/>
  <c r="S349" i="1"/>
  <c r="U349" i="1"/>
  <c r="W349" i="1" s="1"/>
  <c r="S388" i="1"/>
  <c r="U388" i="1"/>
  <c r="W388" i="1" s="1"/>
  <c r="U401" i="1"/>
  <c r="W401" i="1" s="1"/>
  <c r="S401" i="1"/>
  <c r="S423" i="1"/>
  <c r="U423" i="1"/>
  <c r="W423" i="1" s="1"/>
  <c r="S438" i="1"/>
  <c r="U438" i="1"/>
  <c r="W438" i="1" s="1"/>
  <c r="S456" i="1"/>
  <c r="U456" i="1"/>
  <c r="W456" i="1" s="1"/>
  <c r="U475" i="1"/>
  <c r="W475" i="1" s="1"/>
  <c r="S475" i="1"/>
  <c r="U495" i="1"/>
  <c r="W495" i="1" s="1"/>
  <c r="S495" i="1"/>
  <c r="S522" i="1"/>
  <c r="U522" i="1"/>
  <c r="W522" i="1" s="1"/>
  <c r="U520" i="1"/>
  <c r="W520" i="1" s="1"/>
  <c r="S520" i="1"/>
  <c r="U535" i="1"/>
  <c r="W535" i="1" s="1"/>
  <c r="S535" i="1"/>
  <c r="U152" i="1"/>
  <c r="W152" i="1" s="1"/>
  <c r="S152" i="1"/>
  <c r="U294" i="1"/>
  <c r="W294" i="1" s="1"/>
  <c r="S294" i="1"/>
  <c r="S76" i="1"/>
  <c r="U76" i="1"/>
  <c r="W76" i="1" s="1"/>
  <c r="S512" i="1"/>
  <c r="U512" i="1"/>
  <c r="W512" i="1" s="1"/>
  <c r="U147" i="1"/>
  <c r="W147" i="1" s="1"/>
  <c r="S147" i="1"/>
  <c r="S284" i="1"/>
  <c r="U284" i="1"/>
  <c r="W284" i="1" s="1"/>
  <c r="U313" i="1"/>
  <c r="W313" i="1" s="1"/>
  <c r="S313" i="1"/>
  <c r="S166" i="1"/>
  <c r="U166" i="1"/>
  <c r="W166" i="1" s="1"/>
  <c r="S27" i="1"/>
  <c r="U27" i="1"/>
  <c r="W27" i="1" s="1"/>
  <c r="S31" i="1"/>
  <c r="U31" i="1"/>
  <c r="W31" i="1" s="1"/>
  <c r="U36" i="1"/>
  <c r="W36" i="1" s="1"/>
  <c r="S36" i="1"/>
  <c r="U40" i="1"/>
  <c r="W40" i="1" s="1"/>
  <c r="S40" i="1"/>
  <c r="S35" i="1"/>
  <c r="U35" i="1"/>
  <c r="W35" i="1" s="1"/>
  <c r="S54" i="1"/>
  <c r="U54" i="1"/>
  <c r="W54" i="1" s="1"/>
  <c r="U56" i="1"/>
  <c r="W56" i="1" s="1"/>
  <c r="S56" i="1"/>
  <c r="S64" i="1"/>
  <c r="U64" i="1"/>
  <c r="W64" i="1" s="1"/>
  <c r="S69" i="1"/>
  <c r="U69" i="1"/>
  <c r="W69" i="1" s="1"/>
  <c r="U73" i="1"/>
  <c r="W73" i="1" s="1"/>
  <c r="S73" i="1"/>
  <c r="S82" i="1"/>
  <c r="U82" i="1"/>
  <c r="W82" i="1" s="1"/>
  <c r="S88" i="1"/>
  <c r="U88" i="1"/>
  <c r="W88" i="1" s="1"/>
  <c r="S96" i="1"/>
  <c r="U96" i="1"/>
  <c r="W96" i="1" s="1"/>
  <c r="S102" i="1"/>
  <c r="U102" i="1"/>
  <c r="W102" i="1" s="1"/>
  <c r="S107" i="1"/>
  <c r="U107" i="1"/>
  <c r="W107" i="1" s="1"/>
  <c r="S171" i="1"/>
  <c r="U171" i="1"/>
  <c r="W171" i="1" s="1"/>
  <c r="S177" i="1"/>
  <c r="U177" i="1"/>
  <c r="W177" i="1" s="1"/>
  <c r="S193" i="1"/>
  <c r="U193" i="1"/>
  <c r="W193" i="1" s="1"/>
  <c r="S186" i="1"/>
  <c r="U186" i="1"/>
  <c r="W186" i="1" s="1"/>
  <c r="S198" i="1"/>
  <c r="U198" i="1"/>
  <c r="W198" i="1" s="1"/>
  <c r="S201" i="1"/>
  <c r="U201" i="1"/>
  <c r="W201" i="1" s="1"/>
  <c r="S211" i="1"/>
  <c r="U211" i="1"/>
  <c r="W211" i="1" s="1"/>
  <c r="S232" i="1"/>
  <c r="U232" i="1"/>
  <c r="W232" i="1" s="1"/>
  <c r="U225" i="1"/>
  <c r="W225" i="1" s="1"/>
  <c r="S225" i="1"/>
  <c r="S120" i="1"/>
  <c r="U120" i="1"/>
  <c r="W120" i="1" s="1"/>
  <c r="S132" i="1"/>
  <c r="U132" i="1"/>
  <c r="W132" i="1" s="1"/>
  <c r="S149" i="1"/>
  <c r="U149" i="1"/>
  <c r="W149" i="1" s="1"/>
  <c r="S118" i="1"/>
  <c r="U118" i="1"/>
  <c r="W118" i="1" s="1"/>
  <c r="S164" i="1"/>
  <c r="U164" i="1"/>
  <c r="W164" i="1" s="1"/>
  <c r="S255" i="1"/>
  <c r="U255" i="1"/>
  <c r="W255" i="1" s="1"/>
  <c r="S238" i="1"/>
  <c r="U238" i="1"/>
  <c r="W238" i="1" s="1"/>
  <c r="U258" i="1"/>
  <c r="W258" i="1" s="1"/>
  <c r="S258" i="1"/>
  <c r="S243" i="1"/>
  <c r="U243" i="1"/>
  <c r="W243" i="1" s="1"/>
  <c r="S270" i="1"/>
  <c r="U270" i="1"/>
  <c r="W270" i="1" s="1"/>
  <c r="S275" i="1"/>
  <c r="U275" i="1"/>
  <c r="W275" i="1" s="1"/>
  <c r="U286" i="1"/>
  <c r="W286" i="1" s="1"/>
  <c r="S286" i="1"/>
  <c r="S297" i="1"/>
  <c r="U297" i="1"/>
  <c r="W297" i="1" s="1"/>
  <c r="U303" i="1"/>
  <c r="W303" i="1" s="1"/>
  <c r="S303" i="1"/>
  <c r="S322" i="1"/>
  <c r="U322" i="1"/>
  <c r="W322" i="1" s="1"/>
  <c r="S324" i="1"/>
  <c r="U324" i="1"/>
  <c r="W324" i="1" s="1"/>
  <c r="U332" i="1"/>
  <c r="W332" i="1" s="1"/>
  <c r="S332" i="1"/>
  <c r="U334" i="1"/>
  <c r="W334" i="1" s="1"/>
  <c r="S334" i="1"/>
  <c r="S336" i="1"/>
  <c r="U336" i="1"/>
  <c r="W336" i="1" s="1"/>
  <c r="S376" i="1"/>
  <c r="U376" i="1"/>
  <c r="W376" i="1" s="1"/>
  <c r="S384" i="1"/>
  <c r="U384" i="1"/>
  <c r="W384" i="1" s="1"/>
  <c r="S387" i="1"/>
  <c r="U387" i="1"/>
  <c r="W387" i="1" s="1"/>
  <c r="S396" i="1"/>
  <c r="U396" i="1"/>
  <c r="W396" i="1" s="1"/>
  <c r="S402" i="1"/>
  <c r="U402" i="1"/>
  <c r="W402" i="1" s="1"/>
  <c r="U405" i="1"/>
  <c r="W405" i="1" s="1"/>
  <c r="S405" i="1"/>
  <c r="U415" i="1"/>
  <c r="W415" i="1" s="1"/>
  <c r="S415" i="1"/>
  <c r="S420" i="1"/>
  <c r="U420" i="1"/>
  <c r="W420" i="1" s="1"/>
  <c r="S427" i="1"/>
  <c r="U427" i="1"/>
  <c r="W427" i="1" s="1"/>
  <c r="S432" i="1"/>
  <c r="U432" i="1"/>
  <c r="W432" i="1" s="1"/>
  <c r="U441" i="1"/>
  <c r="W441" i="1" s="1"/>
  <c r="S441" i="1"/>
  <c r="S446" i="1"/>
  <c r="U446" i="1"/>
  <c r="W446" i="1" s="1"/>
  <c r="S453" i="1"/>
  <c r="U453" i="1"/>
  <c r="W453" i="1" s="1"/>
  <c r="S460" i="1"/>
  <c r="U460" i="1"/>
  <c r="W460" i="1" s="1"/>
  <c r="U463" i="1"/>
  <c r="W463" i="1" s="1"/>
  <c r="S463" i="1"/>
  <c r="S472" i="1"/>
  <c r="U472" i="1"/>
  <c r="W472" i="1" s="1"/>
  <c r="U476" i="1"/>
  <c r="W476" i="1" s="1"/>
  <c r="S476" i="1"/>
  <c r="S484" i="1"/>
  <c r="U484" i="1"/>
  <c r="W484" i="1" s="1"/>
  <c r="U490" i="1"/>
  <c r="W490" i="1" s="1"/>
  <c r="S490" i="1"/>
  <c r="S494" i="1"/>
  <c r="U494" i="1"/>
  <c r="W494" i="1" s="1"/>
  <c r="U496" i="1"/>
  <c r="W496" i="1" s="1"/>
  <c r="S496" i="1"/>
  <c r="U510" i="1"/>
  <c r="W510" i="1" s="1"/>
  <c r="S510" i="1"/>
  <c r="S517" i="1"/>
  <c r="U517" i="1"/>
  <c r="W517" i="1" s="1"/>
  <c r="S523" i="1"/>
  <c r="U523" i="1"/>
  <c r="W523" i="1" s="1"/>
  <c r="U527" i="1"/>
  <c r="W527" i="1" s="1"/>
  <c r="S527" i="1"/>
  <c r="U532" i="1"/>
  <c r="W532" i="1" s="1"/>
  <c r="S532" i="1"/>
  <c r="S537" i="1"/>
  <c r="U537" i="1"/>
  <c r="W537" i="1" s="1"/>
  <c r="U538" i="1"/>
  <c r="W538" i="1" s="1"/>
  <c r="S538" i="1"/>
  <c r="S140" i="1"/>
  <c r="U140" i="1"/>
  <c r="W140" i="1" s="1"/>
  <c r="S400" i="1"/>
  <c r="U400" i="1"/>
  <c r="W400" i="1" s="1"/>
  <c r="S543" i="1"/>
  <c r="U543" i="1"/>
  <c r="W543" i="1" s="1"/>
  <c r="S383" i="1"/>
  <c r="U383" i="1"/>
  <c r="W383" i="1" s="1"/>
  <c r="S214" i="1"/>
  <c r="U214" i="1"/>
  <c r="W214" i="1" s="1"/>
  <c r="S458" i="1"/>
  <c r="U458" i="1"/>
  <c r="W458" i="1" s="1"/>
  <c r="U90" i="1"/>
  <c r="W90" i="1" s="1"/>
  <c r="S90" i="1"/>
  <c r="S139" i="1"/>
  <c r="U139" i="1"/>
  <c r="W139" i="1" s="1"/>
  <c r="U237" i="1"/>
  <c r="W237" i="1" s="1"/>
  <c r="S237" i="1"/>
  <c r="S99" i="1"/>
  <c r="U99" i="1"/>
  <c r="W99" i="1" s="1"/>
  <c r="U341" i="1"/>
  <c r="W341" i="1" s="1"/>
  <c r="S341" i="1"/>
  <c r="S514" i="1"/>
  <c r="U514" i="1"/>
  <c r="W514" i="1" s="1"/>
  <c r="U417" i="1"/>
  <c r="W417" i="1" s="1"/>
  <c r="S417" i="1"/>
  <c r="S457" i="1"/>
  <c r="U457" i="1"/>
  <c r="W457" i="1" s="1"/>
  <c r="S143" i="1"/>
  <c r="U143" i="1"/>
  <c r="W143" i="1" s="1"/>
  <c r="S19" i="1"/>
  <c r="U19" i="1"/>
  <c r="W19" i="1" s="1"/>
  <c r="S357" i="1"/>
  <c r="U357" i="1"/>
  <c r="W357" i="1" s="1"/>
  <c r="U216" i="1"/>
  <c r="W216" i="1" s="1"/>
  <c r="S216" i="1"/>
  <c r="S291" i="1"/>
  <c r="U291" i="1"/>
  <c r="W291" i="1" s="1"/>
  <c r="U287" i="1"/>
  <c r="W287" i="1" s="1"/>
  <c r="S287" i="1"/>
  <c r="U328" i="1"/>
  <c r="W328" i="1" s="1"/>
  <c r="S328" i="1"/>
  <c r="U280" i="1"/>
  <c r="W280" i="1" s="1"/>
  <c r="S280" i="1"/>
  <c r="U231" i="1"/>
  <c r="W231" i="1" s="1"/>
  <c r="S231" i="1"/>
  <c r="U425" i="1"/>
  <c r="W425" i="1" s="1"/>
  <c r="S425" i="1"/>
  <c r="U14" i="1"/>
  <c r="W14" i="1" s="1"/>
  <c r="S14" i="1"/>
  <c r="S60" i="1"/>
  <c r="U60" i="1"/>
  <c r="W60" i="1" s="1"/>
  <c r="S368" i="1"/>
  <c r="U368" i="1"/>
  <c r="W368" i="1" s="1"/>
  <c r="S30" i="1"/>
  <c r="U30" i="1"/>
  <c r="W30" i="1" s="1"/>
  <c r="S39" i="1"/>
  <c r="U39" i="1"/>
  <c r="W39" i="1" s="1"/>
  <c r="S61" i="1"/>
  <c r="U61" i="1"/>
  <c r="W61" i="1" s="1"/>
  <c r="U81" i="1"/>
  <c r="W81" i="1" s="1"/>
  <c r="S81" i="1"/>
  <c r="U101" i="1"/>
  <c r="W101" i="1" s="1"/>
  <c r="S101" i="1"/>
  <c r="U191" i="1"/>
  <c r="W191" i="1" s="1"/>
  <c r="S191" i="1"/>
  <c r="S200" i="1"/>
  <c r="U200" i="1"/>
  <c r="W200" i="1" s="1"/>
  <c r="U230" i="1"/>
  <c r="W230" i="1" s="1"/>
  <c r="S230" i="1"/>
  <c r="U131" i="1"/>
  <c r="W131" i="1" s="1"/>
  <c r="S131" i="1"/>
  <c r="S248" i="1"/>
  <c r="U248" i="1"/>
  <c r="W248" i="1" s="1"/>
  <c r="U264" i="1"/>
  <c r="W264" i="1" s="1"/>
  <c r="S264" i="1"/>
  <c r="U279" i="1"/>
  <c r="W279" i="1" s="1"/>
  <c r="S279" i="1"/>
  <c r="U326" i="1"/>
  <c r="W326" i="1" s="1"/>
  <c r="S326" i="1"/>
  <c r="S344" i="1"/>
  <c r="U344" i="1"/>
  <c r="W344" i="1" s="1"/>
  <c r="U375" i="1"/>
  <c r="W375" i="1" s="1"/>
  <c r="S375" i="1"/>
  <c r="S393" i="1"/>
  <c r="U393" i="1"/>
  <c r="W393" i="1" s="1"/>
  <c r="U413" i="1"/>
  <c r="W413" i="1" s="1"/>
  <c r="S413" i="1"/>
  <c r="S419" i="1"/>
  <c r="U419" i="1"/>
  <c r="W419" i="1" s="1"/>
  <c r="U435" i="1"/>
  <c r="W435" i="1" s="1"/>
  <c r="S435" i="1"/>
  <c r="U452" i="1"/>
  <c r="W452" i="1" s="1"/>
  <c r="S452" i="1"/>
  <c r="U461" i="1"/>
  <c r="W461" i="1" s="1"/>
  <c r="S461" i="1"/>
  <c r="S479" i="1"/>
  <c r="U479" i="1"/>
  <c r="W479" i="1" s="1"/>
  <c r="S493" i="1"/>
  <c r="U493" i="1"/>
  <c r="W493" i="1" s="1"/>
  <c r="S516" i="1"/>
  <c r="U516" i="1"/>
  <c r="W516" i="1" s="1"/>
  <c r="U531" i="1"/>
  <c r="W531" i="1" s="1"/>
  <c r="S531" i="1"/>
  <c r="S130" i="1"/>
  <c r="U130" i="1"/>
  <c r="W130" i="1" s="1"/>
  <c r="S179" i="1"/>
  <c r="U179" i="1"/>
  <c r="W179" i="1" s="1"/>
  <c r="U133" i="1"/>
  <c r="W133" i="1" s="1"/>
  <c r="S133" i="1"/>
  <c r="S254" i="1"/>
  <c r="U254" i="1"/>
  <c r="W254" i="1" s="1"/>
  <c r="U409" i="1"/>
  <c r="W409" i="1" s="1"/>
  <c r="S409" i="1"/>
  <c r="U86" i="1"/>
  <c r="W86" i="1" s="1"/>
  <c r="S86" i="1"/>
  <c r="U482" i="1"/>
  <c r="W482" i="1" s="1"/>
  <c r="S482" i="1"/>
  <c r="S251" i="1"/>
  <c r="U251" i="1"/>
  <c r="W251" i="1" s="1"/>
  <c r="S116" i="1"/>
  <c r="U116" i="1"/>
  <c r="W116" i="1" s="1"/>
  <c r="U354" i="1"/>
  <c r="W354" i="1" s="1"/>
  <c r="S354" i="1"/>
  <c r="U342" i="1"/>
  <c r="W342" i="1" s="1"/>
  <c r="S342" i="1"/>
  <c r="U312" i="1"/>
  <c r="W312" i="1" s="1"/>
  <c r="S312" i="1"/>
  <c r="S13" i="1"/>
  <c r="U13" i="1"/>
  <c r="W13" i="1" s="1"/>
  <c r="U24" i="1"/>
  <c r="W24" i="1" s="1"/>
  <c r="S24" i="1"/>
  <c r="S33" i="1"/>
  <c r="U33" i="1"/>
  <c r="W33" i="1" s="1"/>
  <c r="S37" i="1"/>
  <c r="U37" i="1"/>
  <c r="W37" i="1" s="1"/>
  <c r="S41" i="1"/>
  <c r="U41" i="1"/>
  <c r="W41" i="1" s="1"/>
  <c r="S45" i="1"/>
  <c r="U45" i="1"/>
  <c r="W45" i="1" s="1"/>
  <c r="U47" i="1"/>
  <c r="W47" i="1" s="1"/>
  <c r="S47" i="1"/>
  <c r="S57" i="1"/>
  <c r="U57" i="1"/>
  <c r="W57" i="1" s="1"/>
  <c r="S66" i="1"/>
  <c r="U66" i="1"/>
  <c r="W66" i="1" s="1"/>
  <c r="U70" i="1"/>
  <c r="W70" i="1" s="1"/>
  <c r="S70" i="1"/>
  <c r="S79" i="1"/>
  <c r="U79" i="1"/>
  <c r="W79" i="1" s="1"/>
  <c r="S83" i="1"/>
  <c r="U83" i="1"/>
  <c r="W83" i="1" s="1"/>
  <c r="S92" i="1"/>
  <c r="U92" i="1"/>
  <c r="W92" i="1" s="1"/>
  <c r="S94" i="1"/>
  <c r="U94" i="1"/>
  <c r="W94" i="1" s="1"/>
  <c r="S104" i="1"/>
  <c r="U104" i="1"/>
  <c r="W104" i="1" s="1"/>
  <c r="S112" i="1"/>
  <c r="U112" i="1"/>
  <c r="W112" i="1" s="1"/>
  <c r="U172" i="1"/>
  <c r="W172" i="1" s="1"/>
  <c r="S172" i="1"/>
  <c r="S178" i="1"/>
  <c r="U178" i="1"/>
  <c r="W178" i="1" s="1"/>
  <c r="U194" i="1"/>
  <c r="W194" i="1" s="1"/>
  <c r="S194" i="1"/>
  <c r="U187" i="1"/>
  <c r="W187" i="1" s="1"/>
  <c r="S187" i="1"/>
  <c r="S199" i="1"/>
  <c r="U199" i="1"/>
  <c r="W199" i="1" s="1"/>
  <c r="U203" i="1"/>
  <c r="W203" i="1" s="1"/>
  <c r="S203" i="1"/>
  <c r="S227" i="1"/>
  <c r="U227" i="1"/>
  <c r="W227" i="1" s="1"/>
  <c r="S219" i="1"/>
  <c r="U219" i="1"/>
  <c r="W219" i="1" s="1"/>
  <c r="U114" i="1"/>
  <c r="W114" i="1" s="1"/>
  <c r="S114" i="1"/>
  <c r="S127" i="1"/>
  <c r="U127" i="1"/>
  <c r="W127" i="1" s="1"/>
  <c r="U135" i="1"/>
  <c r="W135" i="1" s="1"/>
  <c r="S135" i="1"/>
  <c r="U150" i="1"/>
  <c r="W150" i="1" s="1"/>
  <c r="S150" i="1"/>
  <c r="U161" i="1"/>
  <c r="W161" i="1" s="1"/>
  <c r="S161" i="1"/>
  <c r="S165" i="1"/>
  <c r="U165" i="1"/>
  <c r="W165" i="1" s="1"/>
  <c r="S249" i="1"/>
  <c r="U249" i="1"/>
  <c r="W249" i="1" s="1"/>
  <c r="S239" i="1"/>
  <c r="U239" i="1"/>
  <c r="W239" i="1" s="1"/>
  <c r="U261" i="1"/>
  <c r="W261" i="1" s="1"/>
  <c r="S261" i="1"/>
  <c r="U241" i="1"/>
  <c r="W241" i="1" s="1"/>
  <c r="S241" i="1"/>
  <c r="S281" i="1"/>
  <c r="U281" i="1"/>
  <c r="W281" i="1" s="1"/>
  <c r="S276" i="1"/>
  <c r="U276" i="1"/>
  <c r="W276" i="1" s="1"/>
  <c r="U292" i="1"/>
  <c r="W292" i="1" s="1"/>
  <c r="S292" i="1"/>
  <c r="U315" i="1"/>
  <c r="W315" i="1" s="1"/>
  <c r="S315" i="1"/>
  <c r="U306" i="1"/>
  <c r="W306" i="1" s="1"/>
  <c r="S306" i="1"/>
  <c r="S329" i="1"/>
  <c r="U329" i="1"/>
  <c r="W329" i="1" s="1"/>
  <c r="S330" i="1"/>
  <c r="U330" i="1"/>
  <c r="W330" i="1" s="1"/>
  <c r="U367" i="1"/>
  <c r="W367" i="1" s="1"/>
  <c r="S367" i="1"/>
  <c r="S348" i="1"/>
  <c r="U348" i="1"/>
  <c r="W348" i="1" s="1"/>
  <c r="U377" i="1"/>
  <c r="W377" i="1" s="1"/>
  <c r="S377" i="1"/>
  <c r="U385" i="1"/>
  <c r="W385" i="1" s="1"/>
  <c r="S385" i="1"/>
  <c r="S390" i="1"/>
  <c r="U390" i="1"/>
  <c r="W390" i="1" s="1"/>
  <c r="U397" i="1"/>
  <c r="W397" i="1" s="1"/>
  <c r="S397" i="1"/>
  <c r="S403" i="1"/>
  <c r="U403" i="1"/>
  <c r="W403" i="1" s="1"/>
  <c r="U411" i="1"/>
  <c r="W411" i="1" s="1"/>
  <c r="S411" i="1"/>
  <c r="U416" i="1"/>
  <c r="W416" i="1" s="1"/>
  <c r="S416" i="1"/>
  <c r="U421" i="1"/>
  <c r="W421" i="1" s="1"/>
  <c r="S421" i="1"/>
  <c r="S428" i="1"/>
  <c r="U428" i="1"/>
  <c r="W428" i="1" s="1"/>
  <c r="U431" i="1"/>
  <c r="W431" i="1" s="1"/>
  <c r="S431" i="1"/>
  <c r="U434" i="1"/>
  <c r="W434" i="1" s="1"/>
  <c r="S434" i="1"/>
  <c r="S443" i="1"/>
  <c r="U443" i="1"/>
  <c r="W443" i="1" s="1"/>
  <c r="U444" i="1"/>
  <c r="W444" i="1" s="1"/>
  <c r="S444" i="1"/>
  <c r="S454" i="1"/>
  <c r="U454" i="1"/>
  <c r="W454" i="1" s="1"/>
  <c r="S459" i="1"/>
  <c r="U459" i="1"/>
  <c r="W459" i="1" s="1"/>
  <c r="U466" i="1"/>
  <c r="W466" i="1" s="1"/>
  <c r="S466" i="1"/>
  <c r="S473" i="1"/>
  <c r="U473" i="1"/>
  <c r="W473" i="1" s="1"/>
  <c r="S477" i="1"/>
  <c r="U477" i="1"/>
  <c r="W477" i="1" s="1"/>
  <c r="U486" i="1"/>
  <c r="W486" i="1" s="1"/>
  <c r="S486" i="1"/>
  <c r="U491" i="1"/>
  <c r="W491" i="1" s="1"/>
  <c r="S491" i="1"/>
  <c r="S501" i="1"/>
  <c r="U501" i="1"/>
  <c r="W501" i="1" s="1"/>
  <c r="U497" i="1"/>
  <c r="W497" i="1" s="1"/>
  <c r="S497" i="1"/>
  <c r="U513" i="1"/>
  <c r="W513" i="1" s="1"/>
  <c r="S513" i="1"/>
  <c r="U518" i="1"/>
  <c r="W518" i="1" s="1"/>
  <c r="S518" i="1"/>
  <c r="U524" i="1"/>
  <c r="W524" i="1" s="1"/>
  <c r="S524" i="1"/>
  <c r="U528" i="1"/>
  <c r="W528" i="1" s="1"/>
  <c r="S528" i="1"/>
  <c r="S526" i="1"/>
  <c r="U526" i="1"/>
  <c r="W526" i="1" s="1"/>
  <c r="S539" i="1"/>
  <c r="U539" i="1"/>
  <c r="W539" i="1" s="1"/>
  <c r="U541" i="1"/>
  <c r="W541" i="1" s="1"/>
  <c r="S541" i="1"/>
  <c r="S229" i="1"/>
  <c r="U229" i="1"/>
  <c r="W229" i="1" s="1"/>
  <c r="S500" i="1"/>
  <c r="U500" i="1"/>
  <c r="W500" i="1" s="1"/>
  <c r="S544" i="1"/>
  <c r="U544" i="1"/>
  <c r="W544" i="1" s="1"/>
  <c r="S106" i="1"/>
  <c r="U106" i="1"/>
  <c r="W106" i="1" s="1"/>
  <c r="S389" i="1"/>
  <c r="U389" i="1"/>
  <c r="W389" i="1" s="1"/>
  <c r="S511" i="1"/>
  <c r="U511" i="1"/>
  <c r="W511" i="1" s="1"/>
  <c r="S124" i="1"/>
  <c r="U124" i="1"/>
  <c r="W124" i="1" s="1"/>
  <c r="U190" i="1"/>
  <c r="W190" i="1" s="1"/>
  <c r="S190" i="1"/>
  <c r="S18" i="1"/>
  <c r="U18" i="1"/>
  <c r="W18" i="1" s="1"/>
  <c r="U113" i="1"/>
  <c r="W113" i="1" s="1"/>
  <c r="S113" i="1"/>
  <c r="S308" i="1"/>
  <c r="U308" i="1"/>
  <c r="W308" i="1" s="1"/>
  <c r="S345" i="1"/>
  <c r="U345" i="1"/>
  <c r="W345" i="1" s="1"/>
  <c r="S503" i="1"/>
  <c r="U503" i="1"/>
  <c r="W503" i="1" s="1"/>
  <c r="U430" i="1"/>
  <c r="W430" i="1" s="1"/>
  <c r="S430" i="1"/>
  <c r="S98" i="1"/>
  <c r="U98" i="1"/>
  <c r="W98" i="1" s="1"/>
  <c r="S302" i="1"/>
  <c r="U302" i="1"/>
  <c r="W302" i="1" s="1"/>
  <c r="U136" i="1"/>
  <c r="W136" i="1" s="1"/>
  <c r="S136" i="1"/>
  <c r="S155" i="1"/>
  <c r="U155" i="1"/>
  <c r="W155" i="1" s="1"/>
  <c r="U347" i="1"/>
  <c r="W347" i="1" s="1"/>
  <c r="S347" i="1"/>
  <c r="U183" i="1"/>
  <c r="W183" i="1" s="1"/>
  <c r="S183" i="1"/>
  <c r="U283" i="1"/>
  <c r="W283" i="1" s="1"/>
  <c r="S283" i="1"/>
  <c r="U218" i="1"/>
  <c r="W218" i="1" s="1"/>
  <c r="S218" i="1"/>
  <c r="S327" i="1"/>
  <c r="U327" i="1"/>
  <c r="W327" i="1" s="1"/>
  <c r="S242" i="1"/>
  <c r="U242" i="1"/>
  <c r="W242" i="1" s="1"/>
  <c r="U212" i="1"/>
  <c r="W212" i="1" s="1"/>
  <c r="S212" i="1"/>
  <c r="S542" i="1"/>
  <c r="U542" i="1"/>
  <c r="W542" i="1" s="1"/>
  <c r="U85" i="1"/>
  <c r="W85" i="1" s="1"/>
  <c r="S85" i="1"/>
  <c r="U373" i="1"/>
  <c r="W373" i="1" s="1"/>
  <c r="S373" i="1"/>
  <c r="S184" i="1"/>
  <c r="U184" i="1"/>
  <c r="W184" i="1" s="1"/>
  <c r="X226" i="1"/>
  <c r="Y226" i="1"/>
  <c r="Z226" i="1" s="1"/>
  <c r="U23" i="1"/>
  <c r="W23" i="1" s="1"/>
  <c r="S23" i="1"/>
  <c r="S44" i="1"/>
  <c r="U44" i="1"/>
  <c r="W44" i="1" s="1"/>
  <c r="U55" i="1"/>
  <c r="W55" i="1" s="1"/>
  <c r="S55" i="1"/>
  <c r="U72" i="1"/>
  <c r="W72" i="1" s="1"/>
  <c r="S72" i="1"/>
  <c r="U95" i="1"/>
  <c r="W95" i="1" s="1"/>
  <c r="S95" i="1"/>
  <c r="S175" i="1"/>
  <c r="U175" i="1"/>
  <c r="W175" i="1" s="1"/>
  <c r="S197" i="1"/>
  <c r="U197" i="1"/>
  <c r="W197" i="1" s="1"/>
  <c r="S221" i="1"/>
  <c r="U221" i="1"/>
  <c r="W221" i="1" s="1"/>
  <c r="U128" i="1"/>
  <c r="W128" i="1" s="1"/>
  <c r="S128" i="1"/>
  <c r="U250" i="1"/>
  <c r="W250" i="1" s="1"/>
  <c r="S250" i="1"/>
  <c r="U274" i="1"/>
  <c r="W274" i="1" s="1"/>
  <c r="S274" i="1"/>
  <c r="S301" i="1"/>
  <c r="U301" i="1"/>
  <c r="W301" i="1" s="1"/>
  <c r="U331" i="1"/>
  <c r="W331" i="1" s="1"/>
  <c r="S331" i="1"/>
  <c r="S379" i="1"/>
  <c r="U379" i="1"/>
  <c r="W379" i="1" s="1"/>
  <c r="S404" i="1"/>
  <c r="U404" i="1"/>
  <c r="W404" i="1" s="1"/>
  <c r="U429" i="1"/>
  <c r="W429" i="1" s="1"/>
  <c r="S429" i="1"/>
  <c r="S442" i="1"/>
  <c r="U442" i="1"/>
  <c r="W442" i="1" s="1"/>
  <c r="S468" i="1"/>
  <c r="U468" i="1"/>
  <c r="W468" i="1" s="1"/>
  <c r="U485" i="1"/>
  <c r="W485" i="1" s="1"/>
  <c r="S485" i="1"/>
  <c r="U508" i="1"/>
  <c r="W508" i="1" s="1"/>
  <c r="S508" i="1"/>
  <c r="U536" i="1"/>
  <c r="W536" i="1" s="1"/>
  <c r="S536" i="1"/>
  <c r="S498" i="1"/>
  <c r="U498" i="1"/>
  <c r="W498" i="1" s="1"/>
  <c r="S392" i="1"/>
  <c r="U392" i="1"/>
  <c r="W392" i="1" s="1"/>
  <c r="S222" i="1"/>
  <c r="U222" i="1"/>
  <c r="W222" i="1" s="1"/>
  <c r="U340" i="1"/>
  <c r="W340" i="1" s="1"/>
  <c r="S340" i="1"/>
  <c r="S450" i="1"/>
  <c r="U450" i="1"/>
  <c r="W450" i="1" s="1"/>
  <c r="S28" i="1"/>
  <c r="U28" i="1"/>
  <c r="W28" i="1" s="1"/>
  <c r="U252" i="1"/>
  <c r="W252" i="1" s="1"/>
  <c r="S252" i="1"/>
  <c r="U215" i="1"/>
  <c r="W215" i="1" s="1"/>
  <c r="S215" i="1"/>
  <c r="S424" i="1"/>
  <c r="U424" i="1"/>
  <c r="W424" i="1" s="1"/>
  <c r="U499" i="1"/>
  <c r="W499" i="1" s="1"/>
  <c r="S499" i="1"/>
  <c r="U62" i="1"/>
  <c r="W62" i="1" s="1"/>
  <c r="S62" i="1"/>
  <c r="U12" i="1"/>
  <c r="W12" i="1" s="1"/>
  <c r="S12" i="1"/>
  <c r="U10" i="1"/>
  <c r="W10" i="1" s="1"/>
  <c r="S10" i="1"/>
  <c r="S15" i="1"/>
  <c r="U15" i="1"/>
  <c r="W15" i="1" s="1"/>
  <c r="S25" i="1"/>
  <c r="U25" i="1"/>
  <c r="W25" i="1" s="1"/>
  <c r="S32" i="1"/>
  <c r="U32" i="1"/>
  <c r="W32" i="1" s="1"/>
  <c r="U38" i="1"/>
  <c r="W38" i="1" s="1"/>
  <c r="S38" i="1"/>
  <c r="S42" i="1"/>
  <c r="U42" i="1"/>
  <c r="W42" i="1" s="1"/>
  <c r="U43" i="1"/>
  <c r="W43" i="1" s="1"/>
  <c r="S43" i="1"/>
  <c r="U65" i="1"/>
  <c r="W65" i="1" s="1"/>
  <c r="S65" i="1"/>
  <c r="S58" i="1"/>
  <c r="U58" i="1"/>
  <c r="W58" i="1" s="1"/>
  <c r="S67" i="1"/>
  <c r="U67" i="1"/>
  <c r="W67" i="1" s="1"/>
  <c r="S71" i="1"/>
  <c r="U71" i="1"/>
  <c r="W71" i="1" s="1"/>
  <c r="U80" i="1"/>
  <c r="W80" i="1" s="1"/>
  <c r="S80" i="1"/>
  <c r="S84" i="1"/>
  <c r="U84" i="1"/>
  <c r="W84" i="1" s="1"/>
  <c r="S93" i="1"/>
  <c r="U93" i="1"/>
  <c r="W93" i="1" s="1"/>
  <c r="S97" i="1"/>
  <c r="U97" i="1"/>
  <c r="W97" i="1" s="1"/>
  <c r="S105" i="1"/>
  <c r="U105" i="1"/>
  <c r="W105" i="1" s="1"/>
  <c r="U109" i="1"/>
  <c r="W109" i="1" s="1"/>
  <c r="S109" i="1"/>
  <c r="U173" i="1"/>
  <c r="W173" i="1" s="1"/>
  <c r="S173" i="1"/>
  <c r="S176" i="1"/>
  <c r="U176" i="1"/>
  <c r="W176" i="1" s="1"/>
  <c r="S185" i="1"/>
  <c r="U185" i="1"/>
  <c r="W185" i="1" s="1"/>
  <c r="S196" i="1"/>
  <c r="U196" i="1"/>
  <c r="W196" i="1" s="1"/>
  <c r="U195" i="1"/>
  <c r="W195" i="1" s="1"/>
  <c r="S195" i="1"/>
  <c r="U205" i="1"/>
  <c r="W205" i="1" s="1"/>
  <c r="S205" i="1"/>
  <c r="U228" i="1"/>
  <c r="W228" i="1" s="1"/>
  <c r="S228" i="1"/>
  <c r="S220" i="1"/>
  <c r="U220" i="1"/>
  <c r="W220" i="1" s="1"/>
  <c r="S115" i="1"/>
  <c r="U115" i="1"/>
  <c r="W115" i="1" s="1"/>
  <c r="U129" i="1"/>
  <c r="W129" i="1" s="1"/>
  <c r="S129" i="1"/>
  <c r="S144" i="1"/>
  <c r="U144" i="1"/>
  <c r="W144" i="1" s="1"/>
  <c r="U151" i="1"/>
  <c r="W151" i="1" s="1"/>
  <c r="S151" i="1"/>
  <c r="S162" i="1"/>
  <c r="U162" i="1"/>
  <c r="W162" i="1" s="1"/>
  <c r="U247" i="1"/>
  <c r="W247" i="1" s="1"/>
  <c r="S247" i="1"/>
  <c r="S256" i="1"/>
  <c r="U256" i="1"/>
  <c r="W256" i="1" s="1"/>
  <c r="S257" i="1"/>
  <c r="U257" i="1"/>
  <c r="W257" i="1" s="1"/>
  <c r="S263" i="1"/>
  <c r="U263" i="1"/>
  <c r="W263" i="1" s="1"/>
  <c r="U271" i="1"/>
  <c r="W271" i="1" s="1"/>
  <c r="S271" i="1"/>
  <c r="U273" i="1"/>
  <c r="W273" i="1" s="1"/>
  <c r="S273" i="1"/>
  <c r="S278" i="1"/>
  <c r="U278" i="1"/>
  <c r="W278" i="1" s="1"/>
  <c r="S293" i="1"/>
  <c r="U293" i="1"/>
  <c r="W293" i="1" s="1"/>
  <c r="S314" i="1"/>
  <c r="U314" i="1"/>
  <c r="W314" i="1" s="1"/>
  <c r="U318" i="1"/>
  <c r="W318" i="1" s="1"/>
  <c r="S318" i="1"/>
  <c r="U325" i="1"/>
  <c r="W325" i="1" s="1"/>
  <c r="S325" i="1"/>
  <c r="S339" i="1"/>
  <c r="U339" i="1"/>
  <c r="W339" i="1" s="1"/>
  <c r="S333" i="1"/>
  <c r="U333" i="1"/>
  <c r="W333" i="1" s="1"/>
  <c r="S369" i="1"/>
  <c r="U369" i="1"/>
  <c r="W369" i="1" s="1"/>
  <c r="U363" i="1"/>
  <c r="W363" i="1" s="1"/>
  <c r="S363" i="1"/>
  <c r="S381" i="1"/>
  <c r="U381" i="1"/>
  <c r="W381" i="1" s="1"/>
  <c r="U386" i="1"/>
  <c r="W386" i="1" s="1"/>
  <c r="S386" i="1"/>
  <c r="S391" i="1"/>
  <c r="U391" i="1"/>
  <c r="W391" i="1" s="1"/>
  <c r="U398" i="1"/>
  <c r="W398" i="1" s="1"/>
  <c r="S398" i="1"/>
  <c r="S406" i="1"/>
  <c r="U406" i="1"/>
  <c r="W406" i="1" s="1"/>
  <c r="S412" i="1"/>
  <c r="U412" i="1"/>
  <c r="W412" i="1" s="1"/>
  <c r="S418" i="1"/>
  <c r="U418" i="1"/>
  <c r="W418" i="1" s="1"/>
  <c r="S422" i="1"/>
  <c r="U422" i="1"/>
  <c r="W422" i="1" s="1"/>
  <c r="S426" i="1"/>
  <c r="U426" i="1"/>
  <c r="W426" i="1" s="1"/>
  <c r="S433" i="1"/>
  <c r="U433" i="1"/>
  <c r="W433" i="1" s="1"/>
  <c r="U436" i="1"/>
  <c r="W436" i="1" s="1"/>
  <c r="S436" i="1"/>
  <c r="S440" i="1"/>
  <c r="U440" i="1"/>
  <c r="W440" i="1" s="1"/>
  <c r="S451" i="1"/>
  <c r="U451" i="1"/>
  <c r="W451" i="1" s="1"/>
  <c r="S455" i="1"/>
  <c r="U455" i="1"/>
  <c r="W455" i="1" s="1"/>
  <c r="S462" i="1"/>
  <c r="U462" i="1"/>
  <c r="W462" i="1" s="1"/>
  <c r="S467" i="1"/>
  <c r="U467" i="1"/>
  <c r="W467" i="1" s="1"/>
  <c r="U474" i="1"/>
  <c r="W474" i="1" s="1"/>
  <c r="S474" i="1"/>
  <c r="U478" i="1"/>
  <c r="W478" i="1" s="1"/>
  <c r="S478" i="1"/>
  <c r="U487" i="1"/>
  <c r="W487" i="1" s="1"/>
  <c r="S487" i="1"/>
  <c r="S492" i="1"/>
  <c r="U492" i="1"/>
  <c r="W492" i="1" s="1"/>
  <c r="S507" i="1"/>
  <c r="U507" i="1"/>
  <c r="W507" i="1" s="1"/>
  <c r="U515" i="1"/>
  <c r="W515" i="1" s="1"/>
  <c r="S515" i="1"/>
  <c r="S521" i="1"/>
  <c r="U521" i="1"/>
  <c r="W521" i="1" s="1"/>
  <c r="U519" i="1"/>
  <c r="W519" i="1" s="1"/>
  <c r="S519" i="1"/>
  <c r="S530" i="1"/>
  <c r="U530" i="1"/>
  <c r="W530" i="1" s="1"/>
  <c r="S533" i="1"/>
  <c r="U533" i="1"/>
  <c r="W533" i="1" s="1"/>
  <c r="S540" i="1"/>
  <c r="U540" i="1"/>
  <c r="W540" i="1" s="1"/>
  <c r="S304" i="1"/>
  <c r="U304" i="1"/>
  <c r="W304" i="1" s="1"/>
  <c r="S235" i="1"/>
  <c r="U235" i="1"/>
  <c r="W235" i="1" s="1"/>
  <c r="S445" i="1"/>
  <c r="U445" i="1"/>
  <c r="W445" i="1" s="1"/>
  <c r="S529" i="1"/>
  <c r="U529" i="1"/>
  <c r="W529" i="1" s="1"/>
  <c r="S204" i="1"/>
  <c r="U204" i="1"/>
  <c r="W204" i="1" s="1"/>
  <c r="S63" i="1"/>
  <c r="U63" i="1"/>
  <c r="W63" i="1" s="1"/>
  <c r="S126" i="1"/>
  <c r="U126" i="1"/>
  <c r="W126" i="1" s="1"/>
  <c r="S202" i="1"/>
  <c r="U202" i="1"/>
  <c r="W202" i="1" s="1"/>
  <c r="S75" i="1"/>
  <c r="U75" i="1"/>
  <c r="W75" i="1" s="1"/>
  <c r="S268" i="1"/>
  <c r="U268" i="1"/>
  <c r="W268" i="1" s="1"/>
  <c r="U337" i="1"/>
  <c r="W337" i="1" s="1"/>
  <c r="S337" i="1"/>
  <c r="S346" i="1"/>
  <c r="U346" i="1"/>
  <c r="W346" i="1" s="1"/>
  <c r="S407" i="1"/>
  <c r="U407" i="1"/>
  <c r="W407" i="1" s="1"/>
  <c r="U439" i="1"/>
  <c r="W439" i="1" s="1"/>
  <c r="S439" i="1"/>
  <c r="S298" i="1"/>
  <c r="U298" i="1"/>
  <c r="W298" i="1" s="1"/>
  <c r="S121" i="1"/>
  <c r="U121" i="1"/>
  <c r="W121" i="1" s="1"/>
  <c r="S145" i="1"/>
  <c r="U145" i="1"/>
  <c r="W145" i="1" s="1"/>
  <c r="U21" i="1"/>
  <c r="W21" i="1" s="1"/>
  <c r="S21" i="1"/>
  <c r="S470" i="1"/>
  <c r="U470" i="1"/>
  <c r="W470" i="1" s="1"/>
  <c r="S288" i="1"/>
  <c r="U288" i="1"/>
  <c r="W288" i="1" s="1"/>
  <c r="U157" i="1"/>
  <c r="W157" i="1" s="1"/>
  <c r="S157" i="1"/>
  <c r="S26" i="1"/>
  <c r="U26" i="1"/>
  <c r="W26" i="1" s="1"/>
  <c r="U378" i="1"/>
  <c r="W378" i="1" s="1"/>
  <c r="S378" i="1"/>
  <c r="S277" i="1"/>
  <c r="U277" i="1"/>
  <c r="W277" i="1" s="1"/>
  <c r="S414" i="1"/>
  <c r="U414" i="1"/>
  <c r="W414" i="1" s="1"/>
  <c r="U480" i="1"/>
  <c r="W480" i="1" s="1"/>
  <c r="S480" i="1"/>
  <c r="U108" i="1"/>
  <c r="W108" i="1" s="1"/>
  <c r="S108" i="1"/>
  <c r="U483" i="1"/>
  <c r="W483" i="1" s="1"/>
  <c r="S483" i="1"/>
  <c r="U374" i="1"/>
  <c r="W374" i="1" s="1"/>
  <c r="S374" i="1"/>
  <c r="S154" i="1"/>
  <c r="U154" i="1"/>
  <c r="W154" i="1" s="1"/>
  <c r="U437" i="1"/>
  <c r="W437" i="1" s="1"/>
  <c r="S437" i="1"/>
  <c r="S502" i="1"/>
  <c r="U502" i="1"/>
  <c r="W502" i="1" s="1"/>
  <c r="Q169" i="1"/>
  <c r="U343" i="1"/>
  <c r="W343" i="1" s="1"/>
  <c r="Y343" i="1" s="1"/>
  <c r="Z343" i="1" s="1"/>
  <c r="Q234" i="1"/>
  <c r="Q167" i="1"/>
  <c r="S163" i="1"/>
  <c r="U163" i="1"/>
  <c r="W163" i="1" s="1"/>
  <c r="X320" i="1" l="1"/>
  <c r="Y320" i="1"/>
  <c r="Z320" i="1" s="1"/>
  <c r="X470" i="1"/>
  <c r="Y470" i="1"/>
  <c r="Z470" i="1" s="1"/>
  <c r="X407" i="1"/>
  <c r="Y407" i="1"/>
  <c r="Z407" i="1" s="1"/>
  <c r="X126" i="1"/>
  <c r="Y126" i="1"/>
  <c r="Z126" i="1" s="1"/>
  <c r="Y533" i="1"/>
  <c r="Z533" i="1" s="1"/>
  <c r="X533" i="1"/>
  <c r="X440" i="1"/>
  <c r="Y440" i="1"/>
  <c r="Z440" i="1" s="1"/>
  <c r="Y412" i="1"/>
  <c r="Z412" i="1" s="1"/>
  <c r="X412" i="1"/>
  <c r="X314" i="1"/>
  <c r="Y314" i="1"/>
  <c r="Z314" i="1" s="1"/>
  <c r="Y220" i="1"/>
  <c r="Z220" i="1" s="1"/>
  <c r="X220" i="1"/>
  <c r="X97" i="1"/>
  <c r="Y97" i="1"/>
  <c r="Z97" i="1" s="1"/>
  <c r="X58" i="1"/>
  <c r="Y58" i="1"/>
  <c r="Z58" i="1" s="1"/>
  <c r="Y450" i="1"/>
  <c r="Z450" i="1" s="1"/>
  <c r="X450" i="1"/>
  <c r="Y468" i="1"/>
  <c r="Z468" i="1" s="1"/>
  <c r="X468" i="1"/>
  <c r="X301" i="1"/>
  <c r="Y301" i="1"/>
  <c r="Z301" i="1" s="1"/>
  <c r="Y175" i="1"/>
  <c r="Z175" i="1" s="1"/>
  <c r="X175" i="1"/>
  <c r="Y302" i="1"/>
  <c r="Z302" i="1" s="1"/>
  <c r="X302" i="1"/>
  <c r="X106" i="1"/>
  <c r="Y106" i="1"/>
  <c r="Z106" i="1" s="1"/>
  <c r="X473" i="1"/>
  <c r="Y473" i="1"/>
  <c r="Z473" i="1" s="1"/>
  <c r="Y428" i="1"/>
  <c r="Z428" i="1" s="1"/>
  <c r="X428" i="1"/>
  <c r="Y276" i="1"/>
  <c r="Z276" i="1" s="1"/>
  <c r="X276" i="1"/>
  <c r="Y239" i="1"/>
  <c r="Z239" i="1" s="1"/>
  <c r="X239" i="1"/>
  <c r="Y178" i="1"/>
  <c r="Z178" i="1" s="1"/>
  <c r="X178" i="1"/>
  <c r="Y94" i="1"/>
  <c r="Z94" i="1" s="1"/>
  <c r="X94" i="1"/>
  <c r="X57" i="1"/>
  <c r="Y57" i="1"/>
  <c r="Z57" i="1" s="1"/>
  <c r="Y45" i="1"/>
  <c r="Z45" i="1" s="1"/>
  <c r="X45" i="1"/>
  <c r="Y251" i="1"/>
  <c r="Z251" i="1" s="1"/>
  <c r="X251" i="1"/>
  <c r="Y179" i="1"/>
  <c r="Z179" i="1" s="1"/>
  <c r="X179" i="1"/>
  <c r="X61" i="1"/>
  <c r="Y61" i="1"/>
  <c r="Z61" i="1" s="1"/>
  <c r="X514" i="1"/>
  <c r="Y514" i="1"/>
  <c r="Z514" i="1" s="1"/>
  <c r="X140" i="1"/>
  <c r="Y140" i="1"/>
  <c r="Z140" i="1" s="1"/>
  <c r="X517" i="1"/>
  <c r="Y517" i="1"/>
  <c r="Z517" i="1" s="1"/>
  <c r="Y453" i="1"/>
  <c r="Z453" i="1" s="1"/>
  <c r="X453" i="1"/>
  <c r="X402" i="1"/>
  <c r="Y402" i="1"/>
  <c r="Z402" i="1" s="1"/>
  <c r="X376" i="1"/>
  <c r="Y376" i="1"/>
  <c r="Z376" i="1" s="1"/>
  <c r="Y255" i="1"/>
  <c r="Z255" i="1" s="1"/>
  <c r="X255" i="1"/>
  <c r="X132" i="1"/>
  <c r="Y132" i="1"/>
  <c r="Z132" i="1" s="1"/>
  <c r="Y198" i="1"/>
  <c r="Z198" i="1" s="1"/>
  <c r="X198" i="1"/>
  <c r="X171" i="1"/>
  <c r="Y171" i="1"/>
  <c r="Z171" i="1" s="1"/>
  <c r="Y88" i="1"/>
  <c r="Z88" i="1" s="1"/>
  <c r="X88" i="1"/>
  <c r="Y64" i="1"/>
  <c r="Z64" i="1" s="1"/>
  <c r="X64" i="1"/>
  <c r="Y166" i="1"/>
  <c r="Z166" i="1" s="1"/>
  <c r="X166" i="1"/>
  <c r="X512" i="1"/>
  <c r="Y512" i="1"/>
  <c r="Z512" i="1" s="1"/>
  <c r="X522" i="1"/>
  <c r="Y522" i="1"/>
  <c r="Z522" i="1" s="1"/>
  <c r="Y349" i="1"/>
  <c r="Z349" i="1" s="1"/>
  <c r="X349" i="1"/>
  <c r="X259" i="1"/>
  <c r="Y259" i="1"/>
  <c r="Z259" i="1" s="1"/>
  <c r="X117" i="1"/>
  <c r="Y117" i="1"/>
  <c r="Z117" i="1" s="1"/>
  <c r="X192" i="1"/>
  <c r="Y192" i="1"/>
  <c r="Z192" i="1" s="1"/>
  <c r="S169" i="1"/>
  <c r="U169" i="1"/>
  <c r="W169" i="1" s="1"/>
  <c r="X374" i="1"/>
  <c r="Y374" i="1"/>
  <c r="Z374" i="1" s="1"/>
  <c r="X108" i="1"/>
  <c r="Y108" i="1"/>
  <c r="Z108" i="1" s="1"/>
  <c r="Y378" i="1"/>
  <c r="Z378" i="1" s="1"/>
  <c r="X378" i="1"/>
  <c r="X157" i="1"/>
  <c r="Y157" i="1"/>
  <c r="Z157" i="1" s="1"/>
  <c r="X337" i="1"/>
  <c r="Y337" i="1"/>
  <c r="Z337" i="1" s="1"/>
  <c r="X519" i="1"/>
  <c r="Y519" i="1"/>
  <c r="Z519" i="1" s="1"/>
  <c r="X515" i="1"/>
  <c r="Y515" i="1"/>
  <c r="Z515" i="1" s="1"/>
  <c r="Y478" i="1"/>
  <c r="Z478" i="1" s="1"/>
  <c r="X478" i="1"/>
  <c r="Y398" i="1"/>
  <c r="Z398" i="1" s="1"/>
  <c r="X398" i="1"/>
  <c r="X386" i="1"/>
  <c r="Y386" i="1"/>
  <c r="Z386" i="1" s="1"/>
  <c r="X363" i="1"/>
  <c r="Y363" i="1"/>
  <c r="Z363" i="1" s="1"/>
  <c r="Y325" i="1"/>
  <c r="Z325" i="1" s="1"/>
  <c r="X325" i="1"/>
  <c r="X271" i="1"/>
  <c r="Y271" i="1"/>
  <c r="Z271" i="1" s="1"/>
  <c r="X247" i="1"/>
  <c r="Y247" i="1"/>
  <c r="Z247" i="1" s="1"/>
  <c r="Y151" i="1"/>
  <c r="Z151" i="1" s="1"/>
  <c r="X151" i="1"/>
  <c r="X129" i="1"/>
  <c r="Y129" i="1"/>
  <c r="Z129" i="1" s="1"/>
  <c r="X205" i="1"/>
  <c r="Y205" i="1"/>
  <c r="Z205" i="1" s="1"/>
  <c r="X109" i="1"/>
  <c r="Y109" i="1"/>
  <c r="Z109" i="1" s="1"/>
  <c r="X43" i="1"/>
  <c r="Y43" i="1"/>
  <c r="Z43" i="1" s="1"/>
  <c r="X38" i="1"/>
  <c r="Y38" i="1"/>
  <c r="Z38" i="1" s="1"/>
  <c r="X10" i="1"/>
  <c r="Y10" i="1"/>
  <c r="Z10" i="1" s="1"/>
  <c r="X62" i="1"/>
  <c r="Y62" i="1"/>
  <c r="Z62" i="1" s="1"/>
  <c r="X252" i="1"/>
  <c r="Y252" i="1"/>
  <c r="Z252" i="1" s="1"/>
  <c r="X508" i="1"/>
  <c r="Y508" i="1"/>
  <c r="Z508" i="1" s="1"/>
  <c r="X429" i="1"/>
  <c r="Y429" i="1"/>
  <c r="Z429" i="1" s="1"/>
  <c r="X250" i="1"/>
  <c r="Y250" i="1"/>
  <c r="Z250" i="1" s="1"/>
  <c r="Y72" i="1"/>
  <c r="Z72" i="1" s="1"/>
  <c r="X72" i="1"/>
  <c r="Y373" i="1"/>
  <c r="Z373" i="1" s="1"/>
  <c r="X373" i="1"/>
  <c r="Y218" i="1"/>
  <c r="Z218" i="1" s="1"/>
  <c r="X218" i="1"/>
  <c r="X183" i="1"/>
  <c r="Y183" i="1"/>
  <c r="Z183" i="1" s="1"/>
  <c r="X430" i="1"/>
  <c r="Y430" i="1"/>
  <c r="Z430" i="1" s="1"/>
  <c r="X113" i="1"/>
  <c r="Y113" i="1"/>
  <c r="Z113" i="1" s="1"/>
  <c r="X190" i="1"/>
  <c r="Y190" i="1"/>
  <c r="Z190" i="1" s="1"/>
  <c r="Y541" i="1"/>
  <c r="Z541" i="1" s="1"/>
  <c r="X541" i="1"/>
  <c r="Y524" i="1"/>
  <c r="Z524" i="1" s="1"/>
  <c r="X524" i="1"/>
  <c r="X513" i="1"/>
  <c r="Y513" i="1"/>
  <c r="Z513" i="1" s="1"/>
  <c r="X486" i="1"/>
  <c r="Y486" i="1"/>
  <c r="Z486" i="1" s="1"/>
  <c r="X444" i="1"/>
  <c r="Y444" i="1"/>
  <c r="Z444" i="1" s="1"/>
  <c r="Y434" i="1"/>
  <c r="Z434" i="1" s="1"/>
  <c r="X434" i="1"/>
  <c r="Y416" i="1"/>
  <c r="Z416" i="1" s="1"/>
  <c r="X416" i="1"/>
  <c r="Y377" i="1"/>
  <c r="Z377" i="1" s="1"/>
  <c r="X377" i="1"/>
  <c r="X367" i="1"/>
  <c r="Y367" i="1"/>
  <c r="Z367" i="1" s="1"/>
  <c r="Y315" i="1"/>
  <c r="Z315" i="1" s="1"/>
  <c r="X315" i="1"/>
  <c r="X241" i="1"/>
  <c r="Y241" i="1"/>
  <c r="Z241" i="1" s="1"/>
  <c r="X150" i="1"/>
  <c r="Y150" i="1"/>
  <c r="Z150" i="1" s="1"/>
  <c r="Y203" i="1"/>
  <c r="Z203" i="1" s="1"/>
  <c r="X203" i="1"/>
  <c r="X187" i="1"/>
  <c r="Y187" i="1"/>
  <c r="Z187" i="1" s="1"/>
  <c r="X70" i="1"/>
  <c r="Y70" i="1"/>
  <c r="Z70" i="1" s="1"/>
  <c r="X24" i="1"/>
  <c r="Y24" i="1"/>
  <c r="Z24" i="1" s="1"/>
  <c r="Y312" i="1"/>
  <c r="Z312" i="1" s="1"/>
  <c r="X312" i="1"/>
  <c r="X354" i="1"/>
  <c r="Y354" i="1"/>
  <c r="Z354" i="1" s="1"/>
  <c r="Y86" i="1"/>
  <c r="Z86" i="1" s="1"/>
  <c r="X86" i="1"/>
  <c r="Y531" i="1"/>
  <c r="Z531" i="1" s="1"/>
  <c r="X531" i="1"/>
  <c r="X461" i="1"/>
  <c r="Y461" i="1"/>
  <c r="Z461" i="1" s="1"/>
  <c r="Y435" i="1"/>
  <c r="Z435" i="1" s="1"/>
  <c r="X435" i="1"/>
  <c r="X413" i="1"/>
  <c r="Y413" i="1"/>
  <c r="Z413" i="1" s="1"/>
  <c r="X375" i="1"/>
  <c r="Y375" i="1"/>
  <c r="Z375" i="1" s="1"/>
  <c r="Y326" i="1"/>
  <c r="Z326" i="1" s="1"/>
  <c r="X326" i="1"/>
  <c r="X264" i="1"/>
  <c r="Y264" i="1"/>
  <c r="Z264" i="1" s="1"/>
  <c r="Y131" i="1"/>
  <c r="Z131" i="1" s="1"/>
  <c r="X131" i="1"/>
  <c r="X101" i="1"/>
  <c r="Y101" i="1"/>
  <c r="Z101" i="1" s="1"/>
  <c r="X425" i="1"/>
  <c r="Y425" i="1"/>
  <c r="Z425" i="1" s="1"/>
  <c r="Y280" i="1"/>
  <c r="Z280" i="1" s="1"/>
  <c r="X280" i="1"/>
  <c r="Y287" i="1"/>
  <c r="Z287" i="1" s="1"/>
  <c r="X287" i="1"/>
  <c r="Y216" i="1"/>
  <c r="Z216" i="1" s="1"/>
  <c r="X216" i="1"/>
  <c r="X237" i="1"/>
  <c r="Y237" i="1"/>
  <c r="Z237" i="1" s="1"/>
  <c r="X90" i="1"/>
  <c r="Y90" i="1"/>
  <c r="Z90" i="1" s="1"/>
  <c r="X527" i="1"/>
  <c r="Y527" i="1"/>
  <c r="Z527" i="1" s="1"/>
  <c r="Y496" i="1"/>
  <c r="Z496" i="1" s="1"/>
  <c r="X496" i="1"/>
  <c r="Y490" i="1"/>
  <c r="Z490" i="1" s="1"/>
  <c r="X490" i="1"/>
  <c r="X476" i="1"/>
  <c r="Y476" i="1"/>
  <c r="Z476" i="1" s="1"/>
  <c r="Y463" i="1"/>
  <c r="Z463" i="1" s="1"/>
  <c r="X463" i="1"/>
  <c r="X441" i="1"/>
  <c r="Y441" i="1"/>
  <c r="Z441" i="1" s="1"/>
  <c r="Y415" i="1"/>
  <c r="Z415" i="1" s="1"/>
  <c r="X415" i="1"/>
  <c r="X334" i="1"/>
  <c r="Y334" i="1"/>
  <c r="Z334" i="1" s="1"/>
  <c r="Y303" i="1"/>
  <c r="Z303" i="1" s="1"/>
  <c r="X303" i="1"/>
  <c r="X286" i="1"/>
  <c r="Y286" i="1"/>
  <c r="Z286" i="1" s="1"/>
  <c r="X258" i="1"/>
  <c r="Y258" i="1"/>
  <c r="Z258" i="1" s="1"/>
  <c r="X225" i="1"/>
  <c r="Y225" i="1"/>
  <c r="Z225" i="1" s="1"/>
  <c r="X73" i="1"/>
  <c r="Y73" i="1"/>
  <c r="Z73" i="1" s="1"/>
  <c r="Y40" i="1"/>
  <c r="Z40" i="1" s="1"/>
  <c r="X40" i="1"/>
  <c r="Y294" i="1"/>
  <c r="Z294" i="1" s="1"/>
  <c r="X294" i="1"/>
  <c r="X535" i="1"/>
  <c r="Y535" i="1"/>
  <c r="Z535" i="1" s="1"/>
  <c r="X475" i="1"/>
  <c r="Y475" i="1"/>
  <c r="Z475" i="1" s="1"/>
  <c r="X401" i="1"/>
  <c r="Y401" i="1"/>
  <c r="Z401" i="1" s="1"/>
  <c r="X68" i="1"/>
  <c r="Y68" i="1"/>
  <c r="Z68" i="1" s="1"/>
  <c r="Y34" i="1"/>
  <c r="Z34" i="1" s="1"/>
  <c r="X34" i="1"/>
  <c r="X145" i="1"/>
  <c r="Y145" i="1"/>
  <c r="Z145" i="1" s="1"/>
  <c r="Y204" i="1"/>
  <c r="Z204" i="1" s="1"/>
  <c r="X204" i="1"/>
  <c r="Y304" i="1"/>
  <c r="Z304" i="1" s="1"/>
  <c r="X304" i="1"/>
  <c r="X492" i="1"/>
  <c r="Y492" i="1"/>
  <c r="Z492" i="1" s="1"/>
  <c r="Y455" i="1"/>
  <c r="Z455" i="1" s="1"/>
  <c r="X455" i="1"/>
  <c r="X422" i="1"/>
  <c r="Y422" i="1"/>
  <c r="Z422" i="1" s="1"/>
  <c r="X333" i="1"/>
  <c r="Y333" i="1"/>
  <c r="Z333" i="1" s="1"/>
  <c r="Y278" i="1"/>
  <c r="Z278" i="1" s="1"/>
  <c r="X278" i="1"/>
  <c r="X196" i="1"/>
  <c r="Y196" i="1"/>
  <c r="Z196" i="1" s="1"/>
  <c r="X71" i="1"/>
  <c r="Y71" i="1"/>
  <c r="Z71" i="1" s="1"/>
  <c r="X25" i="1"/>
  <c r="Y25" i="1"/>
  <c r="Z25" i="1" s="1"/>
  <c r="Y498" i="1"/>
  <c r="Z498" i="1" s="1"/>
  <c r="X498" i="1"/>
  <c r="Y379" i="1"/>
  <c r="Z379" i="1" s="1"/>
  <c r="X379" i="1"/>
  <c r="X44" i="1"/>
  <c r="Y44" i="1"/>
  <c r="Z44" i="1" s="1"/>
  <c r="Y542" i="1"/>
  <c r="Z542" i="1" s="1"/>
  <c r="X542" i="1"/>
  <c r="Y155" i="1"/>
  <c r="Z155" i="1" s="1"/>
  <c r="X155" i="1"/>
  <c r="X511" i="1"/>
  <c r="Y511" i="1"/>
  <c r="Z511" i="1" s="1"/>
  <c r="Y526" i="1"/>
  <c r="Z526" i="1" s="1"/>
  <c r="X526" i="1"/>
  <c r="Y501" i="1"/>
  <c r="Z501" i="1" s="1"/>
  <c r="X501" i="1"/>
  <c r="X403" i="1"/>
  <c r="Y403" i="1"/>
  <c r="Z403" i="1" s="1"/>
  <c r="Y329" i="1"/>
  <c r="Z329" i="1" s="1"/>
  <c r="X329" i="1"/>
  <c r="Y165" i="1"/>
  <c r="Z165" i="1" s="1"/>
  <c r="X165" i="1"/>
  <c r="X219" i="1"/>
  <c r="Y219" i="1"/>
  <c r="Z219" i="1" s="1"/>
  <c r="Y112" i="1"/>
  <c r="Z112" i="1" s="1"/>
  <c r="X112" i="1"/>
  <c r="Y83" i="1"/>
  <c r="Z83" i="1" s="1"/>
  <c r="X83" i="1"/>
  <c r="Y37" i="1"/>
  <c r="Z37" i="1" s="1"/>
  <c r="X37" i="1"/>
  <c r="X254" i="1"/>
  <c r="Y254" i="1"/>
  <c r="Z254" i="1" s="1"/>
  <c r="X60" i="1"/>
  <c r="Y60" i="1"/>
  <c r="Z60" i="1" s="1"/>
  <c r="Y457" i="1"/>
  <c r="Z457" i="1" s="1"/>
  <c r="X457" i="1"/>
  <c r="Y214" i="1"/>
  <c r="Z214" i="1" s="1"/>
  <c r="X214" i="1"/>
  <c r="X537" i="1"/>
  <c r="Y537" i="1"/>
  <c r="Z537" i="1" s="1"/>
  <c r="X427" i="1"/>
  <c r="Y427" i="1"/>
  <c r="Z427" i="1" s="1"/>
  <c r="X387" i="1"/>
  <c r="Y387" i="1"/>
  <c r="Z387" i="1" s="1"/>
  <c r="X324" i="1"/>
  <c r="Y324" i="1"/>
  <c r="Z324" i="1" s="1"/>
  <c r="Y270" i="1"/>
  <c r="Z270" i="1" s="1"/>
  <c r="X270" i="1"/>
  <c r="Y118" i="1"/>
  <c r="Z118" i="1" s="1"/>
  <c r="X118" i="1"/>
  <c r="Y211" i="1"/>
  <c r="Z211" i="1" s="1"/>
  <c r="X211" i="1"/>
  <c r="X193" i="1"/>
  <c r="Y193" i="1"/>
  <c r="Z193" i="1" s="1"/>
  <c r="X102" i="1"/>
  <c r="Y102" i="1"/>
  <c r="Z102" i="1" s="1"/>
  <c r="X54" i="1"/>
  <c r="Y54" i="1"/>
  <c r="Z54" i="1" s="1"/>
  <c r="X31" i="1"/>
  <c r="Y31" i="1"/>
  <c r="Z31" i="1" s="1"/>
  <c r="Y284" i="1"/>
  <c r="Z284" i="1" s="1"/>
  <c r="X284" i="1"/>
  <c r="Y438" i="1"/>
  <c r="Z438" i="1" s="1"/>
  <c r="X438" i="1"/>
  <c r="X295" i="1"/>
  <c r="Y295" i="1"/>
  <c r="Z295" i="1" s="1"/>
  <c r="U167" i="1"/>
  <c r="W167" i="1" s="1"/>
  <c r="S167" i="1"/>
  <c r="X154" i="1"/>
  <c r="Y154" i="1"/>
  <c r="Z154" i="1" s="1"/>
  <c r="Y277" i="1"/>
  <c r="Z277" i="1" s="1"/>
  <c r="X277" i="1"/>
  <c r="X288" i="1"/>
  <c r="Y288" i="1"/>
  <c r="Z288" i="1" s="1"/>
  <c r="X268" i="1"/>
  <c r="Y268" i="1"/>
  <c r="Z268" i="1" s="1"/>
  <c r="X63" i="1"/>
  <c r="Y63" i="1"/>
  <c r="Z63" i="1" s="1"/>
  <c r="X235" i="1"/>
  <c r="Y235" i="1"/>
  <c r="Z235" i="1" s="1"/>
  <c r="Y540" i="1"/>
  <c r="Z540" i="1" s="1"/>
  <c r="X540" i="1"/>
  <c r="X521" i="1"/>
  <c r="Y521" i="1"/>
  <c r="Z521" i="1" s="1"/>
  <c r="X507" i="1"/>
  <c r="Y507" i="1"/>
  <c r="Z507" i="1" s="1"/>
  <c r="Y462" i="1"/>
  <c r="Z462" i="1" s="1"/>
  <c r="X462" i="1"/>
  <c r="X451" i="1"/>
  <c r="Y451" i="1"/>
  <c r="Z451" i="1" s="1"/>
  <c r="X426" i="1"/>
  <c r="Y426" i="1"/>
  <c r="Z426" i="1" s="1"/>
  <c r="X418" i="1"/>
  <c r="Y418" i="1"/>
  <c r="Z418" i="1" s="1"/>
  <c r="Y406" i="1"/>
  <c r="Z406" i="1" s="1"/>
  <c r="X406" i="1"/>
  <c r="X391" i="1"/>
  <c r="Y391" i="1"/>
  <c r="Z391" i="1" s="1"/>
  <c r="X381" i="1"/>
  <c r="Y381" i="1"/>
  <c r="Z381" i="1" s="1"/>
  <c r="X369" i="1"/>
  <c r="Y369" i="1"/>
  <c r="Z369" i="1" s="1"/>
  <c r="X339" i="1"/>
  <c r="Y339" i="1"/>
  <c r="Z339" i="1" s="1"/>
  <c r="Y293" i="1"/>
  <c r="Z293" i="1" s="1"/>
  <c r="X293" i="1"/>
  <c r="Y263" i="1"/>
  <c r="Z263" i="1" s="1"/>
  <c r="X263" i="1"/>
  <c r="Y256" i="1"/>
  <c r="Z256" i="1" s="1"/>
  <c r="X256" i="1"/>
  <c r="X162" i="1"/>
  <c r="Y162" i="1"/>
  <c r="Z162" i="1" s="1"/>
  <c r="Y144" i="1"/>
  <c r="Z144" i="1" s="1"/>
  <c r="X144" i="1"/>
  <c r="Y115" i="1"/>
  <c r="Z115" i="1" s="1"/>
  <c r="X115" i="1"/>
  <c r="Y185" i="1"/>
  <c r="Z185" i="1" s="1"/>
  <c r="X185" i="1"/>
  <c r="Y105" i="1"/>
  <c r="Z105" i="1" s="1"/>
  <c r="X105" i="1"/>
  <c r="Y93" i="1"/>
  <c r="Z93" i="1" s="1"/>
  <c r="X93" i="1"/>
  <c r="X67" i="1"/>
  <c r="Y67" i="1"/>
  <c r="Z67" i="1" s="1"/>
  <c r="Y42" i="1"/>
  <c r="Z42" i="1" s="1"/>
  <c r="X42" i="1"/>
  <c r="X32" i="1"/>
  <c r="Y32" i="1"/>
  <c r="Z32" i="1" s="1"/>
  <c r="X15" i="1"/>
  <c r="Y15" i="1"/>
  <c r="Z15" i="1" s="1"/>
  <c r="X28" i="1"/>
  <c r="Y28" i="1"/>
  <c r="Z28" i="1" s="1"/>
  <c r="Y392" i="1"/>
  <c r="Z392" i="1" s="1"/>
  <c r="X392" i="1"/>
  <c r="X442" i="1"/>
  <c r="Y442" i="1"/>
  <c r="Z442" i="1" s="1"/>
  <c r="Y404" i="1"/>
  <c r="Z404" i="1" s="1"/>
  <c r="X404" i="1"/>
  <c r="X197" i="1"/>
  <c r="Y197" i="1"/>
  <c r="Z197" i="1" s="1"/>
  <c r="X184" i="1"/>
  <c r="Y184" i="1"/>
  <c r="Z184" i="1" s="1"/>
  <c r="Y327" i="1"/>
  <c r="Z327" i="1" s="1"/>
  <c r="X327" i="1"/>
  <c r="X98" i="1"/>
  <c r="Y98" i="1"/>
  <c r="Z98" i="1" s="1"/>
  <c r="Y503" i="1"/>
  <c r="Z503" i="1" s="1"/>
  <c r="X503" i="1"/>
  <c r="Y308" i="1"/>
  <c r="Z308" i="1" s="1"/>
  <c r="X308" i="1"/>
  <c r="Y18" i="1"/>
  <c r="Z18" i="1" s="1"/>
  <c r="X18" i="1"/>
  <c r="X124" i="1"/>
  <c r="Y124" i="1"/>
  <c r="Z124" i="1" s="1"/>
  <c r="X389" i="1"/>
  <c r="Y389" i="1"/>
  <c r="Z389" i="1" s="1"/>
  <c r="X544" i="1"/>
  <c r="Y544" i="1"/>
  <c r="Z544" i="1" s="1"/>
  <c r="X229" i="1"/>
  <c r="Y229" i="1"/>
  <c r="Z229" i="1" s="1"/>
  <c r="Y539" i="1"/>
  <c r="Z539" i="1" s="1"/>
  <c r="X539" i="1"/>
  <c r="X477" i="1"/>
  <c r="Y477" i="1"/>
  <c r="Z477" i="1" s="1"/>
  <c r="Y454" i="1"/>
  <c r="Z454" i="1" s="1"/>
  <c r="X454" i="1"/>
  <c r="X443" i="1"/>
  <c r="Y443" i="1"/>
  <c r="Z443" i="1" s="1"/>
  <c r="Y348" i="1"/>
  <c r="Z348" i="1" s="1"/>
  <c r="X348" i="1"/>
  <c r="X330" i="1"/>
  <c r="Y330" i="1"/>
  <c r="Z330" i="1" s="1"/>
  <c r="X281" i="1"/>
  <c r="Y281" i="1"/>
  <c r="Z281" i="1" s="1"/>
  <c r="X249" i="1"/>
  <c r="Y249" i="1"/>
  <c r="Z249" i="1" s="1"/>
  <c r="Y227" i="1"/>
  <c r="Z227" i="1" s="1"/>
  <c r="X227" i="1"/>
  <c r="Y199" i="1"/>
  <c r="Z199" i="1" s="1"/>
  <c r="X199" i="1"/>
  <c r="Y104" i="1"/>
  <c r="Z104" i="1" s="1"/>
  <c r="X104" i="1"/>
  <c r="X92" i="1"/>
  <c r="Y92" i="1"/>
  <c r="Z92" i="1" s="1"/>
  <c r="X79" i="1"/>
  <c r="Y79" i="1"/>
  <c r="Z79" i="1" s="1"/>
  <c r="X66" i="1"/>
  <c r="Y66" i="1"/>
  <c r="Z66" i="1" s="1"/>
  <c r="Y41" i="1"/>
  <c r="Z41" i="1" s="1"/>
  <c r="X41" i="1"/>
  <c r="Y33" i="1"/>
  <c r="Z33" i="1" s="1"/>
  <c r="X33" i="1"/>
  <c r="Y13" i="1"/>
  <c r="Z13" i="1" s="1"/>
  <c r="X13" i="1"/>
  <c r="Y116" i="1"/>
  <c r="Z116" i="1" s="1"/>
  <c r="X116" i="1"/>
  <c r="Y130" i="1"/>
  <c r="Z130" i="1" s="1"/>
  <c r="X130" i="1"/>
  <c r="X516" i="1"/>
  <c r="Y516" i="1"/>
  <c r="Z516" i="1" s="1"/>
  <c r="X479" i="1"/>
  <c r="Y479" i="1"/>
  <c r="Z479" i="1" s="1"/>
  <c r="Y419" i="1"/>
  <c r="Z419" i="1" s="1"/>
  <c r="X419" i="1"/>
  <c r="Y393" i="1"/>
  <c r="Z393" i="1" s="1"/>
  <c r="X393" i="1"/>
  <c r="Y344" i="1"/>
  <c r="Z344" i="1" s="1"/>
  <c r="X344" i="1"/>
  <c r="Y248" i="1"/>
  <c r="Z248" i="1" s="1"/>
  <c r="X248" i="1"/>
  <c r="Y39" i="1"/>
  <c r="Z39" i="1" s="1"/>
  <c r="X39" i="1"/>
  <c r="X368" i="1"/>
  <c r="Y368" i="1"/>
  <c r="Z368" i="1" s="1"/>
  <c r="X291" i="1"/>
  <c r="Y291" i="1"/>
  <c r="Z291" i="1" s="1"/>
  <c r="X357" i="1"/>
  <c r="Y357" i="1"/>
  <c r="Z357" i="1" s="1"/>
  <c r="X143" i="1"/>
  <c r="Y143" i="1"/>
  <c r="Z143" i="1" s="1"/>
  <c r="X99" i="1"/>
  <c r="Y99" i="1"/>
  <c r="Z99" i="1" s="1"/>
  <c r="X139" i="1"/>
  <c r="Y139" i="1"/>
  <c r="Z139" i="1" s="1"/>
  <c r="X458" i="1"/>
  <c r="Y458" i="1"/>
  <c r="Z458" i="1" s="1"/>
  <c r="Y383" i="1"/>
  <c r="Z383" i="1" s="1"/>
  <c r="X383" i="1"/>
  <c r="Y400" i="1"/>
  <c r="Z400" i="1" s="1"/>
  <c r="X400" i="1"/>
  <c r="Y523" i="1"/>
  <c r="Z523" i="1" s="1"/>
  <c r="X523" i="1"/>
  <c r="X494" i="1"/>
  <c r="Y494" i="1"/>
  <c r="Z494" i="1" s="1"/>
  <c r="X484" i="1"/>
  <c r="Y484" i="1"/>
  <c r="Z484" i="1" s="1"/>
  <c r="Y472" i="1"/>
  <c r="Z472" i="1" s="1"/>
  <c r="X472" i="1"/>
  <c r="X460" i="1"/>
  <c r="Y460" i="1"/>
  <c r="Z460" i="1" s="1"/>
  <c r="X446" i="1"/>
  <c r="Y446" i="1"/>
  <c r="Z446" i="1" s="1"/>
  <c r="X432" i="1"/>
  <c r="Y432" i="1"/>
  <c r="Z432" i="1" s="1"/>
  <c r="Y420" i="1"/>
  <c r="Z420" i="1" s="1"/>
  <c r="X420" i="1"/>
  <c r="Y396" i="1"/>
  <c r="Z396" i="1" s="1"/>
  <c r="X396" i="1"/>
  <c r="X384" i="1"/>
  <c r="Y384" i="1"/>
  <c r="Z384" i="1" s="1"/>
  <c r="X336" i="1"/>
  <c r="Y336" i="1"/>
  <c r="Z336" i="1" s="1"/>
  <c r="Y322" i="1"/>
  <c r="Z322" i="1" s="1"/>
  <c r="X322" i="1"/>
  <c r="Y297" i="1"/>
  <c r="Z297" i="1" s="1"/>
  <c r="X297" i="1"/>
  <c r="Y275" i="1"/>
  <c r="Z275" i="1" s="1"/>
  <c r="X275" i="1"/>
  <c r="Y243" i="1"/>
  <c r="Z243" i="1" s="1"/>
  <c r="X243" i="1"/>
  <c r="Y238" i="1"/>
  <c r="Z238" i="1" s="1"/>
  <c r="X238" i="1"/>
  <c r="X164" i="1"/>
  <c r="Y164" i="1"/>
  <c r="Z164" i="1" s="1"/>
  <c r="X149" i="1"/>
  <c r="Y149" i="1"/>
  <c r="Z149" i="1" s="1"/>
  <c r="X120" i="1"/>
  <c r="Y120" i="1"/>
  <c r="Z120" i="1" s="1"/>
  <c r="Y232" i="1"/>
  <c r="Z232" i="1" s="1"/>
  <c r="X232" i="1"/>
  <c r="X201" i="1"/>
  <c r="Y201" i="1"/>
  <c r="Z201" i="1" s="1"/>
  <c r="X186" i="1"/>
  <c r="Y186" i="1"/>
  <c r="Z186" i="1" s="1"/>
  <c r="X177" i="1"/>
  <c r="Y177" i="1"/>
  <c r="Z177" i="1" s="1"/>
  <c r="X107" i="1"/>
  <c r="Y107" i="1"/>
  <c r="Z107" i="1" s="1"/>
  <c r="Y96" i="1"/>
  <c r="Z96" i="1" s="1"/>
  <c r="X96" i="1"/>
  <c r="X82" i="1"/>
  <c r="Y82" i="1"/>
  <c r="Z82" i="1" s="1"/>
  <c r="X69" i="1"/>
  <c r="Y69" i="1"/>
  <c r="Z69" i="1" s="1"/>
  <c r="X35" i="1"/>
  <c r="Y35" i="1"/>
  <c r="Z35" i="1" s="1"/>
  <c r="Y27" i="1"/>
  <c r="Z27" i="1" s="1"/>
  <c r="X27" i="1"/>
  <c r="Y76" i="1"/>
  <c r="Z76" i="1" s="1"/>
  <c r="X76" i="1"/>
  <c r="Y456" i="1"/>
  <c r="Z456" i="1" s="1"/>
  <c r="X456" i="1"/>
  <c r="X423" i="1"/>
  <c r="Y423" i="1"/>
  <c r="Z423" i="1" s="1"/>
  <c r="Y388" i="1"/>
  <c r="Z388" i="1" s="1"/>
  <c r="X388" i="1"/>
  <c r="X323" i="1"/>
  <c r="Y323" i="1"/>
  <c r="Z323" i="1" s="1"/>
  <c r="Y206" i="1"/>
  <c r="Z206" i="1" s="1"/>
  <c r="X206" i="1"/>
  <c r="X170" i="1"/>
  <c r="Y170" i="1"/>
  <c r="Z170" i="1" s="1"/>
  <c r="Y87" i="1"/>
  <c r="Z87" i="1" s="1"/>
  <c r="X87" i="1"/>
  <c r="X50" i="1"/>
  <c r="Y50" i="1"/>
  <c r="Z50" i="1" s="1"/>
  <c r="Y11" i="1"/>
  <c r="Z11" i="1" s="1"/>
  <c r="X11" i="1"/>
  <c r="Y414" i="1"/>
  <c r="Z414" i="1" s="1"/>
  <c r="X414" i="1"/>
  <c r="Y298" i="1"/>
  <c r="Z298" i="1" s="1"/>
  <c r="X298" i="1"/>
  <c r="X75" i="1"/>
  <c r="Y75" i="1"/>
  <c r="Z75" i="1" s="1"/>
  <c r="X445" i="1"/>
  <c r="Y445" i="1"/>
  <c r="Z445" i="1" s="1"/>
  <c r="X467" i="1"/>
  <c r="Y467" i="1"/>
  <c r="Z467" i="1" s="1"/>
  <c r="Y433" i="1"/>
  <c r="Z433" i="1" s="1"/>
  <c r="X433" i="1"/>
  <c r="X257" i="1"/>
  <c r="Y257" i="1"/>
  <c r="Z257" i="1" s="1"/>
  <c r="Y176" i="1"/>
  <c r="Z176" i="1" s="1"/>
  <c r="X176" i="1"/>
  <c r="Y84" i="1"/>
  <c r="Z84" i="1" s="1"/>
  <c r="X84" i="1"/>
  <c r="Y424" i="1"/>
  <c r="Z424" i="1" s="1"/>
  <c r="X424" i="1"/>
  <c r="X222" i="1"/>
  <c r="Y222" i="1"/>
  <c r="Z222" i="1" s="1"/>
  <c r="Y221" i="1"/>
  <c r="Z221" i="1" s="1"/>
  <c r="X221" i="1"/>
  <c r="Y242" i="1"/>
  <c r="Z242" i="1" s="1"/>
  <c r="X242" i="1"/>
  <c r="X345" i="1"/>
  <c r="Y345" i="1"/>
  <c r="Z345" i="1" s="1"/>
  <c r="X500" i="1"/>
  <c r="Y500" i="1"/>
  <c r="Z500" i="1" s="1"/>
  <c r="Y459" i="1"/>
  <c r="Z459" i="1" s="1"/>
  <c r="X459" i="1"/>
  <c r="X390" i="1"/>
  <c r="Y390" i="1"/>
  <c r="Z390" i="1" s="1"/>
  <c r="Y127" i="1"/>
  <c r="Z127" i="1" s="1"/>
  <c r="X127" i="1"/>
  <c r="Y493" i="1"/>
  <c r="Z493" i="1" s="1"/>
  <c r="X493" i="1"/>
  <c r="X200" i="1"/>
  <c r="Y200" i="1"/>
  <c r="Z200" i="1" s="1"/>
  <c r="Y30" i="1"/>
  <c r="Z30" i="1" s="1"/>
  <c r="X30" i="1"/>
  <c r="X19" i="1"/>
  <c r="Y19" i="1"/>
  <c r="Z19" i="1" s="1"/>
  <c r="Y543" i="1"/>
  <c r="Z543" i="1" s="1"/>
  <c r="X543" i="1"/>
  <c r="Y103" i="1"/>
  <c r="Z103" i="1" s="1"/>
  <c r="X103" i="1"/>
  <c r="X26" i="1"/>
  <c r="Y26" i="1"/>
  <c r="Z26" i="1" s="1"/>
  <c r="Y121" i="1"/>
  <c r="Z121" i="1" s="1"/>
  <c r="X121" i="1"/>
  <c r="X346" i="1"/>
  <c r="Y346" i="1"/>
  <c r="Z346" i="1" s="1"/>
  <c r="Y202" i="1"/>
  <c r="Z202" i="1" s="1"/>
  <c r="X202" i="1"/>
  <c r="Y529" i="1"/>
  <c r="Z529" i="1" s="1"/>
  <c r="X529" i="1"/>
  <c r="Y530" i="1"/>
  <c r="Z530" i="1" s="1"/>
  <c r="X530" i="1"/>
  <c r="S234" i="1"/>
  <c r="U234" i="1"/>
  <c r="W234" i="1" s="1"/>
  <c r="X483" i="1"/>
  <c r="Y483" i="1"/>
  <c r="Z483" i="1" s="1"/>
  <c r="X480" i="1"/>
  <c r="Y480" i="1"/>
  <c r="Z480" i="1" s="1"/>
  <c r="X21" i="1"/>
  <c r="Y21" i="1"/>
  <c r="Z21" i="1" s="1"/>
  <c r="X439" i="1"/>
  <c r="Y439" i="1"/>
  <c r="Z439" i="1" s="1"/>
  <c r="Y487" i="1"/>
  <c r="Z487" i="1" s="1"/>
  <c r="X487" i="1"/>
  <c r="X474" i="1"/>
  <c r="Y474" i="1"/>
  <c r="Z474" i="1" s="1"/>
  <c r="X436" i="1"/>
  <c r="Y436" i="1"/>
  <c r="Z436" i="1" s="1"/>
  <c r="Y318" i="1"/>
  <c r="Z318" i="1" s="1"/>
  <c r="X318" i="1"/>
  <c r="X273" i="1"/>
  <c r="Y273" i="1"/>
  <c r="Z273" i="1" s="1"/>
  <c r="Y228" i="1"/>
  <c r="Z228" i="1" s="1"/>
  <c r="X228" i="1"/>
  <c r="X195" i="1"/>
  <c r="Y195" i="1"/>
  <c r="Z195" i="1" s="1"/>
  <c r="X173" i="1"/>
  <c r="Y173" i="1"/>
  <c r="Z173" i="1" s="1"/>
  <c r="X80" i="1"/>
  <c r="Y80" i="1"/>
  <c r="Z80" i="1" s="1"/>
  <c r="X65" i="1"/>
  <c r="Y65" i="1"/>
  <c r="Z65" i="1" s="1"/>
  <c r="Y12" i="1"/>
  <c r="Z12" i="1" s="1"/>
  <c r="X12" i="1"/>
  <c r="X499" i="1"/>
  <c r="Y499" i="1"/>
  <c r="Z499" i="1" s="1"/>
  <c r="X215" i="1"/>
  <c r="Y215" i="1"/>
  <c r="Z215" i="1" s="1"/>
  <c r="X340" i="1"/>
  <c r="Y340" i="1"/>
  <c r="Z340" i="1" s="1"/>
  <c r="X536" i="1"/>
  <c r="Y536" i="1"/>
  <c r="Z536" i="1" s="1"/>
  <c r="X485" i="1"/>
  <c r="Y485" i="1"/>
  <c r="Z485" i="1" s="1"/>
  <c r="X331" i="1"/>
  <c r="Y331" i="1"/>
  <c r="Z331" i="1" s="1"/>
  <c r="Y274" i="1"/>
  <c r="Z274" i="1" s="1"/>
  <c r="X274" i="1"/>
  <c r="X128" i="1"/>
  <c r="Y128" i="1"/>
  <c r="Z128" i="1" s="1"/>
  <c r="Y95" i="1"/>
  <c r="Z95" i="1" s="1"/>
  <c r="X95" i="1"/>
  <c r="X55" i="1"/>
  <c r="Y55" i="1"/>
  <c r="Z55" i="1" s="1"/>
  <c r="X23" i="1"/>
  <c r="Y23" i="1"/>
  <c r="Z23" i="1" s="1"/>
  <c r="Y85" i="1"/>
  <c r="Z85" i="1" s="1"/>
  <c r="X85" i="1"/>
  <c r="X212" i="1"/>
  <c r="Y212" i="1"/>
  <c r="Z212" i="1" s="1"/>
  <c r="X283" i="1"/>
  <c r="Y283" i="1"/>
  <c r="Z283" i="1" s="1"/>
  <c r="X347" i="1"/>
  <c r="Y347" i="1"/>
  <c r="Z347" i="1" s="1"/>
  <c r="X136" i="1"/>
  <c r="Y136" i="1"/>
  <c r="Z136" i="1" s="1"/>
  <c r="Y528" i="1"/>
  <c r="Z528" i="1" s="1"/>
  <c r="X528" i="1"/>
  <c r="X518" i="1"/>
  <c r="Y518" i="1"/>
  <c r="Z518" i="1" s="1"/>
  <c r="Y497" i="1"/>
  <c r="Z497" i="1" s="1"/>
  <c r="X497" i="1"/>
  <c r="X491" i="1"/>
  <c r="Y491" i="1"/>
  <c r="Z491" i="1" s="1"/>
  <c r="X466" i="1"/>
  <c r="Y466" i="1"/>
  <c r="Z466" i="1" s="1"/>
  <c r="Y431" i="1"/>
  <c r="Z431" i="1" s="1"/>
  <c r="X431" i="1"/>
  <c r="Y421" i="1"/>
  <c r="Z421" i="1" s="1"/>
  <c r="X421" i="1"/>
  <c r="X411" i="1"/>
  <c r="Y411" i="1"/>
  <c r="Z411" i="1" s="1"/>
  <c r="X397" i="1"/>
  <c r="Y397" i="1"/>
  <c r="Z397" i="1" s="1"/>
  <c r="X385" i="1"/>
  <c r="Y385" i="1"/>
  <c r="Z385" i="1" s="1"/>
  <c r="X306" i="1"/>
  <c r="Y306" i="1"/>
  <c r="Z306" i="1" s="1"/>
  <c r="Y292" i="1"/>
  <c r="Z292" i="1" s="1"/>
  <c r="X292" i="1"/>
  <c r="Y261" i="1"/>
  <c r="Z261" i="1" s="1"/>
  <c r="X261" i="1"/>
  <c r="X161" i="1"/>
  <c r="Y161" i="1"/>
  <c r="Z161" i="1" s="1"/>
  <c r="Y135" i="1"/>
  <c r="Z135" i="1" s="1"/>
  <c r="X135" i="1"/>
  <c r="Y114" i="1"/>
  <c r="Z114" i="1" s="1"/>
  <c r="X114" i="1"/>
  <c r="X194" i="1"/>
  <c r="Y194" i="1"/>
  <c r="Z194" i="1" s="1"/>
  <c r="X172" i="1"/>
  <c r="Y172" i="1"/>
  <c r="Z172" i="1" s="1"/>
  <c r="Y47" i="1"/>
  <c r="Z47" i="1" s="1"/>
  <c r="X47" i="1"/>
  <c r="X342" i="1"/>
  <c r="Y342" i="1"/>
  <c r="Z342" i="1" s="1"/>
  <c r="X482" i="1"/>
  <c r="Y482" i="1"/>
  <c r="Z482" i="1" s="1"/>
  <c r="X409" i="1"/>
  <c r="Y409" i="1"/>
  <c r="Z409" i="1" s="1"/>
  <c r="X133" i="1"/>
  <c r="Y133" i="1"/>
  <c r="Z133" i="1" s="1"/>
  <c r="Y452" i="1"/>
  <c r="Z452" i="1" s="1"/>
  <c r="X452" i="1"/>
  <c r="X279" i="1"/>
  <c r="Y279" i="1"/>
  <c r="Z279" i="1" s="1"/>
  <c r="Y230" i="1"/>
  <c r="Z230" i="1" s="1"/>
  <c r="X230" i="1"/>
  <c r="X191" i="1"/>
  <c r="Y191" i="1"/>
  <c r="Z191" i="1" s="1"/>
  <c r="Y81" i="1"/>
  <c r="Z81" i="1" s="1"/>
  <c r="X81" i="1"/>
  <c r="X14" i="1"/>
  <c r="Y14" i="1"/>
  <c r="Z14" i="1" s="1"/>
  <c r="Y231" i="1"/>
  <c r="Z231" i="1" s="1"/>
  <c r="X231" i="1"/>
  <c r="Y328" i="1"/>
  <c r="Z328" i="1" s="1"/>
  <c r="X328" i="1"/>
  <c r="X417" i="1"/>
  <c r="Y417" i="1"/>
  <c r="Z417" i="1" s="1"/>
  <c r="Y341" i="1"/>
  <c r="Z341" i="1" s="1"/>
  <c r="X341" i="1"/>
  <c r="Y538" i="1"/>
  <c r="Z538" i="1" s="1"/>
  <c r="X538" i="1"/>
  <c r="X532" i="1"/>
  <c r="Y532" i="1"/>
  <c r="Z532" i="1" s="1"/>
  <c r="X510" i="1"/>
  <c r="Y510" i="1"/>
  <c r="Z510" i="1" s="1"/>
  <c r="X405" i="1"/>
  <c r="Y405" i="1"/>
  <c r="Z405" i="1" s="1"/>
  <c r="X332" i="1"/>
  <c r="Y332" i="1"/>
  <c r="Z332" i="1" s="1"/>
  <c r="X56" i="1"/>
  <c r="Y56" i="1"/>
  <c r="Z56" i="1" s="1"/>
  <c r="Y36" i="1"/>
  <c r="Z36" i="1" s="1"/>
  <c r="X36" i="1"/>
  <c r="X313" i="1"/>
  <c r="Y313" i="1"/>
  <c r="Z313" i="1" s="1"/>
  <c r="X147" i="1"/>
  <c r="Y147" i="1"/>
  <c r="Z147" i="1" s="1"/>
  <c r="Y152" i="1"/>
  <c r="Z152" i="1" s="1"/>
  <c r="X152" i="1"/>
  <c r="X520" i="1"/>
  <c r="Y520" i="1"/>
  <c r="Z520" i="1" s="1"/>
  <c r="Y495" i="1"/>
  <c r="Z495" i="1" s="1"/>
  <c r="X495" i="1"/>
  <c r="Y272" i="1"/>
  <c r="Z272" i="1" s="1"/>
  <c r="X272" i="1"/>
  <c r="Y153" i="1"/>
  <c r="Z153" i="1" s="1"/>
  <c r="X153" i="1"/>
  <c r="X437" i="1"/>
  <c r="Y437" i="1"/>
  <c r="Z437" i="1" s="1"/>
  <c r="X502" i="1"/>
  <c r="Y502" i="1"/>
  <c r="Z502" i="1" s="1"/>
  <c r="X343" i="1"/>
  <c r="Y163" i="1"/>
  <c r="Z163" i="1" s="1"/>
  <c r="X163" i="1"/>
  <c r="S547" i="1" l="1"/>
  <c r="X167" i="1"/>
  <c r="Y167" i="1"/>
  <c r="Z167" i="1" s="1"/>
  <c r="X234" i="1"/>
  <c r="Y234" i="1"/>
  <c r="Z234" i="1" s="1"/>
  <c r="X169" i="1"/>
  <c r="Y169" i="1"/>
  <c r="Z169" i="1" s="1"/>
</calcChain>
</file>

<file path=xl/sharedStrings.xml><?xml version="1.0" encoding="utf-8"?>
<sst xmlns="http://schemas.openxmlformats.org/spreadsheetml/2006/main" count="4609" uniqueCount="754">
  <si>
    <t>Brinkerhoff, Delroy A</t>
  </si>
  <si>
    <t>Burrows, J Russell</t>
  </si>
  <si>
    <t>Callahan, Tracy L</t>
  </si>
  <si>
    <t>Cantwell, Sally A</t>
  </si>
  <si>
    <t>Casler, Velton S</t>
  </si>
  <si>
    <t>Cavitt, John F</t>
  </si>
  <si>
    <t>Cena, Michael E</t>
  </si>
  <si>
    <t>Choberka, Matthew Paul</t>
  </si>
  <si>
    <t>Chugg, Kraig E</t>
  </si>
  <si>
    <t>Chung, Brian Michael</t>
  </si>
  <si>
    <t>Clark, Jonathan B</t>
  </si>
  <si>
    <t>Clark, Stephen L</t>
  </si>
  <si>
    <t>Clarkson, Larry G</t>
  </si>
  <si>
    <t>Conrad, Timothy R</t>
  </si>
  <si>
    <t>Costley, Shelly M</t>
  </si>
  <si>
    <t>Crawford, Forrest C</t>
  </si>
  <si>
    <t>Crimmel, Henry H</t>
  </si>
  <si>
    <t>Curtis, Giana C</t>
  </si>
  <si>
    <t>Dant, Sara Elizabeth</t>
  </si>
  <si>
    <t>Davidson, Charles F</t>
  </si>
  <si>
    <t>Davies, Don R</t>
  </si>
  <si>
    <t>Davis, Jefferson T</t>
  </si>
  <si>
    <t>Domek, Matthew Joseph</t>
  </si>
  <si>
    <t>Dorsey, Bryan S</t>
  </si>
  <si>
    <t>Eichmeier, Steven H</t>
  </si>
  <si>
    <t>Ellis, Ann Larson</t>
  </si>
  <si>
    <t>Ewert, Eric C</t>
  </si>
  <si>
    <t>Feller, David E</t>
  </si>
  <si>
    <t>Ford, Richard Lee</t>
  </si>
  <si>
    <t>Fowler, Laurie A</t>
  </si>
  <si>
    <t>Francis, Stephen S</t>
  </si>
  <si>
    <t>Fry, Richard C</t>
  </si>
  <si>
    <t>Fudge, Robert S</t>
  </si>
  <si>
    <t>Garza, Azenett A</t>
  </si>
  <si>
    <t>Green, Diana J</t>
  </si>
  <si>
    <t>Greene, Richard V</t>
  </si>
  <si>
    <t>Grijalva, Therese Anne c</t>
  </si>
  <si>
    <t>Guevara, Omar George</t>
  </si>
  <si>
    <t>Hadley, Kristin M</t>
  </si>
  <si>
    <t>Hagen, Kirk D</t>
  </si>
  <si>
    <t>Hahn, Edward John</t>
  </si>
  <si>
    <t>Hansen, Cheryl M</t>
  </si>
  <si>
    <t>Hansen, Rodney A</t>
  </si>
  <si>
    <t>Harley, Suzanne M</t>
  </si>
  <si>
    <t>Harrison, Wynn J</t>
  </si>
  <si>
    <t>Harward, Kelly A</t>
  </si>
  <si>
    <t>Hauser, Christopher D</t>
  </si>
  <si>
    <t>Henderson, Mark A</t>
  </si>
  <si>
    <t>Hernandez, Michael W</t>
  </si>
  <si>
    <t>Herzog, Valerie W</t>
  </si>
  <si>
    <t>Hilton, Robert B</t>
  </si>
  <si>
    <t>Hofmann, Linda C</t>
  </si>
  <si>
    <t>Holt, Ronald L</t>
  </si>
  <si>
    <t>Horn, Brent Allen</t>
  </si>
  <si>
    <t>Hutchins, James B</t>
  </si>
  <si>
    <t>Inglefield, Colin E</t>
  </si>
  <si>
    <t>Jackson, Justin B</t>
  </si>
  <si>
    <t>Johns, Rebecca L</t>
  </si>
  <si>
    <t>Johnson, Gary Alan</t>
  </si>
  <si>
    <t>Johnson, Todd M</t>
  </si>
  <si>
    <t>Johnston, Adam T</t>
  </si>
  <si>
    <t>Judd, Deborah M</t>
  </si>
  <si>
    <t>Kattelman, Loisanne G</t>
  </si>
  <si>
    <t>Kawamura, Diane M</t>
  </si>
  <si>
    <t>Kay, Theresa S</t>
  </si>
  <si>
    <t>Kelly, John D</t>
  </si>
  <si>
    <t>Kennedy-Pressey, Kerry S</t>
  </si>
  <si>
    <t>Kidman, Kent O</t>
  </si>
  <si>
    <t>Kotter, Wade R</t>
  </si>
  <si>
    <t>Kuehls, Thomas C</t>
  </si>
  <si>
    <t>Lawrence, Joanne L</t>
  </si>
  <si>
    <t>LeTourneau, Mark S</t>
  </si>
  <si>
    <t>Lewis, Gregory S</t>
  </si>
  <si>
    <t>Lloyd, Barry A</t>
  </si>
  <si>
    <t>Lorowitz, William H</t>
  </si>
  <si>
    <t>Lynch, David R</t>
  </si>
  <si>
    <t>MacKay, Kathryn L</t>
  </si>
  <si>
    <t>MacLeod, Laura G</t>
  </si>
  <si>
    <t>Magda, Daniel J</t>
  </si>
  <si>
    <t>Malone, John D</t>
  </si>
  <si>
    <t>Mathews, Thomas J</t>
  </si>
  <si>
    <t>Matt, Susan J</t>
  </si>
  <si>
    <t>Mayhew, John Clinton</t>
  </si>
  <si>
    <t>Mbaku, John M</t>
  </si>
  <si>
    <t>McConaughy, Frances L</t>
  </si>
  <si>
    <t>McCulley, Julanne K</t>
  </si>
  <si>
    <t>Merkley, Heather Louise</t>
  </si>
  <si>
    <t>Merkley, Mark F</t>
  </si>
  <si>
    <t>Merrill, Chloe D</t>
  </si>
  <si>
    <t>Meyers, Ronald A</t>
  </si>
  <si>
    <t>Moloney, Karen Marguerite</t>
  </si>
  <si>
    <t>Morgan, Terrilyn B</t>
  </si>
  <si>
    <t>Morris, Shauna Rae</t>
  </si>
  <si>
    <t>Moulding, Louise R</t>
  </si>
  <si>
    <t>Mouritsen, Matthew L</t>
  </si>
  <si>
    <t>Mulder, Alice E</t>
  </si>
  <si>
    <t>Mull, John F</t>
  </si>
  <si>
    <t>Murray, Leah A</t>
  </si>
  <si>
    <t>Nakaoka, Karen G</t>
  </si>
  <si>
    <t>Oberg, Craig J</t>
  </si>
  <si>
    <t>Oki, Michell D</t>
  </si>
  <si>
    <t>Ollilainen, Anne Marjukka</t>
  </si>
  <si>
    <t>Olpin, Michael N</t>
  </si>
  <si>
    <t>Ondrus, Matthew James</t>
  </si>
  <si>
    <t>Pace, Ryan H</t>
  </si>
  <si>
    <t>Palen, Stacy Elizabeth</t>
  </si>
  <si>
    <t>Payne, Kathryn Lynn</t>
  </si>
  <si>
    <t>Peters, James E</t>
  </si>
  <si>
    <t>Peterson, Steven J</t>
  </si>
  <si>
    <t>Price, Travis Miles</t>
  </si>
  <si>
    <t>Priest, Thomas L</t>
  </si>
  <si>
    <t>Rague, Brian W</t>
  </si>
  <si>
    <t>Reddy, T Ramakrishn</t>
  </si>
  <si>
    <t>Reynolds, Robert W</t>
  </si>
  <si>
    <t>Rogers, Scott T</t>
  </si>
  <si>
    <t>Saunders, Allyson D</t>
  </si>
  <si>
    <t>Saunders, Peggy J</t>
  </si>
  <si>
    <t>Schroeder, Daniel Vernon</t>
  </si>
  <si>
    <t>Schvaneveldt, Paul L</t>
  </si>
  <si>
    <t>Schvaneveldt, Shane J</t>
  </si>
  <si>
    <t>Schwiebert, John E</t>
  </si>
  <si>
    <t>Senjo, Scott R</t>
  </si>
  <si>
    <t>Sessions, Gene A</t>
  </si>
  <si>
    <t>Shaw, Leigh A</t>
  </si>
  <si>
    <t>Shaw, Patricia L</t>
  </si>
  <si>
    <t>Sheridan, Deborah J</t>
  </si>
  <si>
    <t>Shigley, Sally Bishop</t>
  </si>
  <si>
    <t>Skopec, Michele M</t>
  </si>
  <si>
    <t>Smith, Molly M</t>
  </si>
  <si>
    <t>Soelberg, Chris V</t>
  </si>
  <si>
    <t>Sohl, John E</t>
  </si>
  <si>
    <t>Sowerby, Amanda Lee</t>
  </si>
  <si>
    <t>Spjeldvik, Walther N</t>
  </si>
  <si>
    <t>Steele, Timothy H</t>
  </si>
  <si>
    <t>Stern, Erik A</t>
  </si>
  <si>
    <t>Stevenson, Doris Geide</t>
  </si>
  <si>
    <t>Stevenson, Kathleen Marion</t>
  </si>
  <si>
    <t>Stewart, Pene'e W</t>
  </si>
  <si>
    <t>Swedin, Eric Gottfrid</t>
  </si>
  <si>
    <t>Szalay, Eva L</t>
  </si>
  <si>
    <t>Tadehara, Corina D</t>
  </si>
  <si>
    <t>Talaga, Paul C</t>
  </si>
  <si>
    <t>Thaeler, John S</t>
  </si>
  <si>
    <t>Thomas, Shelley Lynn</t>
  </si>
  <si>
    <t>Thompson, Joan S</t>
  </si>
  <si>
    <t>Thornock, Susan B</t>
  </si>
  <si>
    <t>Tobin, Kerry N</t>
  </si>
  <si>
    <t>Trask, Barbara Crippes</t>
  </si>
  <si>
    <t>Trujillo, Lisa Marie</t>
  </si>
  <si>
    <t>Turley, Jennifer M</t>
  </si>
  <si>
    <t>Vause, L Mikel</t>
  </si>
  <si>
    <t>Vigil, Steven C</t>
  </si>
  <si>
    <t>Wachocki, Barbara A</t>
  </si>
  <si>
    <t>Walker, Edward B</t>
  </si>
  <si>
    <t>Walker, Robert J</t>
  </si>
  <si>
    <t>Weidman, Drew A</t>
  </si>
  <si>
    <t>Welninski, Carol A</t>
  </si>
  <si>
    <t>West, Glen O</t>
  </si>
  <si>
    <t>Williams, Kristiann T</t>
  </si>
  <si>
    <t>Williams, Natalie Allen</t>
  </si>
  <si>
    <t>Winegar, Joshua R</t>
  </si>
  <si>
    <t>Wolfe, Joseph M</t>
  </si>
  <si>
    <t>Yngve, Gail F</t>
  </si>
  <si>
    <t>Yonkee, W Adolph</t>
  </si>
  <si>
    <t>Young, James E</t>
  </si>
  <si>
    <t>Zublin, Catherine A</t>
  </si>
  <si>
    <t>09</t>
  </si>
  <si>
    <t>11</t>
  </si>
  <si>
    <t>13</t>
  </si>
  <si>
    <t>15</t>
  </si>
  <si>
    <t>16.01</t>
  </si>
  <si>
    <t>23.01</t>
  </si>
  <si>
    <t>25</t>
  </si>
  <si>
    <t>26.01</t>
  </si>
  <si>
    <t>27</t>
  </si>
  <si>
    <t>31.05</t>
  </si>
  <si>
    <t>38</t>
  </si>
  <si>
    <t>40.05</t>
  </si>
  <si>
    <t>40.06</t>
  </si>
  <si>
    <t>40.08</t>
  </si>
  <si>
    <t>42.01</t>
  </si>
  <si>
    <t>43.01</t>
  </si>
  <si>
    <t>44.07</t>
  </si>
  <si>
    <t>45.02</t>
  </si>
  <si>
    <t>45.07</t>
  </si>
  <si>
    <t>45.10</t>
  </si>
  <si>
    <t>45.11</t>
  </si>
  <si>
    <t>50.05</t>
  </si>
  <si>
    <t>50.07</t>
  </si>
  <si>
    <t>50.09</t>
  </si>
  <si>
    <t>51.06</t>
  </si>
  <si>
    <t>51.07</t>
  </si>
  <si>
    <t>51.09</t>
  </si>
  <si>
    <t>51.10</t>
  </si>
  <si>
    <t>52</t>
  </si>
  <si>
    <t>52.03</t>
  </si>
  <si>
    <t>52.06</t>
  </si>
  <si>
    <t>54</t>
  </si>
  <si>
    <t>A&amp;H</t>
  </si>
  <si>
    <t>ACCTNG</t>
  </si>
  <si>
    <t>Act/Mkt</t>
  </si>
  <si>
    <t>Adj</t>
  </si>
  <si>
    <t>ANTHRO</t>
  </si>
  <si>
    <t>B</t>
  </si>
  <si>
    <t>B&amp;E</t>
  </si>
  <si>
    <t>BOTANY</t>
  </si>
  <si>
    <t>BUS ADMIN</t>
  </si>
  <si>
    <t>CH&amp;FAM</t>
  </si>
  <si>
    <t>CHEMISTRY</t>
  </si>
  <si>
    <t>COMSCI</t>
  </si>
  <si>
    <t>CRIM JST</t>
  </si>
  <si>
    <t>DEG</t>
  </si>
  <si>
    <t>DENT HYG</t>
  </si>
  <si>
    <t>DEPT.</t>
  </si>
  <si>
    <t>ECON</t>
  </si>
  <si>
    <t>EDUC</t>
  </si>
  <si>
    <t>EMER C/R</t>
  </si>
  <si>
    <t>ENGLISH</t>
  </si>
  <si>
    <t>F</t>
  </si>
  <si>
    <t>FOR LANG</t>
  </si>
  <si>
    <t>GEOGRAPHY</t>
  </si>
  <si>
    <t>GEOSCIENCES</t>
  </si>
  <si>
    <t>GNDR</t>
  </si>
  <si>
    <t>HISTORY</t>
  </si>
  <si>
    <t>HLTH SCI</t>
  </si>
  <si>
    <t>HP</t>
  </si>
  <si>
    <t>IS&amp;T</t>
  </si>
  <si>
    <t>LIB</t>
  </si>
  <si>
    <t>LIBR INSTR</t>
  </si>
  <si>
    <t>MATH</t>
  </si>
  <si>
    <t>MICRO</t>
  </si>
  <si>
    <t>MPAcc</t>
  </si>
  <si>
    <t>NAME</t>
  </si>
  <si>
    <t>Negatives:</t>
  </si>
  <si>
    <t>NURSING</t>
  </si>
  <si>
    <t>PERF ARTS-Mus</t>
  </si>
  <si>
    <t>PERF ARTS-T</t>
  </si>
  <si>
    <t>PHILOS</t>
  </si>
  <si>
    <t>PHYSICS</t>
  </si>
  <si>
    <t>POL SCI</t>
  </si>
  <si>
    <t>PSYCH</t>
  </si>
  <si>
    <t>RAD SCI</t>
  </si>
  <si>
    <t>RESP THER</t>
  </si>
  <si>
    <t>RNK</t>
  </si>
  <si>
    <t>S&amp;BS</t>
  </si>
  <si>
    <t>SCI</t>
  </si>
  <si>
    <t>SOCIAL WK</t>
  </si>
  <si>
    <t>SOCLGY</t>
  </si>
  <si>
    <t>TEACHER ED</t>
  </si>
  <si>
    <t>VIS ARTS</t>
  </si>
  <si>
    <t>ZOOLOGY</t>
  </si>
  <si>
    <t>No</t>
  </si>
  <si>
    <t>Tnrd</t>
  </si>
  <si>
    <t>OnTrk</t>
  </si>
  <si>
    <t>Tenure</t>
  </si>
  <si>
    <t>Asst</t>
  </si>
  <si>
    <t>Instr</t>
  </si>
  <si>
    <t>Prof</t>
  </si>
  <si>
    <t>AUTO TECH</t>
  </si>
  <si>
    <t>PhD</t>
  </si>
  <si>
    <t>MS</t>
  </si>
  <si>
    <t>MA</t>
  </si>
  <si>
    <t>EdD</t>
  </si>
  <si>
    <t>MEd</t>
  </si>
  <si>
    <t>DMA</t>
  </si>
  <si>
    <t>MFA</t>
  </si>
  <si>
    <t>ME</t>
  </si>
  <si>
    <t>MBA</t>
  </si>
  <si>
    <t>MPA</t>
  </si>
  <si>
    <t>JD</t>
  </si>
  <si>
    <t>MSN</t>
  </si>
  <si>
    <t>MNA</t>
  </si>
  <si>
    <t>MLS</t>
  </si>
  <si>
    <t>51.00</t>
  </si>
  <si>
    <t>YR OF RANK</t>
  </si>
  <si>
    <t>YRS CREDIT</t>
  </si>
  <si>
    <t>YR OF HIRE</t>
  </si>
  <si>
    <t>CUPA CODE</t>
  </si>
  <si>
    <t>Adj for Degree</t>
  </si>
  <si>
    <t>Yrs in Rank</t>
  </si>
  <si>
    <t>Mkt x 0.9428</t>
  </si>
  <si>
    <t>Dev Yr Rank</t>
  </si>
  <si>
    <t>Equitable Salary</t>
  </si>
  <si>
    <t>Actual - Equitable</t>
  </si>
  <si>
    <t>R#</t>
  </si>
  <si>
    <t>Deg Adj</t>
  </si>
  <si>
    <t>CLG</t>
  </si>
  <si>
    <t>Wutz, Michael</t>
  </si>
  <si>
    <t>Alexander, Susan K</t>
  </si>
  <si>
    <t>Allred, Anthony T</t>
  </si>
  <si>
    <t>Anderson, Laura S</t>
  </si>
  <si>
    <t>Arkush, Brooke S</t>
  </si>
  <si>
    <t>Armstrong, John C</t>
  </si>
  <si>
    <t>Arnold, Michelle L</t>
  </si>
  <si>
    <t>Ashley, Aaron L</t>
  </si>
  <si>
    <t>Baird, Todd C</t>
  </si>
  <si>
    <t>Banerji, Naseem A</t>
  </si>
  <si>
    <t>Baugh, Mark R</t>
  </si>
  <si>
    <t>Bayley, Bruce K</t>
  </si>
  <si>
    <t>Bergeson, Craig N</t>
  </si>
  <si>
    <t>Berghout, Henry Laine</t>
  </si>
  <si>
    <t>Biddle, Mark A</t>
  </si>
  <si>
    <t>Bigler, Mark O</t>
  </si>
  <si>
    <t>Border, Tim E</t>
  </si>
  <si>
    <t>Byrd, David R</t>
  </si>
  <si>
    <t>Eisenbarth, Christopher A</t>
  </si>
  <si>
    <t>Herzog, Timothy A</t>
  </si>
  <si>
    <t>Marshall, Jon C</t>
  </si>
  <si>
    <t>Qiu, Wei</t>
  </si>
  <si>
    <t>Stevens, Michael J</t>
  </si>
  <si>
    <t>Fital-Akelbek, Sandra</t>
  </si>
  <si>
    <t>MHA</t>
  </si>
  <si>
    <t>COMMUNICATION</t>
  </si>
  <si>
    <t>Josephson, Sheree</t>
  </si>
  <si>
    <t>Hafen, Susan</t>
  </si>
  <si>
    <t>Subbiah, Mahalingam</t>
  </si>
  <si>
    <t>Giralt, Alicia</t>
  </si>
  <si>
    <t>Wang, Shi-hwa</t>
  </si>
  <si>
    <t>Yang, Yu-Jane</t>
  </si>
  <si>
    <t>Pagel, Angelika</t>
  </si>
  <si>
    <t>Cooper, Desiree</t>
  </si>
  <si>
    <t>Le, Taowen</t>
  </si>
  <si>
    <t>Bossenberger, Stephanie</t>
  </si>
  <si>
    <t>Conover, Rosemary</t>
  </si>
  <si>
    <t>Horvat, Joseph</t>
  </si>
  <si>
    <t>Matyjasik, Marek</t>
  </si>
  <si>
    <t>Ghoreishi, Afshin</t>
  </si>
  <si>
    <t>Kvernadze, George</t>
  </si>
  <si>
    <t>Sondossi, Mohammad</t>
  </si>
  <si>
    <t>Asso</t>
  </si>
  <si>
    <t>McKay, Susan</t>
  </si>
  <si>
    <t>Van der Beek, Ralph</t>
  </si>
  <si>
    <t>Comber, George</t>
  </si>
  <si>
    <t>Song, Seokwoo</t>
  </si>
  <si>
    <t>Draper, London</t>
  </si>
  <si>
    <t>Eberle, Paul</t>
  </si>
  <si>
    <t>Larkin, Larae</t>
  </si>
  <si>
    <t>Bialowas, Anne Marie</t>
  </si>
  <si>
    <t>Asensio, Isabel</t>
  </si>
  <si>
    <t>Uzur, Viktor</t>
  </si>
  <si>
    <t>Campbell, Carey L</t>
  </si>
  <si>
    <t>Jonsson, Jo Ellen G</t>
  </si>
  <si>
    <t>Ahmad, Nazneen</t>
  </si>
  <si>
    <t>Fan, Yuhong</t>
  </si>
  <si>
    <t>Alexander, Melina</t>
  </si>
  <si>
    <t>Newton, Kathryn T</t>
  </si>
  <si>
    <t>Kelly, Jonny</t>
  </si>
  <si>
    <t>Salmond, Louise S</t>
  </si>
  <si>
    <t>Reese, Jody</t>
  </si>
  <si>
    <t>Gooder, Valerie</t>
  </si>
  <si>
    <t>Christensen, Rex T</t>
  </si>
  <si>
    <t>Dean, Russell</t>
  </si>
  <si>
    <t>Rich, Julie</t>
  </si>
  <si>
    <t>Brower, Matthew Brady</t>
  </si>
  <si>
    <t>Russell-Stamp, Melinda</t>
  </si>
  <si>
    <t>Cocos, Mihail</t>
  </si>
  <si>
    <t>Cai, Maomao</t>
  </si>
  <si>
    <t>Hoagstrom, Christopher</t>
  </si>
  <si>
    <t>Hudson, Kyra</t>
  </si>
  <si>
    <t>Newman, Sylvia</t>
  </si>
  <si>
    <t>Call, Christy Ann</t>
  </si>
  <si>
    <t>Kelly, Brooke</t>
  </si>
  <si>
    <t>Marchant, Becky Jean</t>
  </si>
  <si>
    <t>Asay, Toni J</t>
  </si>
  <si>
    <t>Speigle, William L</t>
  </si>
  <si>
    <t>Peterson, Bradley R</t>
  </si>
  <si>
    <t>Farner, Jeremy R</t>
  </si>
  <si>
    <t>Conlin, Gerilynn</t>
  </si>
  <si>
    <t>Oja, Janet D</t>
  </si>
  <si>
    <t>Nolan, Tanya D</t>
  </si>
  <si>
    <t>Gardiner, Janelle</t>
  </si>
  <si>
    <t>Trentelman, Carla K</t>
  </si>
  <si>
    <t>Quesnell, Carrie F</t>
  </si>
  <si>
    <t>Acor, Brenda</t>
  </si>
  <si>
    <t>Schilling, Pamela Anne</t>
  </si>
  <si>
    <t>Negatives Actual - Equitable</t>
  </si>
  <si>
    <t>Barra, Joyce Marie</t>
  </si>
  <si>
    <t>Holman, Rieneke</t>
  </si>
  <si>
    <t>Hamer, Jan L</t>
  </si>
  <si>
    <t>Imig, David C</t>
  </si>
  <si>
    <t>Poore, Darrell</t>
  </si>
  <si>
    <t>Baker, Loyal</t>
  </si>
  <si>
    <t>51.22</t>
  </si>
  <si>
    <t>13.13</t>
  </si>
  <si>
    <t>Berthelemy, Nicole Jeanne</t>
  </si>
  <si>
    <t>ENGLISH-LEAP</t>
  </si>
  <si>
    <t>CE</t>
  </si>
  <si>
    <t>Actual/ Equitable</t>
  </si>
  <si>
    <t>CMT</t>
  </si>
  <si>
    <t>51.38</t>
  </si>
  <si>
    <t>Johnson, Kenneth L</t>
  </si>
  <si>
    <t>30.19</t>
  </si>
  <si>
    <t>14</t>
  </si>
  <si>
    <t>Crow, Paul H</t>
  </si>
  <si>
    <t>Cheek, Ryan K</t>
  </si>
  <si>
    <t>Birch, Dustin S</t>
  </si>
  <si>
    <t>Wolochowicz, Stephen J</t>
  </si>
  <si>
    <t>ENG TECH</t>
  </si>
  <si>
    <t>ENGINEERING</t>
  </si>
  <si>
    <t>Carter, Darcy</t>
  </si>
  <si>
    <t>Paustenbaugh, Michelle Birke</t>
  </si>
  <si>
    <t>Akelbek, Mahmud</t>
  </si>
  <si>
    <t>Batista, Diego Rey</t>
  </si>
  <si>
    <t>DNP</t>
  </si>
  <si>
    <t>Sadler, Richard W</t>
  </si>
  <si>
    <t>Parrilla de Kokal, Maria De los angeles</t>
  </si>
  <si>
    <t>Tuck, Garth E</t>
  </si>
  <si>
    <t>Lippert, J Andreas</t>
  </si>
  <si>
    <t>Yonkee, Mary Ellen</t>
  </si>
  <si>
    <t>Fernandez, Luke O</t>
  </si>
  <si>
    <t>Thomas, Janice</t>
  </si>
  <si>
    <t>Reyns, Bradford W</t>
  </si>
  <si>
    <t>Smith, Eric S</t>
  </si>
  <si>
    <t>Tyler, AnDrew M</t>
  </si>
  <si>
    <t>Arnold, Kristen J</t>
  </si>
  <si>
    <t>Jensen, Joshua N</t>
  </si>
  <si>
    <t>Neville, Casey W</t>
  </si>
  <si>
    <t>Cowan, Ted A</t>
  </si>
  <si>
    <t>Culumber, Michele D</t>
  </si>
  <si>
    <t>Ota, Carrie L</t>
  </si>
  <si>
    <t>Little, Branden</t>
  </si>
  <si>
    <t>Brown, Fon R</t>
  </si>
  <si>
    <t>van der Have, Pieter J</t>
  </si>
  <si>
    <t>Namba, Brian Jin</t>
  </si>
  <si>
    <t>Zagrodnik, James A</t>
  </si>
  <si>
    <t>Beatty, Nicole Ann</t>
  </si>
  <si>
    <t>Zhang, Yong</t>
  </si>
  <si>
    <t>MFHD</t>
  </si>
  <si>
    <t>MSRS</t>
  </si>
  <si>
    <t>HP&amp;HP - Educ</t>
  </si>
  <si>
    <t>HP&amp;HP - Fitness</t>
  </si>
  <si>
    <t>HP&amp;HP - Hlth</t>
  </si>
  <si>
    <t>DPH</t>
  </si>
  <si>
    <t>Wankier, Jamie</t>
  </si>
  <si>
    <t>Terminal?</t>
  </si>
  <si>
    <t>Yes</t>
  </si>
  <si>
    <t>LLM</t>
  </si>
  <si>
    <t>Gesteland, Becky Jo</t>
  </si>
  <si>
    <t>Dahlkemper, Tamara R</t>
  </si>
  <si>
    <t>Packer Berg, Colleen</t>
  </si>
  <si>
    <t>Francis, Jason J</t>
  </si>
  <si>
    <t>McKee, Deborah Kinsella</t>
  </si>
  <si>
    <t>Jennings, Cristine L</t>
  </si>
  <si>
    <t>Perry, Jeffrey S</t>
  </si>
  <si>
    <t>Hilton, Spencer Leonard</t>
  </si>
  <si>
    <t>Pollett, William John</t>
  </si>
  <si>
    <t>Baron, Kristy A</t>
  </si>
  <si>
    <t>Harris, Jeanette Reaveley</t>
  </si>
  <si>
    <t>Vause, Sarah</t>
  </si>
  <si>
    <t>Koford, Brandon C</t>
  </si>
  <si>
    <t>Hansen, Shaun D</t>
  </si>
  <si>
    <t>Hubler, Daniel Spencer</t>
  </si>
  <si>
    <t>Hanson, Alexandra Dani</t>
  </si>
  <si>
    <t>Clark, Heather Jamye</t>
  </si>
  <si>
    <t>Hadzik, Scott Micheal</t>
  </si>
  <si>
    <t>Neville, Melissa Ann</t>
  </si>
  <si>
    <t>Sween, Molly Catherine</t>
  </si>
  <si>
    <t>Griffiths, Sian Bethany</t>
  </si>
  <si>
    <t>Willard, Mary Elizabeth</t>
  </si>
  <si>
    <t>Chan, Julian David</t>
  </si>
  <si>
    <t>Steimel, Sarah Jeanine Bourassa</t>
  </si>
  <si>
    <t>Glass, Henry George</t>
  </si>
  <si>
    <t>Kokai, Jennifer Anne</t>
  </si>
  <si>
    <t>Price, Richard Shawn</t>
  </si>
  <si>
    <t>Read, David William</t>
  </si>
  <si>
    <t>Smith, Chad E</t>
  </si>
  <si>
    <t>Donahue, Matthew Shawn</t>
  </si>
  <si>
    <t>Manley, Jason Robert</t>
  </si>
  <si>
    <t>Hearn, Christian W.</t>
  </si>
  <si>
    <t>Bates, Vincent C</t>
  </si>
  <si>
    <t>Rasmussen, Clay L</t>
  </si>
  <si>
    <t>Panko, Julia L</t>
  </si>
  <si>
    <t>Payne, Pamela Blake</t>
  </si>
  <si>
    <t>Kaiser, Charles B</t>
  </si>
  <si>
    <t>Roberts, Shannon B</t>
  </si>
  <si>
    <t>Fawcett, Stanley Edward</t>
  </si>
  <si>
    <t>Nicholaou, Matthew James</t>
  </si>
  <si>
    <t>Wiggins, Carla Ann</t>
  </si>
  <si>
    <t>Johnson, Kimball Forrest</t>
  </si>
  <si>
    <t>Moleni, Kristina</t>
  </si>
  <si>
    <t>Fox Kirk, Wendy</t>
  </si>
  <si>
    <t>Macc</t>
  </si>
  <si>
    <t>NTM</t>
  </si>
  <si>
    <t>31.01</t>
  </si>
  <si>
    <t>HP&amp;HP - Rec</t>
  </si>
  <si>
    <t>Moss, Cory W</t>
  </si>
  <si>
    <t>DHA</t>
  </si>
  <si>
    <t>Sowerby, Holli</t>
  </si>
  <si>
    <t>BS</t>
  </si>
  <si>
    <t>Noack, David</t>
  </si>
  <si>
    <t>Turner, James A</t>
  </si>
  <si>
    <t>Chalmers, Kaylene</t>
  </si>
  <si>
    <t>Naik, Suketu</t>
  </si>
  <si>
    <t>Wrosch, Nadia</t>
  </si>
  <si>
    <t>Anderson, Sheila</t>
  </si>
  <si>
    <t>Stott, Laura Kay</t>
  </si>
  <si>
    <t>Otero, Jose L</t>
  </si>
  <si>
    <t>52.20</t>
  </si>
  <si>
    <t>15-5%</t>
  </si>
  <si>
    <t>19</t>
  </si>
  <si>
    <t>Fife, Diane K Leggett</t>
  </si>
  <si>
    <t>Hudson, Amy Reimann</t>
  </si>
  <si>
    <t>19/52</t>
  </si>
  <si>
    <t>Usui, Megumi</t>
  </si>
  <si>
    <t>Bottelberghe, Monica</t>
  </si>
  <si>
    <t>Orr, Rick W</t>
  </si>
  <si>
    <t>Millner, F Ann</t>
  </si>
  <si>
    <t>Hill, Huiying Wei</t>
  </si>
  <si>
    <t>Fielding, Electra Gamon</t>
  </si>
  <si>
    <t>Adamson, Shaun Rae</t>
  </si>
  <si>
    <t>Bruestle, Karen B</t>
  </si>
  <si>
    <t>Bedford, Daniel P</t>
  </si>
  <si>
    <t>Bell, Thomas Justin</t>
  </si>
  <si>
    <t>Thompson, Bryant S</t>
  </si>
  <si>
    <t>Drake, Andrew T</t>
  </si>
  <si>
    <t>Mower, DeAnna J</t>
  </si>
  <si>
    <t>Sunderland, Alison A</t>
  </si>
  <si>
    <t>Rhodes, Julie M</t>
  </si>
  <si>
    <t>Berghout, Tamara P</t>
  </si>
  <si>
    <t>Warnock, Brent W</t>
  </si>
  <si>
    <t>Johnson, Jacie S</t>
  </si>
  <si>
    <t>Jones, Charity Anne</t>
  </si>
  <si>
    <t>Anderson, Pamela McCann</t>
  </si>
  <si>
    <t>Roberts, Monte L</t>
  </si>
  <si>
    <t>Hopkins, Lisa K</t>
  </si>
  <si>
    <t>Cummins, Kenton James Edwin</t>
  </si>
  <si>
    <t>Quayle, Tressa S</t>
  </si>
  <si>
    <t>Deakin, Vikki Jan</t>
  </si>
  <si>
    <t>Cadman, Kathleen E</t>
  </si>
  <si>
    <t>Stegen, Amy Jennifer Hale</t>
  </si>
  <si>
    <t>Adams, Mark S</t>
  </si>
  <si>
    <t>Valle, Hugo Edilberto</t>
  </si>
  <si>
    <t>Campbell, Carol Jean</t>
  </si>
  <si>
    <t>Buker, Macey Jon</t>
  </si>
  <si>
    <t>Wolfe, Stephanie Ann</t>
  </si>
  <si>
    <t>Bryson, Jeremy Glen</t>
  </si>
  <si>
    <t>Williams, Monica Jeanne</t>
  </si>
  <si>
    <t>Denniston, Mark W</t>
  </si>
  <si>
    <t>Bachman, Rachel Marie</t>
  </si>
  <si>
    <t>Bonella, Barrett Albert Troy</t>
  </si>
  <si>
    <t>Zeng, Gengsheng Lawrence</t>
  </si>
  <si>
    <t>McGillivray, Shannon Elizabeth</t>
  </si>
  <si>
    <t>Fawcett, Amydee Mackley</t>
  </si>
  <si>
    <t>Richey, Jeffrey W</t>
  </si>
  <si>
    <t>Trimble, John Copin</t>
  </si>
  <si>
    <t>Peckenpaugh, Kacy M</t>
  </si>
  <si>
    <t>Gouldman, Andrea L.</t>
  </si>
  <si>
    <t>Corbin, Nicola Amanda Johanna</t>
  </si>
  <si>
    <t>Griffith, Cass Abigail</t>
  </si>
  <si>
    <t>Amos, Clinton Leon</t>
  </si>
  <si>
    <t>Trampel, Christopher Paul</t>
  </si>
  <si>
    <t>Henke, Teresa Marie</t>
  </si>
  <si>
    <t>Morin, Molly Caitlin</t>
  </si>
  <si>
    <t>De Galvez Aranda, Carlos Francisco</t>
  </si>
  <si>
    <t>Hansen, James Charles</t>
  </si>
  <si>
    <t>Chiou, Fred Yauh-Huei</t>
  </si>
  <si>
    <t>Greenberg, Jessica Michele</t>
  </si>
  <si>
    <t>Robertson, William E</t>
  </si>
  <si>
    <t>Goldbogen, Tamara Davida</t>
  </si>
  <si>
    <t>Anderson, Jennifer Susan</t>
  </si>
  <si>
    <t>Root, Heather T</t>
  </si>
  <si>
    <t>Rushton, Sheryl Jean</t>
  </si>
  <si>
    <t>Covey, Tracy Marie</t>
  </si>
  <si>
    <t>Norman, Jean Marie</t>
  </si>
  <si>
    <t>Feuz, Kyle D</t>
  </si>
  <si>
    <t>Shelley, Gina Lynn</t>
  </si>
  <si>
    <t>La Parra Perez, Alvaro</t>
  </si>
  <si>
    <t>Haislett, Robin Lillian</t>
  </si>
  <si>
    <t>Gillen, Hailey Grace</t>
  </si>
  <si>
    <t>Gnagey, Jennifer Edith</t>
  </si>
  <si>
    <t>Gnagey, Matthew Keith</t>
  </si>
  <si>
    <t>Nielson, Blake E</t>
  </si>
  <si>
    <t>PROF SALES</t>
  </si>
  <si>
    <t>AT&amp;N - AT</t>
  </si>
  <si>
    <t>AT&amp;N -Nutri</t>
  </si>
  <si>
    <t>EAST</t>
  </si>
  <si>
    <t>Adj Market</t>
  </si>
  <si>
    <t>Newbold, Blair</t>
  </si>
  <si>
    <t>Kent, Randall</t>
  </si>
  <si>
    <t>King, Jesse</t>
  </si>
  <si>
    <t>Beynon, Cynthia</t>
  </si>
  <si>
    <t>Rangaraju, Sandeep</t>
  </si>
  <si>
    <t>Clements, Jeff</t>
  </si>
  <si>
    <t>Keinsley, Andrew C</t>
  </si>
  <si>
    <t>Lee, Heeuk "Dennis"</t>
  </si>
  <si>
    <t>Boyle, Randall J</t>
  </si>
  <si>
    <t>Aguilar-Alvarez, David</t>
  </si>
  <si>
    <t>Orrock, Marvin W</t>
  </si>
  <si>
    <t>Kapenda, Jean K</t>
  </si>
  <si>
    <t>Wang, Shijun</t>
  </si>
  <si>
    <t>MM</t>
  </si>
  <si>
    <t>Stevenson, Mark</t>
  </si>
  <si>
    <t>Rabosky, Kristin G</t>
  </si>
  <si>
    <t>Neal, Cora</t>
  </si>
  <si>
    <t>Balgord, Elizabeth A</t>
  </si>
  <si>
    <t>Schramm, Katharina</t>
  </si>
  <si>
    <t>Lancaster, Alexander L</t>
  </si>
  <si>
    <t>Cottle, Brian</t>
  </si>
  <si>
    <t>Jonas, Daniel M</t>
  </si>
  <si>
    <t>Ball, Robert G</t>
  </si>
  <si>
    <t>Johnson, Benjamin A</t>
  </si>
  <si>
    <t>Zhang, Lixuan</t>
  </si>
  <si>
    <t>no</t>
  </si>
  <si>
    <t>Herb, C. Collin</t>
  </si>
  <si>
    <t>Penrod, Janette P</t>
  </si>
  <si>
    <t>Ault, Michael Kennedy</t>
  </si>
  <si>
    <t>Howerton, Leslie D</t>
  </si>
  <si>
    <t>Ridge, Ryan Christopher</t>
  </si>
  <si>
    <t>Barrett-Fox, Jason E</t>
  </si>
  <si>
    <t>Walker, Cody Christian</t>
  </si>
  <si>
    <t>Huxhold, Dianna Marie</t>
  </si>
  <si>
    <t>Costello, Darcie Marie</t>
  </si>
  <si>
    <t>Barlow, Evan Tolman</t>
  </si>
  <si>
    <t>King, Skyler Masaji</t>
  </si>
  <si>
    <t>Stedge, Hannah Lynette</t>
  </si>
  <si>
    <t>Gabler, Conrad Matthew</t>
  </si>
  <si>
    <t>MSE</t>
  </si>
  <si>
    <t>Smith, Mychelle Hadley</t>
  </si>
  <si>
    <t>Butler, Russell Carl</t>
  </si>
  <si>
    <t>DuHadway, Linda Pope</t>
  </si>
  <si>
    <t>Satterthwaite, Faith Joy</t>
  </si>
  <si>
    <t>Foss, Mary Ruth</t>
  </si>
  <si>
    <t>Petersen, Spencer Justin</t>
  </si>
  <si>
    <t>Lawrence, Alexander Castell</t>
  </si>
  <si>
    <t>Winterton, Brad S</t>
  </si>
  <si>
    <t>DVM</t>
  </si>
  <si>
    <t>Beazer, Steven Kendal</t>
  </si>
  <si>
    <t>Rocha, Elizabeth D</t>
  </si>
  <si>
    <t>Cawley, Colleen Marie</t>
  </si>
  <si>
    <t>Hilbig, Bridget E</t>
  </si>
  <si>
    <t>Dunn, Christopher Westwood</t>
  </si>
  <si>
    <t>Frantz, Carie Marie</t>
  </si>
  <si>
    <t>Broderick, Shawn</t>
  </si>
  <si>
    <t>Xiang, Lin</t>
  </si>
  <si>
    <t>Hillhouse, Todd</t>
  </si>
  <si>
    <t>Bauer, Micah J</t>
  </si>
  <si>
    <t>Burnett, Brandon Jay</t>
  </si>
  <si>
    <t>HLTH ADM SRV</t>
  </si>
  <si>
    <t>DHS</t>
  </si>
  <si>
    <t>Orozco, Andres Nevarez</t>
  </si>
  <si>
    <t>Palmer, Miland N</t>
  </si>
  <si>
    <t>Garr, Lindsay Brooke</t>
  </si>
  <si>
    <t>Bryson, Jaylynn</t>
  </si>
  <si>
    <t>Dawson, Shirley A</t>
  </si>
  <si>
    <t>Lewis, Terence Grant</t>
  </si>
  <si>
    <t>Gee, Julie Peila</t>
  </si>
  <si>
    <t>MPH</t>
  </si>
  <si>
    <t>Zimmerman, Ryan</t>
  </si>
  <si>
    <t>Pyle, Danile</t>
  </si>
  <si>
    <t>Jones Kubiak, Aubrey</t>
  </si>
  <si>
    <t>Nair, Dhanya</t>
  </si>
  <si>
    <t>Knughton, Justin</t>
  </si>
  <si>
    <t>Hansen, Vicky</t>
  </si>
  <si>
    <t>W00202338</t>
  </si>
  <si>
    <t>W00334371</t>
  </si>
  <si>
    <t>García, J. Roberto</t>
  </si>
  <si>
    <t>DHSc</t>
  </si>
  <si>
    <t>Merrill, Constance L</t>
  </si>
  <si>
    <t>Hernandez, Ernesto</t>
  </si>
  <si>
    <t>Ward, Taylor</t>
  </si>
  <si>
    <t>Clampitt, Victor S</t>
  </si>
  <si>
    <t>Olson, Eleanor</t>
  </si>
  <si>
    <t>Wang, WeiWei</t>
  </si>
  <si>
    <t>Kispert, Miranda</t>
  </si>
  <si>
    <t>MLIS</t>
  </si>
  <si>
    <t>Moore, Michael</t>
  </si>
  <si>
    <t>DO</t>
  </si>
  <si>
    <t>Weber State University 2017-2018 Faculty Equity Model</t>
  </si>
  <si>
    <t>2016-17 MARKET</t>
  </si>
  <si>
    <t>2017-2018 9M FTE SALARY</t>
  </si>
  <si>
    <t>Baltazar, Andrea</t>
  </si>
  <si>
    <t>Hartwig, David</t>
  </si>
  <si>
    <t>Petersen, Emily</t>
  </si>
  <si>
    <t>Smith, Abraham</t>
  </si>
  <si>
    <t>Cumpsty, Rebekah</t>
  </si>
  <si>
    <t>Esquivias-Argelaguet, Chantal</t>
  </si>
  <si>
    <t>Chambers, Valerie</t>
  </si>
  <si>
    <t>Stoddard, Brandon</t>
  </si>
  <si>
    <t>Roberts, Gavin</t>
  </si>
  <si>
    <t>Yencha, Christopher</t>
  </si>
  <si>
    <t>Huang, Yan</t>
  </si>
  <si>
    <t>Hunter, Heather</t>
  </si>
  <si>
    <t>Aguilar, Christina</t>
  </si>
  <si>
    <t>Hanaki, Saori</t>
  </si>
  <si>
    <t>Speicher, Stephanie</t>
  </si>
  <si>
    <t>Al-Gahmi, Abdulmalek</t>
  </si>
  <si>
    <t>Squadroni, Cody</t>
  </si>
  <si>
    <t>Hepler, AJ</t>
  </si>
  <si>
    <t>Bybee, Brock</t>
  </si>
  <si>
    <t>Hopkin, Joe</t>
  </si>
  <si>
    <t>DDS</t>
  </si>
  <si>
    <t>O'Neil, Christine</t>
  </si>
  <si>
    <t>Miller, George</t>
  </si>
  <si>
    <t>Ardern, Rachel</t>
  </si>
  <si>
    <t>Reynolds, Mary Anne</t>
  </si>
  <si>
    <t>Openshaw, Deon</t>
  </si>
  <si>
    <t>Ukena, Sage</t>
  </si>
  <si>
    <t>Gunnell, Megan</t>
  </si>
  <si>
    <t>Jeffrey, Carrie</t>
  </si>
  <si>
    <t>Page, Angela</t>
  </si>
  <si>
    <t>Allen, Juanita</t>
  </si>
  <si>
    <t>Heugly, Susan</t>
  </si>
  <si>
    <t>Weston, Nancy</t>
  </si>
  <si>
    <t>FNP</t>
  </si>
  <si>
    <t>Walters, C. David</t>
  </si>
  <si>
    <t>Crook, Matthew</t>
  </si>
  <si>
    <t>Herrmann, Sarah</t>
  </si>
  <si>
    <t>Mansfield, Cade</t>
  </si>
  <si>
    <t>Morris, Robert</t>
  </si>
  <si>
    <t>Yoder, David</t>
  </si>
  <si>
    <t>Dunn, Charles</t>
  </si>
  <si>
    <t>Paulson, Matthew</t>
  </si>
  <si>
    <t>Adachi, Tomono</t>
  </si>
  <si>
    <t>Median</t>
  </si>
  <si>
    <t>Fall median</t>
  </si>
  <si>
    <t>Faculty Equity Model</t>
  </si>
  <si>
    <r>
      <t xml:space="preserve">The Faculty Equity Model is a report internal to Weber State University used to compare faculty salaries across the institution and to salaries at other public colleges and universities. The comparable salaries are taken from a survey published by the College and University Professional Association for Human Resources (CUPA-HR):  </t>
    </r>
    <r>
      <rPr>
        <i/>
        <sz val="9"/>
        <rFont val="Arial"/>
        <family val="2"/>
      </rPr>
      <t>Faculty in Higher Education Salary Report Four-Year Institutions for the 2016-17 Academic Year</t>
    </r>
    <r>
      <rPr>
        <sz val="9"/>
        <rFont val="Arial"/>
        <family val="2"/>
      </rPr>
      <t>. WSU has permission from CUPA-HR to use their data in this model and post it for access by the faculty at our institution. It may not be reproduced for others outside of Weber State University.</t>
    </r>
  </si>
  <si>
    <t>Faculty listed in the equity model include all contract salaried faculty whose appointment started by the date the model was posted and who are not otherwise on a one-year, temporary contract or paid 100% from a grant or contract.</t>
  </si>
  <si>
    <t>Following are definitions and descriptions for columns with formulas:</t>
  </si>
  <si>
    <r>
      <t xml:space="preserve">MARKET </t>
    </r>
    <r>
      <rPr>
        <sz val="10.5"/>
        <rFont val="Arial Narrow"/>
        <family val="2"/>
      </rPr>
      <t xml:space="preserve">- a value taken from the survey referenced above based on the discipline and rank using the unweighted average for all public institutions </t>
    </r>
    <r>
      <rPr>
        <u/>
        <sz val="10.5"/>
        <rFont val="Arial Narrow"/>
        <family val="2"/>
      </rPr>
      <t xml:space="preserve">CUPA Code </t>
    </r>
    <r>
      <rPr>
        <sz val="10.5"/>
        <rFont val="Arial Narrow"/>
        <family val="2"/>
      </rPr>
      <t>- the CUPA-HR discipline code used for the market value</t>
    </r>
  </si>
  <si>
    <r>
      <t xml:space="preserve">Adj for Degree </t>
    </r>
    <r>
      <rPr>
        <sz val="10.5"/>
        <rFont val="Arial Narrow"/>
        <family val="2"/>
      </rPr>
      <t xml:space="preserve">- Market x a percent adjustment for a degree other than the terminal degree for the discipline </t>
    </r>
    <r>
      <rPr>
        <u/>
        <sz val="10.5"/>
        <rFont val="Arial Narrow"/>
        <family val="2"/>
      </rPr>
      <t xml:space="preserve">Adjusted Market </t>
    </r>
    <r>
      <rPr>
        <sz val="10.5"/>
        <rFont val="Arial Narrow"/>
        <family val="2"/>
      </rPr>
      <t>- Market + Adj for Degree</t>
    </r>
  </si>
  <si>
    <r>
      <t xml:space="preserve">9M FTE Salary </t>
    </r>
    <r>
      <rPr>
        <sz val="10.5"/>
        <rFont val="Arial Narrow"/>
        <family val="2"/>
      </rPr>
      <t>- Annual base salary converted to 9M full-time (so 10 month contract converted to 9 month and half time contract converted to full time, etc.) Does not include chair stipends or supplemental pay.</t>
    </r>
  </si>
  <si>
    <r>
      <t xml:space="preserve">Act/Mkt </t>
    </r>
    <r>
      <rPr>
        <sz val="10.5"/>
        <rFont val="Arial Narrow"/>
        <family val="2"/>
      </rPr>
      <t>- Total 9M FTE Salary divided by Adjusted Market</t>
    </r>
  </si>
  <si>
    <r>
      <t xml:space="preserve">Mkt x .9428 </t>
    </r>
    <r>
      <rPr>
        <sz val="10.5"/>
        <rFont val="Arial Narrow"/>
        <family val="2"/>
      </rPr>
      <t xml:space="preserve">- 94.28% of the Adjusted Market (percent was determined when the model was first done in 1995 by using the average of the Act/Adj Mkt column - it has been kept static since) </t>
    </r>
    <r>
      <rPr>
        <u/>
        <sz val="10.5"/>
        <rFont val="Arial Narrow"/>
        <family val="2"/>
      </rPr>
      <t xml:space="preserve">Dev Yr Rank </t>
    </r>
    <r>
      <rPr>
        <sz val="10.5"/>
        <rFont val="Arial Narrow"/>
        <family val="2"/>
      </rPr>
      <t>- Used to adjust for the average number of years determined for each rank:</t>
    </r>
  </si>
  <si>
    <t>For Professors: If Yrs in Rank &gt; 20 then 20 + (Yrs in Rank -20)/2 -11 else Yrs in Rank -11 For Associate Professors: If Yrs in Rank &gt; 7 then 4 else Yrs in Rank -3</t>
  </si>
  <si>
    <t>For Assistant Profs &amp; Instructors: If Yrs in Rank &gt; 6 then 4 else Yrs in Rank -2</t>
  </si>
  <si>
    <t>For Professors: Adj Mkt + (Adj Mkt * .01 * Dev Yr Rnk)</t>
  </si>
  <si>
    <r>
      <t xml:space="preserve">For All Other Ranks: Adj Mkt + (Adj Mkt * .015 * Dev Yr Rnk) </t>
    </r>
    <r>
      <rPr>
        <u/>
        <sz val="10.5"/>
        <rFont val="Arial Narrow"/>
        <family val="2"/>
      </rPr>
      <t xml:space="preserve">Actual/Equitable </t>
    </r>
    <r>
      <rPr>
        <sz val="10.5"/>
        <rFont val="Arial Narrow"/>
        <family val="2"/>
      </rPr>
      <t xml:space="preserve">- ratio of 9M FTE Salary to Equitable Salary </t>
    </r>
    <r>
      <rPr>
        <u/>
        <sz val="10.5"/>
        <rFont val="Arial Narrow"/>
        <family val="2"/>
      </rPr>
      <t xml:space="preserve">Actual - Equitable </t>
    </r>
    <r>
      <rPr>
        <sz val="10.5"/>
        <rFont val="Arial Narrow"/>
        <family val="2"/>
      </rPr>
      <t>- 9M FTE Salary - Equitable Salary</t>
    </r>
  </si>
  <si>
    <t>Harmston, Catherine</t>
  </si>
  <si>
    <t>Not in 2017-2018 Equity Model</t>
  </si>
  <si>
    <t>Holland, Scott M</t>
  </si>
  <si>
    <t>W00016155</t>
  </si>
  <si>
    <t>Bateman, Steven</t>
  </si>
  <si>
    <t>Barberi-Weil, Mikelle</t>
  </si>
  <si>
    <t>W00004393</t>
  </si>
  <si>
    <t>Plain, Kenneth</t>
  </si>
  <si>
    <t>W00209246</t>
  </si>
  <si>
    <t>Foss, Taylor</t>
  </si>
  <si>
    <t>W01327198</t>
  </si>
  <si>
    <t>Transleau, Samantha</t>
  </si>
  <si>
    <t>W00375859</t>
  </si>
  <si>
    <t>Marin, Katie</t>
  </si>
  <si>
    <t>W00317613</t>
  </si>
  <si>
    <t>Strahan, Jeffry</t>
  </si>
  <si>
    <t>W01329892</t>
  </si>
  <si>
    <t>Gomez, Stephanie</t>
  </si>
  <si>
    <t>W00201701</t>
  </si>
  <si>
    <t>Clark, Daniel</t>
  </si>
  <si>
    <t>W01317215</t>
  </si>
  <si>
    <t>Lewis-Rogers, Nicole</t>
  </si>
  <si>
    <t>W01318776</t>
  </si>
  <si>
    <t>Connors, Patrice</t>
  </si>
  <si>
    <t>W01084265</t>
  </si>
  <si>
    <t>Huang, Teh-yi (Dori)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</si>
</sst>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;\-0;;@\ "/>
  </numFmts>
  <fonts count="21">
    <font>
      <sz val="10"/>
      <name val="Arial"/>
    </font>
    <font>
      <sz val="8"/>
      <name val="Arial"/>
      <family val="2"/>
    </font>
    <font>
      <sz val="8"/>
      <name val="CG Times"/>
    </font>
    <font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2"/>
      <name val="Arial Narrow"/>
      <family val="2"/>
    </font>
    <font>
      <u/>
      <sz val="12"/>
      <name val="Arial Narrow"/>
      <family val="2"/>
    </font>
    <font>
      <sz val="12"/>
      <name val="Times New Roman"/>
      <family val="1"/>
    </font>
    <font>
      <sz val="12"/>
      <name val="Arial Black"/>
      <family val="2"/>
    </font>
    <font>
      <sz val="14"/>
      <name val="BernhardMod BT"/>
      <family val="1"/>
    </font>
    <font>
      <sz val="14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.5"/>
      <name val="Arial"/>
      <family val="2"/>
    </font>
    <font>
      <b/>
      <sz val="10.5"/>
      <name val="Arial Narrow"/>
      <family val="2"/>
    </font>
    <font>
      <sz val="10.5"/>
      <name val="Arial Narrow"/>
      <family val="2"/>
    </font>
    <font>
      <b/>
      <sz val="11.5"/>
      <name val="Arial Narrow"/>
      <family val="2"/>
    </font>
    <font>
      <u/>
      <sz val="10.5"/>
      <name val="Arial Narrow"/>
      <family val="2"/>
    </font>
    <font>
      <sz val="10"/>
      <color rgb="FF000000"/>
      <name val="ARIAL"/>
      <family val="16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3" fillId="2" borderId="0"/>
  </cellStyleXfs>
  <cellXfs count="64">
    <xf numFmtId="0" fontId="0" fillId="2" borderId="0" xfId="0" applyFill="1"/>
    <xf numFmtId="1" fontId="1" fillId="0" borderId="0" xfId="0" applyNumberFormat="1" applyFont="1" applyFill="1" applyAlignment="1">
      <alignment horizontal="center" vertical="top"/>
    </xf>
    <xf numFmtId="0" fontId="3" fillId="0" borderId="0" xfId="0" applyFont="1" applyFill="1"/>
    <xf numFmtId="0" fontId="1" fillId="0" borderId="0" xfId="0" applyFont="1" applyFill="1" applyAlignment="1">
      <alignment vertical="top"/>
    </xf>
    <xf numFmtId="3" fontId="1" fillId="0" borderId="0" xfId="1" applyFont="1" applyFill="1" applyAlignment="1">
      <alignment vertical="top"/>
    </xf>
    <xf numFmtId="165" fontId="1" fillId="0" borderId="0" xfId="0" applyNumberFormat="1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horizontal="right" vertical="top" indent="1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3" fontId="1" fillId="0" borderId="0" xfId="1" applyFont="1" applyFill="1" applyAlignment="1">
      <alignment horizontal="center" vertical="top"/>
    </xf>
    <xf numFmtId="165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3" fontId="1" fillId="0" borderId="0" xfId="1" applyFont="1" applyFill="1"/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/>
    <xf numFmtId="0" fontId="1" fillId="0" borderId="0" xfId="0" applyFont="1" applyFill="1" applyAlignment="1">
      <alignment horizontal="right" indent="1"/>
    </xf>
    <xf numFmtId="165" fontId="1" fillId="0" borderId="0" xfId="0" applyNumberFormat="1" applyFont="1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3" fontId="1" fillId="0" borderId="0" xfId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4" fontId="1" fillId="0" borderId="0" xfId="1" applyNumberFormat="1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3" fontId="5" fillId="0" borderId="0" xfId="1" applyFont="1" applyFill="1" applyAlignment="1">
      <alignment horizontal="center" wrapText="1"/>
    </xf>
    <xf numFmtId="0" fontId="4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3" fontId="1" fillId="0" borderId="0" xfId="1" applyFont="1" applyFill="1" applyAlignment="1"/>
    <xf numFmtId="164" fontId="1" fillId="0" borderId="0" xfId="0" applyNumberFormat="1" applyFont="1" applyFill="1" applyAlignment="1"/>
    <xf numFmtId="0" fontId="9" fillId="0" borderId="0" xfId="0" applyFont="1" applyFill="1"/>
    <xf numFmtId="1" fontId="1" fillId="0" borderId="0" xfId="0" quotePrefix="1" applyNumberFormat="1" applyFont="1" applyFill="1" applyAlignment="1">
      <alignment horizontal="center" vertical="center"/>
    </xf>
    <xf numFmtId="0" fontId="0" fillId="0" borderId="0" xfId="0"/>
    <xf numFmtId="4" fontId="0" fillId="0" borderId="0" xfId="0" applyNumberFormat="1" applyAlignment="1">
      <alignment vertical="top"/>
    </xf>
    <xf numFmtId="0" fontId="10" fillId="0" borderId="0" xfId="0" applyFont="1" applyFill="1" applyAlignment="1"/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19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vertical="center" wrapText="1"/>
    </xf>
    <xf numFmtId="0" fontId="17" fillId="2" borderId="0" xfId="0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Fill="1" applyBorder="1" applyAlignment="1">
      <alignment horizontal="center" vertical="top" wrapText="1"/>
    </xf>
  </cellXfs>
  <cellStyles count="2">
    <cellStyle name="Comma0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49"/>
  <sheetViews>
    <sheetView tabSelected="1" zoomScale="115" zoomScaleNormal="115" workbookViewId="0">
      <pane ySplit="9" topLeftCell="A10" activePane="bottomLeft" state="frozen"/>
      <selection activeCell="A7" sqref="A7"/>
      <selection pane="bottomLeft" activeCell="A10" sqref="A10"/>
    </sheetView>
  </sheetViews>
  <sheetFormatPr defaultColWidth="9.08984375" defaultRowHeight="12.5"/>
  <cols>
    <col min="1" max="1" width="6.36328125" style="13" customWidth="1"/>
    <col min="2" max="2" width="13" style="13" bestFit="1" customWidth="1"/>
    <col min="3" max="3" width="28.90625" style="13" bestFit="1" customWidth="1"/>
    <col min="4" max="4" width="4.36328125" style="14" bestFit="1" customWidth="1"/>
    <col min="5" max="5" width="5.54296875" style="15" bestFit="1" customWidth="1"/>
    <col min="6" max="6" width="7" style="15" bestFit="1" customWidth="1"/>
    <col min="7" max="7" width="4.90625" style="15" bestFit="1" customWidth="1"/>
    <col min="8" max="8" width="5.08984375" style="15" bestFit="1" customWidth="1"/>
    <col min="9" max="9" width="4.6328125" style="15" bestFit="1" customWidth="1"/>
    <col min="10" max="10" width="4.6328125" style="15" customWidth="1"/>
    <col min="11" max="11" width="5.1796875" style="13" customWidth="1"/>
    <col min="12" max="12" width="5.90625" style="13" bestFit="1" customWidth="1"/>
    <col min="13" max="13" width="5.1796875" style="13" bestFit="1" customWidth="1"/>
    <col min="14" max="14" width="6.81640625" style="16" customWidth="1"/>
    <col min="15" max="15" width="4.90625" style="17" customWidth="1"/>
    <col min="16" max="16" width="5.36328125" style="18" customWidth="1"/>
    <col min="17" max="17" width="5.90625" style="16" customWidth="1"/>
    <col min="18" max="18" width="8.1796875" style="4" bestFit="1" customWidth="1"/>
    <col min="19" max="19" width="5.90625" style="12" customWidth="1"/>
    <col min="20" max="20" width="4.54296875" style="19" customWidth="1"/>
    <col min="21" max="21" width="5.90625" style="16" customWidth="1"/>
    <col min="22" max="22" width="5" style="13" customWidth="1"/>
    <col min="23" max="24" width="6.81640625" style="16" customWidth="1"/>
    <col min="25" max="25" width="6.81640625" style="13" bestFit="1" customWidth="1"/>
    <col min="26" max="26" width="7.90625" style="20" customWidth="1"/>
    <col min="27" max="16384" width="9.08984375" style="8"/>
  </cols>
  <sheetData>
    <row r="1" spans="1:26" ht="18">
      <c r="A1" s="50" t="s">
        <v>667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2" customFormat="1" ht="18" hidden="1">
      <c r="A2" s="3"/>
      <c r="B2" s="63"/>
      <c r="C2" s="63"/>
      <c r="D2" s="3">
        <v>11</v>
      </c>
      <c r="E2" s="9">
        <v>20</v>
      </c>
      <c r="F2" s="9"/>
      <c r="G2" s="9"/>
      <c r="H2" s="9"/>
      <c r="I2" s="9">
        <v>0.01</v>
      </c>
      <c r="J2" s="9"/>
      <c r="K2" s="3"/>
      <c r="L2" s="3"/>
      <c r="M2" s="3"/>
      <c r="N2" s="4"/>
      <c r="O2" s="1"/>
      <c r="P2" s="5"/>
      <c r="Q2" s="4"/>
      <c r="R2" s="4"/>
      <c r="S2" s="6"/>
      <c r="T2" s="7"/>
      <c r="U2" s="4"/>
      <c r="V2" s="3"/>
      <c r="W2" s="4"/>
      <c r="X2" s="4"/>
      <c r="Y2" s="3"/>
      <c r="Z2" s="5"/>
    </row>
    <row r="3" spans="1:26" s="2" customFormat="1" hidden="1">
      <c r="A3" s="3"/>
      <c r="B3" s="3"/>
      <c r="C3" s="3"/>
      <c r="D3" s="3">
        <v>3</v>
      </c>
      <c r="E3" s="9">
        <v>7</v>
      </c>
      <c r="F3" s="9"/>
      <c r="G3" s="9"/>
      <c r="H3" s="9"/>
      <c r="I3" s="9">
        <v>1.4999999999999999E-2</v>
      </c>
      <c r="J3" s="9"/>
      <c r="K3" s="3"/>
      <c r="L3" s="3"/>
      <c r="M3" s="3"/>
      <c r="N3" s="4"/>
      <c r="O3" s="1"/>
      <c r="P3" s="5"/>
      <c r="Q3" s="4"/>
      <c r="R3" s="4"/>
      <c r="S3" s="6"/>
      <c r="T3" s="7"/>
      <c r="U3" s="4"/>
      <c r="V3" s="3"/>
      <c r="W3" s="4"/>
      <c r="X3" s="4"/>
      <c r="Y3" s="3"/>
      <c r="Z3" s="5"/>
    </row>
    <row r="4" spans="1:26" s="2" customFormat="1" hidden="1">
      <c r="A4" s="3"/>
      <c r="B4" s="3"/>
      <c r="C4" s="3"/>
      <c r="D4" s="3">
        <v>2</v>
      </c>
      <c r="E4" s="9">
        <v>6</v>
      </c>
      <c r="F4" s="9"/>
      <c r="G4" s="9"/>
      <c r="H4" s="9"/>
      <c r="I4" s="9">
        <v>1.4999999999999999E-2</v>
      </c>
      <c r="J4" s="9"/>
      <c r="K4" s="3"/>
      <c r="L4" s="3"/>
      <c r="M4" s="3"/>
      <c r="N4" s="4"/>
      <c r="O4" s="1"/>
      <c r="P4" s="5"/>
      <c r="Q4" s="4"/>
      <c r="R4" s="4"/>
      <c r="S4" s="6"/>
      <c r="T4" s="7"/>
      <c r="U4" s="4"/>
      <c r="V4" s="3"/>
      <c r="W4" s="4"/>
      <c r="X4" s="4"/>
      <c r="Y4" s="3"/>
      <c r="Z4" s="5"/>
    </row>
    <row r="5" spans="1:26" s="2" customFormat="1" hidden="1">
      <c r="A5" s="3"/>
      <c r="B5" s="3"/>
      <c r="C5" s="3"/>
      <c r="D5" s="3"/>
      <c r="E5" s="9"/>
      <c r="F5" s="9"/>
      <c r="G5" s="9"/>
      <c r="H5" s="9"/>
      <c r="I5" s="9"/>
      <c r="J5" s="9"/>
      <c r="K5" s="3"/>
      <c r="L5" s="3"/>
      <c r="M5" s="3"/>
      <c r="N5" s="4"/>
      <c r="O5" s="1"/>
      <c r="P5" s="5"/>
      <c r="Q5" s="4"/>
      <c r="R5" s="4"/>
      <c r="S5" s="6"/>
      <c r="T5" s="7"/>
      <c r="U5" s="4"/>
      <c r="V5" s="3"/>
      <c r="W5" s="4"/>
      <c r="X5" s="4"/>
      <c r="Y5" s="3"/>
      <c r="Z5" s="5"/>
    </row>
    <row r="6" spans="1:26" s="2" customFormat="1" hidden="1">
      <c r="A6" s="3"/>
      <c r="B6" s="3"/>
      <c r="C6" s="3"/>
      <c r="D6" s="3">
        <v>2</v>
      </c>
      <c r="E6" s="9">
        <v>6</v>
      </c>
      <c r="F6" s="9"/>
      <c r="G6" s="9"/>
      <c r="H6" s="9"/>
      <c r="I6" s="9">
        <v>1.4999999999999999E-2</v>
      </c>
      <c r="J6" s="9"/>
      <c r="K6" s="3"/>
      <c r="L6" s="3"/>
      <c r="M6" s="3"/>
      <c r="N6" s="4"/>
      <c r="O6" s="1"/>
      <c r="P6" s="5"/>
      <c r="Q6" s="4"/>
      <c r="R6" s="4"/>
      <c r="S6" s="6"/>
      <c r="T6" s="7"/>
      <c r="U6" s="4"/>
      <c r="V6" s="3"/>
      <c r="W6" s="4"/>
      <c r="X6" s="4"/>
      <c r="Y6" s="3"/>
      <c r="Z6" s="5"/>
    </row>
    <row r="7" spans="1:26" s="2" customFormat="1" hidden="1">
      <c r="A7" s="3"/>
      <c r="B7" s="3"/>
      <c r="C7" s="3"/>
      <c r="D7" s="3"/>
      <c r="E7" s="9"/>
      <c r="F7" s="9"/>
      <c r="G7" s="9"/>
      <c r="H7" s="9"/>
      <c r="I7" s="9"/>
      <c r="J7" s="9"/>
      <c r="K7" s="3"/>
      <c r="L7" s="3"/>
      <c r="M7" s="3"/>
      <c r="N7" s="4"/>
      <c r="O7" s="1"/>
      <c r="P7" s="5"/>
      <c r="Q7" s="4"/>
      <c r="R7" s="4"/>
      <c r="S7" s="6"/>
      <c r="T7" s="7"/>
      <c r="U7" s="10" t="s">
        <v>201</v>
      </c>
      <c r="V7" s="9"/>
      <c r="W7" s="10"/>
      <c r="X7" s="10"/>
      <c r="Y7" s="9"/>
      <c r="Z7" s="11" t="s">
        <v>233</v>
      </c>
    </row>
    <row r="8" spans="1:26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11"/>
    </row>
    <row r="9" spans="1:26" s="21" customFormat="1" ht="35.4" customHeight="1">
      <c r="A9" s="22" t="s">
        <v>286</v>
      </c>
      <c r="B9" s="22" t="s">
        <v>213</v>
      </c>
      <c r="C9" s="22" t="s">
        <v>232</v>
      </c>
      <c r="D9" s="26" t="s">
        <v>285</v>
      </c>
      <c r="E9" s="15" t="s">
        <v>211</v>
      </c>
      <c r="F9" s="15" t="s">
        <v>434</v>
      </c>
      <c r="G9" s="15" t="s">
        <v>222</v>
      </c>
      <c r="H9" s="15" t="s">
        <v>254</v>
      </c>
      <c r="I9" s="15" t="s">
        <v>243</v>
      </c>
      <c r="J9" s="15" t="s">
        <v>284</v>
      </c>
      <c r="K9" s="23" t="s">
        <v>274</v>
      </c>
      <c r="L9" s="23" t="s">
        <v>275</v>
      </c>
      <c r="M9" s="23" t="s">
        <v>276</v>
      </c>
      <c r="N9" s="24" t="s">
        <v>668</v>
      </c>
      <c r="O9" s="25" t="s">
        <v>277</v>
      </c>
      <c r="P9" s="26" t="s">
        <v>278</v>
      </c>
      <c r="Q9" s="24" t="s">
        <v>576</v>
      </c>
      <c r="R9" s="24" t="s">
        <v>669</v>
      </c>
      <c r="S9" s="27" t="s">
        <v>200</v>
      </c>
      <c r="T9" s="23" t="s">
        <v>279</v>
      </c>
      <c r="U9" s="28" t="s">
        <v>280</v>
      </c>
      <c r="V9" s="23" t="s">
        <v>281</v>
      </c>
      <c r="W9" s="24" t="s">
        <v>282</v>
      </c>
      <c r="X9" s="41" t="s">
        <v>387</v>
      </c>
      <c r="Y9" s="23" t="s">
        <v>283</v>
      </c>
      <c r="Z9" s="26" t="s">
        <v>375</v>
      </c>
    </row>
    <row r="10" spans="1:26" s="36" customFormat="1">
      <c r="A10" s="29" t="s">
        <v>198</v>
      </c>
      <c r="B10" s="29" t="s">
        <v>312</v>
      </c>
      <c r="C10" s="42" t="s">
        <v>314</v>
      </c>
      <c r="D10" s="29"/>
      <c r="E10" s="30" t="s">
        <v>259</v>
      </c>
      <c r="F10" s="30" t="s">
        <v>435</v>
      </c>
      <c r="G10" s="30" t="s">
        <v>218</v>
      </c>
      <c r="H10" s="30" t="s">
        <v>252</v>
      </c>
      <c r="I10" s="30" t="s">
        <v>257</v>
      </c>
      <c r="J10" s="30">
        <v>61120</v>
      </c>
      <c r="K10" s="29">
        <v>2008</v>
      </c>
      <c r="L10" s="29"/>
      <c r="M10" s="29">
        <v>2003</v>
      </c>
      <c r="N10" s="31">
        <v>88324</v>
      </c>
      <c r="O10" s="32" t="s">
        <v>166</v>
      </c>
      <c r="P10" s="33">
        <f t="shared" ref="P10:P41" si="0">IF(D10&lt;&gt;0,N10*D10*0.1,0)</f>
        <v>0</v>
      </c>
      <c r="Q10" s="31">
        <f t="shared" ref="Q10:Q73" si="1">N10+P10</f>
        <v>88324</v>
      </c>
      <c r="R10" s="43">
        <v>78268</v>
      </c>
      <c r="S10" s="34">
        <f t="shared" ref="S10:S73" si="2">IF(Q10=0,0,ROUND(R10/Q10,4))</f>
        <v>0.8861</v>
      </c>
      <c r="T10" s="35">
        <f t="shared" ref="T10:T73" si="3">2017-K10+L10</f>
        <v>9</v>
      </c>
      <c r="U10" s="31">
        <f t="shared" ref="U10:U73" si="4">ROUND(Q10*0.9428,0)</f>
        <v>83272</v>
      </c>
      <c r="V10" s="35">
        <f>IF(T10&gt;$E$2,$E$2+(T10-$E$2)/2-$D$2,T10-$D$2)</f>
        <v>-2</v>
      </c>
      <c r="W10" s="31">
        <f>ROUND(U10+(U10*$I$2*V10),0)</f>
        <v>81607</v>
      </c>
      <c r="X10" s="34">
        <f t="shared" ref="X10:X73" si="5">R10/W10</f>
        <v>0.95908439227027098</v>
      </c>
      <c r="Y10" s="29">
        <f t="shared" ref="Y10:Y73" si="6">IF(W10=0,0,+R10-W10)</f>
        <v>-3339</v>
      </c>
      <c r="Z10" s="33">
        <f t="shared" ref="Z10:Z73" si="7">IF(Y10&gt;0,0,Y10)</f>
        <v>-3339</v>
      </c>
    </row>
    <row r="11" spans="1:26" s="36" customFormat="1">
      <c r="A11" s="29" t="s">
        <v>198</v>
      </c>
      <c r="B11" s="29" t="s">
        <v>312</v>
      </c>
      <c r="C11" s="42" t="s">
        <v>57</v>
      </c>
      <c r="D11" s="29"/>
      <c r="E11" s="30" t="s">
        <v>259</v>
      </c>
      <c r="F11" s="30" t="s">
        <v>435</v>
      </c>
      <c r="G11" s="30" t="s">
        <v>218</v>
      </c>
      <c r="H11" s="30" t="s">
        <v>252</v>
      </c>
      <c r="I11" s="30" t="s">
        <v>257</v>
      </c>
      <c r="J11" s="30">
        <v>61120</v>
      </c>
      <c r="K11" s="29">
        <v>2010</v>
      </c>
      <c r="L11" s="29"/>
      <c r="M11" s="29">
        <v>1991</v>
      </c>
      <c r="N11" s="31">
        <v>88324</v>
      </c>
      <c r="O11" s="32" t="s">
        <v>166</v>
      </c>
      <c r="P11" s="33">
        <f t="shared" si="0"/>
        <v>0</v>
      </c>
      <c r="Q11" s="31">
        <f t="shared" si="1"/>
        <v>88324</v>
      </c>
      <c r="R11" s="43">
        <v>69939</v>
      </c>
      <c r="S11" s="34">
        <f t="shared" si="2"/>
        <v>0.79179999999999995</v>
      </c>
      <c r="T11" s="35">
        <f t="shared" si="3"/>
        <v>7</v>
      </c>
      <c r="U11" s="31">
        <f t="shared" si="4"/>
        <v>83272</v>
      </c>
      <c r="V11" s="35">
        <f>IF(T11&gt;$E$2,$E$2+(T11-$E$2)/2-$D$2,T11-$D$2)</f>
        <v>-4</v>
      </c>
      <c r="W11" s="31">
        <f>ROUND(U11+(U11*$I$2*V11),0)</f>
        <v>79941</v>
      </c>
      <c r="X11" s="34">
        <f t="shared" si="5"/>
        <v>0.87488272601043271</v>
      </c>
      <c r="Y11" s="29">
        <f t="shared" si="6"/>
        <v>-10002</v>
      </c>
      <c r="Z11" s="33">
        <f t="shared" si="7"/>
        <v>-10002</v>
      </c>
    </row>
    <row r="12" spans="1:26" s="36" customFormat="1">
      <c r="A12" s="29" t="s">
        <v>198</v>
      </c>
      <c r="B12" s="29" t="s">
        <v>312</v>
      </c>
      <c r="C12" s="42" t="s">
        <v>313</v>
      </c>
      <c r="D12" s="29"/>
      <c r="E12" s="30" t="s">
        <v>259</v>
      </c>
      <c r="F12" s="30" t="s">
        <v>435</v>
      </c>
      <c r="G12" s="30" t="s">
        <v>218</v>
      </c>
      <c r="H12" s="30" t="s">
        <v>252</v>
      </c>
      <c r="I12" s="30" t="s">
        <v>257</v>
      </c>
      <c r="J12" s="30">
        <v>61120</v>
      </c>
      <c r="K12" s="29">
        <v>2004</v>
      </c>
      <c r="L12" s="29"/>
      <c r="M12" s="29">
        <v>1993</v>
      </c>
      <c r="N12" s="31">
        <v>88324</v>
      </c>
      <c r="O12" s="32" t="s">
        <v>166</v>
      </c>
      <c r="P12" s="33">
        <f t="shared" si="0"/>
        <v>0</v>
      </c>
      <c r="Q12" s="31">
        <f t="shared" si="1"/>
        <v>88324</v>
      </c>
      <c r="R12" s="43">
        <v>85111</v>
      </c>
      <c r="S12" s="34">
        <f t="shared" si="2"/>
        <v>0.96360000000000001</v>
      </c>
      <c r="T12" s="35">
        <f t="shared" si="3"/>
        <v>13</v>
      </c>
      <c r="U12" s="31">
        <f t="shared" si="4"/>
        <v>83272</v>
      </c>
      <c r="V12" s="35">
        <f>IF(T12&gt;$E$2,$E$2+(T12-$E$2)/2-$D$2,T12-$D$2)</f>
        <v>2</v>
      </c>
      <c r="W12" s="31">
        <f>ROUND(U12+(U12*$I$2*V12),0)</f>
        <v>84937</v>
      </c>
      <c r="X12" s="34">
        <f t="shared" si="5"/>
        <v>1.0020485771807339</v>
      </c>
      <c r="Y12" s="29">
        <f t="shared" si="6"/>
        <v>174</v>
      </c>
      <c r="Z12" s="33">
        <f t="shared" si="7"/>
        <v>0</v>
      </c>
    </row>
    <row r="13" spans="1:26" s="36" customFormat="1">
      <c r="A13" s="29" t="s">
        <v>198</v>
      </c>
      <c r="B13" s="29" t="s">
        <v>312</v>
      </c>
      <c r="C13" s="42" t="s">
        <v>439</v>
      </c>
      <c r="D13" s="29"/>
      <c r="E13" s="30" t="s">
        <v>259</v>
      </c>
      <c r="F13" s="30" t="s">
        <v>435</v>
      </c>
      <c r="G13" s="30" t="s">
        <v>218</v>
      </c>
      <c r="H13" s="30" t="s">
        <v>252</v>
      </c>
      <c r="I13" s="30" t="s">
        <v>257</v>
      </c>
      <c r="J13" s="30">
        <v>61120</v>
      </c>
      <c r="K13" s="29">
        <v>2015</v>
      </c>
      <c r="L13" s="29"/>
      <c r="M13" s="29">
        <v>1986</v>
      </c>
      <c r="N13" s="31">
        <v>88324</v>
      </c>
      <c r="O13" s="32" t="s">
        <v>166</v>
      </c>
      <c r="P13" s="33">
        <f t="shared" si="0"/>
        <v>0</v>
      </c>
      <c r="Q13" s="31">
        <f t="shared" si="1"/>
        <v>88324</v>
      </c>
      <c r="R13" s="43">
        <v>76375</v>
      </c>
      <c r="S13" s="34">
        <f t="shared" si="2"/>
        <v>0.86470000000000002</v>
      </c>
      <c r="T13" s="35">
        <f t="shared" si="3"/>
        <v>2</v>
      </c>
      <c r="U13" s="31">
        <f t="shared" si="4"/>
        <v>83272</v>
      </c>
      <c r="V13" s="35">
        <f>IF(T13&gt;$E$2,$E$2+(T13-$E$2)/2-$D$2,T13-$D$2)</f>
        <v>-9</v>
      </c>
      <c r="W13" s="31">
        <f>ROUND(U13+(U13*$I$2*V13),0)</f>
        <v>75778</v>
      </c>
      <c r="X13" s="34">
        <f t="shared" si="5"/>
        <v>1.0078782760167859</v>
      </c>
      <c r="Y13" s="29">
        <f t="shared" si="6"/>
        <v>597</v>
      </c>
      <c r="Z13" s="33">
        <f t="shared" si="7"/>
        <v>0</v>
      </c>
    </row>
    <row r="14" spans="1:26" s="36" customFormat="1">
      <c r="A14" s="29" t="s">
        <v>198</v>
      </c>
      <c r="B14" s="29" t="s">
        <v>312</v>
      </c>
      <c r="C14" s="42" t="s">
        <v>337</v>
      </c>
      <c r="D14" s="29"/>
      <c r="E14" s="30" t="s">
        <v>259</v>
      </c>
      <c r="F14" s="30" t="s">
        <v>435</v>
      </c>
      <c r="G14" s="30" t="s">
        <v>218</v>
      </c>
      <c r="H14" s="30" t="s">
        <v>252</v>
      </c>
      <c r="I14" s="30" t="s">
        <v>329</v>
      </c>
      <c r="J14" s="30">
        <v>61140</v>
      </c>
      <c r="K14" s="29">
        <v>2014</v>
      </c>
      <c r="L14" s="29"/>
      <c r="M14" s="29">
        <v>2008</v>
      </c>
      <c r="N14" s="31">
        <v>68940</v>
      </c>
      <c r="O14" s="32" t="s">
        <v>166</v>
      </c>
      <c r="P14" s="33">
        <f t="shared" si="0"/>
        <v>0</v>
      </c>
      <c r="Q14" s="31">
        <f t="shared" si="1"/>
        <v>68940</v>
      </c>
      <c r="R14" s="43">
        <v>61183</v>
      </c>
      <c r="S14" s="34">
        <f t="shared" si="2"/>
        <v>0.88749999999999996</v>
      </c>
      <c r="T14" s="35">
        <f t="shared" si="3"/>
        <v>3</v>
      </c>
      <c r="U14" s="31">
        <f t="shared" si="4"/>
        <v>64997</v>
      </c>
      <c r="V14" s="35">
        <f>IF(T14&gt;$E$3,$E$3-$D$3,T14-$D$3)</f>
        <v>0</v>
      </c>
      <c r="W14" s="31">
        <f>ROUND(U14+(U14*$I$3*V14),0)</f>
        <v>64997</v>
      </c>
      <c r="X14" s="34">
        <f t="shared" si="5"/>
        <v>0.94132036863239843</v>
      </c>
      <c r="Y14" s="29">
        <f t="shared" si="6"/>
        <v>-3814</v>
      </c>
      <c r="Z14" s="33">
        <f t="shared" si="7"/>
        <v>-3814</v>
      </c>
    </row>
    <row r="15" spans="1:26" s="36" customFormat="1">
      <c r="A15" s="29" t="s">
        <v>198</v>
      </c>
      <c r="B15" s="29" t="s">
        <v>312</v>
      </c>
      <c r="C15" s="42" t="s">
        <v>460</v>
      </c>
      <c r="D15" s="29"/>
      <c r="E15" s="30" t="s">
        <v>259</v>
      </c>
      <c r="F15" s="30" t="s">
        <v>435</v>
      </c>
      <c r="G15" s="30" t="s">
        <v>218</v>
      </c>
      <c r="H15" s="30" t="s">
        <v>252</v>
      </c>
      <c r="I15" s="30" t="s">
        <v>329</v>
      </c>
      <c r="J15" s="30">
        <v>61140</v>
      </c>
      <c r="K15" s="29">
        <v>2017</v>
      </c>
      <c r="L15" s="29"/>
      <c r="M15" s="29">
        <v>2011</v>
      </c>
      <c r="N15" s="31">
        <v>68940</v>
      </c>
      <c r="O15" s="32" t="s">
        <v>166</v>
      </c>
      <c r="P15" s="33">
        <f t="shared" si="0"/>
        <v>0</v>
      </c>
      <c r="Q15" s="31">
        <f t="shared" si="1"/>
        <v>68940</v>
      </c>
      <c r="R15" s="43">
        <v>59155</v>
      </c>
      <c r="S15" s="34">
        <f t="shared" si="2"/>
        <v>0.85809999999999997</v>
      </c>
      <c r="T15" s="35">
        <f t="shared" si="3"/>
        <v>0</v>
      </c>
      <c r="U15" s="31">
        <f t="shared" si="4"/>
        <v>64997</v>
      </c>
      <c r="V15" s="35">
        <f>IF(T15&gt;$E$3,$E$3-$D$3,T15-$D$3)</f>
        <v>-3</v>
      </c>
      <c r="W15" s="31">
        <f>ROUND(U15+(U15*$I$3*V15),0)</f>
        <v>62072</v>
      </c>
      <c r="X15" s="34">
        <f t="shared" si="5"/>
        <v>0.95300618636422219</v>
      </c>
      <c r="Y15" s="29">
        <f t="shared" si="6"/>
        <v>-2917</v>
      </c>
      <c r="Z15" s="33">
        <f t="shared" si="7"/>
        <v>-2917</v>
      </c>
    </row>
    <row r="16" spans="1:26" s="36" customFormat="1">
      <c r="A16" s="29" t="s">
        <v>198</v>
      </c>
      <c r="B16" s="29" t="s">
        <v>312</v>
      </c>
      <c r="C16" s="42" t="s">
        <v>605</v>
      </c>
      <c r="D16" s="29"/>
      <c r="E16" s="30" t="s">
        <v>259</v>
      </c>
      <c r="F16" s="30" t="s">
        <v>435</v>
      </c>
      <c r="G16" s="30"/>
      <c r="H16" s="30" t="s">
        <v>253</v>
      </c>
      <c r="I16" s="30" t="s">
        <v>255</v>
      </c>
      <c r="J16" s="30">
        <v>61150</v>
      </c>
      <c r="K16" s="29">
        <v>2016</v>
      </c>
      <c r="L16" s="29"/>
      <c r="M16" s="29">
        <v>2016</v>
      </c>
      <c r="N16" s="31">
        <v>58705</v>
      </c>
      <c r="O16" s="32" t="s">
        <v>166</v>
      </c>
      <c r="P16" s="33">
        <f t="shared" si="0"/>
        <v>0</v>
      </c>
      <c r="Q16" s="31">
        <f t="shared" si="1"/>
        <v>58705</v>
      </c>
      <c r="R16" s="43">
        <v>51000</v>
      </c>
      <c r="S16" s="34">
        <f t="shared" si="2"/>
        <v>0.86880000000000002</v>
      </c>
      <c r="T16" s="35">
        <f t="shared" si="3"/>
        <v>1</v>
      </c>
      <c r="U16" s="31">
        <f t="shared" si="4"/>
        <v>55347</v>
      </c>
      <c r="V16" s="35">
        <f t="shared" ref="V16:V22" si="8">IF(T16&gt;$E$4,$E$4-$D$4,T16-$D$4)</f>
        <v>-1</v>
      </c>
      <c r="W16" s="31">
        <f t="shared" ref="W16:W22" si="9">ROUND(U16+(U16*$I$4*V16),0)</f>
        <v>54517</v>
      </c>
      <c r="X16" s="34">
        <f t="shared" si="5"/>
        <v>0.93548801291340311</v>
      </c>
      <c r="Y16" s="29">
        <f t="shared" si="6"/>
        <v>-3517</v>
      </c>
      <c r="Z16" s="33">
        <f t="shared" si="7"/>
        <v>-3517</v>
      </c>
    </row>
    <row r="17" spans="1:26" s="36" customFormat="1">
      <c r="A17" s="29" t="s">
        <v>198</v>
      </c>
      <c r="B17" s="29" t="s">
        <v>312</v>
      </c>
      <c r="C17" s="42" t="s">
        <v>670</v>
      </c>
      <c r="D17" s="29"/>
      <c r="E17" s="30" t="s">
        <v>265</v>
      </c>
      <c r="F17" s="30" t="s">
        <v>435</v>
      </c>
      <c r="G17" s="30" t="s">
        <v>218</v>
      </c>
      <c r="H17" s="30" t="s">
        <v>253</v>
      </c>
      <c r="I17" s="30" t="s">
        <v>255</v>
      </c>
      <c r="J17" s="30">
        <v>61150</v>
      </c>
      <c r="K17" s="29">
        <v>2017</v>
      </c>
      <c r="L17" s="29"/>
      <c r="M17" s="29">
        <v>2017</v>
      </c>
      <c r="N17" s="31">
        <v>58705</v>
      </c>
      <c r="O17" s="32" t="s">
        <v>166</v>
      </c>
      <c r="P17" s="33">
        <f t="shared" si="0"/>
        <v>0</v>
      </c>
      <c r="Q17" s="31">
        <f t="shared" si="1"/>
        <v>58705</v>
      </c>
      <c r="R17" s="43">
        <v>52000</v>
      </c>
      <c r="S17" s="34">
        <f t="shared" si="2"/>
        <v>0.88580000000000003</v>
      </c>
      <c r="T17" s="35">
        <f t="shared" si="3"/>
        <v>0</v>
      </c>
      <c r="U17" s="31">
        <f t="shared" si="4"/>
        <v>55347</v>
      </c>
      <c r="V17" s="35">
        <f t="shared" si="8"/>
        <v>-2</v>
      </c>
      <c r="W17" s="31">
        <f t="shared" si="9"/>
        <v>53687</v>
      </c>
      <c r="X17" s="34">
        <f t="shared" si="5"/>
        <v>0.96857712295341514</v>
      </c>
      <c r="Y17" s="29">
        <f t="shared" si="6"/>
        <v>-1687</v>
      </c>
      <c r="Z17" s="33">
        <f t="shared" si="7"/>
        <v>-1687</v>
      </c>
    </row>
    <row r="18" spans="1:26" s="36" customFormat="1">
      <c r="A18" s="29" t="s">
        <v>198</v>
      </c>
      <c r="B18" s="29" t="s">
        <v>312</v>
      </c>
      <c r="C18" s="42" t="s">
        <v>547</v>
      </c>
      <c r="D18" s="29"/>
      <c r="E18" s="30" t="s">
        <v>259</v>
      </c>
      <c r="F18" s="30" t="s">
        <v>435</v>
      </c>
      <c r="G18" s="30" t="s">
        <v>218</v>
      </c>
      <c r="H18" s="30" t="s">
        <v>253</v>
      </c>
      <c r="I18" s="30" t="s">
        <v>255</v>
      </c>
      <c r="J18" s="30">
        <v>61150</v>
      </c>
      <c r="K18" s="29">
        <v>2013</v>
      </c>
      <c r="L18" s="29"/>
      <c r="M18" s="29">
        <v>2013</v>
      </c>
      <c r="N18" s="31">
        <v>58705</v>
      </c>
      <c r="O18" s="32" t="s">
        <v>166</v>
      </c>
      <c r="P18" s="33">
        <f t="shared" si="0"/>
        <v>0</v>
      </c>
      <c r="Q18" s="31">
        <f t="shared" si="1"/>
        <v>58705</v>
      </c>
      <c r="R18" s="43">
        <v>57216</v>
      </c>
      <c r="S18" s="34">
        <f t="shared" si="2"/>
        <v>0.97460000000000002</v>
      </c>
      <c r="T18" s="35">
        <f t="shared" si="3"/>
        <v>4</v>
      </c>
      <c r="U18" s="31">
        <f t="shared" si="4"/>
        <v>55347</v>
      </c>
      <c r="V18" s="35">
        <f t="shared" si="8"/>
        <v>2</v>
      </c>
      <c r="W18" s="31">
        <f t="shared" si="9"/>
        <v>57007</v>
      </c>
      <c r="X18" s="34">
        <f t="shared" si="5"/>
        <v>1.0036662164295613</v>
      </c>
      <c r="Y18" s="29">
        <f t="shared" si="6"/>
        <v>209</v>
      </c>
      <c r="Z18" s="33">
        <f t="shared" si="7"/>
        <v>0</v>
      </c>
    </row>
    <row r="19" spans="1:26" s="36" customFormat="1">
      <c r="A19" s="29" t="s">
        <v>198</v>
      </c>
      <c r="B19" s="29" t="s">
        <v>312</v>
      </c>
      <c r="C19" s="42" t="s">
        <v>568</v>
      </c>
      <c r="D19" s="29"/>
      <c r="E19" s="30" t="s">
        <v>259</v>
      </c>
      <c r="F19" s="30" t="s">
        <v>435</v>
      </c>
      <c r="G19" s="30" t="s">
        <v>218</v>
      </c>
      <c r="H19" s="30" t="s">
        <v>253</v>
      </c>
      <c r="I19" s="30" t="s">
        <v>255</v>
      </c>
      <c r="J19" s="30">
        <v>61150</v>
      </c>
      <c r="K19" s="29">
        <v>2014</v>
      </c>
      <c r="L19" s="29"/>
      <c r="M19" s="29">
        <v>2014</v>
      </c>
      <c r="N19" s="31">
        <v>58705</v>
      </c>
      <c r="O19" s="32" t="s">
        <v>166</v>
      </c>
      <c r="P19" s="33">
        <f t="shared" si="0"/>
        <v>0</v>
      </c>
      <c r="Q19" s="31">
        <f t="shared" si="1"/>
        <v>58705</v>
      </c>
      <c r="R19" s="43">
        <v>52020</v>
      </c>
      <c r="S19" s="34">
        <f t="shared" si="2"/>
        <v>0.8861</v>
      </c>
      <c r="T19" s="35">
        <f t="shared" si="3"/>
        <v>3</v>
      </c>
      <c r="U19" s="31">
        <f t="shared" si="4"/>
        <v>55347</v>
      </c>
      <c r="V19" s="35">
        <f t="shared" si="8"/>
        <v>1</v>
      </c>
      <c r="W19" s="31">
        <f t="shared" si="9"/>
        <v>56177</v>
      </c>
      <c r="X19" s="34">
        <f t="shared" si="5"/>
        <v>0.92600174448617767</v>
      </c>
      <c r="Y19" s="29">
        <f t="shared" si="6"/>
        <v>-4157</v>
      </c>
      <c r="Z19" s="33">
        <f t="shared" si="7"/>
        <v>-4157</v>
      </c>
    </row>
    <row r="20" spans="1:26" s="36" customFormat="1">
      <c r="A20" s="29" t="s">
        <v>198</v>
      </c>
      <c r="B20" s="29" t="s">
        <v>312</v>
      </c>
      <c r="C20" s="42" t="s">
        <v>596</v>
      </c>
      <c r="D20" s="29"/>
      <c r="E20" s="30" t="s">
        <v>259</v>
      </c>
      <c r="F20" s="30" t="s">
        <v>435</v>
      </c>
      <c r="G20" s="30"/>
      <c r="H20" s="30" t="s">
        <v>253</v>
      </c>
      <c r="I20" s="30" t="s">
        <v>255</v>
      </c>
      <c r="J20" s="30">
        <v>61150</v>
      </c>
      <c r="K20" s="29">
        <v>2015</v>
      </c>
      <c r="L20" s="29"/>
      <c r="M20" s="29">
        <v>2015</v>
      </c>
      <c r="N20" s="31">
        <v>58705</v>
      </c>
      <c r="O20" s="32" t="s">
        <v>166</v>
      </c>
      <c r="P20" s="33">
        <f t="shared" si="0"/>
        <v>0</v>
      </c>
      <c r="Q20" s="31">
        <f t="shared" si="1"/>
        <v>58705</v>
      </c>
      <c r="R20" s="43">
        <v>52020</v>
      </c>
      <c r="S20" s="34">
        <f t="shared" si="2"/>
        <v>0.8861</v>
      </c>
      <c r="T20" s="35">
        <f t="shared" si="3"/>
        <v>2</v>
      </c>
      <c r="U20" s="31">
        <f t="shared" si="4"/>
        <v>55347</v>
      </c>
      <c r="V20" s="35">
        <f t="shared" si="8"/>
        <v>0</v>
      </c>
      <c r="W20" s="31">
        <f t="shared" si="9"/>
        <v>55347</v>
      </c>
      <c r="X20" s="34">
        <f t="shared" si="5"/>
        <v>0.93988834083148143</v>
      </c>
      <c r="Y20" s="29">
        <f t="shared" si="6"/>
        <v>-3327</v>
      </c>
      <c r="Z20" s="33">
        <f t="shared" si="7"/>
        <v>-3327</v>
      </c>
    </row>
    <row r="21" spans="1:26" s="36" customFormat="1">
      <c r="A21" s="29" t="s">
        <v>198</v>
      </c>
      <c r="B21" s="29" t="s">
        <v>312</v>
      </c>
      <c r="C21" s="42" t="s">
        <v>563</v>
      </c>
      <c r="D21" s="29"/>
      <c r="E21" s="30" t="s">
        <v>259</v>
      </c>
      <c r="F21" s="30" t="s">
        <v>435</v>
      </c>
      <c r="G21" s="30" t="s">
        <v>218</v>
      </c>
      <c r="H21" s="30" t="s">
        <v>253</v>
      </c>
      <c r="I21" s="30" t="s">
        <v>255</v>
      </c>
      <c r="J21" s="30">
        <v>61150</v>
      </c>
      <c r="K21" s="29">
        <v>2014</v>
      </c>
      <c r="L21" s="29"/>
      <c r="M21" s="29">
        <v>2014</v>
      </c>
      <c r="N21" s="31">
        <v>58705</v>
      </c>
      <c r="O21" s="32" t="s">
        <v>166</v>
      </c>
      <c r="P21" s="33">
        <f t="shared" si="0"/>
        <v>0</v>
      </c>
      <c r="Q21" s="31">
        <f t="shared" si="1"/>
        <v>58705</v>
      </c>
      <c r="R21" s="43">
        <v>52020</v>
      </c>
      <c r="S21" s="34">
        <f t="shared" si="2"/>
        <v>0.8861</v>
      </c>
      <c r="T21" s="35">
        <f t="shared" si="3"/>
        <v>3</v>
      </c>
      <c r="U21" s="31">
        <f t="shared" si="4"/>
        <v>55347</v>
      </c>
      <c r="V21" s="35">
        <f t="shared" si="8"/>
        <v>1</v>
      </c>
      <c r="W21" s="31">
        <f t="shared" si="9"/>
        <v>56177</v>
      </c>
      <c r="X21" s="34">
        <f t="shared" si="5"/>
        <v>0.92600174448617767</v>
      </c>
      <c r="Y21" s="29">
        <f t="shared" si="6"/>
        <v>-4157</v>
      </c>
      <c r="Z21" s="33">
        <f t="shared" si="7"/>
        <v>-4157</v>
      </c>
    </row>
    <row r="22" spans="1:26" s="36" customFormat="1">
      <c r="A22" s="29" t="s">
        <v>198</v>
      </c>
      <c r="B22" s="29" t="s">
        <v>312</v>
      </c>
      <c r="C22" s="42" t="s">
        <v>639</v>
      </c>
      <c r="D22" s="29"/>
      <c r="E22" s="30" t="s">
        <v>265</v>
      </c>
      <c r="F22" s="30" t="s">
        <v>435</v>
      </c>
      <c r="G22" s="30"/>
      <c r="H22" s="30" t="s">
        <v>253</v>
      </c>
      <c r="I22" s="30" t="s">
        <v>255</v>
      </c>
      <c r="J22" s="30">
        <v>61150</v>
      </c>
      <c r="K22" s="29">
        <v>2016</v>
      </c>
      <c r="L22" s="29">
        <v>1</v>
      </c>
      <c r="M22" s="29">
        <v>2016</v>
      </c>
      <c r="N22" s="31">
        <v>58705</v>
      </c>
      <c r="O22" s="32" t="s">
        <v>166</v>
      </c>
      <c r="P22" s="33">
        <f t="shared" si="0"/>
        <v>0</v>
      </c>
      <c r="Q22" s="31">
        <f t="shared" si="1"/>
        <v>58705</v>
      </c>
      <c r="R22" s="43">
        <v>54060</v>
      </c>
      <c r="S22" s="34">
        <f t="shared" si="2"/>
        <v>0.92090000000000005</v>
      </c>
      <c r="T22" s="35">
        <f t="shared" si="3"/>
        <v>2</v>
      </c>
      <c r="U22" s="31">
        <f t="shared" si="4"/>
        <v>55347</v>
      </c>
      <c r="V22" s="35">
        <f t="shared" si="8"/>
        <v>0</v>
      </c>
      <c r="W22" s="31">
        <f t="shared" si="9"/>
        <v>55347</v>
      </c>
      <c r="X22" s="34">
        <f t="shared" si="5"/>
        <v>0.97674670713859835</v>
      </c>
      <c r="Y22" s="29">
        <f t="shared" si="6"/>
        <v>-1287</v>
      </c>
      <c r="Z22" s="33">
        <f t="shared" si="7"/>
        <v>-1287</v>
      </c>
    </row>
    <row r="23" spans="1:26" s="36" customFormat="1">
      <c r="A23" s="29" t="s">
        <v>198</v>
      </c>
      <c r="B23" s="29" t="s">
        <v>312</v>
      </c>
      <c r="C23" s="42" t="s">
        <v>394</v>
      </c>
      <c r="D23" s="29"/>
      <c r="E23" s="30" t="s">
        <v>261</v>
      </c>
      <c r="F23" s="30" t="s">
        <v>251</v>
      </c>
      <c r="G23" s="30"/>
      <c r="H23" s="30" t="s">
        <v>251</v>
      </c>
      <c r="I23" s="30" t="s">
        <v>256</v>
      </c>
      <c r="J23" s="30">
        <v>61160</v>
      </c>
      <c r="K23" s="29">
        <v>2011</v>
      </c>
      <c r="L23" s="29"/>
      <c r="M23" s="29">
        <v>2011</v>
      </c>
      <c r="N23" s="31">
        <v>51112</v>
      </c>
      <c r="O23" s="32" t="s">
        <v>166</v>
      </c>
      <c r="P23" s="33">
        <f t="shared" si="0"/>
        <v>0</v>
      </c>
      <c r="Q23" s="31">
        <f t="shared" si="1"/>
        <v>51112</v>
      </c>
      <c r="R23" s="43">
        <v>41318</v>
      </c>
      <c r="S23" s="34">
        <f t="shared" si="2"/>
        <v>0.80840000000000001</v>
      </c>
      <c r="T23" s="35">
        <f t="shared" si="3"/>
        <v>6</v>
      </c>
      <c r="U23" s="31">
        <f t="shared" si="4"/>
        <v>48188</v>
      </c>
      <c r="V23" s="35">
        <f t="shared" ref="V23:V29" si="10">IF(T23&gt;$E$6,$E$6-$D$6,T23-$D$6)</f>
        <v>4</v>
      </c>
      <c r="W23" s="31">
        <f t="shared" ref="W23:W29" si="11">ROUND(U23+(U23*$I$6*V23),0)</f>
        <v>51079</v>
      </c>
      <c r="X23" s="34">
        <f t="shared" si="5"/>
        <v>0.80890385481313265</v>
      </c>
      <c r="Y23" s="29">
        <f t="shared" si="6"/>
        <v>-9761</v>
      </c>
      <c r="Z23" s="33">
        <f t="shared" si="7"/>
        <v>-9761</v>
      </c>
    </row>
    <row r="24" spans="1:26" s="36" customFormat="1">
      <c r="A24" s="29" t="s">
        <v>198</v>
      </c>
      <c r="B24" s="29" t="s">
        <v>312</v>
      </c>
      <c r="C24" s="42" t="s">
        <v>87</v>
      </c>
      <c r="D24" s="29"/>
      <c r="E24" s="30" t="s">
        <v>261</v>
      </c>
      <c r="F24" s="30" t="s">
        <v>251</v>
      </c>
      <c r="G24" s="30"/>
      <c r="H24" s="30" t="s">
        <v>251</v>
      </c>
      <c r="I24" s="30" t="s">
        <v>256</v>
      </c>
      <c r="J24" s="30">
        <v>61160</v>
      </c>
      <c r="K24" s="29">
        <v>2002</v>
      </c>
      <c r="L24" s="29"/>
      <c r="M24" s="29">
        <v>2002</v>
      </c>
      <c r="N24" s="31">
        <v>51112</v>
      </c>
      <c r="O24" s="32" t="s">
        <v>166</v>
      </c>
      <c r="P24" s="33">
        <f t="shared" si="0"/>
        <v>0</v>
      </c>
      <c r="Q24" s="31">
        <f t="shared" si="1"/>
        <v>51112</v>
      </c>
      <c r="R24" s="43">
        <v>44964</v>
      </c>
      <c r="S24" s="34">
        <f t="shared" si="2"/>
        <v>0.87970000000000004</v>
      </c>
      <c r="T24" s="35">
        <f t="shared" si="3"/>
        <v>15</v>
      </c>
      <c r="U24" s="31">
        <f t="shared" si="4"/>
        <v>48188</v>
      </c>
      <c r="V24" s="35">
        <f t="shared" si="10"/>
        <v>4</v>
      </c>
      <c r="W24" s="31">
        <f t="shared" si="11"/>
        <v>51079</v>
      </c>
      <c r="X24" s="34">
        <f t="shared" si="5"/>
        <v>0.88028348244875587</v>
      </c>
      <c r="Y24" s="29">
        <f t="shared" si="6"/>
        <v>-6115</v>
      </c>
      <c r="Z24" s="33">
        <f t="shared" si="7"/>
        <v>-6115</v>
      </c>
    </row>
    <row r="25" spans="1:26" s="36" customFormat="1">
      <c r="A25" s="29" t="s">
        <v>198</v>
      </c>
      <c r="B25" s="29" t="s">
        <v>312</v>
      </c>
      <c r="C25" s="42" t="s">
        <v>413</v>
      </c>
      <c r="D25" s="29"/>
      <c r="E25" s="30" t="s">
        <v>261</v>
      </c>
      <c r="F25" s="30" t="s">
        <v>251</v>
      </c>
      <c r="G25" s="30"/>
      <c r="H25" s="30" t="s">
        <v>251</v>
      </c>
      <c r="I25" s="30" t="s">
        <v>256</v>
      </c>
      <c r="J25" s="30">
        <v>61160</v>
      </c>
      <c r="K25" s="29">
        <v>2010</v>
      </c>
      <c r="L25" s="29"/>
      <c r="M25" s="29">
        <v>2010</v>
      </c>
      <c r="N25" s="31">
        <v>51112</v>
      </c>
      <c r="O25" s="32" t="s">
        <v>166</v>
      </c>
      <c r="P25" s="33">
        <f t="shared" si="0"/>
        <v>0</v>
      </c>
      <c r="Q25" s="31">
        <f t="shared" si="1"/>
        <v>51112</v>
      </c>
      <c r="R25" s="43">
        <v>54060</v>
      </c>
      <c r="S25" s="34">
        <f t="shared" si="2"/>
        <v>1.0577000000000001</v>
      </c>
      <c r="T25" s="35">
        <f t="shared" si="3"/>
        <v>7</v>
      </c>
      <c r="U25" s="31">
        <f t="shared" si="4"/>
        <v>48188</v>
      </c>
      <c r="V25" s="35">
        <f t="shared" si="10"/>
        <v>4</v>
      </c>
      <c r="W25" s="31">
        <f t="shared" si="11"/>
        <v>51079</v>
      </c>
      <c r="X25" s="34">
        <f t="shared" si="5"/>
        <v>1.0583605787114079</v>
      </c>
      <c r="Y25" s="29">
        <f t="shared" si="6"/>
        <v>2981</v>
      </c>
      <c r="Z25" s="33">
        <f t="shared" si="7"/>
        <v>0</v>
      </c>
    </row>
    <row r="26" spans="1:26" s="36" customFormat="1">
      <c r="A26" s="29" t="s">
        <v>198</v>
      </c>
      <c r="B26" s="29" t="s">
        <v>312</v>
      </c>
      <c r="C26" s="42" t="s">
        <v>519</v>
      </c>
      <c r="D26" s="29"/>
      <c r="E26" s="30" t="s">
        <v>260</v>
      </c>
      <c r="F26" s="30" t="s">
        <v>251</v>
      </c>
      <c r="G26" s="30"/>
      <c r="H26" s="30" t="s">
        <v>251</v>
      </c>
      <c r="I26" s="30" t="s">
        <v>256</v>
      </c>
      <c r="J26" s="30">
        <v>61160</v>
      </c>
      <c r="K26" s="29">
        <v>2014</v>
      </c>
      <c r="L26" s="29"/>
      <c r="M26" s="29">
        <v>2014</v>
      </c>
      <c r="N26" s="31">
        <v>51112</v>
      </c>
      <c r="O26" s="32" t="s">
        <v>166</v>
      </c>
      <c r="P26" s="33">
        <f t="shared" si="0"/>
        <v>0</v>
      </c>
      <c r="Q26" s="31">
        <f t="shared" si="1"/>
        <v>51112</v>
      </c>
      <c r="R26" s="43">
        <v>33959</v>
      </c>
      <c r="S26" s="34">
        <f t="shared" si="2"/>
        <v>0.66439999999999999</v>
      </c>
      <c r="T26" s="35">
        <f t="shared" si="3"/>
        <v>3</v>
      </c>
      <c r="U26" s="31">
        <f t="shared" si="4"/>
        <v>48188</v>
      </c>
      <c r="V26" s="35">
        <f t="shared" si="10"/>
        <v>1</v>
      </c>
      <c r="W26" s="31">
        <f t="shared" si="11"/>
        <v>48911</v>
      </c>
      <c r="X26" s="34">
        <f t="shared" si="5"/>
        <v>0.69430189527918051</v>
      </c>
      <c r="Y26" s="29">
        <f t="shared" si="6"/>
        <v>-14952</v>
      </c>
      <c r="Z26" s="33">
        <f t="shared" si="7"/>
        <v>-14952</v>
      </c>
    </row>
    <row r="27" spans="1:26" s="36" customFormat="1">
      <c r="A27" s="29" t="s">
        <v>198</v>
      </c>
      <c r="B27" s="29" t="s">
        <v>312</v>
      </c>
      <c r="C27" s="42" t="s">
        <v>37</v>
      </c>
      <c r="D27" s="29"/>
      <c r="E27" s="30" t="s">
        <v>259</v>
      </c>
      <c r="F27" s="30" t="s">
        <v>435</v>
      </c>
      <c r="G27" s="30"/>
      <c r="H27" s="30" t="s">
        <v>251</v>
      </c>
      <c r="I27" s="30" t="s">
        <v>256</v>
      </c>
      <c r="J27" s="30">
        <v>61160</v>
      </c>
      <c r="K27" s="29">
        <v>2003</v>
      </c>
      <c r="L27" s="29"/>
      <c r="M27" s="29">
        <v>2003</v>
      </c>
      <c r="N27" s="31">
        <v>51112</v>
      </c>
      <c r="O27" s="32" t="s">
        <v>166</v>
      </c>
      <c r="P27" s="33">
        <f t="shared" si="0"/>
        <v>0</v>
      </c>
      <c r="Q27" s="31">
        <f t="shared" si="1"/>
        <v>51112</v>
      </c>
      <c r="R27" s="43">
        <v>51205</v>
      </c>
      <c r="S27" s="34">
        <f t="shared" si="2"/>
        <v>1.0018</v>
      </c>
      <c r="T27" s="35">
        <f t="shared" si="3"/>
        <v>14</v>
      </c>
      <c r="U27" s="31">
        <f t="shared" si="4"/>
        <v>48188</v>
      </c>
      <c r="V27" s="35">
        <f t="shared" si="10"/>
        <v>4</v>
      </c>
      <c r="W27" s="31">
        <f t="shared" si="11"/>
        <v>51079</v>
      </c>
      <c r="X27" s="34">
        <f t="shared" si="5"/>
        <v>1.0024667671645882</v>
      </c>
      <c r="Y27" s="29">
        <f t="shared" si="6"/>
        <v>126</v>
      </c>
      <c r="Z27" s="33">
        <f t="shared" si="7"/>
        <v>0</v>
      </c>
    </row>
    <row r="28" spans="1:26" s="36" customFormat="1">
      <c r="A28" s="29" t="s">
        <v>198</v>
      </c>
      <c r="B28" s="29" t="s">
        <v>312</v>
      </c>
      <c r="C28" s="42" t="s">
        <v>567</v>
      </c>
      <c r="D28" s="29"/>
      <c r="E28" s="30" t="s">
        <v>259</v>
      </c>
      <c r="F28" s="30" t="s">
        <v>435</v>
      </c>
      <c r="G28" s="30" t="s">
        <v>218</v>
      </c>
      <c r="H28" s="30" t="s">
        <v>251</v>
      </c>
      <c r="I28" s="30" t="s">
        <v>256</v>
      </c>
      <c r="J28" s="30">
        <v>61160</v>
      </c>
      <c r="K28" s="29">
        <v>2014</v>
      </c>
      <c r="L28" s="29"/>
      <c r="M28" s="29">
        <v>2014</v>
      </c>
      <c r="N28" s="31">
        <v>51112</v>
      </c>
      <c r="O28" s="32" t="s">
        <v>166</v>
      </c>
      <c r="P28" s="33">
        <f t="shared" si="0"/>
        <v>0</v>
      </c>
      <c r="Q28" s="31">
        <f t="shared" si="1"/>
        <v>51112</v>
      </c>
      <c r="R28" s="43">
        <v>45778</v>
      </c>
      <c r="S28" s="34">
        <f t="shared" si="2"/>
        <v>0.89559999999999995</v>
      </c>
      <c r="T28" s="35">
        <f t="shared" si="3"/>
        <v>3</v>
      </c>
      <c r="U28" s="31">
        <f t="shared" si="4"/>
        <v>48188</v>
      </c>
      <c r="V28" s="35">
        <f t="shared" si="10"/>
        <v>1</v>
      </c>
      <c r="W28" s="31">
        <f t="shared" si="11"/>
        <v>48911</v>
      </c>
      <c r="X28" s="34">
        <f t="shared" si="5"/>
        <v>0.93594487947496474</v>
      </c>
      <c r="Y28" s="29">
        <f t="shared" si="6"/>
        <v>-3133</v>
      </c>
      <c r="Z28" s="33">
        <f t="shared" si="7"/>
        <v>-3133</v>
      </c>
    </row>
    <row r="29" spans="1:26" s="36" customFormat="1">
      <c r="A29" s="29" t="s">
        <v>198</v>
      </c>
      <c r="B29" s="29" t="s">
        <v>312</v>
      </c>
      <c r="C29" s="42" t="s">
        <v>606</v>
      </c>
      <c r="D29" s="29"/>
      <c r="E29" s="30" t="s">
        <v>259</v>
      </c>
      <c r="F29" s="30" t="s">
        <v>435</v>
      </c>
      <c r="G29" s="30" t="s">
        <v>218</v>
      </c>
      <c r="H29" s="30" t="s">
        <v>251</v>
      </c>
      <c r="I29" s="30" t="s">
        <v>256</v>
      </c>
      <c r="J29" s="30">
        <v>61160</v>
      </c>
      <c r="K29" s="29">
        <v>2016</v>
      </c>
      <c r="L29" s="29"/>
      <c r="M29" s="29">
        <v>2016</v>
      </c>
      <c r="N29" s="31">
        <v>51112</v>
      </c>
      <c r="O29" s="32" t="s">
        <v>166</v>
      </c>
      <c r="P29" s="33">
        <f t="shared" si="0"/>
        <v>0</v>
      </c>
      <c r="Q29" s="31">
        <f t="shared" si="1"/>
        <v>51112</v>
      </c>
      <c r="R29" s="43">
        <v>45900</v>
      </c>
      <c r="S29" s="34">
        <f t="shared" si="2"/>
        <v>0.89800000000000002</v>
      </c>
      <c r="T29" s="35">
        <f t="shared" si="3"/>
        <v>1</v>
      </c>
      <c r="U29" s="31">
        <f t="shared" si="4"/>
        <v>48188</v>
      </c>
      <c r="V29" s="35">
        <f t="shared" si="10"/>
        <v>-1</v>
      </c>
      <c r="W29" s="31">
        <f t="shared" si="11"/>
        <v>47465</v>
      </c>
      <c r="X29" s="34">
        <f t="shared" si="5"/>
        <v>0.96702833666912458</v>
      </c>
      <c r="Y29" s="29">
        <f t="shared" si="6"/>
        <v>-1565</v>
      </c>
      <c r="Z29" s="33">
        <f t="shared" si="7"/>
        <v>-1565</v>
      </c>
    </row>
    <row r="30" spans="1:26" s="36" customFormat="1">
      <c r="A30" s="29" t="s">
        <v>198</v>
      </c>
      <c r="B30" s="29" t="s">
        <v>217</v>
      </c>
      <c r="C30" s="42" t="s">
        <v>1</v>
      </c>
      <c r="D30" s="29"/>
      <c r="E30" s="30" t="s">
        <v>259</v>
      </c>
      <c r="F30" s="30" t="s">
        <v>435</v>
      </c>
      <c r="G30" s="30"/>
      <c r="H30" s="30" t="s">
        <v>252</v>
      </c>
      <c r="I30" s="30" t="s">
        <v>257</v>
      </c>
      <c r="J30" s="30">
        <v>61120</v>
      </c>
      <c r="K30" s="29">
        <v>2010</v>
      </c>
      <c r="L30" s="29"/>
      <c r="M30" s="29">
        <v>1995</v>
      </c>
      <c r="N30" s="31">
        <v>83719</v>
      </c>
      <c r="O30" s="32" t="s">
        <v>171</v>
      </c>
      <c r="P30" s="33">
        <f t="shared" si="0"/>
        <v>0</v>
      </c>
      <c r="Q30" s="31">
        <f t="shared" si="1"/>
        <v>83719</v>
      </c>
      <c r="R30" s="43">
        <v>63708</v>
      </c>
      <c r="S30" s="34">
        <f t="shared" si="2"/>
        <v>0.76100000000000001</v>
      </c>
      <c r="T30" s="35">
        <f t="shared" si="3"/>
        <v>7</v>
      </c>
      <c r="U30" s="31">
        <f t="shared" si="4"/>
        <v>78930</v>
      </c>
      <c r="V30" s="35">
        <f t="shared" ref="V30:V41" si="12">IF(T30&gt;$E$2,$E$2+(T30-$E$2)/2-$D$2,T30-$D$2)</f>
        <v>-4</v>
      </c>
      <c r="W30" s="31">
        <f t="shared" ref="W30:W41" si="13">ROUND(U30+(U30*$I$2*V30),0)</f>
        <v>75773</v>
      </c>
      <c r="X30" s="34">
        <f t="shared" si="5"/>
        <v>0.84077441832842836</v>
      </c>
      <c r="Y30" s="29">
        <f t="shared" si="6"/>
        <v>-12065</v>
      </c>
      <c r="Z30" s="33">
        <f t="shared" si="7"/>
        <v>-12065</v>
      </c>
    </row>
    <row r="31" spans="1:26" s="36" customFormat="1">
      <c r="A31" s="29" t="s">
        <v>198</v>
      </c>
      <c r="B31" s="29" t="s">
        <v>217</v>
      </c>
      <c r="C31" s="42" t="s">
        <v>16</v>
      </c>
      <c r="D31" s="29"/>
      <c r="E31" s="30" t="s">
        <v>259</v>
      </c>
      <c r="F31" s="30" t="s">
        <v>435</v>
      </c>
      <c r="G31" s="30"/>
      <c r="H31" s="30" t="s">
        <v>252</v>
      </c>
      <c r="I31" s="30" t="s">
        <v>257</v>
      </c>
      <c r="J31" s="30">
        <v>61120</v>
      </c>
      <c r="K31" s="29">
        <v>2010</v>
      </c>
      <c r="L31" s="29"/>
      <c r="M31" s="29">
        <v>2001</v>
      </c>
      <c r="N31" s="31">
        <v>83719</v>
      </c>
      <c r="O31" s="32" t="s">
        <v>171</v>
      </c>
      <c r="P31" s="33">
        <f t="shared" si="0"/>
        <v>0</v>
      </c>
      <c r="Q31" s="31">
        <f t="shared" si="1"/>
        <v>83719</v>
      </c>
      <c r="R31" s="43">
        <v>77825</v>
      </c>
      <c r="S31" s="34">
        <f t="shared" si="2"/>
        <v>0.92959999999999998</v>
      </c>
      <c r="T31" s="35">
        <f t="shared" si="3"/>
        <v>7</v>
      </c>
      <c r="U31" s="31">
        <f t="shared" si="4"/>
        <v>78930</v>
      </c>
      <c r="V31" s="35">
        <f t="shared" si="12"/>
        <v>-4</v>
      </c>
      <c r="W31" s="31">
        <f t="shared" si="13"/>
        <v>75773</v>
      </c>
      <c r="X31" s="34">
        <f t="shared" si="5"/>
        <v>1.0270808863315428</v>
      </c>
      <c r="Y31" s="29">
        <f t="shared" si="6"/>
        <v>2052</v>
      </c>
      <c r="Z31" s="33">
        <f t="shared" si="7"/>
        <v>0</v>
      </c>
    </row>
    <row r="32" spans="1:26" s="36" customFormat="1">
      <c r="A32" s="29" t="s">
        <v>198</v>
      </c>
      <c r="B32" s="29" t="s">
        <v>217</v>
      </c>
      <c r="C32" s="42" t="s">
        <v>437</v>
      </c>
      <c r="D32" s="29"/>
      <c r="E32" s="30" t="s">
        <v>259</v>
      </c>
      <c r="F32" s="30" t="s">
        <v>435</v>
      </c>
      <c r="G32" s="30" t="s">
        <v>218</v>
      </c>
      <c r="H32" s="30" t="s">
        <v>252</v>
      </c>
      <c r="I32" s="30" t="s">
        <v>257</v>
      </c>
      <c r="J32" s="30">
        <v>61120</v>
      </c>
      <c r="K32" s="29">
        <v>2009</v>
      </c>
      <c r="L32" s="29"/>
      <c r="M32" s="29">
        <v>2000</v>
      </c>
      <c r="N32" s="31">
        <v>83719</v>
      </c>
      <c r="O32" s="32" t="s">
        <v>171</v>
      </c>
      <c r="P32" s="33">
        <f t="shared" si="0"/>
        <v>0</v>
      </c>
      <c r="Q32" s="31">
        <f t="shared" si="1"/>
        <v>83719</v>
      </c>
      <c r="R32" s="43">
        <v>76382</v>
      </c>
      <c r="S32" s="34">
        <f t="shared" si="2"/>
        <v>0.91239999999999999</v>
      </c>
      <c r="T32" s="35">
        <f t="shared" si="3"/>
        <v>8</v>
      </c>
      <c r="U32" s="31">
        <f t="shared" si="4"/>
        <v>78930</v>
      </c>
      <c r="V32" s="35">
        <f t="shared" si="12"/>
        <v>-3</v>
      </c>
      <c r="W32" s="31">
        <f t="shared" si="13"/>
        <v>76562</v>
      </c>
      <c r="X32" s="34">
        <f t="shared" si="5"/>
        <v>0.99764896423813376</v>
      </c>
      <c r="Y32" s="29">
        <f t="shared" si="6"/>
        <v>-180</v>
      </c>
      <c r="Z32" s="33">
        <f t="shared" si="7"/>
        <v>-180</v>
      </c>
    </row>
    <row r="33" spans="1:26" s="36" customFormat="1">
      <c r="A33" s="29" t="s">
        <v>198</v>
      </c>
      <c r="B33" s="29" t="s">
        <v>217</v>
      </c>
      <c r="C33" s="42" t="s">
        <v>71</v>
      </c>
      <c r="D33" s="29"/>
      <c r="E33" s="30" t="s">
        <v>259</v>
      </c>
      <c r="F33" s="30" t="s">
        <v>435</v>
      </c>
      <c r="G33" s="30"/>
      <c r="H33" s="30" t="s">
        <v>252</v>
      </c>
      <c r="I33" s="30" t="s">
        <v>257</v>
      </c>
      <c r="J33" s="30">
        <v>61120</v>
      </c>
      <c r="K33" s="29">
        <v>1998</v>
      </c>
      <c r="L33" s="29"/>
      <c r="M33" s="29">
        <v>1990</v>
      </c>
      <c r="N33" s="31">
        <v>83719</v>
      </c>
      <c r="O33" s="32" t="s">
        <v>171</v>
      </c>
      <c r="P33" s="33">
        <f t="shared" si="0"/>
        <v>0</v>
      </c>
      <c r="Q33" s="31">
        <f t="shared" si="1"/>
        <v>83719</v>
      </c>
      <c r="R33" s="43">
        <v>81278</v>
      </c>
      <c r="S33" s="34">
        <f t="shared" si="2"/>
        <v>0.9708</v>
      </c>
      <c r="T33" s="35">
        <f t="shared" si="3"/>
        <v>19</v>
      </c>
      <c r="U33" s="31">
        <f t="shared" si="4"/>
        <v>78930</v>
      </c>
      <c r="V33" s="35">
        <f t="shared" si="12"/>
        <v>8</v>
      </c>
      <c r="W33" s="31">
        <f t="shared" si="13"/>
        <v>85244</v>
      </c>
      <c r="X33" s="34">
        <f t="shared" si="5"/>
        <v>0.95347473135939187</v>
      </c>
      <c r="Y33" s="29">
        <f t="shared" si="6"/>
        <v>-3966</v>
      </c>
      <c r="Z33" s="33">
        <f t="shared" si="7"/>
        <v>-3966</v>
      </c>
    </row>
    <row r="34" spans="1:26" s="36" customFormat="1">
      <c r="A34" s="29" t="s">
        <v>198</v>
      </c>
      <c r="B34" s="29" t="s">
        <v>217</v>
      </c>
      <c r="C34" s="42" t="s">
        <v>90</v>
      </c>
      <c r="D34" s="29"/>
      <c r="E34" s="30" t="s">
        <v>259</v>
      </c>
      <c r="F34" s="30" t="s">
        <v>435</v>
      </c>
      <c r="G34" s="30" t="s">
        <v>218</v>
      </c>
      <c r="H34" s="30" t="s">
        <v>252</v>
      </c>
      <c r="I34" s="30" t="s">
        <v>257</v>
      </c>
      <c r="J34" s="30">
        <v>61120</v>
      </c>
      <c r="K34" s="29">
        <v>2001</v>
      </c>
      <c r="L34" s="29"/>
      <c r="M34" s="29">
        <v>1992</v>
      </c>
      <c r="N34" s="31">
        <v>83719</v>
      </c>
      <c r="O34" s="32" t="s">
        <v>171</v>
      </c>
      <c r="P34" s="33">
        <f t="shared" si="0"/>
        <v>0</v>
      </c>
      <c r="Q34" s="31">
        <f t="shared" si="1"/>
        <v>83719</v>
      </c>
      <c r="R34" s="43">
        <v>79415</v>
      </c>
      <c r="S34" s="34">
        <f t="shared" si="2"/>
        <v>0.9486</v>
      </c>
      <c r="T34" s="35">
        <f t="shared" si="3"/>
        <v>16</v>
      </c>
      <c r="U34" s="31">
        <f t="shared" si="4"/>
        <v>78930</v>
      </c>
      <c r="V34" s="35">
        <f t="shared" si="12"/>
        <v>5</v>
      </c>
      <c r="W34" s="31">
        <f t="shared" si="13"/>
        <v>82877</v>
      </c>
      <c r="X34" s="34">
        <f t="shared" si="5"/>
        <v>0.95822725243433038</v>
      </c>
      <c r="Y34" s="29">
        <f t="shared" si="6"/>
        <v>-3462</v>
      </c>
      <c r="Z34" s="33">
        <f t="shared" si="7"/>
        <v>-3462</v>
      </c>
    </row>
    <row r="35" spans="1:26" s="36" customFormat="1">
      <c r="A35" s="29" t="s">
        <v>198</v>
      </c>
      <c r="B35" s="29" t="s">
        <v>217</v>
      </c>
      <c r="C35" s="42" t="s">
        <v>114</v>
      </c>
      <c r="D35" s="29"/>
      <c r="E35" s="30" t="s">
        <v>259</v>
      </c>
      <c r="F35" s="30" t="s">
        <v>435</v>
      </c>
      <c r="G35" s="30"/>
      <c r="H35" s="30" t="s">
        <v>252</v>
      </c>
      <c r="I35" s="30" t="s">
        <v>257</v>
      </c>
      <c r="J35" s="30">
        <v>61120</v>
      </c>
      <c r="K35" s="29">
        <v>2015</v>
      </c>
      <c r="L35" s="29"/>
      <c r="M35" s="29">
        <v>2003</v>
      </c>
      <c r="N35" s="31">
        <v>83719</v>
      </c>
      <c r="O35" s="32" t="s">
        <v>171</v>
      </c>
      <c r="P35" s="33">
        <f t="shared" si="0"/>
        <v>0</v>
      </c>
      <c r="Q35" s="31">
        <f t="shared" si="1"/>
        <v>83719</v>
      </c>
      <c r="R35" s="43">
        <v>70410</v>
      </c>
      <c r="S35" s="34">
        <f t="shared" si="2"/>
        <v>0.84099999999999997</v>
      </c>
      <c r="T35" s="35">
        <f t="shared" si="3"/>
        <v>2</v>
      </c>
      <c r="U35" s="31">
        <f t="shared" si="4"/>
        <v>78930</v>
      </c>
      <c r="V35" s="35">
        <f t="shared" si="12"/>
        <v>-9</v>
      </c>
      <c r="W35" s="31">
        <f t="shared" si="13"/>
        <v>71826</v>
      </c>
      <c r="X35" s="34">
        <f t="shared" si="5"/>
        <v>0.98028569041851144</v>
      </c>
      <c r="Y35" s="29">
        <f t="shared" si="6"/>
        <v>-1416</v>
      </c>
      <c r="Z35" s="33">
        <f t="shared" si="7"/>
        <v>-1416</v>
      </c>
    </row>
    <row r="36" spans="1:26" s="36" customFormat="1">
      <c r="A36" s="29" t="s">
        <v>198</v>
      </c>
      <c r="B36" s="29" t="s">
        <v>217</v>
      </c>
      <c r="C36" s="42" t="s">
        <v>120</v>
      </c>
      <c r="D36" s="29"/>
      <c r="E36" s="30" t="s">
        <v>259</v>
      </c>
      <c r="F36" s="30" t="s">
        <v>435</v>
      </c>
      <c r="G36" s="30"/>
      <c r="H36" s="30" t="s">
        <v>252</v>
      </c>
      <c r="I36" s="30" t="s">
        <v>257</v>
      </c>
      <c r="J36" s="30">
        <v>61120</v>
      </c>
      <c r="K36" s="29">
        <v>1998</v>
      </c>
      <c r="L36" s="29"/>
      <c r="M36" s="29">
        <v>1989</v>
      </c>
      <c r="N36" s="31">
        <v>83719</v>
      </c>
      <c r="O36" s="32" t="s">
        <v>171</v>
      </c>
      <c r="P36" s="33">
        <f t="shared" si="0"/>
        <v>0</v>
      </c>
      <c r="Q36" s="31">
        <f t="shared" si="1"/>
        <v>83719</v>
      </c>
      <c r="R36" s="43">
        <v>80687</v>
      </c>
      <c r="S36" s="34">
        <f t="shared" si="2"/>
        <v>0.96379999999999999</v>
      </c>
      <c r="T36" s="35">
        <f t="shared" si="3"/>
        <v>19</v>
      </c>
      <c r="U36" s="31">
        <f t="shared" si="4"/>
        <v>78930</v>
      </c>
      <c r="V36" s="35">
        <f t="shared" si="12"/>
        <v>8</v>
      </c>
      <c r="W36" s="31">
        <f t="shared" si="13"/>
        <v>85244</v>
      </c>
      <c r="X36" s="34">
        <f t="shared" si="5"/>
        <v>0.94654169208390038</v>
      </c>
      <c r="Y36" s="29">
        <f t="shared" si="6"/>
        <v>-4557</v>
      </c>
      <c r="Z36" s="33">
        <f t="shared" si="7"/>
        <v>-4557</v>
      </c>
    </row>
    <row r="37" spans="1:26" s="36" customFormat="1">
      <c r="A37" s="29" t="s">
        <v>198</v>
      </c>
      <c r="B37" s="29" t="s">
        <v>217</v>
      </c>
      <c r="C37" s="42" t="s">
        <v>126</v>
      </c>
      <c r="D37" s="29"/>
      <c r="E37" s="30" t="s">
        <v>259</v>
      </c>
      <c r="F37" s="30" t="s">
        <v>435</v>
      </c>
      <c r="G37" s="30" t="s">
        <v>218</v>
      </c>
      <c r="H37" s="30" t="s">
        <v>252</v>
      </c>
      <c r="I37" s="30" t="s">
        <v>257</v>
      </c>
      <c r="J37" s="30">
        <v>61120</v>
      </c>
      <c r="K37" s="29">
        <v>2001</v>
      </c>
      <c r="L37" s="29"/>
      <c r="M37" s="29">
        <v>1992</v>
      </c>
      <c r="N37" s="31">
        <v>83719</v>
      </c>
      <c r="O37" s="32" t="s">
        <v>171</v>
      </c>
      <c r="P37" s="33">
        <f t="shared" si="0"/>
        <v>0</v>
      </c>
      <c r="Q37" s="31">
        <f t="shared" si="1"/>
        <v>83719</v>
      </c>
      <c r="R37" s="43">
        <v>80995</v>
      </c>
      <c r="S37" s="34">
        <f t="shared" si="2"/>
        <v>0.96750000000000003</v>
      </c>
      <c r="T37" s="35">
        <f t="shared" si="3"/>
        <v>16</v>
      </c>
      <c r="U37" s="31">
        <f t="shared" si="4"/>
        <v>78930</v>
      </c>
      <c r="V37" s="35">
        <f t="shared" si="12"/>
        <v>5</v>
      </c>
      <c r="W37" s="31">
        <f t="shared" si="13"/>
        <v>82877</v>
      </c>
      <c r="X37" s="34">
        <f t="shared" si="5"/>
        <v>0.97729164907030897</v>
      </c>
      <c r="Y37" s="29">
        <f t="shared" si="6"/>
        <v>-1882</v>
      </c>
      <c r="Z37" s="33">
        <f t="shared" si="7"/>
        <v>-1882</v>
      </c>
    </row>
    <row r="38" spans="1:26" s="36" customFormat="1">
      <c r="A38" s="29" t="s">
        <v>198</v>
      </c>
      <c r="B38" s="29" t="s">
        <v>217</v>
      </c>
      <c r="C38" s="42" t="s">
        <v>315</v>
      </c>
      <c r="D38" s="29"/>
      <c r="E38" s="30" t="s">
        <v>259</v>
      </c>
      <c r="F38" s="30" t="s">
        <v>435</v>
      </c>
      <c r="G38" s="30"/>
      <c r="H38" s="30" t="s">
        <v>252</v>
      </c>
      <c r="I38" s="30" t="s">
        <v>257</v>
      </c>
      <c r="J38" s="30">
        <v>61120</v>
      </c>
      <c r="K38" s="29">
        <v>1997</v>
      </c>
      <c r="L38" s="29"/>
      <c r="M38" s="29">
        <v>1987</v>
      </c>
      <c r="N38" s="31">
        <v>83719</v>
      </c>
      <c r="O38" s="32" t="s">
        <v>171</v>
      </c>
      <c r="P38" s="33">
        <f t="shared" si="0"/>
        <v>0</v>
      </c>
      <c r="Q38" s="31">
        <f t="shared" si="1"/>
        <v>83719</v>
      </c>
      <c r="R38" s="43">
        <v>77243</v>
      </c>
      <c r="S38" s="34">
        <f t="shared" si="2"/>
        <v>0.92259999999999998</v>
      </c>
      <c r="T38" s="35">
        <f t="shared" si="3"/>
        <v>20</v>
      </c>
      <c r="U38" s="31">
        <f t="shared" si="4"/>
        <v>78930</v>
      </c>
      <c r="V38" s="35">
        <f t="shared" si="12"/>
        <v>9</v>
      </c>
      <c r="W38" s="31">
        <f t="shared" si="13"/>
        <v>86034</v>
      </c>
      <c r="X38" s="34">
        <f t="shared" si="5"/>
        <v>0.8978194667224586</v>
      </c>
      <c r="Y38" s="29">
        <f t="shared" si="6"/>
        <v>-8791</v>
      </c>
      <c r="Z38" s="33">
        <f t="shared" si="7"/>
        <v>-8791</v>
      </c>
    </row>
    <row r="39" spans="1:26" s="36" customFormat="1">
      <c r="A39" s="29" t="s">
        <v>198</v>
      </c>
      <c r="B39" s="29" t="s">
        <v>217</v>
      </c>
      <c r="C39" s="42" t="s">
        <v>150</v>
      </c>
      <c r="D39" s="29"/>
      <c r="E39" s="30" t="s">
        <v>259</v>
      </c>
      <c r="F39" s="30" t="s">
        <v>435</v>
      </c>
      <c r="G39" s="30"/>
      <c r="H39" s="30" t="s">
        <v>252</v>
      </c>
      <c r="I39" s="30" t="s">
        <v>257</v>
      </c>
      <c r="J39" s="30">
        <v>61120</v>
      </c>
      <c r="K39" s="29">
        <v>1996</v>
      </c>
      <c r="L39" s="29"/>
      <c r="M39" s="29">
        <v>1983</v>
      </c>
      <c r="N39" s="31">
        <v>83719</v>
      </c>
      <c r="O39" s="32" t="s">
        <v>171</v>
      </c>
      <c r="P39" s="33">
        <f t="shared" si="0"/>
        <v>0</v>
      </c>
      <c r="Q39" s="31">
        <f t="shared" si="1"/>
        <v>83719</v>
      </c>
      <c r="R39" s="43">
        <v>81640</v>
      </c>
      <c r="S39" s="34">
        <f t="shared" si="2"/>
        <v>0.97519999999999996</v>
      </c>
      <c r="T39" s="35">
        <f t="shared" si="3"/>
        <v>21</v>
      </c>
      <c r="U39" s="31">
        <f t="shared" si="4"/>
        <v>78930</v>
      </c>
      <c r="V39" s="35">
        <f t="shared" si="12"/>
        <v>9.5</v>
      </c>
      <c r="W39" s="31">
        <f t="shared" si="13"/>
        <v>86428</v>
      </c>
      <c r="X39" s="34">
        <f t="shared" si="5"/>
        <v>0.94460128662007681</v>
      </c>
      <c r="Y39" s="29">
        <f t="shared" si="6"/>
        <v>-4788</v>
      </c>
      <c r="Z39" s="33">
        <f t="shared" si="7"/>
        <v>-4788</v>
      </c>
    </row>
    <row r="40" spans="1:26" s="36" customFormat="1">
      <c r="A40" s="29" t="s">
        <v>198</v>
      </c>
      <c r="B40" s="29" t="s">
        <v>217</v>
      </c>
      <c r="C40" s="42" t="s">
        <v>287</v>
      </c>
      <c r="D40" s="29"/>
      <c r="E40" s="30" t="s">
        <v>259</v>
      </c>
      <c r="F40" s="30" t="s">
        <v>435</v>
      </c>
      <c r="G40" s="30"/>
      <c r="H40" s="30" t="s">
        <v>252</v>
      </c>
      <c r="I40" s="30" t="s">
        <v>257</v>
      </c>
      <c r="J40" s="30">
        <v>61120</v>
      </c>
      <c r="K40" s="29">
        <v>2000</v>
      </c>
      <c r="L40" s="29"/>
      <c r="M40" s="29">
        <v>1992</v>
      </c>
      <c r="N40" s="31">
        <v>83719</v>
      </c>
      <c r="O40" s="32" t="s">
        <v>171</v>
      </c>
      <c r="P40" s="33">
        <f t="shared" si="0"/>
        <v>0</v>
      </c>
      <c r="Q40" s="31">
        <f t="shared" si="1"/>
        <v>83719</v>
      </c>
      <c r="R40" s="43">
        <v>80603</v>
      </c>
      <c r="S40" s="34">
        <f t="shared" si="2"/>
        <v>0.96279999999999999</v>
      </c>
      <c r="T40" s="35">
        <f t="shared" si="3"/>
        <v>17</v>
      </c>
      <c r="U40" s="31">
        <f t="shared" si="4"/>
        <v>78930</v>
      </c>
      <c r="V40" s="35">
        <f t="shared" si="12"/>
        <v>6</v>
      </c>
      <c r="W40" s="31">
        <f t="shared" si="13"/>
        <v>83666</v>
      </c>
      <c r="X40" s="34">
        <f t="shared" si="5"/>
        <v>0.96339014653503219</v>
      </c>
      <c r="Y40" s="29">
        <f t="shared" si="6"/>
        <v>-3063</v>
      </c>
      <c r="Z40" s="33">
        <f t="shared" si="7"/>
        <v>-3063</v>
      </c>
    </row>
    <row r="41" spans="1:26" s="36" customFormat="1">
      <c r="A41" s="29" t="s">
        <v>198</v>
      </c>
      <c r="B41" s="29" t="s">
        <v>217</v>
      </c>
      <c r="C41" s="42" t="s">
        <v>164</v>
      </c>
      <c r="D41" s="29"/>
      <c r="E41" s="30" t="s">
        <v>259</v>
      </c>
      <c r="F41" s="30" t="s">
        <v>435</v>
      </c>
      <c r="G41" s="30"/>
      <c r="H41" s="30" t="s">
        <v>252</v>
      </c>
      <c r="I41" s="30" t="s">
        <v>257</v>
      </c>
      <c r="J41" s="30">
        <v>61120</v>
      </c>
      <c r="K41" s="29">
        <v>1998</v>
      </c>
      <c r="L41" s="29"/>
      <c r="M41" s="29">
        <v>1988</v>
      </c>
      <c r="N41" s="31">
        <v>83719</v>
      </c>
      <c r="O41" s="32" t="s">
        <v>171</v>
      </c>
      <c r="P41" s="33">
        <f t="shared" si="0"/>
        <v>0</v>
      </c>
      <c r="Q41" s="31">
        <f t="shared" si="1"/>
        <v>83719</v>
      </c>
      <c r="R41" s="43">
        <v>77358</v>
      </c>
      <c r="S41" s="34">
        <f t="shared" si="2"/>
        <v>0.92400000000000004</v>
      </c>
      <c r="T41" s="35">
        <f t="shared" si="3"/>
        <v>19</v>
      </c>
      <c r="U41" s="31">
        <f t="shared" si="4"/>
        <v>78930</v>
      </c>
      <c r="V41" s="35">
        <f t="shared" si="12"/>
        <v>8</v>
      </c>
      <c r="W41" s="31">
        <f t="shared" si="13"/>
        <v>85244</v>
      </c>
      <c r="X41" s="34">
        <f t="shared" si="5"/>
        <v>0.90748909014124157</v>
      </c>
      <c r="Y41" s="29">
        <f t="shared" si="6"/>
        <v>-7886</v>
      </c>
      <c r="Z41" s="33">
        <f t="shared" si="7"/>
        <v>-7886</v>
      </c>
    </row>
    <row r="42" spans="1:26" s="36" customFormat="1">
      <c r="A42" s="29" t="s">
        <v>198</v>
      </c>
      <c r="B42" s="29" t="s">
        <v>217</v>
      </c>
      <c r="C42" s="42" t="s">
        <v>13</v>
      </c>
      <c r="D42" s="29"/>
      <c r="E42" s="30" t="s">
        <v>259</v>
      </c>
      <c r="F42" s="30" t="s">
        <v>435</v>
      </c>
      <c r="G42" s="30"/>
      <c r="H42" s="30" t="s">
        <v>252</v>
      </c>
      <c r="I42" s="30" t="s">
        <v>329</v>
      </c>
      <c r="J42" s="30">
        <v>61140</v>
      </c>
      <c r="K42" s="29">
        <v>2004</v>
      </c>
      <c r="L42" s="29"/>
      <c r="M42" s="29">
        <v>1983</v>
      </c>
      <c r="N42" s="31">
        <v>66144</v>
      </c>
      <c r="O42" s="32" t="s">
        <v>171</v>
      </c>
      <c r="P42" s="33">
        <f t="shared" ref="P42:P73" si="14">IF(D42&lt;&gt;0,N42*D42*0.1,0)</f>
        <v>0</v>
      </c>
      <c r="Q42" s="31">
        <f t="shared" si="1"/>
        <v>66144</v>
      </c>
      <c r="R42" s="43">
        <v>58102</v>
      </c>
      <c r="S42" s="34">
        <f t="shared" si="2"/>
        <v>0.87839999999999996</v>
      </c>
      <c r="T42" s="35">
        <f t="shared" si="3"/>
        <v>13</v>
      </c>
      <c r="U42" s="31">
        <f t="shared" si="4"/>
        <v>62361</v>
      </c>
      <c r="V42" s="35">
        <f>IF(T42&gt;$E$3,$E$3-$D$3,T42-$D$3)</f>
        <v>4</v>
      </c>
      <c r="W42" s="31">
        <f>ROUND(U42+(U42*$I$3*V42),0)</f>
        <v>66103</v>
      </c>
      <c r="X42" s="34">
        <f t="shared" si="5"/>
        <v>0.87896162050133886</v>
      </c>
      <c r="Y42" s="29">
        <f t="shared" si="6"/>
        <v>-8001</v>
      </c>
      <c r="Z42" s="33">
        <f t="shared" si="7"/>
        <v>-8001</v>
      </c>
    </row>
    <row r="43" spans="1:26" s="36" customFormat="1">
      <c r="A43" s="29" t="s">
        <v>198</v>
      </c>
      <c r="B43" s="29" t="s">
        <v>217</v>
      </c>
      <c r="C43" s="42" t="s">
        <v>457</v>
      </c>
      <c r="D43" s="29"/>
      <c r="E43" s="30" t="s">
        <v>259</v>
      </c>
      <c r="F43" s="30" t="s">
        <v>435</v>
      </c>
      <c r="G43" s="30" t="s">
        <v>218</v>
      </c>
      <c r="H43" s="30" t="s">
        <v>252</v>
      </c>
      <c r="I43" s="30" t="s">
        <v>329</v>
      </c>
      <c r="J43" s="30">
        <v>61140</v>
      </c>
      <c r="K43" s="29">
        <v>2015</v>
      </c>
      <c r="L43" s="29"/>
      <c r="M43" s="29">
        <v>2011</v>
      </c>
      <c r="N43" s="31">
        <v>66144</v>
      </c>
      <c r="O43" s="32" t="s">
        <v>171</v>
      </c>
      <c r="P43" s="33">
        <f t="shared" si="14"/>
        <v>0</v>
      </c>
      <c r="Q43" s="31">
        <f t="shared" si="1"/>
        <v>66144</v>
      </c>
      <c r="R43" s="43">
        <v>61395</v>
      </c>
      <c r="S43" s="34">
        <f t="shared" si="2"/>
        <v>0.92820000000000003</v>
      </c>
      <c r="T43" s="35">
        <f t="shared" si="3"/>
        <v>2</v>
      </c>
      <c r="U43" s="31">
        <f t="shared" si="4"/>
        <v>62361</v>
      </c>
      <c r="V43" s="35">
        <f>IF(T43&gt;$E$3,$E$3-$D$3,T43-$D$3)</f>
        <v>-1</v>
      </c>
      <c r="W43" s="31">
        <f>ROUND(U43+(U43*$I$3*V43),0)</f>
        <v>61426</v>
      </c>
      <c r="X43" s="34">
        <f t="shared" si="5"/>
        <v>0.9994953277113926</v>
      </c>
      <c r="Y43" s="29">
        <f t="shared" si="6"/>
        <v>-31</v>
      </c>
      <c r="Z43" s="33">
        <f t="shared" si="7"/>
        <v>-31</v>
      </c>
    </row>
    <row r="44" spans="1:26" s="36" customFormat="1">
      <c r="A44" s="29" t="s">
        <v>198</v>
      </c>
      <c r="B44" s="29" t="s">
        <v>217</v>
      </c>
      <c r="C44" s="42" t="s">
        <v>330</v>
      </c>
      <c r="D44" s="29"/>
      <c r="E44" s="30" t="s">
        <v>259</v>
      </c>
      <c r="F44" s="30" t="s">
        <v>435</v>
      </c>
      <c r="G44" s="30" t="s">
        <v>218</v>
      </c>
      <c r="H44" s="30" t="s">
        <v>252</v>
      </c>
      <c r="I44" s="30" t="s">
        <v>329</v>
      </c>
      <c r="J44" s="30">
        <v>61140</v>
      </c>
      <c r="K44" s="29">
        <v>1996</v>
      </c>
      <c r="L44" s="29"/>
      <c r="M44" s="29">
        <v>1989</v>
      </c>
      <c r="N44" s="31">
        <v>66144</v>
      </c>
      <c r="O44" s="32" t="s">
        <v>171</v>
      </c>
      <c r="P44" s="33">
        <f t="shared" si="14"/>
        <v>0</v>
      </c>
      <c r="Q44" s="31">
        <f t="shared" si="1"/>
        <v>66144</v>
      </c>
      <c r="R44" s="43">
        <v>58205</v>
      </c>
      <c r="S44" s="34">
        <f t="shared" si="2"/>
        <v>0.88</v>
      </c>
      <c r="T44" s="35">
        <f t="shared" si="3"/>
        <v>21</v>
      </c>
      <c r="U44" s="31">
        <f t="shared" si="4"/>
        <v>62361</v>
      </c>
      <c r="V44" s="35">
        <f>IF(T44&gt;$E$3,$E$3-$D$3,T44-$D$3)</f>
        <v>4</v>
      </c>
      <c r="W44" s="31">
        <f>ROUND(U44+(U44*$I$3*V44),0)</f>
        <v>66103</v>
      </c>
      <c r="X44" s="34">
        <f t="shared" si="5"/>
        <v>0.88051979486558851</v>
      </c>
      <c r="Y44" s="29">
        <f t="shared" si="6"/>
        <v>-7898</v>
      </c>
      <c r="Z44" s="33">
        <f t="shared" si="7"/>
        <v>-7898</v>
      </c>
    </row>
    <row r="45" spans="1:26" s="36" customFormat="1">
      <c r="A45" s="29" t="s">
        <v>198</v>
      </c>
      <c r="B45" s="29" t="s">
        <v>217</v>
      </c>
      <c r="C45" s="42" t="s">
        <v>143</v>
      </c>
      <c r="D45" s="29"/>
      <c r="E45" s="30" t="s">
        <v>259</v>
      </c>
      <c r="F45" s="30" t="s">
        <v>435</v>
      </c>
      <c r="G45" s="30" t="s">
        <v>218</v>
      </c>
      <c r="H45" s="30" t="s">
        <v>252</v>
      </c>
      <c r="I45" s="30" t="s">
        <v>329</v>
      </c>
      <c r="J45" s="30">
        <v>61140</v>
      </c>
      <c r="K45" s="29">
        <v>2003</v>
      </c>
      <c r="L45" s="29"/>
      <c r="M45" s="29">
        <v>2003</v>
      </c>
      <c r="N45" s="31">
        <v>66144</v>
      </c>
      <c r="O45" s="32" t="s">
        <v>171</v>
      </c>
      <c r="P45" s="33">
        <f t="shared" si="14"/>
        <v>0</v>
      </c>
      <c r="Q45" s="31">
        <f t="shared" si="1"/>
        <v>66144</v>
      </c>
      <c r="R45" s="43">
        <v>59012</v>
      </c>
      <c r="S45" s="34">
        <f t="shared" si="2"/>
        <v>0.89219999999999999</v>
      </c>
      <c r="T45" s="35">
        <f t="shared" si="3"/>
        <v>14</v>
      </c>
      <c r="U45" s="31">
        <f t="shared" si="4"/>
        <v>62361</v>
      </c>
      <c r="V45" s="35">
        <f>IF(T45&gt;$E$3,$E$3-$D$3,T45-$D$3)</f>
        <v>4</v>
      </c>
      <c r="W45" s="31">
        <f>ROUND(U45+(U45*$I$3*V45),0)</f>
        <v>66103</v>
      </c>
      <c r="X45" s="34">
        <f t="shared" si="5"/>
        <v>0.89272801536995294</v>
      </c>
      <c r="Y45" s="29">
        <f t="shared" si="6"/>
        <v>-7091</v>
      </c>
      <c r="Z45" s="33">
        <f t="shared" si="7"/>
        <v>-7091</v>
      </c>
    </row>
    <row r="46" spans="1:26" s="36" customFormat="1">
      <c r="A46" s="29" t="s">
        <v>198</v>
      </c>
      <c r="B46" s="29" t="s">
        <v>217</v>
      </c>
      <c r="C46" s="42" t="s">
        <v>608</v>
      </c>
      <c r="D46" s="29"/>
      <c r="E46" s="30" t="s">
        <v>259</v>
      </c>
      <c r="F46" s="30" t="s">
        <v>435</v>
      </c>
      <c r="G46" s="30"/>
      <c r="H46" s="30" t="s">
        <v>253</v>
      </c>
      <c r="I46" s="30" t="s">
        <v>255</v>
      </c>
      <c r="J46" s="30">
        <v>61150</v>
      </c>
      <c r="K46" s="29">
        <v>2016</v>
      </c>
      <c r="L46" s="29"/>
      <c r="M46" s="29">
        <v>2016</v>
      </c>
      <c r="N46" s="31">
        <v>57709</v>
      </c>
      <c r="O46" s="32" t="s">
        <v>171</v>
      </c>
      <c r="P46" s="33">
        <f t="shared" si="14"/>
        <v>0</v>
      </c>
      <c r="Q46" s="31">
        <f t="shared" si="1"/>
        <v>57709</v>
      </c>
      <c r="R46" s="43">
        <v>51000</v>
      </c>
      <c r="S46" s="34">
        <f t="shared" si="2"/>
        <v>0.88370000000000004</v>
      </c>
      <c r="T46" s="35">
        <f t="shared" si="3"/>
        <v>1</v>
      </c>
      <c r="U46" s="31">
        <f t="shared" si="4"/>
        <v>54408</v>
      </c>
      <c r="V46" s="35">
        <f t="shared" ref="V46:V53" si="15">IF(T46&gt;$E$4,$E$4-$D$4,T46-$D$4)</f>
        <v>-1</v>
      </c>
      <c r="W46" s="31">
        <f t="shared" ref="W46:W53" si="16">ROUND(U46+(U46*$I$4*V46),0)</f>
        <v>53592</v>
      </c>
      <c r="X46" s="34">
        <f t="shared" si="5"/>
        <v>0.95163457232422755</v>
      </c>
      <c r="Y46" s="29">
        <f t="shared" si="6"/>
        <v>-2592</v>
      </c>
      <c r="Z46" s="33">
        <f t="shared" si="7"/>
        <v>-2592</v>
      </c>
    </row>
    <row r="47" spans="1:26" s="36" customFormat="1">
      <c r="A47" s="29" t="s">
        <v>198</v>
      </c>
      <c r="B47" s="29" t="s">
        <v>217</v>
      </c>
      <c r="C47" s="42" t="s">
        <v>360</v>
      </c>
      <c r="D47" s="29"/>
      <c r="E47" s="30" t="s">
        <v>259</v>
      </c>
      <c r="F47" s="30" t="s">
        <v>435</v>
      </c>
      <c r="G47" s="30" t="s">
        <v>218</v>
      </c>
      <c r="H47" s="30" t="s">
        <v>253</v>
      </c>
      <c r="I47" s="30" t="s">
        <v>255</v>
      </c>
      <c r="J47" s="30">
        <v>61150</v>
      </c>
      <c r="K47" s="29">
        <v>2015</v>
      </c>
      <c r="L47" s="29"/>
      <c r="M47" s="29">
        <v>2008</v>
      </c>
      <c r="N47" s="31">
        <v>57709</v>
      </c>
      <c r="O47" s="32" t="s">
        <v>171</v>
      </c>
      <c r="P47" s="33">
        <f t="shared" si="14"/>
        <v>0</v>
      </c>
      <c r="Q47" s="31">
        <f t="shared" si="1"/>
        <v>57709</v>
      </c>
      <c r="R47" s="43">
        <v>52020</v>
      </c>
      <c r="S47" s="34">
        <f t="shared" si="2"/>
        <v>0.90139999999999998</v>
      </c>
      <c r="T47" s="35">
        <f t="shared" si="3"/>
        <v>2</v>
      </c>
      <c r="U47" s="31">
        <f t="shared" si="4"/>
        <v>54408</v>
      </c>
      <c r="V47" s="35">
        <f t="shared" si="15"/>
        <v>0</v>
      </c>
      <c r="W47" s="31">
        <f t="shared" si="16"/>
        <v>54408</v>
      </c>
      <c r="X47" s="34">
        <f t="shared" si="5"/>
        <v>0.95610939567710629</v>
      </c>
      <c r="Y47" s="29">
        <f t="shared" si="6"/>
        <v>-2388</v>
      </c>
      <c r="Z47" s="33">
        <f t="shared" si="7"/>
        <v>-2388</v>
      </c>
    </row>
    <row r="48" spans="1:26" s="36" customFormat="1">
      <c r="A48" s="29" t="s">
        <v>198</v>
      </c>
      <c r="B48" s="29" t="s">
        <v>217</v>
      </c>
      <c r="C48" s="42" t="s">
        <v>674</v>
      </c>
      <c r="D48" s="29"/>
      <c r="E48" s="30" t="s">
        <v>259</v>
      </c>
      <c r="F48" s="30" t="s">
        <v>435</v>
      </c>
      <c r="G48" s="30" t="s">
        <v>218</v>
      </c>
      <c r="H48" s="30" t="s">
        <v>253</v>
      </c>
      <c r="I48" s="30" t="s">
        <v>255</v>
      </c>
      <c r="J48" s="30">
        <v>61150</v>
      </c>
      <c r="K48" s="29">
        <v>2017</v>
      </c>
      <c r="L48" s="29"/>
      <c r="M48" s="29">
        <v>2017</v>
      </c>
      <c r="N48" s="31">
        <v>57709</v>
      </c>
      <c r="O48" s="32" t="s">
        <v>171</v>
      </c>
      <c r="P48" s="33">
        <f t="shared" si="14"/>
        <v>0</v>
      </c>
      <c r="Q48" s="31">
        <f t="shared" si="1"/>
        <v>57709</v>
      </c>
      <c r="R48" s="43">
        <v>50000</v>
      </c>
      <c r="S48" s="34">
        <f t="shared" si="2"/>
        <v>0.86639999999999995</v>
      </c>
      <c r="T48" s="35">
        <f t="shared" si="3"/>
        <v>0</v>
      </c>
      <c r="U48" s="31">
        <f t="shared" si="4"/>
        <v>54408</v>
      </c>
      <c r="V48" s="35">
        <f t="shared" si="15"/>
        <v>-2</v>
      </c>
      <c r="W48" s="31">
        <f t="shared" si="16"/>
        <v>52776</v>
      </c>
      <c r="X48" s="34">
        <f t="shared" si="5"/>
        <v>0.94740033348491737</v>
      </c>
      <c r="Y48" s="29">
        <f t="shared" si="6"/>
        <v>-2776</v>
      </c>
      <c r="Z48" s="33">
        <f t="shared" si="7"/>
        <v>-2776</v>
      </c>
    </row>
    <row r="49" spans="1:26" s="36" customFormat="1">
      <c r="A49" s="29" t="s">
        <v>198</v>
      </c>
      <c r="B49" s="29" t="s">
        <v>217</v>
      </c>
      <c r="C49" s="42" t="s">
        <v>671</v>
      </c>
      <c r="D49" s="29"/>
      <c r="E49" s="30" t="s">
        <v>259</v>
      </c>
      <c r="F49" s="30" t="s">
        <v>435</v>
      </c>
      <c r="G49" s="30"/>
      <c r="H49" s="30" t="s">
        <v>253</v>
      </c>
      <c r="I49" s="30" t="s">
        <v>255</v>
      </c>
      <c r="J49" s="30">
        <v>61150</v>
      </c>
      <c r="K49" s="29">
        <v>2017</v>
      </c>
      <c r="L49" s="29"/>
      <c r="M49" s="29">
        <v>2017</v>
      </c>
      <c r="N49" s="31">
        <v>57709</v>
      </c>
      <c r="O49" s="32" t="s">
        <v>171</v>
      </c>
      <c r="P49" s="33">
        <f t="shared" si="14"/>
        <v>0</v>
      </c>
      <c r="Q49" s="31">
        <f t="shared" si="1"/>
        <v>57709</v>
      </c>
      <c r="R49" s="43">
        <v>50000</v>
      </c>
      <c r="S49" s="34">
        <f t="shared" si="2"/>
        <v>0.86639999999999995</v>
      </c>
      <c r="T49" s="35">
        <f t="shared" si="3"/>
        <v>0</v>
      </c>
      <c r="U49" s="31">
        <f t="shared" si="4"/>
        <v>54408</v>
      </c>
      <c r="V49" s="35">
        <f t="shared" si="15"/>
        <v>-2</v>
      </c>
      <c r="W49" s="31">
        <f t="shared" si="16"/>
        <v>52776</v>
      </c>
      <c r="X49" s="34">
        <f t="shared" si="5"/>
        <v>0.94740033348491737</v>
      </c>
      <c r="Y49" s="29">
        <f t="shared" si="6"/>
        <v>-2776</v>
      </c>
      <c r="Z49" s="33">
        <f t="shared" si="7"/>
        <v>-2776</v>
      </c>
    </row>
    <row r="50" spans="1:26" s="36" customFormat="1">
      <c r="A50" s="29" t="s">
        <v>198</v>
      </c>
      <c r="B50" s="29" t="s">
        <v>217</v>
      </c>
      <c r="C50" s="42" t="s">
        <v>471</v>
      </c>
      <c r="D50" s="29"/>
      <c r="E50" s="30" t="s">
        <v>259</v>
      </c>
      <c r="F50" s="30" t="s">
        <v>435</v>
      </c>
      <c r="G50" s="30" t="s">
        <v>218</v>
      </c>
      <c r="H50" s="30" t="s">
        <v>253</v>
      </c>
      <c r="I50" s="30" t="s">
        <v>255</v>
      </c>
      <c r="J50" s="30">
        <v>61150</v>
      </c>
      <c r="K50" s="29">
        <v>2014</v>
      </c>
      <c r="L50" s="29"/>
      <c r="M50" s="29">
        <v>2012</v>
      </c>
      <c r="N50" s="31">
        <v>57709</v>
      </c>
      <c r="O50" s="32" t="s">
        <v>171</v>
      </c>
      <c r="P50" s="33">
        <f t="shared" si="14"/>
        <v>0</v>
      </c>
      <c r="Q50" s="31">
        <f t="shared" si="1"/>
        <v>57709</v>
      </c>
      <c r="R50" s="43">
        <v>52020</v>
      </c>
      <c r="S50" s="34">
        <f t="shared" si="2"/>
        <v>0.90139999999999998</v>
      </c>
      <c r="T50" s="35">
        <f t="shared" si="3"/>
        <v>3</v>
      </c>
      <c r="U50" s="31">
        <f t="shared" si="4"/>
        <v>54408</v>
      </c>
      <c r="V50" s="35">
        <f t="shared" si="15"/>
        <v>1</v>
      </c>
      <c r="W50" s="31">
        <f t="shared" si="16"/>
        <v>55224</v>
      </c>
      <c r="X50" s="34">
        <f t="shared" si="5"/>
        <v>0.94198174706649285</v>
      </c>
      <c r="Y50" s="29">
        <f t="shared" si="6"/>
        <v>-3204</v>
      </c>
      <c r="Z50" s="33">
        <f t="shared" si="7"/>
        <v>-3204</v>
      </c>
    </row>
    <row r="51" spans="1:26" s="36" customFormat="1">
      <c r="A51" s="29" t="s">
        <v>198</v>
      </c>
      <c r="B51" s="29" t="s">
        <v>217</v>
      </c>
      <c r="C51" s="42" t="s">
        <v>672</v>
      </c>
      <c r="D51" s="29"/>
      <c r="E51" s="30" t="s">
        <v>259</v>
      </c>
      <c r="F51" s="30" t="s">
        <v>435</v>
      </c>
      <c r="G51" s="30" t="s">
        <v>218</v>
      </c>
      <c r="H51" s="30" t="s">
        <v>253</v>
      </c>
      <c r="I51" s="30" t="s">
        <v>255</v>
      </c>
      <c r="J51" s="30">
        <v>61150</v>
      </c>
      <c r="K51" s="29">
        <v>2017</v>
      </c>
      <c r="L51" s="29"/>
      <c r="M51" s="29">
        <v>2017</v>
      </c>
      <c r="N51" s="31">
        <v>57709</v>
      </c>
      <c r="O51" s="32" t="s">
        <v>171</v>
      </c>
      <c r="P51" s="33">
        <f t="shared" si="14"/>
        <v>0</v>
      </c>
      <c r="Q51" s="31">
        <f t="shared" si="1"/>
        <v>57709</v>
      </c>
      <c r="R51" s="43">
        <v>50000</v>
      </c>
      <c r="S51" s="34">
        <f t="shared" si="2"/>
        <v>0.86639999999999995</v>
      </c>
      <c r="T51" s="35">
        <f t="shared" si="3"/>
        <v>0</v>
      </c>
      <c r="U51" s="31">
        <f t="shared" si="4"/>
        <v>54408</v>
      </c>
      <c r="V51" s="35">
        <f t="shared" si="15"/>
        <v>-2</v>
      </c>
      <c r="W51" s="31">
        <f t="shared" si="16"/>
        <v>52776</v>
      </c>
      <c r="X51" s="34">
        <f t="shared" si="5"/>
        <v>0.94740033348491737</v>
      </c>
      <c r="Y51" s="29">
        <f t="shared" si="6"/>
        <v>-2776</v>
      </c>
      <c r="Z51" s="33">
        <f t="shared" si="7"/>
        <v>-2776</v>
      </c>
    </row>
    <row r="52" spans="1:26" s="36" customFormat="1">
      <c r="A52" s="29" t="s">
        <v>198</v>
      </c>
      <c r="B52" s="29" t="s">
        <v>217</v>
      </c>
      <c r="C52" s="42" t="s">
        <v>607</v>
      </c>
      <c r="D52" s="29"/>
      <c r="E52" s="30" t="s">
        <v>265</v>
      </c>
      <c r="F52" s="30" t="s">
        <v>435</v>
      </c>
      <c r="G52" s="30"/>
      <c r="H52" s="30" t="s">
        <v>253</v>
      </c>
      <c r="I52" s="30" t="s">
        <v>255</v>
      </c>
      <c r="J52" s="30">
        <v>61150</v>
      </c>
      <c r="K52" s="29">
        <v>2016</v>
      </c>
      <c r="L52" s="29"/>
      <c r="M52" s="29">
        <v>2016</v>
      </c>
      <c r="N52" s="31">
        <v>57709</v>
      </c>
      <c r="O52" s="32" t="s">
        <v>171</v>
      </c>
      <c r="P52" s="33">
        <f t="shared" si="14"/>
        <v>0</v>
      </c>
      <c r="Q52" s="31">
        <f t="shared" si="1"/>
        <v>57709</v>
      </c>
      <c r="R52" s="43">
        <v>51000</v>
      </c>
      <c r="S52" s="34">
        <f t="shared" si="2"/>
        <v>0.88370000000000004</v>
      </c>
      <c r="T52" s="35">
        <f t="shared" si="3"/>
        <v>1</v>
      </c>
      <c r="U52" s="31">
        <f t="shared" si="4"/>
        <v>54408</v>
      </c>
      <c r="V52" s="35">
        <f t="shared" si="15"/>
        <v>-1</v>
      </c>
      <c r="W52" s="31">
        <f t="shared" si="16"/>
        <v>53592</v>
      </c>
      <c r="X52" s="34">
        <f t="shared" si="5"/>
        <v>0.95163457232422755</v>
      </c>
      <c r="Y52" s="29">
        <f t="shared" si="6"/>
        <v>-2592</v>
      </c>
      <c r="Z52" s="33">
        <f t="shared" si="7"/>
        <v>-2592</v>
      </c>
    </row>
    <row r="53" spans="1:26" s="36" customFormat="1">
      <c r="A53" s="29" t="s">
        <v>198</v>
      </c>
      <c r="B53" s="29" t="s">
        <v>217</v>
      </c>
      <c r="C53" s="42" t="s">
        <v>673</v>
      </c>
      <c r="D53" s="29"/>
      <c r="E53" s="30" t="s">
        <v>265</v>
      </c>
      <c r="F53" s="30" t="s">
        <v>435</v>
      </c>
      <c r="G53" s="30"/>
      <c r="H53" s="30" t="s">
        <v>253</v>
      </c>
      <c r="I53" s="30" t="s">
        <v>255</v>
      </c>
      <c r="J53" s="30">
        <v>61150</v>
      </c>
      <c r="K53" s="29">
        <v>2017</v>
      </c>
      <c r="L53" s="29">
        <v>2</v>
      </c>
      <c r="M53" s="29">
        <v>2017</v>
      </c>
      <c r="N53" s="31">
        <v>57709</v>
      </c>
      <c r="O53" s="32" t="s">
        <v>171</v>
      </c>
      <c r="P53" s="33">
        <f t="shared" si="14"/>
        <v>0</v>
      </c>
      <c r="Q53" s="31">
        <f t="shared" si="1"/>
        <v>57709</v>
      </c>
      <c r="R53" s="43">
        <v>51000</v>
      </c>
      <c r="S53" s="34">
        <f t="shared" si="2"/>
        <v>0.88370000000000004</v>
      </c>
      <c r="T53" s="35">
        <f t="shared" si="3"/>
        <v>2</v>
      </c>
      <c r="U53" s="31">
        <f t="shared" si="4"/>
        <v>54408</v>
      </c>
      <c r="V53" s="35">
        <f t="shared" si="15"/>
        <v>0</v>
      </c>
      <c r="W53" s="31">
        <f t="shared" si="16"/>
        <v>54408</v>
      </c>
      <c r="X53" s="34">
        <f t="shared" si="5"/>
        <v>0.93736215262461398</v>
      </c>
      <c r="Y53" s="29">
        <f t="shared" si="6"/>
        <v>-3408</v>
      </c>
      <c r="Z53" s="33">
        <f t="shared" si="7"/>
        <v>-3408</v>
      </c>
    </row>
    <row r="54" spans="1:26" s="36" customFormat="1">
      <c r="A54" s="29" t="s">
        <v>198</v>
      </c>
      <c r="B54" s="29" t="s">
        <v>217</v>
      </c>
      <c r="C54" s="42" t="s">
        <v>363</v>
      </c>
      <c r="D54" s="29"/>
      <c r="E54" s="30" t="s">
        <v>261</v>
      </c>
      <c r="F54" s="30" t="s">
        <v>251</v>
      </c>
      <c r="G54" s="30" t="s">
        <v>218</v>
      </c>
      <c r="H54" s="30" t="s">
        <v>251</v>
      </c>
      <c r="I54" s="30" t="s">
        <v>256</v>
      </c>
      <c r="J54" s="30">
        <v>61160</v>
      </c>
      <c r="K54" s="29">
        <v>2008</v>
      </c>
      <c r="L54" s="29"/>
      <c r="M54" s="29">
        <v>2008</v>
      </c>
      <c r="N54" s="31">
        <v>47086</v>
      </c>
      <c r="O54" s="32" t="s">
        <v>171</v>
      </c>
      <c r="P54" s="33">
        <f t="shared" si="14"/>
        <v>0</v>
      </c>
      <c r="Q54" s="31">
        <f t="shared" si="1"/>
        <v>47086</v>
      </c>
      <c r="R54" s="43">
        <v>39231</v>
      </c>
      <c r="S54" s="34">
        <f t="shared" si="2"/>
        <v>0.83320000000000005</v>
      </c>
      <c r="T54" s="35">
        <f t="shared" si="3"/>
        <v>9</v>
      </c>
      <c r="U54" s="31">
        <f t="shared" si="4"/>
        <v>44393</v>
      </c>
      <c r="V54" s="35">
        <f t="shared" ref="V54:V65" si="17">IF(T54&gt;$E$6,$E$6-$D$6,T54-$D$6)</f>
        <v>4</v>
      </c>
      <c r="W54" s="31">
        <f t="shared" ref="W54:W65" si="18">ROUND(U54+(U54*$I$6*V54),0)</f>
        <v>47057</v>
      </c>
      <c r="X54" s="34">
        <f t="shared" si="5"/>
        <v>0.83369105552840173</v>
      </c>
      <c r="Y54" s="29">
        <f t="shared" si="6"/>
        <v>-7826</v>
      </c>
      <c r="Z54" s="33">
        <f t="shared" si="7"/>
        <v>-7826</v>
      </c>
    </row>
    <row r="55" spans="1:26" s="36" customFormat="1">
      <c r="A55" s="29" t="s">
        <v>198</v>
      </c>
      <c r="B55" s="29" t="s">
        <v>217</v>
      </c>
      <c r="C55" s="42" t="s">
        <v>358</v>
      </c>
      <c r="D55" s="29"/>
      <c r="E55" s="30" t="s">
        <v>261</v>
      </c>
      <c r="F55" s="30" t="s">
        <v>251</v>
      </c>
      <c r="G55" s="30" t="s">
        <v>218</v>
      </c>
      <c r="H55" s="30" t="s">
        <v>251</v>
      </c>
      <c r="I55" s="30" t="s">
        <v>256</v>
      </c>
      <c r="J55" s="30">
        <v>61160</v>
      </c>
      <c r="K55" s="29">
        <v>2004</v>
      </c>
      <c r="L55" s="29"/>
      <c r="M55" s="29">
        <v>2004</v>
      </c>
      <c r="N55" s="31">
        <v>47086</v>
      </c>
      <c r="O55" s="32" t="s">
        <v>171</v>
      </c>
      <c r="P55" s="33">
        <f t="shared" si="14"/>
        <v>0</v>
      </c>
      <c r="Q55" s="31">
        <f t="shared" si="1"/>
        <v>47086</v>
      </c>
      <c r="R55" s="43">
        <v>42549</v>
      </c>
      <c r="S55" s="34">
        <f t="shared" si="2"/>
        <v>0.90359999999999996</v>
      </c>
      <c r="T55" s="35">
        <f t="shared" si="3"/>
        <v>13</v>
      </c>
      <c r="U55" s="31">
        <f t="shared" si="4"/>
        <v>44393</v>
      </c>
      <c r="V55" s="35">
        <f t="shared" si="17"/>
        <v>4</v>
      </c>
      <c r="W55" s="31">
        <f t="shared" si="18"/>
        <v>47057</v>
      </c>
      <c r="X55" s="34">
        <f t="shared" si="5"/>
        <v>0.90420128779990228</v>
      </c>
      <c r="Y55" s="29">
        <f t="shared" si="6"/>
        <v>-4508</v>
      </c>
      <c r="Z55" s="33">
        <f t="shared" si="7"/>
        <v>-4508</v>
      </c>
    </row>
    <row r="56" spans="1:26" s="36" customFormat="1">
      <c r="A56" s="29" t="s">
        <v>198</v>
      </c>
      <c r="B56" s="29" t="s">
        <v>217</v>
      </c>
      <c r="C56" s="42" t="s">
        <v>361</v>
      </c>
      <c r="D56" s="29"/>
      <c r="E56" s="30" t="s">
        <v>260</v>
      </c>
      <c r="F56" s="30" t="s">
        <v>251</v>
      </c>
      <c r="G56" s="30" t="s">
        <v>218</v>
      </c>
      <c r="H56" s="30" t="s">
        <v>251</v>
      </c>
      <c r="I56" s="30" t="s">
        <v>256</v>
      </c>
      <c r="J56" s="30">
        <v>61160</v>
      </c>
      <c r="K56" s="29">
        <v>2006</v>
      </c>
      <c r="L56" s="29"/>
      <c r="M56" s="29">
        <v>2006</v>
      </c>
      <c r="N56" s="31">
        <v>47086</v>
      </c>
      <c r="O56" s="32" t="s">
        <v>171</v>
      </c>
      <c r="P56" s="33">
        <f t="shared" si="14"/>
        <v>0</v>
      </c>
      <c r="Q56" s="31">
        <f t="shared" si="1"/>
        <v>47086</v>
      </c>
      <c r="R56" s="43">
        <v>40859</v>
      </c>
      <c r="S56" s="34">
        <f t="shared" si="2"/>
        <v>0.86780000000000002</v>
      </c>
      <c r="T56" s="35">
        <f t="shared" si="3"/>
        <v>11</v>
      </c>
      <c r="U56" s="31">
        <f t="shared" si="4"/>
        <v>44393</v>
      </c>
      <c r="V56" s="35">
        <f t="shared" si="17"/>
        <v>4</v>
      </c>
      <c r="W56" s="31">
        <f t="shared" si="18"/>
        <v>47057</v>
      </c>
      <c r="X56" s="34">
        <f t="shared" si="5"/>
        <v>0.86828739613660033</v>
      </c>
      <c r="Y56" s="29">
        <f t="shared" si="6"/>
        <v>-6198</v>
      </c>
      <c r="Z56" s="33">
        <f t="shared" si="7"/>
        <v>-6198</v>
      </c>
    </row>
    <row r="57" spans="1:26" s="36" customFormat="1">
      <c r="A57" s="29" t="s">
        <v>198</v>
      </c>
      <c r="B57" s="29" t="s">
        <v>217</v>
      </c>
      <c r="C57" s="42" t="s">
        <v>362</v>
      </c>
      <c r="D57" s="29"/>
      <c r="E57" s="30" t="s">
        <v>261</v>
      </c>
      <c r="F57" s="30" t="s">
        <v>251</v>
      </c>
      <c r="G57" s="30" t="s">
        <v>218</v>
      </c>
      <c r="H57" s="30" t="s">
        <v>251</v>
      </c>
      <c r="I57" s="30" t="s">
        <v>256</v>
      </c>
      <c r="J57" s="30">
        <v>61160</v>
      </c>
      <c r="K57" s="29">
        <v>2007</v>
      </c>
      <c r="L57" s="29"/>
      <c r="M57" s="29">
        <v>2007</v>
      </c>
      <c r="N57" s="31">
        <v>47086</v>
      </c>
      <c r="O57" s="32" t="s">
        <v>171</v>
      </c>
      <c r="P57" s="33">
        <f t="shared" si="14"/>
        <v>0</v>
      </c>
      <c r="Q57" s="31">
        <f t="shared" si="1"/>
        <v>47086</v>
      </c>
      <c r="R57" s="43">
        <v>39800</v>
      </c>
      <c r="S57" s="34">
        <f t="shared" si="2"/>
        <v>0.84530000000000005</v>
      </c>
      <c r="T57" s="35">
        <f t="shared" si="3"/>
        <v>10</v>
      </c>
      <c r="U57" s="31">
        <f t="shared" si="4"/>
        <v>44393</v>
      </c>
      <c r="V57" s="35">
        <f t="shared" si="17"/>
        <v>4</v>
      </c>
      <c r="W57" s="31">
        <f t="shared" si="18"/>
        <v>47057</v>
      </c>
      <c r="X57" s="34">
        <f t="shared" si="5"/>
        <v>0.84578277408249569</v>
      </c>
      <c r="Y57" s="29">
        <f t="shared" si="6"/>
        <v>-7257</v>
      </c>
      <c r="Z57" s="33">
        <f t="shared" si="7"/>
        <v>-7257</v>
      </c>
    </row>
    <row r="58" spans="1:26" s="36" customFormat="1">
      <c r="A58" s="29" t="s">
        <v>198</v>
      </c>
      <c r="B58" s="29" t="s">
        <v>217</v>
      </c>
      <c r="C58" s="42" t="s">
        <v>359</v>
      </c>
      <c r="D58" s="29"/>
      <c r="E58" s="30" t="s">
        <v>261</v>
      </c>
      <c r="F58" s="30" t="s">
        <v>251</v>
      </c>
      <c r="G58" s="30" t="s">
        <v>218</v>
      </c>
      <c r="H58" s="30" t="s">
        <v>251</v>
      </c>
      <c r="I58" s="30" t="s">
        <v>256</v>
      </c>
      <c r="J58" s="30">
        <v>61160</v>
      </c>
      <c r="K58" s="29">
        <v>2004</v>
      </c>
      <c r="L58" s="29"/>
      <c r="M58" s="29">
        <v>2004</v>
      </c>
      <c r="N58" s="31">
        <v>47086</v>
      </c>
      <c r="O58" s="32" t="s">
        <v>171</v>
      </c>
      <c r="P58" s="33">
        <f t="shared" si="14"/>
        <v>0</v>
      </c>
      <c r="Q58" s="31">
        <f t="shared" si="1"/>
        <v>47086</v>
      </c>
      <c r="R58" s="43">
        <v>45925</v>
      </c>
      <c r="S58" s="34">
        <f t="shared" si="2"/>
        <v>0.97529999999999994</v>
      </c>
      <c r="T58" s="35">
        <f t="shared" si="3"/>
        <v>13</v>
      </c>
      <c r="U58" s="31">
        <f t="shared" si="4"/>
        <v>44393</v>
      </c>
      <c r="V58" s="35">
        <f t="shared" si="17"/>
        <v>4</v>
      </c>
      <c r="W58" s="31">
        <f t="shared" si="18"/>
        <v>47057</v>
      </c>
      <c r="X58" s="34">
        <f t="shared" si="5"/>
        <v>0.97594406783262855</v>
      </c>
      <c r="Y58" s="29">
        <f t="shared" si="6"/>
        <v>-1132</v>
      </c>
      <c r="Z58" s="33">
        <f t="shared" si="7"/>
        <v>-1132</v>
      </c>
    </row>
    <row r="59" spans="1:26" s="36" customFormat="1">
      <c r="A59" s="29" t="s">
        <v>198</v>
      </c>
      <c r="B59" s="29" t="s">
        <v>217</v>
      </c>
      <c r="C59" s="42" t="s">
        <v>661</v>
      </c>
      <c r="D59" s="29"/>
      <c r="E59" s="30" t="s">
        <v>260</v>
      </c>
      <c r="F59" s="30" t="s">
        <v>251</v>
      </c>
      <c r="G59" s="30" t="s">
        <v>218</v>
      </c>
      <c r="H59" s="30" t="s">
        <v>251</v>
      </c>
      <c r="I59" s="30" t="s">
        <v>256</v>
      </c>
      <c r="J59" s="30">
        <v>61160</v>
      </c>
      <c r="K59" s="29">
        <v>2017</v>
      </c>
      <c r="L59" s="29"/>
      <c r="M59" s="29">
        <v>2017</v>
      </c>
      <c r="N59" s="31">
        <v>47086</v>
      </c>
      <c r="O59" s="32" t="s">
        <v>171</v>
      </c>
      <c r="P59" s="33">
        <f t="shared" si="14"/>
        <v>0</v>
      </c>
      <c r="Q59" s="31">
        <f t="shared" si="1"/>
        <v>47086</v>
      </c>
      <c r="R59" s="43">
        <v>33660</v>
      </c>
      <c r="S59" s="34">
        <f t="shared" si="2"/>
        <v>0.71489999999999998</v>
      </c>
      <c r="T59" s="35">
        <f t="shared" si="3"/>
        <v>0</v>
      </c>
      <c r="U59" s="31">
        <f t="shared" si="4"/>
        <v>44393</v>
      </c>
      <c r="V59" s="35">
        <f t="shared" si="17"/>
        <v>-2</v>
      </c>
      <c r="W59" s="31">
        <f t="shared" si="18"/>
        <v>43061</v>
      </c>
      <c r="X59" s="34">
        <f t="shared" si="5"/>
        <v>0.78168180023687328</v>
      </c>
      <c r="Y59" s="29">
        <f t="shared" si="6"/>
        <v>-9401</v>
      </c>
      <c r="Z59" s="33">
        <f t="shared" si="7"/>
        <v>-9401</v>
      </c>
    </row>
    <row r="60" spans="1:26" s="36" customFormat="1">
      <c r="A60" s="29" t="s">
        <v>198</v>
      </c>
      <c r="B60" s="29" t="s">
        <v>217</v>
      </c>
      <c r="C60" s="42" t="s">
        <v>496</v>
      </c>
      <c r="D60" s="29"/>
      <c r="E60" s="30" t="s">
        <v>261</v>
      </c>
      <c r="F60" s="30" t="s">
        <v>251</v>
      </c>
      <c r="G60" s="30"/>
      <c r="H60" s="30" t="s">
        <v>251</v>
      </c>
      <c r="I60" s="30" t="s">
        <v>256</v>
      </c>
      <c r="J60" s="30">
        <v>61160</v>
      </c>
      <c r="K60" s="29">
        <v>2013</v>
      </c>
      <c r="L60" s="29"/>
      <c r="M60" s="29">
        <v>2013</v>
      </c>
      <c r="N60" s="31">
        <v>47086</v>
      </c>
      <c r="O60" s="32" t="s">
        <v>171</v>
      </c>
      <c r="P60" s="33">
        <f t="shared" si="14"/>
        <v>0</v>
      </c>
      <c r="Q60" s="31">
        <f t="shared" si="1"/>
        <v>47086</v>
      </c>
      <c r="R60" s="43">
        <v>35214</v>
      </c>
      <c r="S60" s="34">
        <f t="shared" si="2"/>
        <v>0.74790000000000001</v>
      </c>
      <c r="T60" s="35">
        <f t="shared" si="3"/>
        <v>4</v>
      </c>
      <c r="U60" s="31">
        <f t="shared" si="4"/>
        <v>44393</v>
      </c>
      <c r="V60" s="35">
        <f t="shared" si="17"/>
        <v>2</v>
      </c>
      <c r="W60" s="31">
        <f t="shared" si="18"/>
        <v>45725</v>
      </c>
      <c r="X60" s="34">
        <f t="shared" si="5"/>
        <v>0.77012575177692733</v>
      </c>
      <c r="Y60" s="29">
        <f t="shared" si="6"/>
        <v>-10511</v>
      </c>
      <c r="Z60" s="33">
        <f t="shared" si="7"/>
        <v>-10511</v>
      </c>
    </row>
    <row r="61" spans="1:26" s="36" customFormat="1">
      <c r="A61" s="29" t="s">
        <v>198</v>
      </c>
      <c r="B61" s="29" t="s">
        <v>217</v>
      </c>
      <c r="C61" s="42" t="s">
        <v>445</v>
      </c>
      <c r="D61" s="29"/>
      <c r="E61" s="30" t="s">
        <v>260</v>
      </c>
      <c r="F61" s="30" t="s">
        <v>251</v>
      </c>
      <c r="G61" s="30"/>
      <c r="H61" s="30" t="s">
        <v>251</v>
      </c>
      <c r="I61" s="30" t="s">
        <v>256</v>
      </c>
      <c r="J61" s="30">
        <v>61160</v>
      </c>
      <c r="K61" s="29">
        <v>2010</v>
      </c>
      <c r="L61" s="29"/>
      <c r="M61" s="29">
        <v>2010</v>
      </c>
      <c r="N61" s="31">
        <v>47086</v>
      </c>
      <c r="O61" s="32" t="s">
        <v>171</v>
      </c>
      <c r="P61" s="33">
        <f t="shared" si="14"/>
        <v>0</v>
      </c>
      <c r="Q61" s="31">
        <f t="shared" si="1"/>
        <v>47086</v>
      </c>
      <c r="R61" s="43">
        <v>40122</v>
      </c>
      <c r="S61" s="34">
        <f t="shared" si="2"/>
        <v>0.85209999999999997</v>
      </c>
      <c r="T61" s="35">
        <f t="shared" si="3"/>
        <v>7</v>
      </c>
      <c r="U61" s="31">
        <f t="shared" si="4"/>
        <v>44393</v>
      </c>
      <c r="V61" s="35">
        <f t="shared" si="17"/>
        <v>4</v>
      </c>
      <c r="W61" s="31">
        <f t="shared" si="18"/>
        <v>47057</v>
      </c>
      <c r="X61" s="34">
        <f t="shared" si="5"/>
        <v>0.85262553923964557</v>
      </c>
      <c r="Y61" s="29">
        <f t="shared" si="6"/>
        <v>-6935</v>
      </c>
      <c r="Z61" s="33">
        <f t="shared" si="7"/>
        <v>-6935</v>
      </c>
    </row>
    <row r="62" spans="1:26" s="36" customFormat="1">
      <c r="A62" s="29" t="s">
        <v>198</v>
      </c>
      <c r="B62" s="29" t="s">
        <v>217</v>
      </c>
      <c r="C62" s="42" t="s">
        <v>495</v>
      </c>
      <c r="D62" s="29"/>
      <c r="E62" s="30" t="s">
        <v>261</v>
      </c>
      <c r="F62" s="30" t="s">
        <v>251</v>
      </c>
      <c r="G62" s="30" t="s">
        <v>218</v>
      </c>
      <c r="H62" s="30" t="s">
        <v>251</v>
      </c>
      <c r="I62" s="30" t="s">
        <v>256</v>
      </c>
      <c r="J62" s="30">
        <v>61160</v>
      </c>
      <c r="K62" s="29">
        <v>2013</v>
      </c>
      <c r="L62" s="29"/>
      <c r="M62" s="29">
        <v>2013</v>
      </c>
      <c r="N62" s="31">
        <v>47086</v>
      </c>
      <c r="O62" s="32" t="s">
        <v>171</v>
      </c>
      <c r="P62" s="33">
        <f t="shared" si="14"/>
        <v>0</v>
      </c>
      <c r="Q62" s="31">
        <f t="shared" si="1"/>
        <v>47086</v>
      </c>
      <c r="R62" s="43">
        <v>35593</v>
      </c>
      <c r="S62" s="34">
        <f t="shared" si="2"/>
        <v>0.75590000000000002</v>
      </c>
      <c r="T62" s="35">
        <f t="shared" si="3"/>
        <v>4</v>
      </c>
      <c r="U62" s="31">
        <f t="shared" si="4"/>
        <v>44393</v>
      </c>
      <c r="V62" s="35">
        <f t="shared" si="17"/>
        <v>2</v>
      </c>
      <c r="W62" s="31">
        <f t="shared" si="18"/>
        <v>45725</v>
      </c>
      <c r="X62" s="34">
        <f t="shared" si="5"/>
        <v>0.77841443411700384</v>
      </c>
      <c r="Y62" s="29">
        <f t="shared" si="6"/>
        <v>-10132</v>
      </c>
      <c r="Z62" s="33">
        <f t="shared" si="7"/>
        <v>-10132</v>
      </c>
    </row>
    <row r="63" spans="1:26" s="36" customFormat="1">
      <c r="A63" s="29" t="s">
        <v>198</v>
      </c>
      <c r="B63" s="29" t="s">
        <v>217</v>
      </c>
      <c r="C63" s="42" t="s">
        <v>448</v>
      </c>
      <c r="D63" s="29"/>
      <c r="E63" s="30" t="s">
        <v>260</v>
      </c>
      <c r="F63" s="30" t="s">
        <v>251</v>
      </c>
      <c r="G63" s="30" t="s">
        <v>218</v>
      </c>
      <c r="H63" s="30" t="s">
        <v>251</v>
      </c>
      <c r="I63" s="30" t="s">
        <v>256</v>
      </c>
      <c r="J63" s="30">
        <v>61160</v>
      </c>
      <c r="K63" s="29">
        <v>2012</v>
      </c>
      <c r="L63" s="29"/>
      <c r="M63" s="29">
        <v>2012</v>
      </c>
      <c r="N63" s="31">
        <v>47086</v>
      </c>
      <c r="O63" s="32" t="s">
        <v>171</v>
      </c>
      <c r="P63" s="33">
        <f t="shared" si="14"/>
        <v>0</v>
      </c>
      <c r="Q63" s="31">
        <f t="shared" si="1"/>
        <v>47086</v>
      </c>
      <c r="R63" s="43">
        <v>36548</v>
      </c>
      <c r="S63" s="34">
        <f t="shared" si="2"/>
        <v>0.7762</v>
      </c>
      <c r="T63" s="35">
        <f t="shared" si="3"/>
        <v>5</v>
      </c>
      <c r="U63" s="31">
        <f t="shared" si="4"/>
        <v>44393</v>
      </c>
      <c r="V63" s="35">
        <f t="shared" si="17"/>
        <v>3</v>
      </c>
      <c r="W63" s="31">
        <f t="shared" si="18"/>
        <v>46391</v>
      </c>
      <c r="X63" s="34">
        <f t="shared" si="5"/>
        <v>0.78782522472031213</v>
      </c>
      <c r="Y63" s="29">
        <f t="shared" si="6"/>
        <v>-9843</v>
      </c>
      <c r="Z63" s="33">
        <f t="shared" si="7"/>
        <v>-9843</v>
      </c>
    </row>
    <row r="64" spans="1:26" s="36" customFormat="1">
      <c r="A64" s="29" t="s">
        <v>198</v>
      </c>
      <c r="B64" s="29" t="s">
        <v>217</v>
      </c>
      <c r="C64" s="42" t="s">
        <v>162</v>
      </c>
      <c r="D64" s="29"/>
      <c r="E64" s="30" t="s">
        <v>265</v>
      </c>
      <c r="F64" s="30" t="s">
        <v>251</v>
      </c>
      <c r="G64" s="30" t="s">
        <v>218</v>
      </c>
      <c r="H64" s="30" t="s">
        <v>251</v>
      </c>
      <c r="I64" s="30" t="s">
        <v>256</v>
      </c>
      <c r="J64" s="30">
        <v>61160</v>
      </c>
      <c r="K64" s="29">
        <v>2006</v>
      </c>
      <c r="L64" s="29"/>
      <c r="M64" s="29">
        <v>2006</v>
      </c>
      <c r="N64" s="31">
        <v>47086</v>
      </c>
      <c r="O64" s="32" t="s">
        <v>171</v>
      </c>
      <c r="P64" s="33">
        <f t="shared" si="14"/>
        <v>0</v>
      </c>
      <c r="Q64" s="31">
        <f t="shared" si="1"/>
        <v>47086</v>
      </c>
      <c r="R64" s="43">
        <v>40929</v>
      </c>
      <c r="S64" s="34">
        <f t="shared" si="2"/>
        <v>0.86919999999999997</v>
      </c>
      <c r="T64" s="35">
        <f t="shared" si="3"/>
        <v>11</v>
      </c>
      <c r="U64" s="31">
        <f t="shared" si="4"/>
        <v>44393</v>
      </c>
      <c r="V64" s="35">
        <f t="shared" si="17"/>
        <v>4</v>
      </c>
      <c r="W64" s="31">
        <f t="shared" si="18"/>
        <v>47057</v>
      </c>
      <c r="X64" s="34">
        <f t="shared" si="5"/>
        <v>0.8697749537794589</v>
      </c>
      <c r="Y64" s="29">
        <f t="shared" si="6"/>
        <v>-6128</v>
      </c>
      <c r="Z64" s="33">
        <f t="shared" si="7"/>
        <v>-6128</v>
      </c>
    </row>
    <row r="65" spans="1:26" s="36" customFormat="1">
      <c r="A65" s="29" t="s">
        <v>198</v>
      </c>
      <c r="B65" s="29" t="s">
        <v>217</v>
      </c>
      <c r="C65" s="42" t="s">
        <v>378</v>
      </c>
      <c r="D65" s="29"/>
      <c r="E65" s="30" t="s">
        <v>269</v>
      </c>
      <c r="F65" s="30" t="s">
        <v>435</v>
      </c>
      <c r="G65" s="30" t="s">
        <v>218</v>
      </c>
      <c r="H65" s="30" t="s">
        <v>251</v>
      </c>
      <c r="I65" s="30" t="s">
        <v>256</v>
      </c>
      <c r="J65" s="30">
        <v>61160</v>
      </c>
      <c r="K65" s="29">
        <v>2009</v>
      </c>
      <c r="L65" s="29"/>
      <c r="M65" s="29">
        <v>2009</v>
      </c>
      <c r="N65" s="31">
        <v>47086</v>
      </c>
      <c r="O65" s="32" t="s">
        <v>171</v>
      </c>
      <c r="P65" s="33">
        <f t="shared" si="14"/>
        <v>0</v>
      </c>
      <c r="Q65" s="31">
        <f t="shared" si="1"/>
        <v>47086</v>
      </c>
      <c r="R65" s="43">
        <v>40000</v>
      </c>
      <c r="S65" s="34">
        <f t="shared" si="2"/>
        <v>0.84950000000000003</v>
      </c>
      <c r="T65" s="35">
        <f t="shared" si="3"/>
        <v>8</v>
      </c>
      <c r="U65" s="31">
        <f t="shared" si="4"/>
        <v>44393</v>
      </c>
      <c r="V65" s="35">
        <f t="shared" si="17"/>
        <v>4</v>
      </c>
      <c r="W65" s="31">
        <f t="shared" si="18"/>
        <v>47057</v>
      </c>
      <c r="X65" s="34">
        <f t="shared" si="5"/>
        <v>0.85003293877637753</v>
      </c>
      <c r="Y65" s="29">
        <f t="shared" si="6"/>
        <v>-7057</v>
      </c>
      <c r="Z65" s="33">
        <f t="shared" si="7"/>
        <v>-7057</v>
      </c>
    </row>
    <row r="66" spans="1:26" s="36" customFormat="1">
      <c r="A66" s="29" t="s">
        <v>198</v>
      </c>
      <c r="B66" s="29" t="s">
        <v>219</v>
      </c>
      <c r="C66" s="42" t="s">
        <v>299</v>
      </c>
      <c r="D66" s="29"/>
      <c r="E66" s="30" t="s">
        <v>259</v>
      </c>
      <c r="F66" s="30" t="s">
        <v>435</v>
      </c>
      <c r="G66" s="30"/>
      <c r="H66" s="30" t="s">
        <v>252</v>
      </c>
      <c r="I66" s="30" t="s">
        <v>257</v>
      </c>
      <c r="J66" s="30">
        <v>61120</v>
      </c>
      <c r="K66" s="29">
        <v>2007</v>
      </c>
      <c r="L66" s="29"/>
      <c r="M66" s="29">
        <v>1999</v>
      </c>
      <c r="N66" s="31">
        <v>52017</v>
      </c>
      <c r="O66" s="32" t="s">
        <v>170</v>
      </c>
      <c r="P66" s="33">
        <f t="shared" si="14"/>
        <v>0</v>
      </c>
      <c r="Q66" s="31">
        <f t="shared" si="1"/>
        <v>52017</v>
      </c>
      <c r="R66" s="43">
        <v>76672</v>
      </c>
      <c r="S66" s="34">
        <f t="shared" si="2"/>
        <v>1.474</v>
      </c>
      <c r="T66" s="35">
        <f t="shared" si="3"/>
        <v>10</v>
      </c>
      <c r="U66" s="31">
        <f t="shared" si="4"/>
        <v>49042</v>
      </c>
      <c r="V66" s="35">
        <f>IF(T66&gt;$E$2,$E$2+(T66-$E$2)/2-$D$2,T66-$D$2)</f>
        <v>-1</v>
      </c>
      <c r="W66" s="31">
        <f>ROUND(U66+(U66*$I$2*V66),0)</f>
        <v>48552</v>
      </c>
      <c r="X66" s="34">
        <f t="shared" si="5"/>
        <v>1.5791728456088319</v>
      </c>
      <c r="Y66" s="29">
        <f t="shared" si="6"/>
        <v>28120</v>
      </c>
      <c r="Z66" s="33">
        <f t="shared" si="7"/>
        <v>0</v>
      </c>
    </row>
    <row r="67" spans="1:26" s="36" customFormat="1">
      <c r="A67" s="29" t="s">
        <v>198</v>
      </c>
      <c r="B67" s="29" t="s">
        <v>219</v>
      </c>
      <c r="C67" s="42" t="s">
        <v>316</v>
      </c>
      <c r="D67" s="29"/>
      <c r="E67" s="30" t="s">
        <v>259</v>
      </c>
      <c r="F67" s="30" t="s">
        <v>435</v>
      </c>
      <c r="G67" s="30" t="s">
        <v>218</v>
      </c>
      <c r="H67" s="30" t="s">
        <v>252</v>
      </c>
      <c r="I67" s="30" t="s">
        <v>257</v>
      </c>
      <c r="J67" s="30">
        <v>61120</v>
      </c>
      <c r="K67" s="29">
        <v>2007</v>
      </c>
      <c r="L67" s="29"/>
      <c r="M67" s="29">
        <v>1999</v>
      </c>
      <c r="N67" s="31">
        <v>52017</v>
      </c>
      <c r="O67" s="32" t="s">
        <v>170</v>
      </c>
      <c r="P67" s="33">
        <f t="shared" si="14"/>
        <v>0</v>
      </c>
      <c r="Q67" s="31">
        <f t="shared" si="1"/>
        <v>52017</v>
      </c>
      <c r="R67" s="43">
        <v>80044</v>
      </c>
      <c r="S67" s="34">
        <f t="shared" si="2"/>
        <v>1.5387999999999999</v>
      </c>
      <c r="T67" s="35">
        <f t="shared" si="3"/>
        <v>10</v>
      </c>
      <c r="U67" s="31">
        <f t="shared" si="4"/>
        <v>49042</v>
      </c>
      <c r="V67" s="35">
        <f>IF(T67&gt;$E$2,$E$2+(T67-$E$2)/2-$D$2,T67-$D$2)</f>
        <v>-1</v>
      </c>
      <c r="W67" s="31">
        <f>ROUND(U67+(U67*$I$2*V67),0)</f>
        <v>48552</v>
      </c>
      <c r="X67" s="34">
        <f t="shared" si="5"/>
        <v>1.6486241555445709</v>
      </c>
      <c r="Y67" s="29">
        <f t="shared" si="6"/>
        <v>31492</v>
      </c>
      <c r="Z67" s="33">
        <f t="shared" si="7"/>
        <v>0</v>
      </c>
    </row>
    <row r="68" spans="1:26" s="36" customFormat="1">
      <c r="A68" s="29" t="s">
        <v>198</v>
      </c>
      <c r="B68" s="29" t="s">
        <v>219</v>
      </c>
      <c r="C68" s="42" t="s">
        <v>41</v>
      </c>
      <c r="D68" s="29"/>
      <c r="E68" s="30" t="s">
        <v>259</v>
      </c>
      <c r="F68" s="30" t="s">
        <v>435</v>
      </c>
      <c r="G68" s="30" t="s">
        <v>218</v>
      </c>
      <c r="H68" s="30" t="s">
        <v>252</v>
      </c>
      <c r="I68" s="30" t="s">
        <v>257</v>
      </c>
      <c r="J68" s="30">
        <v>61120</v>
      </c>
      <c r="K68" s="29">
        <v>2006</v>
      </c>
      <c r="L68" s="29"/>
      <c r="M68" s="29">
        <v>1990</v>
      </c>
      <c r="N68" s="31">
        <v>52017</v>
      </c>
      <c r="O68" s="32" t="s">
        <v>170</v>
      </c>
      <c r="P68" s="33">
        <f t="shared" si="14"/>
        <v>0</v>
      </c>
      <c r="Q68" s="31">
        <f t="shared" si="1"/>
        <v>52017</v>
      </c>
      <c r="R68" s="43">
        <v>75322</v>
      </c>
      <c r="S68" s="34">
        <f t="shared" si="2"/>
        <v>1.448</v>
      </c>
      <c r="T68" s="35">
        <f t="shared" si="3"/>
        <v>11</v>
      </c>
      <c r="U68" s="31">
        <f t="shared" si="4"/>
        <v>49042</v>
      </c>
      <c r="V68" s="35">
        <f>IF(T68&gt;$E$2,$E$2+(T68-$E$2)/2-$D$2,T68-$D$2)</f>
        <v>0</v>
      </c>
      <c r="W68" s="31">
        <f>ROUND(U68+(U68*$I$2*V68),0)</f>
        <v>49042</v>
      </c>
      <c r="X68" s="34">
        <f t="shared" si="5"/>
        <v>1.5358672158557971</v>
      </c>
      <c r="Y68" s="29">
        <f t="shared" si="6"/>
        <v>26280</v>
      </c>
      <c r="Z68" s="33">
        <f t="shared" si="7"/>
        <v>0</v>
      </c>
    </row>
    <row r="69" spans="1:26" s="36" customFormat="1">
      <c r="A69" s="29" t="s">
        <v>198</v>
      </c>
      <c r="B69" s="29" t="s">
        <v>219</v>
      </c>
      <c r="C69" s="42" t="s">
        <v>80</v>
      </c>
      <c r="D69" s="29"/>
      <c r="E69" s="30" t="s">
        <v>259</v>
      </c>
      <c r="F69" s="30" t="s">
        <v>435</v>
      </c>
      <c r="G69" s="30"/>
      <c r="H69" s="30" t="s">
        <v>252</v>
      </c>
      <c r="I69" s="30" t="s">
        <v>257</v>
      </c>
      <c r="J69" s="30">
        <v>61120</v>
      </c>
      <c r="K69" s="29">
        <v>2005</v>
      </c>
      <c r="L69" s="29"/>
      <c r="M69" s="29">
        <v>1996</v>
      </c>
      <c r="N69" s="31">
        <v>52017</v>
      </c>
      <c r="O69" s="32" t="s">
        <v>170</v>
      </c>
      <c r="P69" s="33">
        <f t="shared" si="14"/>
        <v>0</v>
      </c>
      <c r="Q69" s="31">
        <f t="shared" si="1"/>
        <v>52017</v>
      </c>
      <c r="R69" s="43">
        <v>75903</v>
      </c>
      <c r="S69" s="34">
        <f t="shared" si="2"/>
        <v>1.4592000000000001</v>
      </c>
      <c r="T69" s="35">
        <f t="shared" si="3"/>
        <v>12</v>
      </c>
      <c r="U69" s="31">
        <f t="shared" si="4"/>
        <v>49042</v>
      </c>
      <c r="V69" s="35">
        <f>IF(T69&gt;$E$2,$E$2+(T69-$E$2)/2-$D$2,T69-$D$2)</f>
        <v>1</v>
      </c>
      <c r="W69" s="31">
        <f>ROUND(U69+(U69*$I$2*V69),0)</f>
        <v>49532</v>
      </c>
      <c r="X69" s="34">
        <f t="shared" si="5"/>
        <v>1.5324032948396995</v>
      </c>
      <c r="Y69" s="29">
        <f t="shared" si="6"/>
        <v>26371</v>
      </c>
      <c r="Z69" s="33">
        <f t="shared" si="7"/>
        <v>0</v>
      </c>
    </row>
    <row r="70" spans="1:26" s="36" customFormat="1">
      <c r="A70" s="29" t="s">
        <v>198</v>
      </c>
      <c r="B70" s="29" t="s">
        <v>219</v>
      </c>
      <c r="C70" s="42" t="s">
        <v>139</v>
      </c>
      <c r="D70" s="29"/>
      <c r="E70" s="30" t="s">
        <v>259</v>
      </c>
      <c r="F70" s="30" t="s">
        <v>435</v>
      </c>
      <c r="G70" s="30" t="s">
        <v>218</v>
      </c>
      <c r="H70" s="30" t="s">
        <v>252</v>
      </c>
      <c r="I70" s="30" t="s">
        <v>257</v>
      </c>
      <c r="J70" s="30">
        <v>61120</v>
      </c>
      <c r="K70" s="29">
        <v>2007</v>
      </c>
      <c r="L70" s="29"/>
      <c r="M70" s="29">
        <v>1999</v>
      </c>
      <c r="N70" s="31">
        <v>52017</v>
      </c>
      <c r="O70" s="32" t="s">
        <v>170</v>
      </c>
      <c r="P70" s="33">
        <f t="shared" si="14"/>
        <v>0</v>
      </c>
      <c r="Q70" s="31">
        <f t="shared" si="1"/>
        <v>52017</v>
      </c>
      <c r="R70" s="43">
        <v>66384</v>
      </c>
      <c r="S70" s="34">
        <f t="shared" si="2"/>
        <v>1.2762</v>
      </c>
      <c r="T70" s="35">
        <f t="shared" si="3"/>
        <v>10</v>
      </c>
      <c r="U70" s="31">
        <f t="shared" si="4"/>
        <v>49042</v>
      </c>
      <c r="V70" s="35">
        <f>IF(T70&gt;$E$2,$E$2+(T70-$E$2)/2-$D$2,T70-$D$2)</f>
        <v>-1</v>
      </c>
      <c r="W70" s="31">
        <f>ROUND(U70+(U70*$I$2*V70),0)</f>
        <v>48552</v>
      </c>
      <c r="X70" s="34">
        <f t="shared" si="5"/>
        <v>1.3672763222936233</v>
      </c>
      <c r="Y70" s="29">
        <f t="shared" si="6"/>
        <v>17832</v>
      </c>
      <c r="Z70" s="33">
        <f t="shared" si="7"/>
        <v>0</v>
      </c>
    </row>
    <row r="71" spans="1:26" s="36" customFormat="1">
      <c r="A71" s="29" t="s">
        <v>198</v>
      </c>
      <c r="B71" s="29" t="s">
        <v>219</v>
      </c>
      <c r="C71" s="42" t="s">
        <v>338</v>
      </c>
      <c r="D71" s="29"/>
      <c r="E71" s="30" t="s">
        <v>259</v>
      </c>
      <c r="F71" s="30" t="s">
        <v>435</v>
      </c>
      <c r="G71" s="30" t="s">
        <v>218</v>
      </c>
      <c r="H71" s="30" t="s">
        <v>252</v>
      </c>
      <c r="I71" s="30" t="s">
        <v>329</v>
      </c>
      <c r="J71" s="30">
        <v>61140</v>
      </c>
      <c r="K71" s="29">
        <v>2012</v>
      </c>
      <c r="L71" s="29"/>
      <c r="M71" s="29">
        <v>2006</v>
      </c>
      <c r="N71" s="31">
        <v>68618</v>
      </c>
      <c r="O71" s="32" t="s">
        <v>170</v>
      </c>
      <c r="P71" s="33">
        <f t="shared" si="14"/>
        <v>0</v>
      </c>
      <c r="Q71" s="31">
        <f t="shared" si="1"/>
        <v>68618</v>
      </c>
      <c r="R71" s="43">
        <v>62138</v>
      </c>
      <c r="S71" s="34">
        <f t="shared" si="2"/>
        <v>0.90559999999999996</v>
      </c>
      <c r="T71" s="35">
        <f t="shared" si="3"/>
        <v>5</v>
      </c>
      <c r="U71" s="31">
        <f t="shared" si="4"/>
        <v>64693</v>
      </c>
      <c r="V71" s="35">
        <f>IF(T71&gt;$E$3,$E$3-$D$3,T71-$D$3)</f>
        <v>2</v>
      </c>
      <c r="W71" s="31">
        <f>ROUND(U71+(U71*$I$3*V71),0)</f>
        <v>66634</v>
      </c>
      <c r="X71" s="34">
        <f t="shared" si="5"/>
        <v>0.93252693819971788</v>
      </c>
      <c r="Y71" s="29">
        <f t="shared" si="6"/>
        <v>-4496</v>
      </c>
      <c r="Z71" s="33">
        <f t="shared" si="7"/>
        <v>-4496</v>
      </c>
    </row>
    <row r="72" spans="1:26" s="36" customFormat="1">
      <c r="A72" s="29" t="s">
        <v>198</v>
      </c>
      <c r="B72" s="29" t="s">
        <v>219</v>
      </c>
      <c r="C72" s="42" t="s">
        <v>402</v>
      </c>
      <c r="D72" s="29"/>
      <c r="E72" s="30" t="s">
        <v>259</v>
      </c>
      <c r="F72" s="30" t="s">
        <v>435</v>
      </c>
      <c r="G72" s="30"/>
      <c r="H72" s="30" t="s">
        <v>252</v>
      </c>
      <c r="I72" s="30" t="s">
        <v>329</v>
      </c>
      <c r="J72" s="30">
        <v>61140</v>
      </c>
      <c r="K72" s="29">
        <v>2017</v>
      </c>
      <c r="L72" s="29"/>
      <c r="M72" s="29">
        <v>2011</v>
      </c>
      <c r="N72" s="31">
        <v>68618</v>
      </c>
      <c r="O72" s="32" t="s">
        <v>170</v>
      </c>
      <c r="P72" s="33">
        <f t="shared" si="14"/>
        <v>0</v>
      </c>
      <c r="Q72" s="31">
        <f t="shared" si="1"/>
        <v>68618</v>
      </c>
      <c r="R72" s="43">
        <v>59532</v>
      </c>
      <c r="S72" s="34">
        <f t="shared" si="2"/>
        <v>0.86760000000000004</v>
      </c>
      <c r="T72" s="35">
        <f t="shared" si="3"/>
        <v>0</v>
      </c>
      <c r="U72" s="31">
        <f t="shared" si="4"/>
        <v>64693</v>
      </c>
      <c r="V72" s="35">
        <f>IF(T72&gt;$E$3,$E$3-$D$3,T72-$D$3)</f>
        <v>-3</v>
      </c>
      <c r="W72" s="31">
        <f>ROUND(U72+(U72*$I$3*V72),0)</f>
        <v>61782</v>
      </c>
      <c r="X72" s="34">
        <f t="shared" si="5"/>
        <v>0.96358162571622807</v>
      </c>
      <c r="Y72" s="29">
        <f t="shared" si="6"/>
        <v>-2250</v>
      </c>
      <c r="Z72" s="33">
        <f t="shared" si="7"/>
        <v>-2250</v>
      </c>
    </row>
    <row r="73" spans="1:26" s="36" customFormat="1">
      <c r="A73" s="29" t="s">
        <v>198</v>
      </c>
      <c r="B73" s="29" t="s">
        <v>219</v>
      </c>
      <c r="C73" s="42" t="s">
        <v>508</v>
      </c>
      <c r="D73" s="29"/>
      <c r="E73" s="30" t="s">
        <v>259</v>
      </c>
      <c r="F73" s="30" t="s">
        <v>435</v>
      </c>
      <c r="G73" s="30" t="s">
        <v>218</v>
      </c>
      <c r="H73" s="30" t="s">
        <v>253</v>
      </c>
      <c r="I73" s="30" t="s">
        <v>255</v>
      </c>
      <c r="J73" s="30">
        <v>61150</v>
      </c>
      <c r="K73" s="29">
        <v>2011</v>
      </c>
      <c r="L73" s="29"/>
      <c r="M73" s="29">
        <v>2011</v>
      </c>
      <c r="N73" s="31">
        <v>58081</v>
      </c>
      <c r="O73" s="32" t="s">
        <v>170</v>
      </c>
      <c r="P73" s="33">
        <f t="shared" si="14"/>
        <v>0</v>
      </c>
      <c r="Q73" s="31">
        <f t="shared" si="1"/>
        <v>58081</v>
      </c>
      <c r="R73" s="43">
        <v>54971</v>
      </c>
      <c r="S73" s="34">
        <f t="shared" si="2"/>
        <v>0.94650000000000001</v>
      </c>
      <c r="T73" s="35">
        <f t="shared" si="3"/>
        <v>6</v>
      </c>
      <c r="U73" s="31">
        <f t="shared" si="4"/>
        <v>54759</v>
      </c>
      <c r="V73" s="35">
        <f>IF(T73&gt;$E$4,$E$4-$D$4,T73-$D$4)</f>
        <v>4</v>
      </c>
      <c r="W73" s="31">
        <f>ROUND(U73+(U73*$I$4*V73),0)</f>
        <v>58045</v>
      </c>
      <c r="X73" s="34">
        <f t="shared" si="5"/>
        <v>0.94704108881040572</v>
      </c>
      <c r="Y73" s="29">
        <f t="shared" si="6"/>
        <v>-3074</v>
      </c>
      <c r="Z73" s="33">
        <f t="shared" si="7"/>
        <v>-3074</v>
      </c>
    </row>
    <row r="74" spans="1:26" s="36" customFormat="1">
      <c r="A74" s="29" t="s">
        <v>198</v>
      </c>
      <c r="B74" s="29" t="s">
        <v>219</v>
      </c>
      <c r="C74" s="42" t="s">
        <v>649</v>
      </c>
      <c r="D74" s="29"/>
      <c r="E74" s="30" t="s">
        <v>259</v>
      </c>
      <c r="F74" s="30" t="s">
        <v>435</v>
      </c>
      <c r="G74" s="30" t="s">
        <v>218</v>
      </c>
      <c r="H74" s="30" t="s">
        <v>253</v>
      </c>
      <c r="I74" s="30" t="s">
        <v>255</v>
      </c>
      <c r="J74" s="30">
        <v>61150</v>
      </c>
      <c r="K74" s="29">
        <v>2016</v>
      </c>
      <c r="L74" s="29"/>
      <c r="M74" s="29">
        <v>2016</v>
      </c>
      <c r="N74" s="31">
        <v>58081</v>
      </c>
      <c r="O74" s="32" t="s">
        <v>170</v>
      </c>
      <c r="P74" s="33">
        <f t="shared" ref="P74:P85" si="19">IF(D74&lt;&gt;0,N74*D74*0.1,0)</f>
        <v>0</v>
      </c>
      <c r="Q74" s="31">
        <f t="shared" ref="Q74:Q137" si="20">N74+P74</f>
        <v>58081</v>
      </c>
      <c r="R74" s="43">
        <v>51000</v>
      </c>
      <c r="S74" s="34">
        <f t="shared" ref="S74:S137" si="21">IF(Q74=0,0,ROUND(R74/Q74,4))</f>
        <v>0.87809999999999999</v>
      </c>
      <c r="T74" s="35">
        <f t="shared" ref="T74:T137" si="22">2017-K74+L74</f>
        <v>1</v>
      </c>
      <c r="U74" s="31">
        <f t="shared" ref="U74:U137" si="23">ROUND(Q74*0.9428,0)</f>
        <v>54759</v>
      </c>
      <c r="V74" s="35">
        <f>IF(T74&gt;$E$4,$E$4-$D$4,T74-$D$4)</f>
        <v>-1</v>
      </c>
      <c r="W74" s="31">
        <f>ROUND(U74+(U74*$I$4*V74),0)</f>
        <v>53938</v>
      </c>
      <c r="X74" s="34">
        <f t="shared" ref="X74:X137" si="24">R74/W74</f>
        <v>0.94553005302384219</v>
      </c>
      <c r="Y74" s="29">
        <f t="shared" ref="Y74:Y137" si="25">IF(W74=0,0,+R74-W74)</f>
        <v>-2938</v>
      </c>
      <c r="Z74" s="33">
        <f t="shared" ref="Z74:Z137" si="26">IF(Y74&gt;0,0,Y74)</f>
        <v>-2938</v>
      </c>
    </row>
    <row r="75" spans="1:26" s="36" customFormat="1">
      <c r="A75" s="29" t="s">
        <v>198</v>
      </c>
      <c r="B75" s="29" t="s">
        <v>219</v>
      </c>
      <c r="C75" s="42" t="s">
        <v>545</v>
      </c>
      <c r="D75" s="29"/>
      <c r="E75" s="30" t="s">
        <v>259</v>
      </c>
      <c r="F75" s="30" t="s">
        <v>435</v>
      </c>
      <c r="G75" s="30" t="s">
        <v>218</v>
      </c>
      <c r="H75" s="30" t="s">
        <v>253</v>
      </c>
      <c r="I75" s="30" t="s">
        <v>255</v>
      </c>
      <c r="J75" s="30">
        <v>61150</v>
      </c>
      <c r="K75" s="29">
        <v>2013</v>
      </c>
      <c r="L75" s="29"/>
      <c r="M75" s="29">
        <v>2013</v>
      </c>
      <c r="N75" s="31">
        <v>58081</v>
      </c>
      <c r="O75" s="32" t="s">
        <v>170</v>
      </c>
      <c r="P75" s="33">
        <f t="shared" si="19"/>
        <v>0</v>
      </c>
      <c r="Q75" s="31">
        <f t="shared" si="20"/>
        <v>58081</v>
      </c>
      <c r="R75" s="43">
        <v>52659</v>
      </c>
      <c r="S75" s="34">
        <f t="shared" si="21"/>
        <v>0.90659999999999996</v>
      </c>
      <c r="T75" s="35">
        <f t="shared" si="22"/>
        <v>4</v>
      </c>
      <c r="U75" s="31">
        <f t="shared" si="23"/>
        <v>54759</v>
      </c>
      <c r="V75" s="35">
        <f>IF(T75&gt;$E$4,$E$4-$D$4,T75-$D$4)</f>
        <v>2</v>
      </c>
      <c r="W75" s="31">
        <f>ROUND(U75+(U75*$I$4*V75),0)</f>
        <v>56402</v>
      </c>
      <c r="X75" s="34">
        <f t="shared" si="24"/>
        <v>0.93363710506719622</v>
      </c>
      <c r="Y75" s="29">
        <f t="shared" si="25"/>
        <v>-3743</v>
      </c>
      <c r="Z75" s="33">
        <f t="shared" si="26"/>
        <v>-3743</v>
      </c>
    </row>
    <row r="76" spans="1:26" s="36" customFormat="1">
      <c r="A76" s="29" t="s">
        <v>198</v>
      </c>
      <c r="B76" s="29" t="s">
        <v>219</v>
      </c>
      <c r="C76" s="42" t="s">
        <v>544</v>
      </c>
      <c r="D76" s="29"/>
      <c r="E76" s="30" t="s">
        <v>259</v>
      </c>
      <c r="F76" s="30" t="s">
        <v>435</v>
      </c>
      <c r="G76" s="30"/>
      <c r="H76" s="30" t="s">
        <v>253</v>
      </c>
      <c r="I76" s="30" t="s">
        <v>255</v>
      </c>
      <c r="J76" s="30">
        <v>61150</v>
      </c>
      <c r="K76" s="29">
        <v>2013</v>
      </c>
      <c r="L76" s="29"/>
      <c r="M76" s="29">
        <v>2013</v>
      </c>
      <c r="N76" s="31">
        <v>58081</v>
      </c>
      <c r="O76" s="32" t="s">
        <v>170</v>
      </c>
      <c r="P76" s="33">
        <f t="shared" si="19"/>
        <v>0</v>
      </c>
      <c r="Q76" s="31">
        <f t="shared" si="20"/>
        <v>58081</v>
      </c>
      <c r="R76" s="43">
        <v>52659</v>
      </c>
      <c r="S76" s="34">
        <f t="shared" si="21"/>
        <v>0.90659999999999996</v>
      </c>
      <c r="T76" s="35">
        <f t="shared" si="22"/>
        <v>4</v>
      </c>
      <c r="U76" s="31">
        <f t="shared" si="23"/>
        <v>54759</v>
      </c>
      <c r="V76" s="35">
        <f>IF(T76&gt;$E$4,$E$4-$D$4,T76-$D$4)</f>
        <v>2</v>
      </c>
      <c r="W76" s="31">
        <f>ROUND(U76+(U76*$I$4*V76),0)</f>
        <v>56402</v>
      </c>
      <c r="X76" s="34">
        <f t="shared" si="24"/>
        <v>0.93363710506719622</v>
      </c>
      <c r="Y76" s="29">
        <f t="shared" si="25"/>
        <v>-3743</v>
      </c>
      <c r="Z76" s="33">
        <f t="shared" si="26"/>
        <v>-3743</v>
      </c>
    </row>
    <row r="77" spans="1:26" s="36" customFormat="1">
      <c r="A77" s="29" t="s">
        <v>198</v>
      </c>
      <c r="B77" s="29" t="s">
        <v>219</v>
      </c>
      <c r="C77" s="42" t="s">
        <v>712</v>
      </c>
      <c r="D77" s="29"/>
      <c r="E77" s="30" t="s">
        <v>261</v>
      </c>
      <c r="F77" s="30" t="s">
        <v>251</v>
      </c>
      <c r="G77" s="30" t="s">
        <v>218</v>
      </c>
      <c r="H77" s="30" t="s">
        <v>251</v>
      </c>
      <c r="I77" s="30" t="s">
        <v>256</v>
      </c>
      <c r="J77" s="30">
        <v>61160</v>
      </c>
      <c r="K77" s="29">
        <v>2017</v>
      </c>
      <c r="L77" s="29"/>
      <c r="M77" s="29">
        <v>2017</v>
      </c>
      <c r="N77" s="31">
        <v>45397</v>
      </c>
      <c r="O77" s="32" t="s">
        <v>170</v>
      </c>
      <c r="P77" s="33">
        <f t="shared" si="19"/>
        <v>0</v>
      </c>
      <c r="Q77" s="31">
        <f t="shared" si="20"/>
        <v>45397</v>
      </c>
      <c r="R77" s="43">
        <v>32640</v>
      </c>
      <c r="S77" s="34">
        <f t="shared" si="21"/>
        <v>0.71899999999999997</v>
      </c>
      <c r="T77" s="35">
        <f t="shared" si="22"/>
        <v>0</v>
      </c>
      <c r="U77" s="31">
        <f t="shared" si="23"/>
        <v>42800</v>
      </c>
      <c r="V77" s="35">
        <f>IF(T77&gt;$E$6,$E$6-$D$6,T77-$D$6)</f>
        <v>-2</v>
      </c>
      <c r="W77" s="31">
        <f>ROUND(U77+(U77*$I$6*V77),0)</f>
        <v>41516</v>
      </c>
      <c r="X77" s="34">
        <f t="shared" si="24"/>
        <v>0.78620290972155316</v>
      </c>
      <c r="Y77" s="29">
        <f t="shared" si="25"/>
        <v>-8876</v>
      </c>
      <c r="Z77" s="33">
        <f t="shared" si="26"/>
        <v>-8876</v>
      </c>
    </row>
    <row r="78" spans="1:26" s="36" customFormat="1">
      <c r="A78" s="29" t="s">
        <v>198</v>
      </c>
      <c r="B78" s="29" t="s">
        <v>219</v>
      </c>
      <c r="C78" s="42" t="s">
        <v>675</v>
      </c>
      <c r="D78" s="29"/>
      <c r="E78" s="30" t="s">
        <v>259</v>
      </c>
      <c r="F78" s="30" t="s">
        <v>435</v>
      </c>
      <c r="G78" s="30" t="s">
        <v>218</v>
      </c>
      <c r="H78" s="30" t="s">
        <v>251</v>
      </c>
      <c r="I78" s="30" t="s">
        <v>256</v>
      </c>
      <c r="J78" s="30">
        <v>61160</v>
      </c>
      <c r="K78" s="29">
        <v>2017</v>
      </c>
      <c r="L78" s="29"/>
      <c r="M78" s="29">
        <v>2017</v>
      </c>
      <c r="N78" s="31">
        <v>45397</v>
      </c>
      <c r="O78" s="32" t="s">
        <v>170</v>
      </c>
      <c r="P78" s="33">
        <f t="shared" si="19"/>
        <v>0</v>
      </c>
      <c r="Q78" s="31">
        <f t="shared" si="20"/>
        <v>45397</v>
      </c>
      <c r="R78" s="43">
        <v>40000</v>
      </c>
      <c r="S78" s="34">
        <f t="shared" si="21"/>
        <v>0.88109999999999999</v>
      </c>
      <c r="T78" s="35">
        <f t="shared" si="22"/>
        <v>0</v>
      </c>
      <c r="U78" s="31">
        <f t="shared" si="23"/>
        <v>42800</v>
      </c>
      <c r="V78" s="35">
        <f>IF(T78&gt;$E$6,$E$6-$D$6,T78-$D$6)</f>
        <v>-2</v>
      </c>
      <c r="W78" s="31">
        <f>ROUND(U78+(U78*$I$6*V78),0)</f>
        <v>41516</v>
      </c>
      <c r="X78" s="34">
        <f t="shared" si="24"/>
        <v>0.9634839579920994</v>
      </c>
      <c r="Y78" s="29">
        <f t="shared" si="25"/>
        <v>-1516</v>
      </c>
      <c r="Z78" s="33">
        <f t="shared" si="26"/>
        <v>-1516</v>
      </c>
    </row>
    <row r="79" spans="1:26" s="36" customFormat="1">
      <c r="A79" s="29" t="s">
        <v>198</v>
      </c>
      <c r="B79" s="29" t="s">
        <v>235</v>
      </c>
      <c r="C79" s="42" t="s">
        <v>510</v>
      </c>
      <c r="D79" s="29"/>
      <c r="E79" s="30" t="s">
        <v>264</v>
      </c>
      <c r="F79" s="30" t="s">
        <v>435</v>
      </c>
      <c r="G79" s="30" t="s">
        <v>218</v>
      </c>
      <c r="H79" s="30" t="s">
        <v>252</v>
      </c>
      <c r="I79" s="30" t="s">
        <v>257</v>
      </c>
      <c r="J79" s="30">
        <v>61120</v>
      </c>
      <c r="K79" s="29">
        <v>2009</v>
      </c>
      <c r="L79" s="29"/>
      <c r="M79" s="29">
        <v>2001</v>
      </c>
      <c r="N79" s="31">
        <v>82412</v>
      </c>
      <c r="O79" s="32" t="s">
        <v>189</v>
      </c>
      <c r="P79" s="33">
        <f t="shared" si="19"/>
        <v>0</v>
      </c>
      <c r="Q79" s="31">
        <f t="shared" si="20"/>
        <v>82412</v>
      </c>
      <c r="R79" s="43">
        <v>68232</v>
      </c>
      <c r="S79" s="34">
        <f t="shared" si="21"/>
        <v>0.82789999999999997</v>
      </c>
      <c r="T79" s="35">
        <f t="shared" si="22"/>
        <v>8</v>
      </c>
      <c r="U79" s="31">
        <f t="shared" si="23"/>
        <v>77698</v>
      </c>
      <c r="V79" s="35">
        <f t="shared" ref="V79:V84" si="27">IF(T79&gt;$E$2,$E$2+(T79-$E$2)/2-$D$2,T79-$D$2)</f>
        <v>-3</v>
      </c>
      <c r="W79" s="31">
        <f t="shared" ref="W79:W84" si="28">ROUND(U79+(U79*$I$2*V79),0)</f>
        <v>75367</v>
      </c>
      <c r="X79" s="34">
        <f t="shared" si="24"/>
        <v>0.90532991893003567</v>
      </c>
      <c r="Y79" s="29">
        <f t="shared" si="25"/>
        <v>-7135</v>
      </c>
      <c r="Z79" s="33">
        <f t="shared" si="26"/>
        <v>-7135</v>
      </c>
    </row>
    <row r="80" spans="1:26" s="36" customFormat="1">
      <c r="A80" s="29" t="s">
        <v>198</v>
      </c>
      <c r="B80" s="29" t="s">
        <v>235</v>
      </c>
      <c r="C80" s="42" t="s">
        <v>27</v>
      </c>
      <c r="D80" s="29"/>
      <c r="E80" s="30" t="s">
        <v>264</v>
      </c>
      <c r="F80" s="30" t="s">
        <v>435</v>
      </c>
      <c r="G80" s="30"/>
      <c r="H80" s="30" t="s">
        <v>252</v>
      </c>
      <c r="I80" s="30" t="s">
        <v>257</v>
      </c>
      <c r="J80" s="30">
        <v>61120</v>
      </c>
      <c r="K80" s="29">
        <v>2005</v>
      </c>
      <c r="L80" s="29"/>
      <c r="M80" s="29">
        <v>1989</v>
      </c>
      <c r="N80" s="31">
        <v>82412</v>
      </c>
      <c r="O80" s="32" t="s">
        <v>189</v>
      </c>
      <c r="P80" s="33">
        <f t="shared" si="19"/>
        <v>0</v>
      </c>
      <c r="Q80" s="31">
        <f t="shared" si="20"/>
        <v>82412</v>
      </c>
      <c r="R80" s="43">
        <v>76698</v>
      </c>
      <c r="S80" s="34">
        <f t="shared" si="21"/>
        <v>0.93069999999999997</v>
      </c>
      <c r="T80" s="35">
        <f t="shared" si="22"/>
        <v>12</v>
      </c>
      <c r="U80" s="31">
        <f t="shared" si="23"/>
        <v>77698</v>
      </c>
      <c r="V80" s="35">
        <f t="shared" si="27"/>
        <v>1</v>
      </c>
      <c r="W80" s="31">
        <f t="shared" si="28"/>
        <v>78475</v>
      </c>
      <c r="X80" s="34">
        <f t="shared" si="24"/>
        <v>0.97735584581076773</v>
      </c>
      <c r="Y80" s="29">
        <f t="shared" si="25"/>
        <v>-1777</v>
      </c>
      <c r="Z80" s="33">
        <f t="shared" si="26"/>
        <v>-1777</v>
      </c>
    </row>
    <row r="81" spans="1:26" s="36" customFormat="1">
      <c r="A81" s="29" t="s">
        <v>198</v>
      </c>
      <c r="B81" s="29" t="s">
        <v>235</v>
      </c>
      <c r="C81" s="42" t="s">
        <v>47</v>
      </c>
      <c r="D81" s="29"/>
      <c r="E81" s="30" t="s">
        <v>264</v>
      </c>
      <c r="F81" s="30" t="s">
        <v>435</v>
      </c>
      <c r="G81" s="30"/>
      <c r="H81" s="30" t="s">
        <v>252</v>
      </c>
      <c r="I81" s="30" t="s">
        <v>257</v>
      </c>
      <c r="J81" s="30">
        <v>61120</v>
      </c>
      <c r="K81" s="29">
        <v>1999</v>
      </c>
      <c r="L81" s="29"/>
      <c r="M81" s="29">
        <v>1985</v>
      </c>
      <c r="N81" s="31">
        <v>82412</v>
      </c>
      <c r="O81" s="32" t="s">
        <v>189</v>
      </c>
      <c r="P81" s="33">
        <f t="shared" si="19"/>
        <v>0</v>
      </c>
      <c r="Q81" s="31">
        <f t="shared" si="20"/>
        <v>82412</v>
      </c>
      <c r="R81" s="43">
        <v>70434</v>
      </c>
      <c r="S81" s="34">
        <f t="shared" si="21"/>
        <v>0.85470000000000002</v>
      </c>
      <c r="T81" s="35">
        <f t="shared" si="22"/>
        <v>18</v>
      </c>
      <c r="U81" s="31">
        <f t="shared" si="23"/>
        <v>77698</v>
      </c>
      <c r="V81" s="35">
        <f t="shared" si="27"/>
        <v>7</v>
      </c>
      <c r="W81" s="31">
        <f t="shared" si="28"/>
        <v>83137</v>
      </c>
      <c r="X81" s="34">
        <f t="shared" si="24"/>
        <v>0.8472040126538124</v>
      </c>
      <c r="Y81" s="29">
        <f t="shared" si="25"/>
        <v>-12703</v>
      </c>
      <c r="Z81" s="33">
        <f t="shared" si="26"/>
        <v>-12703</v>
      </c>
    </row>
    <row r="82" spans="1:26" s="36" customFormat="1">
      <c r="A82" s="29" t="s">
        <v>198</v>
      </c>
      <c r="B82" s="29" t="s">
        <v>235</v>
      </c>
      <c r="C82" s="42" t="s">
        <v>110</v>
      </c>
      <c r="D82" s="29"/>
      <c r="E82" s="30" t="s">
        <v>262</v>
      </c>
      <c r="F82" s="30" t="s">
        <v>435</v>
      </c>
      <c r="G82" s="30"/>
      <c r="H82" s="30" t="s">
        <v>252</v>
      </c>
      <c r="I82" s="30" t="s">
        <v>257</v>
      </c>
      <c r="J82" s="30">
        <v>61120</v>
      </c>
      <c r="K82" s="29">
        <v>2009</v>
      </c>
      <c r="L82" s="29"/>
      <c r="M82" s="29">
        <v>2001</v>
      </c>
      <c r="N82" s="31">
        <v>82412</v>
      </c>
      <c r="O82" s="32" t="s">
        <v>189</v>
      </c>
      <c r="P82" s="33">
        <f t="shared" si="19"/>
        <v>0</v>
      </c>
      <c r="Q82" s="31">
        <f t="shared" si="20"/>
        <v>82412</v>
      </c>
      <c r="R82" s="43">
        <v>77238</v>
      </c>
      <c r="S82" s="34">
        <f t="shared" si="21"/>
        <v>0.93720000000000003</v>
      </c>
      <c r="T82" s="35">
        <f t="shared" si="22"/>
        <v>8</v>
      </c>
      <c r="U82" s="31">
        <f t="shared" si="23"/>
        <v>77698</v>
      </c>
      <c r="V82" s="35">
        <f t="shared" si="27"/>
        <v>-3</v>
      </c>
      <c r="W82" s="31">
        <f t="shared" si="28"/>
        <v>75367</v>
      </c>
      <c r="X82" s="34">
        <f t="shared" si="24"/>
        <v>1.0248251887430839</v>
      </c>
      <c r="Y82" s="29">
        <f t="shared" si="25"/>
        <v>1871</v>
      </c>
      <c r="Z82" s="33">
        <f t="shared" si="26"/>
        <v>0</v>
      </c>
    </row>
    <row r="83" spans="1:26" s="36" customFormat="1">
      <c r="A83" s="29" t="s">
        <v>198</v>
      </c>
      <c r="B83" s="29" t="s">
        <v>235</v>
      </c>
      <c r="C83" s="42" t="s">
        <v>317</v>
      </c>
      <c r="D83" s="29"/>
      <c r="E83" s="30" t="s">
        <v>264</v>
      </c>
      <c r="F83" s="30" t="s">
        <v>435</v>
      </c>
      <c r="G83" s="30"/>
      <c r="H83" s="30" t="s">
        <v>252</v>
      </c>
      <c r="I83" s="30" t="s">
        <v>257</v>
      </c>
      <c r="J83" s="30">
        <v>61120</v>
      </c>
      <c r="K83" s="29">
        <v>2000</v>
      </c>
      <c r="L83" s="29"/>
      <c r="M83" s="29">
        <v>1990</v>
      </c>
      <c r="N83" s="31">
        <v>82412</v>
      </c>
      <c r="O83" s="32" t="s">
        <v>189</v>
      </c>
      <c r="P83" s="33">
        <f t="shared" si="19"/>
        <v>0</v>
      </c>
      <c r="Q83" s="31">
        <f t="shared" si="20"/>
        <v>82412</v>
      </c>
      <c r="R83" s="43">
        <v>77750</v>
      </c>
      <c r="S83" s="34">
        <f t="shared" si="21"/>
        <v>0.94340000000000002</v>
      </c>
      <c r="T83" s="35">
        <f t="shared" si="22"/>
        <v>17</v>
      </c>
      <c r="U83" s="31">
        <f t="shared" si="23"/>
        <v>77698</v>
      </c>
      <c r="V83" s="35">
        <f t="shared" si="27"/>
        <v>6</v>
      </c>
      <c r="W83" s="31">
        <f t="shared" si="28"/>
        <v>82360</v>
      </c>
      <c r="X83" s="34">
        <f t="shared" si="24"/>
        <v>0.94402622632345801</v>
      </c>
      <c r="Y83" s="29">
        <f t="shared" si="25"/>
        <v>-4610</v>
      </c>
      <c r="Z83" s="33">
        <f t="shared" si="26"/>
        <v>-4610</v>
      </c>
    </row>
    <row r="84" spans="1:26" s="36" customFormat="1">
      <c r="A84" s="29" t="s">
        <v>198</v>
      </c>
      <c r="B84" s="29" t="s">
        <v>235</v>
      </c>
      <c r="C84" s="42" t="s">
        <v>318</v>
      </c>
      <c r="D84" s="29"/>
      <c r="E84" s="30" t="s">
        <v>259</v>
      </c>
      <c r="F84" s="30" t="s">
        <v>435</v>
      </c>
      <c r="G84" s="30" t="s">
        <v>218</v>
      </c>
      <c r="H84" s="30" t="s">
        <v>252</v>
      </c>
      <c r="I84" s="30" t="s">
        <v>257</v>
      </c>
      <c r="J84" s="30">
        <v>61120</v>
      </c>
      <c r="K84" s="29">
        <v>2003</v>
      </c>
      <c r="L84" s="29"/>
      <c r="M84" s="29">
        <v>1992</v>
      </c>
      <c r="N84" s="31">
        <v>82412</v>
      </c>
      <c r="O84" s="32" t="s">
        <v>189</v>
      </c>
      <c r="P84" s="33">
        <f t="shared" si="19"/>
        <v>0</v>
      </c>
      <c r="Q84" s="31">
        <f t="shared" si="20"/>
        <v>82412</v>
      </c>
      <c r="R84" s="43">
        <v>92662</v>
      </c>
      <c r="S84" s="34">
        <f t="shared" si="21"/>
        <v>1.1244000000000001</v>
      </c>
      <c r="T84" s="35">
        <f t="shared" si="22"/>
        <v>14</v>
      </c>
      <c r="U84" s="31">
        <f t="shared" si="23"/>
        <v>77698</v>
      </c>
      <c r="V84" s="35">
        <f t="shared" si="27"/>
        <v>3</v>
      </c>
      <c r="W84" s="31">
        <f t="shared" si="28"/>
        <v>80029</v>
      </c>
      <c r="X84" s="34">
        <f t="shared" si="24"/>
        <v>1.15785527746192</v>
      </c>
      <c r="Y84" s="29">
        <f t="shared" si="25"/>
        <v>12633</v>
      </c>
      <c r="Z84" s="33">
        <f t="shared" si="26"/>
        <v>0</v>
      </c>
    </row>
    <row r="85" spans="1:26" s="36" customFormat="1">
      <c r="A85" s="29" t="s">
        <v>198</v>
      </c>
      <c r="B85" s="29" t="s">
        <v>235</v>
      </c>
      <c r="C85" s="42" t="s">
        <v>340</v>
      </c>
      <c r="D85" s="29"/>
      <c r="E85" s="30" t="s">
        <v>259</v>
      </c>
      <c r="F85" s="30" t="s">
        <v>435</v>
      </c>
      <c r="G85" s="30"/>
      <c r="H85" s="30" t="s">
        <v>252</v>
      </c>
      <c r="I85" s="30" t="s">
        <v>329</v>
      </c>
      <c r="J85" s="30">
        <v>61140</v>
      </c>
      <c r="K85" s="29">
        <v>2014</v>
      </c>
      <c r="L85" s="29"/>
      <c r="M85" s="29">
        <v>2008</v>
      </c>
      <c r="N85" s="31">
        <v>65516</v>
      </c>
      <c r="O85" s="32" t="s">
        <v>189</v>
      </c>
      <c r="P85" s="33">
        <f t="shared" si="19"/>
        <v>0</v>
      </c>
      <c r="Q85" s="31">
        <f t="shared" si="20"/>
        <v>65516</v>
      </c>
      <c r="R85" s="43">
        <v>58910</v>
      </c>
      <c r="S85" s="34">
        <f t="shared" si="21"/>
        <v>0.8992</v>
      </c>
      <c r="T85" s="35">
        <f t="shared" si="22"/>
        <v>3</v>
      </c>
      <c r="U85" s="31">
        <f t="shared" si="23"/>
        <v>61768</v>
      </c>
      <c r="V85" s="35">
        <f>IF(T85&gt;$E$3,$E$3-$D$3,T85-$D$3)</f>
        <v>0</v>
      </c>
      <c r="W85" s="31">
        <f>ROUND(U85+(U85*$I$3*V85),0)</f>
        <v>61768</v>
      </c>
      <c r="X85" s="34">
        <f t="shared" si="24"/>
        <v>0.95373008677632432</v>
      </c>
      <c r="Y85" s="29">
        <f t="shared" si="25"/>
        <v>-2858</v>
      </c>
      <c r="Z85" s="33">
        <f t="shared" si="26"/>
        <v>-2858</v>
      </c>
    </row>
    <row r="86" spans="1:26" s="36" customFormat="1">
      <c r="A86" s="29" t="s">
        <v>198</v>
      </c>
      <c r="B86" s="29" t="s">
        <v>235</v>
      </c>
      <c r="C86" s="42" t="s">
        <v>553</v>
      </c>
      <c r="D86" s="29"/>
      <c r="E86" s="30" t="s">
        <v>259</v>
      </c>
      <c r="F86" s="30" t="s">
        <v>435</v>
      </c>
      <c r="G86" s="30"/>
      <c r="H86" s="30" t="s">
        <v>252</v>
      </c>
      <c r="I86" s="30" t="s">
        <v>329</v>
      </c>
      <c r="J86" s="30">
        <v>61140</v>
      </c>
      <c r="K86" s="29">
        <v>2017</v>
      </c>
      <c r="L86" s="29"/>
      <c r="M86" s="29">
        <v>2013</v>
      </c>
      <c r="N86" s="31">
        <v>65516</v>
      </c>
      <c r="O86" s="32" t="s">
        <v>189</v>
      </c>
      <c r="P86" s="33"/>
      <c r="Q86" s="31">
        <f t="shared" si="20"/>
        <v>65516</v>
      </c>
      <c r="R86" s="43">
        <v>59315</v>
      </c>
      <c r="S86" s="34">
        <f t="shared" si="21"/>
        <v>0.90539999999999998</v>
      </c>
      <c r="T86" s="35">
        <f t="shared" si="22"/>
        <v>0</v>
      </c>
      <c r="U86" s="31">
        <f t="shared" si="23"/>
        <v>61768</v>
      </c>
      <c r="V86" s="35">
        <f>IF(T86&gt;$E$3,$E$3-$D$3,T86-$D$3)</f>
        <v>-3</v>
      </c>
      <c r="W86" s="31">
        <f>ROUND(U86+(U86*$I$3*V86),0)</f>
        <v>58988</v>
      </c>
      <c r="X86" s="34">
        <f t="shared" si="24"/>
        <v>1.0055435003729571</v>
      </c>
      <c r="Y86" s="29">
        <f t="shared" si="25"/>
        <v>327</v>
      </c>
      <c r="Z86" s="33">
        <f t="shared" si="26"/>
        <v>0</v>
      </c>
    </row>
    <row r="87" spans="1:26" s="36" customFormat="1">
      <c r="A87" s="29" t="s">
        <v>198</v>
      </c>
      <c r="B87" s="29" t="s">
        <v>235</v>
      </c>
      <c r="C87" s="42" t="s">
        <v>339</v>
      </c>
      <c r="D87" s="29"/>
      <c r="E87" s="30" t="s">
        <v>264</v>
      </c>
      <c r="F87" s="30" t="s">
        <v>435</v>
      </c>
      <c r="G87" s="30"/>
      <c r="H87" s="30" t="s">
        <v>252</v>
      </c>
      <c r="I87" s="30" t="s">
        <v>329</v>
      </c>
      <c r="J87" s="30">
        <v>61140</v>
      </c>
      <c r="K87" s="29">
        <v>2011</v>
      </c>
      <c r="L87" s="29"/>
      <c r="M87" s="29">
        <v>2005</v>
      </c>
      <c r="N87" s="31">
        <v>65516</v>
      </c>
      <c r="O87" s="32" t="s">
        <v>189</v>
      </c>
      <c r="P87" s="33">
        <f t="shared" ref="P87:P150" si="29">IF(D87&lt;&gt;0,N87*D87*0.1,0)</f>
        <v>0</v>
      </c>
      <c r="Q87" s="31">
        <f t="shared" si="20"/>
        <v>65516</v>
      </c>
      <c r="R87" s="43">
        <v>59314</v>
      </c>
      <c r="S87" s="34">
        <f t="shared" si="21"/>
        <v>0.90529999999999999</v>
      </c>
      <c r="T87" s="35">
        <f t="shared" si="22"/>
        <v>6</v>
      </c>
      <c r="U87" s="31">
        <f t="shared" si="23"/>
        <v>61768</v>
      </c>
      <c r="V87" s="35">
        <f>IF(T87&gt;$E$3,$E$3-$D$3,T87-$D$3)</f>
        <v>3</v>
      </c>
      <c r="W87" s="31">
        <f>ROUND(U87+(U87*$I$3*V87),0)</f>
        <v>64548</v>
      </c>
      <c r="X87" s="34">
        <f t="shared" si="24"/>
        <v>0.9189130569498668</v>
      </c>
      <c r="Y87" s="29">
        <f t="shared" si="25"/>
        <v>-5234</v>
      </c>
      <c r="Z87" s="33">
        <f t="shared" si="26"/>
        <v>-5234</v>
      </c>
    </row>
    <row r="88" spans="1:26" s="36" customFormat="1">
      <c r="A88" s="29" t="s">
        <v>198</v>
      </c>
      <c r="B88" s="29" t="s">
        <v>235</v>
      </c>
      <c r="C88" s="42" t="s">
        <v>331</v>
      </c>
      <c r="D88" s="29"/>
      <c r="E88" s="30" t="s">
        <v>264</v>
      </c>
      <c r="F88" s="30" t="s">
        <v>435</v>
      </c>
      <c r="G88" s="30"/>
      <c r="H88" s="30" t="s">
        <v>252</v>
      </c>
      <c r="I88" s="30" t="s">
        <v>329</v>
      </c>
      <c r="J88" s="30">
        <v>61140</v>
      </c>
      <c r="K88" s="29">
        <v>2009</v>
      </c>
      <c r="L88" s="29"/>
      <c r="M88" s="29">
        <v>2006</v>
      </c>
      <c r="N88" s="31">
        <v>65516</v>
      </c>
      <c r="O88" s="32" t="s">
        <v>189</v>
      </c>
      <c r="P88" s="33">
        <f t="shared" si="29"/>
        <v>0</v>
      </c>
      <c r="Q88" s="31">
        <f t="shared" si="20"/>
        <v>65516</v>
      </c>
      <c r="R88" s="43">
        <v>58638</v>
      </c>
      <c r="S88" s="34">
        <f t="shared" si="21"/>
        <v>0.89500000000000002</v>
      </c>
      <c r="T88" s="35">
        <f t="shared" si="22"/>
        <v>8</v>
      </c>
      <c r="U88" s="31">
        <f t="shared" si="23"/>
        <v>61768</v>
      </c>
      <c r="V88" s="35">
        <f>IF(T88&gt;$E$3,$E$3-$D$3,T88-$D$3)</f>
        <v>4</v>
      </c>
      <c r="W88" s="31">
        <f>ROUND(U88+(U88*$I$3*V88),0)</f>
        <v>65474</v>
      </c>
      <c r="X88" s="34">
        <f t="shared" si="24"/>
        <v>0.89559214344625349</v>
      </c>
      <c r="Y88" s="29">
        <f t="shared" si="25"/>
        <v>-6836</v>
      </c>
      <c r="Z88" s="33">
        <f t="shared" si="26"/>
        <v>-6836</v>
      </c>
    </row>
    <row r="89" spans="1:26" s="36" customFormat="1">
      <c r="A89" s="29" t="s">
        <v>198</v>
      </c>
      <c r="B89" s="29" t="s">
        <v>235</v>
      </c>
      <c r="C89" s="42" t="s">
        <v>598</v>
      </c>
      <c r="D89" s="29"/>
      <c r="E89" s="30" t="s">
        <v>259</v>
      </c>
      <c r="F89" s="30" t="s">
        <v>435</v>
      </c>
      <c r="G89" s="30"/>
      <c r="H89" s="30" t="s">
        <v>253</v>
      </c>
      <c r="I89" s="30" t="s">
        <v>255</v>
      </c>
      <c r="J89" s="30">
        <v>61150</v>
      </c>
      <c r="K89" s="29">
        <v>2015</v>
      </c>
      <c r="L89" s="29"/>
      <c r="M89" s="29">
        <v>2015</v>
      </c>
      <c r="N89" s="31">
        <v>56271</v>
      </c>
      <c r="O89" s="32" t="s">
        <v>189</v>
      </c>
      <c r="P89" s="33">
        <f t="shared" si="29"/>
        <v>0</v>
      </c>
      <c r="Q89" s="31">
        <f t="shared" si="20"/>
        <v>56271</v>
      </c>
      <c r="R89" s="43">
        <v>52020</v>
      </c>
      <c r="S89" s="34">
        <f t="shared" si="21"/>
        <v>0.92449999999999999</v>
      </c>
      <c r="T89" s="35">
        <f t="shared" si="22"/>
        <v>2</v>
      </c>
      <c r="U89" s="31">
        <f t="shared" si="23"/>
        <v>53052</v>
      </c>
      <c r="V89" s="35">
        <f>IF(T89&gt;$E$4,$E$4-$D$4,T89-$D$4)</f>
        <v>0</v>
      </c>
      <c r="W89" s="31">
        <f>ROUND(U89+(U89*$I$4*V89),0)</f>
        <v>53052</v>
      </c>
      <c r="X89" s="34">
        <f t="shared" si="24"/>
        <v>0.98054738746889847</v>
      </c>
      <c r="Y89" s="29">
        <f t="shared" si="25"/>
        <v>-1032</v>
      </c>
      <c r="Z89" s="33">
        <f t="shared" si="26"/>
        <v>-1032</v>
      </c>
    </row>
    <row r="90" spans="1:26" s="36" customFormat="1">
      <c r="A90" s="29" t="s">
        <v>198</v>
      </c>
      <c r="B90" s="29" t="s">
        <v>235</v>
      </c>
      <c r="C90" s="42" t="s">
        <v>474</v>
      </c>
      <c r="D90" s="29"/>
      <c r="E90" s="30" t="s">
        <v>259</v>
      </c>
      <c r="F90" s="30" t="s">
        <v>435</v>
      </c>
      <c r="G90" s="30" t="s">
        <v>218</v>
      </c>
      <c r="H90" s="30" t="s">
        <v>253</v>
      </c>
      <c r="I90" s="30" t="s">
        <v>255</v>
      </c>
      <c r="J90" s="30">
        <v>61150</v>
      </c>
      <c r="K90" s="29">
        <v>2013</v>
      </c>
      <c r="L90" s="29">
        <v>1</v>
      </c>
      <c r="M90" s="29">
        <v>2012</v>
      </c>
      <c r="N90" s="31">
        <v>56271</v>
      </c>
      <c r="O90" s="32" t="s">
        <v>189</v>
      </c>
      <c r="P90" s="33">
        <f t="shared" si="29"/>
        <v>0</v>
      </c>
      <c r="Q90" s="31">
        <f t="shared" si="20"/>
        <v>56271</v>
      </c>
      <c r="R90" s="43">
        <v>52020</v>
      </c>
      <c r="S90" s="34">
        <f t="shared" si="21"/>
        <v>0.92449999999999999</v>
      </c>
      <c r="T90" s="35">
        <f t="shared" si="22"/>
        <v>5</v>
      </c>
      <c r="U90" s="31">
        <f t="shared" si="23"/>
        <v>53052</v>
      </c>
      <c r="V90" s="35">
        <f>IF(T90&gt;$E$4,$E$4-$D$4,T90-$D$4)</f>
        <v>3</v>
      </c>
      <c r="W90" s="31">
        <f>ROUND(U90+(U90*$I$4*V90),0)</f>
        <v>55439</v>
      </c>
      <c r="X90" s="34">
        <f t="shared" si="24"/>
        <v>0.93832861343097818</v>
      </c>
      <c r="Y90" s="29">
        <f t="shared" si="25"/>
        <v>-3419</v>
      </c>
      <c r="Z90" s="33">
        <f t="shared" si="26"/>
        <v>-3419</v>
      </c>
    </row>
    <row r="91" spans="1:26" s="36" customFormat="1">
      <c r="A91" s="29" t="s">
        <v>198</v>
      </c>
      <c r="B91" s="29" t="s">
        <v>235</v>
      </c>
      <c r="C91" s="42" t="s">
        <v>589</v>
      </c>
      <c r="D91" s="29">
        <v>-1</v>
      </c>
      <c r="E91" s="30" t="s">
        <v>590</v>
      </c>
      <c r="F91" s="30" t="s">
        <v>435</v>
      </c>
      <c r="G91" s="30"/>
      <c r="H91" s="30" t="s">
        <v>251</v>
      </c>
      <c r="I91" s="30" t="s">
        <v>256</v>
      </c>
      <c r="J91" s="30">
        <v>61160</v>
      </c>
      <c r="K91" s="29">
        <v>2015</v>
      </c>
      <c r="L91" s="29"/>
      <c r="M91" s="29">
        <v>2015</v>
      </c>
      <c r="N91" s="31">
        <v>43727</v>
      </c>
      <c r="O91" s="32" t="s">
        <v>189</v>
      </c>
      <c r="P91" s="33">
        <f t="shared" si="29"/>
        <v>-4372.7</v>
      </c>
      <c r="Q91" s="31">
        <f t="shared" si="20"/>
        <v>39354.300000000003</v>
      </c>
      <c r="R91" s="43">
        <v>41803</v>
      </c>
      <c r="S91" s="34">
        <f t="shared" si="21"/>
        <v>1.0622</v>
      </c>
      <c r="T91" s="35">
        <f t="shared" si="22"/>
        <v>2</v>
      </c>
      <c r="U91" s="31">
        <f t="shared" si="23"/>
        <v>37103</v>
      </c>
      <c r="V91" s="35">
        <f>IF(T91&gt;$E$6,$E$6-$D$6,T91-$D$6)</f>
        <v>0</v>
      </c>
      <c r="W91" s="31">
        <f>ROUND(U91+(U91*$I$6*V91),0)</f>
        <v>37103</v>
      </c>
      <c r="X91" s="34">
        <f t="shared" si="24"/>
        <v>1.1266743929062339</v>
      </c>
      <c r="Y91" s="29">
        <f t="shared" si="25"/>
        <v>4700</v>
      </c>
      <c r="Z91" s="33">
        <f t="shared" si="26"/>
        <v>0</v>
      </c>
    </row>
    <row r="92" spans="1:26" s="36" customFormat="1">
      <c r="A92" s="29" t="s">
        <v>198</v>
      </c>
      <c r="B92" s="29" t="s">
        <v>236</v>
      </c>
      <c r="C92" s="42" t="s">
        <v>2</v>
      </c>
      <c r="D92" s="29"/>
      <c r="E92" s="30" t="s">
        <v>265</v>
      </c>
      <c r="F92" s="30" t="s">
        <v>435</v>
      </c>
      <c r="G92" s="30" t="s">
        <v>218</v>
      </c>
      <c r="H92" s="30" t="s">
        <v>252</v>
      </c>
      <c r="I92" s="30" t="s">
        <v>257</v>
      </c>
      <c r="J92" s="30">
        <v>61120</v>
      </c>
      <c r="K92" s="29">
        <v>2007</v>
      </c>
      <c r="L92" s="29"/>
      <c r="M92" s="29">
        <v>1995</v>
      </c>
      <c r="N92" s="31">
        <v>84498</v>
      </c>
      <c r="O92" s="32" t="s">
        <v>187</v>
      </c>
      <c r="P92" s="33">
        <f t="shared" si="29"/>
        <v>0</v>
      </c>
      <c r="Q92" s="31">
        <f t="shared" si="20"/>
        <v>84498</v>
      </c>
      <c r="R92" s="43">
        <v>71697</v>
      </c>
      <c r="S92" s="34">
        <f t="shared" si="21"/>
        <v>0.84850000000000003</v>
      </c>
      <c r="T92" s="35">
        <f t="shared" si="22"/>
        <v>10</v>
      </c>
      <c r="U92" s="31">
        <f t="shared" si="23"/>
        <v>79665</v>
      </c>
      <c r="V92" s="35">
        <f>IF(T92&gt;$E$2,$E$2+(T92-$E$2)/2-$D$2,T92-$D$2)</f>
        <v>-1</v>
      </c>
      <c r="W92" s="31">
        <f>ROUND(U92+(U92*$I$2*V92),0)</f>
        <v>78868</v>
      </c>
      <c r="X92" s="34">
        <f t="shared" si="24"/>
        <v>0.90907592432925899</v>
      </c>
      <c r="Y92" s="29">
        <f t="shared" si="25"/>
        <v>-7171</v>
      </c>
      <c r="Z92" s="33">
        <f t="shared" si="26"/>
        <v>-7171</v>
      </c>
    </row>
    <row r="93" spans="1:26" s="36" customFormat="1">
      <c r="A93" s="29" t="s">
        <v>198</v>
      </c>
      <c r="B93" s="29" t="s">
        <v>236</v>
      </c>
      <c r="C93" s="42" t="s">
        <v>70</v>
      </c>
      <c r="D93" s="29"/>
      <c r="E93" s="30" t="s">
        <v>265</v>
      </c>
      <c r="F93" s="30" t="s">
        <v>435</v>
      </c>
      <c r="G93" s="30" t="s">
        <v>218</v>
      </c>
      <c r="H93" s="30" t="s">
        <v>252</v>
      </c>
      <c r="I93" s="30" t="s">
        <v>257</v>
      </c>
      <c r="J93" s="30">
        <v>61120</v>
      </c>
      <c r="K93" s="29">
        <v>1997</v>
      </c>
      <c r="L93" s="29"/>
      <c r="M93" s="29">
        <v>1990</v>
      </c>
      <c r="N93" s="31">
        <v>84498</v>
      </c>
      <c r="O93" s="32" t="s">
        <v>187</v>
      </c>
      <c r="P93" s="33">
        <f t="shared" si="29"/>
        <v>0</v>
      </c>
      <c r="Q93" s="31">
        <f t="shared" si="20"/>
        <v>84498</v>
      </c>
      <c r="R93" s="43">
        <v>76634</v>
      </c>
      <c r="S93" s="34">
        <f t="shared" si="21"/>
        <v>0.90690000000000004</v>
      </c>
      <c r="T93" s="35">
        <f t="shared" si="22"/>
        <v>20</v>
      </c>
      <c r="U93" s="31">
        <f t="shared" si="23"/>
        <v>79665</v>
      </c>
      <c r="V93" s="35">
        <f>IF(T93&gt;$E$2,$E$2+(T93-$E$2)/2-$D$2,T93-$D$2)</f>
        <v>9</v>
      </c>
      <c r="W93" s="31">
        <f>ROUND(U93+(U93*$I$2*V93),0)</f>
        <v>86835</v>
      </c>
      <c r="X93" s="34">
        <f t="shared" si="24"/>
        <v>0.88252432774802791</v>
      </c>
      <c r="Y93" s="29">
        <f t="shared" si="25"/>
        <v>-10201</v>
      </c>
      <c r="Z93" s="33">
        <f t="shared" si="26"/>
        <v>-10201</v>
      </c>
    </row>
    <row r="94" spans="1:26" s="36" customFormat="1">
      <c r="A94" s="29" t="s">
        <v>198</v>
      </c>
      <c r="B94" s="29" t="s">
        <v>236</v>
      </c>
      <c r="C94" s="42" t="s">
        <v>131</v>
      </c>
      <c r="D94" s="29"/>
      <c r="E94" s="30" t="s">
        <v>265</v>
      </c>
      <c r="F94" s="30" t="s">
        <v>435</v>
      </c>
      <c r="G94" s="30" t="s">
        <v>218</v>
      </c>
      <c r="H94" s="30" t="s">
        <v>252</v>
      </c>
      <c r="I94" s="30" t="s">
        <v>257</v>
      </c>
      <c r="J94" s="30">
        <v>61120</v>
      </c>
      <c r="K94" s="29">
        <v>2017</v>
      </c>
      <c r="L94" s="29"/>
      <c r="M94" s="29">
        <v>2002</v>
      </c>
      <c r="N94" s="31">
        <v>84498</v>
      </c>
      <c r="O94" s="32" t="s">
        <v>187</v>
      </c>
      <c r="P94" s="33">
        <f t="shared" si="29"/>
        <v>0</v>
      </c>
      <c r="Q94" s="31">
        <f t="shared" si="20"/>
        <v>84498</v>
      </c>
      <c r="R94" s="43">
        <v>70913</v>
      </c>
      <c r="S94" s="34">
        <f t="shared" si="21"/>
        <v>0.83919999999999995</v>
      </c>
      <c r="T94" s="35">
        <f t="shared" si="22"/>
        <v>0</v>
      </c>
      <c r="U94" s="31">
        <f t="shared" si="23"/>
        <v>79665</v>
      </c>
      <c r="V94" s="35">
        <f>IF(T94&gt;$E$2,$E$2+(T94-$E$2)/2-$D$2,T94-$D$2)</f>
        <v>-11</v>
      </c>
      <c r="W94" s="31">
        <f>ROUND(U94+(U94*$I$2*V94),0)</f>
        <v>70902</v>
      </c>
      <c r="X94" s="34">
        <f t="shared" si="24"/>
        <v>1.0001551437195002</v>
      </c>
      <c r="Y94" s="29">
        <f t="shared" si="25"/>
        <v>11</v>
      </c>
      <c r="Z94" s="33">
        <f t="shared" si="26"/>
        <v>0</v>
      </c>
    </row>
    <row r="95" spans="1:26" s="36" customFormat="1">
      <c r="A95" s="29" t="s">
        <v>198</v>
      </c>
      <c r="B95" s="29" t="s">
        <v>236</v>
      </c>
      <c r="C95" s="42" t="s">
        <v>134</v>
      </c>
      <c r="D95" s="29"/>
      <c r="E95" s="30" t="s">
        <v>265</v>
      </c>
      <c r="F95" s="30" t="s">
        <v>435</v>
      </c>
      <c r="G95" s="30"/>
      <c r="H95" s="30" t="s">
        <v>252</v>
      </c>
      <c r="I95" s="30" t="s">
        <v>257</v>
      </c>
      <c r="J95" s="30">
        <v>61120</v>
      </c>
      <c r="K95" s="29">
        <v>2002</v>
      </c>
      <c r="L95" s="29"/>
      <c r="M95" s="29">
        <v>1993</v>
      </c>
      <c r="N95" s="31">
        <v>84498</v>
      </c>
      <c r="O95" s="32" t="s">
        <v>187</v>
      </c>
      <c r="P95" s="33">
        <f t="shared" si="29"/>
        <v>0</v>
      </c>
      <c r="Q95" s="31">
        <f t="shared" si="20"/>
        <v>84498</v>
      </c>
      <c r="R95" s="43">
        <v>84190</v>
      </c>
      <c r="S95" s="34">
        <f t="shared" si="21"/>
        <v>0.99639999999999995</v>
      </c>
      <c r="T95" s="35">
        <f t="shared" si="22"/>
        <v>15</v>
      </c>
      <c r="U95" s="31">
        <f t="shared" si="23"/>
        <v>79665</v>
      </c>
      <c r="V95" s="35">
        <f>IF(T95&gt;$E$2,$E$2+(T95-$E$2)/2-$D$2,T95-$D$2)</f>
        <v>4</v>
      </c>
      <c r="W95" s="31">
        <f>ROUND(U95+(U95*$I$2*V95),0)</f>
        <v>82852</v>
      </c>
      <c r="X95" s="34">
        <f t="shared" si="24"/>
        <v>1.0161492782310626</v>
      </c>
      <c r="Y95" s="29">
        <f t="shared" si="25"/>
        <v>1338</v>
      </c>
      <c r="Z95" s="33">
        <f t="shared" si="26"/>
        <v>0</v>
      </c>
    </row>
    <row r="96" spans="1:26" s="36" customFormat="1">
      <c r="A96" s="29" t="s">
        <v>198</v>
      </c>
      <c r="B96" s="29" t="s">
        <v>236</v>
      </c>
      <c r="C96" s="42" t="s">
        <v>165</v>
      </c>
      <c r="D96" s="29"/>
      <c r="E96" s="30" t="s">
        <v>265</v>
      </c>
      <c r="F96" s="30" t="s">
        <v>435</v>
      </c>
      <c r="G96" s="30" t="s">
        <v>218</v>
      </c>
      <c r="H96" s="30" t="s">
        <v>252</v>
      </c>
      <c r="I96" s="30" t="s">
        <v>257</v>
      </c>
      <c r="J96" s="30">
        <v>61120</v>
      </c>
      <c r="K96" s="29">
        <v>1996</v>
      </c>
      <c r="L96" s="29"/>
      <c r="M96" s="29">
        <v>1986</v>
      </c>
      <c r="N96" s="31">
        <v>84498</v>
      </c>
      <c r="O96" s="32" t="s">
        <v>187</v>
      </c>
      <c r="P96" s="33">
        <f t="shared" si="29"/>
        <v>0</v>
      </c>
      <c r="Q96" s="31">
        <f t="shared" si="20"/>
        <v>84498</v>
      </c>
      <c r="R96" s="43">
        <v>98113</v>
      </c>
      <c r="S96" s="34">
        <f t="shared" si="21"/>
        <v>1.1611</v>
      </c>
      <c r="T96" s="35">
        <f t="shared" si="22"/>
        <v>21</v>
      </c>
      <c r="U96" s="31">
        <f t="shared" si="23"/>
        <v>79665</v>
      </c>
      <c r="V96" s="35">
        <f>IF(T96&gt;$E$2,$E$2+(T96-$E$2)/2-$D$2,T96-$D$2)</f>
        <v>9.5</v>
      </c>
      <c r="W96" s="31">
        <f>ROUND(U96+(U96*$I$2*V96),0)</f>
        <v>87233</v>
      </c>
      <c r="X96" s="34">
        <f t="shared" si="24"/>
        <v>1.1247234418167438</v>
      </c>
      <c r="Y96" s="29">
        <f t="shared" si="25"/>
        <v>10880</v>
      </c>
      <c r="Z96" s="33">
        <f t="shared" si="26"/>
        <v>0</v>
      </c>
    </row>
    <row r="97" spans="1:26" s="36" customFormat="1">
      <c r="A97" s="29" t="s">
        <v>198</v>
      </c>
      <c r="B97" s="29" t="s">
        <v>236</v>
      </c>
      <c r="C97" s="42" t="s">
        <v>462</v>
      </c>
      <c r="D97" s="29"/>
      <c r="E97" s="30" t="s">
        <v>259</v>
      </c>
      <c r="F97" s="30" t="s">
        <v>435</v>
      </c>
      <c r="G97" s="30" t="s">
        <v>218</v>
      </c>
      <c r="H97" s="30" t="s">
        <v>252</v>
      </c>
      <c r="I97" s="30" t="s">
        <v>329</v>
      </c>
      <c r="J97" s="30">
        <v>61140</v>
      </c>
      <c r="K97" s="29">
        <v>2017</v>
      </c>
      <c r="L97" s="29"/>
      <c r="M97" s="29">
        <v>2011</v>
      </c>
      <c r="N97" s="31">
        <v>66698</v>
      </c>
      <c r="O97" s="32" t="s">
        <v>187</v>
      </c>
      <c r="P97" s="33">
        <f t="shared" si="29"/>
        <v>0</v>
      </c>
      <c r="Q97" s="31">
        <f t="shared" si="20"/>
        <v>66698</v>
      </c>
      <c r="R97" s="43">
        <v>60283</v>
      </c>
      <c r="S97" s="34">
        <f t="shared" si="21"/>
        <v>0.90380000000000005</v>
      </c>
      <c r="T97" s="35">
        <f t="shared" si="22"/>
        <v>0</v>
      </c>
      <c r="U97" s="31">
        <f t="shared" si="23"/>
        <v>62883</v>
      </c>
      <c r="V97" s="35">
        <f>IF(T97&gt;$E$3,$E$3-$D$3,T97-$D$3)</f>
        <v>-3</v>
      </c>
      <c r="W97" s="31">
        <f>ROUND(U97+(U97*$I$3*V97),0)</f>
        <v>60053</v>
      </c>
      <c r="X97" s="34">
        <f t="shared" si="24"/>
        <v>1.0038299502106474</v>
      </c>
      <c r="Y97" s="29">
        <f t="shared" si="25"/>
        <v>230</v>
      </c>
      <c r="Z97" s="33">
        <f t="shared" si="26"/>
        <v>0</v>
      </c>
    </row>
    <row r="98" spans="1:26" s="36" customFormat="1">
      <c r="A98" s="29" t="s">
        <v>198</v>
      </c>
      <c r="B98" s="29" t="s">
        <v>236</v>
      </c>
      <c r="C98" s="42" t="s">
        <v>558</v>
      </c>
      <c r="D98" s="29"/>
      <c r="E98" s="30" t="s">
        <v>265</v>
      </c>
      <c r="F98" s="30" t="s">
        <v>435</v>
      </c>
      <c r="G98" s="30" t="s">
        <v>218</v>
      </c>
      <c r="H98" s="30" t="s">
        <v>253</v>
      </c>
      <c r="I98" s="30" t="s">
        <v>255</v>
      </c>
      <c r="J98" s="30">
        <v>61150</v>
      </c>
      <c r="K98" s="29">
        <v>2013</v>
      </c>
      <c r="L98" s="29"/>
      <c r="M98" s="29">
        <v>2013</v>
      </c>
      <c r="N98" s="31">
        <v>56758</v>
      </c>
      <c r="O98" s="32" t="s">
        <v>187</v>
      </c>
      <c r="P98" s="33">
        <f t="shared" si="29"/>
        <v>0</v>
      </c>
      <c r="Q98" s="31">
        <f t="shared" si="20"/>
        <v>56758</v>
      </c>
      <c r="R98" s="43">
        <v>65001</v>
      </c>
      <c r="S98" s="34">
        <f t="shared" si="21"/>
        <v>1.1452</v>
      </c>
      <c r="T98" s="35">
        <f t="shared" si="22"/>
        <v>4</v>
      </c>
      <c r="U98" s="31">
        <f t="shared" si="23"/>
        <v>53511</v>
      </c>
      <c r="V98" s="35">
        <f>IF(T98&gt;$E$4,$E$4-$D$4,T98-$D$4)</f>
        <v>2</v>
      </c>
      <c r="W98" s="31">
        <f>ROUND(U98+(U98*$I$4*V98),0)</f>
        <v>55116</v>
      </c>
      <c r="X98" s="34">
        <f t="shared" si="24"/>
        <v>1.1793490093620727</v>
      </c>
      <c r="Y98" s="29">
        <f t="shared" si="25"/>
        <v>9885</v>
      </c>
      <c r="Z98" s="33">
        <f t="shared" si="26"/>
        <v>0</v>
      </c>
    </row>
    <row r="99" spans="1:26" s="36" customFormat="1">
      <c r="A99" s="29" t="s">
        <v>198</v>
      </c>
      <c r="B99" s="29" t="s">
        <v>236</v>
      </c>
      <c r="C99" s="42" t="s">
        <v>556</v>
      </c>
      <c r="D99" s="29"/>
      <c r="E99" s="30" t="s">
        <v>265</v>
      </c>
      <c r="F99" s="30" t="s">
        <v>435</v>
      </c>
      <c r="G99" s="30" t="s">
        <v>218</v>
      </c>
      <c r="H99" s="30" t="s">
        <v>253</v>
      </c>
      <c r="I99" s="30" t="s">
        <v>255</v>
      </c>
      <c r="J99" s="30">
        <v>61150</v>
      </c>
      <c r="K99" s="29">
        <v>2013</v>
      </c>
      <c r="L99" s="29"/>
      <c r="M99" s="29">
        <v>2013</v>
      </c>
      <c r="N99" s="31">
        <v>56758</v>
      </c>
      <c r="O99" s="32" t="s">
        <v>187</v>
      </c>
      <c r="P99" s="33">
        <f t="shared" si="29"/>
        <v>0</v>
      </c>
      <c r="Q99" s="31">
        <f t="shared" si="20"/>
        <v>56758</v>
      </c>
      <c r="R99" s="43">
        <v>52020</v>
      </c>
      <c r="S99" s="34">
        <f t="shared" si="21"/>
        <v>0.91649999999999998</v>
      </c>
      <c r="T99" s="35">
        <f t="shared" si="22"/>
        <v>4</v>
      </c>
      <c r="U99" s="31">
        <f t="shared" si="23"/>
        <v>53511</v>
      </c>
      <c r="V99" s="35">
        <f>IF(T99&gt;$E$4,$E$4-$D$4,T99-$D$4)</f>
        <v>2</v>
      </c>
      <c r="W99" s="31">
        <f>ROUND(U99+(U99*$I$4*V99),0)</f>
        <v>55116</v>
      </c>
      <c r="X99" s="34">
        <f t="shared" si="24"/>
        <v>0.94382756368386678</v>
      </c>
      <c r="Y99" s="29">
        <f t="shared" si="25"/>
        <v>-3096</v>
      </c>
      <c r="Z99" s="33">
        <f t="shared" si="26"/>
        <v>-3096</v>
      </c>
    </row>
    <row r="100" spans="1:26" s="36" customFormat="1">
      <c r="A100" s="29" t="s">
        <v>198</v>
      </c>
      <c r="B100" s="29" t="s">
        <v>236</v>
      </c>
      <c r="C100" s="42" t="s">
        <v>609</v>
      </c>
      <c r="D100" s="29"/>
      <c r="E100" s="30" t="s">
        <v>265</v>
      </c>
      <c r="F100" s="30" t="s">
        <v>435</v>
      </c>
      <c r="G100" s="30"/>
      <c r="H100" s="30" t="s">
        <v>253</v>
      </c>
      <c r="I100" s="30" t="s">
        <v>255</v>
      </c>
      <c r="J100" s="30">
        <v>61150</v>
      </c>
      <c r="K100" s="29">
        <v>2016</v>
      </c>
      <c r="L100" s="29"/>
      <c r="M100" s="29">
        <v>2016</v>
      </c>
      <c r="N100" s="31">
        <v>56758</v>
      </c>
      <c r="O100" s="32" t="s">
        <v>187</v>
      </c>
      <c r="P100" s="33">
        <f t="shared" si="29"/>
        <v>0</v>
      </c>
      <c r="Q100" s="31">
        <f t="shared" si="20"/>
        <v>56758</v>
      </c>
      <c r="R100" s="43">
        <v>51000</v>
      </c>
      <c r="S100" s="34">
        <f t="shared" si="21"/>
        <v>0.89859999999999995</v>
      </c>
      <c r="T100" s="35">
        <f t="shared" si="22"/>
        <v>1</v>
      </c>
      <c r="U100" s="31">
        <f t="shared" si="23"/>
        <v>53511</v>
      </c>
      <c r="V100" s="35">
        <f>IF(T100&gt;$E$4,$E$4-$D$4,T100-$D$4)</f>
        <v>-1</v>
      </c>
      <c r="W100" s="31">
        <f>ROUND(U100+(U100*$I$4*V100),0)</f>
        <v>52708</v>
      </c>
      <c r="X100" s="34">
        <f t="shared" si="24"/>
        <v>0.96759505198451845</v>
      </c>
      <c r="Y100" s="29">
        <f t="shared" si="25"/>
        <v>-1708</v>
      </c>
      <c r="Z100" s="33">
        <f t="shared" si="26"/>
        <v>-1708</v>
      </c>
    </row>
    <row r="101" spans="1:26" s="36" customFormat="1">
      <c r="A101" s="29" t="s">
        <v>198</v>
      </c>
      <c r="B101" s="29" t="s">
        <v>249</v>
      </c>
      <c r="C101" s="42" t="s">
        <v>296</v>
      </c>
      <c r="D101" s="29"/>
      <c r="E101" s="30" t="s">
        <v>259</v>
      </c>
      <c r="F101" s="30" t="s">
        <v>435</v>
      </c>
      <c r="G101" s="30" t="s">
        <v>218</v>
      </c>
      <c r="H101" s="30" t="s">
        <v>252</v>
      </c>
      <c r="I101" s="30" t="s">
        <v>257</v>
      </c>
      <c r="J101" s="30">
        <v>61120</v>
      </c>
      <c r="K101" s="29">
        <v>2005</v>
      </c>
      <c r="L101" s="29"/>
      <c r="M101" s="29">
        <v>1993</v>
      </c>
      <c r="N101" s="31">
        <v>82308</v>
      </c>
      <c r="O101" s="32" t="s">
        <v>188</v>
      </c>
      <c r="P101" s="33">
        <f t="shared" si="29"/>
        <v>0</v>
      </c>
      <c r="Q101" s="31">
        <f t="shared" si="20"/>
        <v>82308</v>
      </c>
      <c r="R101" s="43">
        <v>68632</v>
      </c>
      <c r="S101" s="34">
        <f t="shared" si="21"/>
        <v>0.83379999999999999</v>
      </c>
      <c r="T101" s="35">
        <f t="shared" si="22"/>
        <v>12</v>
      </c>
      <c r="U101" s="31">
        <f t="shared" si="23"/>
        <v>77600</v>
      </c>
      <c r="V101" s="35">
        <f>IF(T101&gt;$E$2,$E$2+(T101-$E$2)/2-$D$2,T101-$D$2)</f>
        <v>1</v>
      </c>
      <c r="W101" s="31">
        <f>ROUND(U101+(U101*$I$2*V101),0)</f>
        <v>78376</v>
      </c>
      <c r="X101" s="34">
        <f t="shared" si="24"/>
        <v>0.87567622741655604</v>
      </c>
      <c r="Y101" s="29">
        <f t="shared" si="25"/>
        <v>-9744</v>
      </c>
      <c r="Z101" s="33">
        <f t="shared" si="26"/>
        <v>-9744</v>
      </c>
    </row>
    <row r="102" spans="1:26" s="36" customFormat="1">
      <c r="A102" s="29" t="s">
        <v>198</v>
      </c>
      <c r="B102" s="29" t="s">
        <v>249</v>
      </c>
      <c r="C102" s="42" t="s">
        <v>301</v>
      </c>
      <c r="D102" s="29"/>
      <c r="E102" s="30" t="s">
        <v>265</v>
      </c>
      <c r="F102" s="30" t="s">
        <v>435</v>
      </c>
      <c r="G102" s="30"/>
      <c r="H102" s="30" t="s">
        <v>252</v>
      </c>
      <c r="I102" s="30" t="s">
        <v>257</v>
      </c>
      <c r="J102" s="30">
        <v>61120</v>
      </c>
      <c r="K102" s="29">
        <v>1992</v>
      </c>
      <c r="L102" s="29"/>
      <c r="M102" s="29">
        <v>1981</v>
      </c>
      <c r="N102" s="31">
        <v>82308</v>
      </c>
      <c r="O102" s="32" t="s">
        <v>188</v>
      </c>
      <c r="P102" s="33">
        <f t="shared" si="29"/>
        <v>0</v>
      </c>
      <c r="Q102" s="31">
        <f t="shared" si="20"/>
        <v>82308</v>
      </c>
      <c r="R102" s="43">
        <v>84579</v>
      </c>
      <c r="S102" s="34">
        <f t="shared" si="21"/>
        <v>1.0276000000000001</v>
      </c>
      <c r="T102" s="35">
        <f t="shared" si="22"/>
        <v>25</v>
      </c>
      <c r="U102" s="31">
        <f t="shared" si="23"/>
        <v>77600</v>
      </c>
      <c r="V102" s="35">
        <f>IF(T102&gt;$E$2,$E$2+(T102-$E$2)/2-$D$2,T102-$D$2)</f>
        <v>11.5</v>
      </c>
      <c r="W102" s="31">
        <f>ROUND(U102+(U102*$I$2*V102),0)</f>
        <v>86524</v>
      </c>
      <c r="X102" s="34">
        <f t="shared" si="24"/>
        <v>0.97752068790162272</v>
      </c>
      <c r="Y102" s="29">
        <f t="shared" si="25"/>
        <v>-1945</v>
      </c>
      <c r="Z102" s="33">
        <f t="shared" si="26"/>
        <v>-1945</v>
      </c>
    </row>
    <row r="103" spans="1:26" s="36" customFormat="1">
      <c r="A103" s="29" t="s">
        <v>198</v>
      </c>
      <c r="B103" s="29" t="s">
        <v>249</v>
      </c>
      <c r="C103" s="42" t="s">
        <v>7</v>
      </c>
      <c r="D103" s="29"/>
      <c r="E103" s="30" t="s">
        <v>265</v>
      </c>
      <c r="F103" s="30" t="s">
        <v>435</v>
      </c>
      <c r="G103" s="30"/>
      <c r="H103" s="30" t="s">
        <v>252</v>
      </c>
      <c r="I103" s="30" t="s">
        <v>257</v>
      </c>
      <c r="J103" s="30">
        <v>61120</v>
      </c>
      <c r="K103" s="29">
        <v>2016</v>
      </c>
      <c r="L103" s="29"/>
      <c r="M103" s="29">
        <v>2005</v>
      </c>
      <c r="N103" s="31">
        <v>82308</v>
      </c>
      <c r="O103" s="32" t="s">
        <v>188</v>
      </c>
      <c r="P103" s="33">
        <f t="shared" si="29"/>
        <v>0</v>
      </c>
      <c r="Q103" s="31">
        <f t="shared" si="20"/>
        <v>82308</v>
      </c>
      <c r="R103" s="43">
        <v>72121</v>
      </c>
      <c r="S103" s="34">
        <f t="shared" si="21"/>
        <v>0.87619999999999998</v>
      </c>
      <c r="T103" s="35">
        <f t="shared" si="22"/>
        <v>1</v>
      </c>
      <c r="U103" s="31">
        <f t="shared" si="23"/>
        <v>77600</v>
      </c>
      <c r="V103" s="35">
        <f>IF(T103&gt;$E$2,$E$2+(T103-$E$2)/2-$D$2,T103-$D$2)</f>
        <v>-10</v>
      </c>
      <c r="W103" s="31">
        <f>ROUND(U103+(U103*$I$2*V103),0)</f>
        <v>69840</v>
      </c>
      <c r="X103" s="34">
        <f t="shared" si="24"/>
        <v>1.0326603665521192</v>
      </c>
      <c r="Y103" s="29">
        <f t="shared" si="25"/>
        <v>2281</v>
      </c>
      <c r="Z103" s="33">
        <f t="shared" si="26"/>
        <v>0</v>
      </c>
    </row>
    <row r="104" spans="1:26" s="36" customFormat="1">
      <c r="A104" s="29" t="s">
        <v>198</v>
      </c>
      <c r="B104" s="29" t="s">
        <v>249</v>
      </c>
      <c r="C104" s="42" t="s">
        <v>319</v>
      </c>
      <c r="D104" s="29"/>
      <c r="E104" s="30" t="s">
        <v>259</v>
      </c>
      <c r="F104" s="30" t="s">
        <v>435</v>
      </c>
      <c r="G104" s="30" t="s">
        <v>218</v>
      </c>
      <c r="H104" s="30" t="s">
        <v>252</v>
      </c>
      <c r="I104" s="30" t="s">
        <v>257</v>
      </c>
      <c r="J104" s="30">
        <v>61120</v>
      </c>
      <c r="K104" s="29">
        <v>1997</v>
      </c>
      <c r="L104" s="29"/>
      <c r="M104" s="29">
        <v>1986</v>
      </c>
      <c r="N104" s="31">
        <v>82308</v>
      </c>
      <c r="O104" s="32" t="s">
        <v>188</v>
      </c>
      <c r="P104" s="33">
        <f t="shared" si="29"/>
        <v>0</v>
      </c>
      <c r="Q104" s="31">
        <f t="shared" si="20"/>
        <v>82308</v>
      </c>
      <c r="R104" s="43">
        <v>76354</v>
      </c>
      <c r="S104" s="34">
        <f t="shared" si="21"/>
        <v>0.92769999999999997</v>
      </c>
      <c r="T104" s="35">
        <f t="shared" si="22"/>
        <v>20</v>
      </c>
      <c r="U104" s="31">
        <f t="shared" si="23"/>
        <v>77600</v>
      </c>
      <c r="V104" s="35">
        <f>IF(T104&gt;$E$2,$E$2+(T104-$E$2)/2-$D$2,T104-$D$2)</f>
        <v>9</v>
      </c>
      <c r="W104" s="31">
        <f>ROUND(U104+(U104*$I$2*V104),0)</f>
        <v>84584</v>
      </c>
      <c r="X104" s="34">
        <f t="shared" si="24"/>
        <v>0.90270027428355248</v>
      </c>
      <c r="Y104" s="29">
        <f t="shared" si="25"/>
        <v>-8230</v>
      </c>
      <c r="Z104" s="33">
        <f t="shared" si="26"/>
        <v>-8230</v>
      </c>
    </row>
    <row r="105" spans="1:26" s="36" customFormat="1">
      <c r="A105" s="29" t="s">
        <v>198</v>
      </c>
      <c r="B105" s="29" t="s">
        <v>249</v>
      </c>
      <c r="C105" s="42" t="s">
        <v>136</v>
      </c>
      <c r="D105" s="29"/>
      <c r="E105" s="30" t="s">
        <v>265</v>
      </c>
      <c r="F105" s="30" t="s">
        <v>435</v>
      </c>
      <c r="G105" s="30" t="s">
        <v>218</v>
      </c>
      <c r="H105" s="30" t="s">
        <v>252</v>
      </c>
      <c r="I105" s="30" t="s">
        <v>257</v>
      </c>
      <c r="J105" s="30">
        <v>61120</v>
      </c>
      <c r="K105" s="29">
        <v>2011</v>
      </c>
      <c r="L105" s="29"/>
      <c r="M105" s="29">
        <v>2001</v>
      </c>
      <c r="N105" s="31">
        <v>82308</v>
      </c>
      <c r="O105" s="32" t="s">
        <v>188</v>
      </c>
      <c r="P105" s="33">
        <f t="shared" si="29"/>
        <v>0</v>
      </c>
      <c r="Q105" s="31">
        <f t="shared" si="20"/>
        <v>82308</v>
      </c>
      <c r="R105" s="43">
        <v>74717</v>
      </c>
      <c r="S105" s="34">
        <f t="shared" si="21"/>
        <v>0.90780000000000005</v>
      </c>
      <c r="T105" s="35">
        <f t="shared" si="22"/>
        <v>6</v>
      </c>
      <c r="U105" s="31">
        <f t="shared" si="23"/>
        <v>77600</v>
      </c>
      <c r="V105" s="35">
        <f>IF(T105&gt;$E$2,$E$2+(T105-$E$2)/2-$D$2,T105-$D$2)</f>
        <v>-5</v>
      </c>
      <c r="W105" s="31">
        <f>ROUND(U105+(U105*$I$2*V105),0)</f>
        <v>73720</v>
      </c>
      <c r="X105" s="34">
        <f t="shared" si="24"/>
        <v>1.0135241454150841</v>
      </c>
      <c r="Y105" s="29">
        <f t="shared" si="25"/>
        <v>997</v>
      </c>
      <c r="Z105" s="33">
        <f t="shared" si="26"/>
        <v>0</v>
      </c>
    </row>
    <row r="106" spans="1:26" s="36" customFormat="1">
      <c r="A106" s="29" t="s">
        <v>198</v>
      </c>
      <c r="B106" s="29" t="s">
        <v>249</v>
      </c>
      <c r="C106" s="42" t="s">
        <v>12</v>
      </c>
      <c r="D106" s="29"/>
      <c r="E106" s="30" t="s">
        <v>265</v>
      </c>
      <c r="F106" s="30" t="s">
        <v>435</v>
      </c>
      <c r="G106" s="30"/>
      <c r="H106" s="30" t="s">
        <v>252</v>
      </c>
      <c r="I106" s="30" t="s">
        <v>329</v>
      </c>
      <c r="J106" s="30">
        <v>61140</v>
      </c>
      <c r="K106" s="29">
        <v>2013</v>
      </c>
      <c r="L106" s="29"/>
      <c r="M106" s="29">
        <v>2005</v>
      </c>
      <c r="N106" s="31">
        <v>65772</v>
      </c>
      <c r="O106" s="32" t="s">
        <v>188</v>
      </c>
      <c r="P106" s="33">
        <f t="shared" si="29"/>
        <v>0</v>
      </c>
      <c r="Q106" s="31">
        <f t="shared" si="20"/>
        <v>65772</v>
      </c>
      <c r="R106" s="43">
        <v>63310</v>
      </c>
      <c r="S106" s="34">
        <f t="shared" si="21"/>
        <v>0.96260000000000001</v>
      </c>
      <c r="T106" s="35">
        <f t="shared" si="22"/>
        <v>4</v>
      </c>
      <c r="U106" s="31">
        <f t="shared" si="23"/>
        <v>62010</v>
      </c>
      <c r="V106" s="35">
        <f>IF(T106&gt;$E$3,$E$3-$D$3,T106-$D$3)</f>
        <v>1</v>
      </c>
      <c r="W106" s="31">
        <f>ROUND(U106+(U106*$I$3*V106),0)</f>
        <v>62940</v>
      </c>
      <c r="X106" s="34">
        <f t="shared" si="24"/>
        <v>1.005878614553543</v>
      </c>
      <c r="Y106" s="29">
        <f t="shared" si="25"/>
        <v>370</v>
      </c>
      <c r="Z106" s="33">
        <f t="shared" si="26"/>
        <v>0</v>
      </c>
    </row>
    <row r="107" spans="1:26" s="36" customFormat="1">
      <c r="A107" s="29" t="s">
        <v>198</v>
      </c>
      <c r="B107" s="29" t="s">
        <v>249</v>
      </c>
      <c r="C107" s="42" t="s">
        <v>393</v>
      </c>
      <c r="D107" s="29"/>
      <c r="E107" s="30" t="s">
        <v>265</v>
      </c>
      <c r="F107" s="30" t="s">
        <v>435</v>
      </c>
      <c r="G107" s="30"/>
      <c r="H107" s="30" t="s">
        <v>252</v>
      </c>
      <c r="I107" s="30" t="s">
        <v>329</v>
      </c>
      <c r="J107" s="30">
        <v>61140</v>
      </c>
      <c r="K107" s="29">
        <v>2017</v>
      </c>
      <c r="L107" s="29"/>
      <c r="M107" s="29">
        <v>2011</v>
      </c>
      <c r="N107" s="31">
        <v>65772</v>
      </c>
      <c r="O107" s="32" t="s">
        <v>188</v>
      </c>
      <c r="P107" s="33">
        <f t="shared" si="29"/>
        <v>0</v>
      </c>
      <c r="Q107" s="31">
        <f t="shared" si="20"/>
        <v>65772</v>
      </c>
      <c r="R107" s="43">
        <v>57020</v>
      </c>
      <c r="S107" s="34">
        <f t="shared" si="21"/>
        <v>0.8669</v>
      </c>
      <c r="T107" s="35">
        <f t="shared" si="22"/>
        <v>0</v>
      </c>
      <c r="U107" s="31">
        <f t="shared" si="23"/>
        <v>62010</v>
      </c>
      <c r="V107" s="35">
        <f>IF(T107&gt;$E$3,$E$3-$D$3,T107-$D$3)</f>
        <v>-3</v>
      </c>
      <c r="W107" s="31">
        <f>ROUND(U107+(U107*$I$3*V107),0)</f>
        <v>59220</v>
      </c>
      <c r="X107" s="34">
        <f t="shared" si="24"/>
        <v>0.9628503883823033</v>
      </c>
      <c r="Y107" s="29">
        <f t="shared" si="25"/>
        <v>-2200</v>
      </c>
      <c r="Z107" s="33">
        <f t="shared" si="26"/>
        <v>-2200</v>
      </c>
    </row>
    <row r="108" spans="1:26" s="36" customFormat="1">
      <c r="A108" s="29" t="s">
        <v>198</v>
      </c>
      <c r="B108" s="29" t="s">
        <v>249</v>
      </c>
      <c r="C108" s="42" t="s">
        <v>160</v>
      </c>
      <c r="D108" s="29"/>
      <c r="E108" s="30" t="s">
        <v>265</v>
      </c>
      <c r="F108" s="30" t="s">
        <v>435</v>
      </c>
      <c r="G108" s="30"/>
      <c r="H108" s="30" t="s">
        <v>252</v>
      </c>
      <c r="I108" s="30" t="s">
        <v>329</v>
      </c>
      <c r="J108" s="30">
        <v>61140</v>
      </c>
      <c r="K108" s="29">
        <v>2014</v>
      </c>
      <c r="L108" s="29"/>
      <c r="M108" s="29">
        <v>2007</v>
      </c>
      <c r="N108" s="31">
        <v>65772</v>
      </c>
      <c r="O108" s="32" t="s">
        <v>188</v>
      </c>
      <c r="P108" s="33">
        <f t="shared" si="29"/>
        <v>0</v>
      </c>
      <c r="Q108" s="31">
        <f t="shared" si="20"/>
        <v>65772</v>
      </c>
      <c r="R108" s="43">
        <v>60151</v>
      </c>
      <c r="S108" s="34">
        <f t="shared" si="21"/>
        <v>0.91449999999999998</v>
      </c>
      <c r="T108" s="35">
        <f t="shared" si="22"/>
        <v>3</v>
      </c>
      <c r="U108" s="31">
        <f t="shared" si="23"/>
        <v>62010</v>
      </c>
      <c r="V108" s="35">
        <f>IF(T108&gt;$E$3,$E$3-$D$3,T108-$D$3)</f>
        <v>0</v>
      </c>
      <c r="W108" s="31">
        <f>ROUND(U108+(U108*$I$3*V108),0)</f>
        <v>62010</v>
      </c>
      <c r="X108" s="34">
        <f t="shared" si="24"/>
        <v>0.97002096436058705</v>
      </c>
      <c r="Y108" s="29">
        <f t="shared" si="25"/>
        <v>-1859</v>
      </c>
      <c r="Z108" s="33">
        <f t="shared" si="26"/>
        <v>-1859</v>
      </c>
    </row>
    <row r="109" spans="1:26" s="36" customFormat="1">
      <c r="A109" s="29" t="s">
        <v>198</v>
      </c>
      <c r="B109" s="29" t="s">
        <v>249</v>
      </c>
      <c r="C109" s="42" t="s">
        <v>396</v>
      </c>
      <c r="D109" s="29"/>
      <c r="E109" s="30" t="s">
        <v>265</v>
      </c>
      <c r="F109" s="30" t="s">
        <v>435</v>
      </c>
      <c r="G109" s="30"/>
      <c r="H109" s="30" t="s">
        <v>252</v>
      </c>
      <c r="I109" s="30" t="s">
        <v>329</v>
      </c>
      <c r="J109" s="30">
        <v>61140</v>
      </c>
      <c r="K109" s="29">
        <v>2017</v>
      </c>
      <c r="L109" s="29"/>
      <c r="M109" s="29">
        <v>2011</v>
      </c>
      <c r="N109" s="31">
        <v>65772</v>
      </c>
      <c r="O109" s="32" t="s">
        <v>188</v>
      </c>
      <c r="P109" s="33">
        <f t="shared" si="29"/>
        <v>0</v>
      </c>
      <c r="Q109" s="31">
        <f t="shared" si="20"/>
        <v>65772</v>
      </c>
      <c r="R109" s="43">
        <v>57327</v>
      </c>
      <c r="S109" s="34">
        <f t="shared" si="21"/>
        <v>0.87160000000000004</v>
      </c>
      <c r="T109" s="35">
        <f t="shared" si="22"/>
        <v>0</v>
      </c>
      <c r="U109" s="31">
        <f t="shared" si="23"/>
        <v>62010</v>
      </c>
      <c r="V109" s="35">
        <f>IF(T109&gt;$E$3,$E$3-$D$3,T109-$D$3)</f>
        <v>-3</v>
      </c>
      <c r="W109" s="31">
        <f>ROUND(U109+(U109*$I$3*V109),0)</f>
        <v>59220</v>
      </c>
      <c r="X109" s="34">
        <f t="shared" si="24"/>
        <v>0.96803444782168191</v>
      </c>
      <c r="Y109" s="29">
        <f t="shared" si="25"/>
        <v>-1893</v>
      </c>
      <c r="Z109" s="33">
        <f t="shared" si="26"/>
        <v>-1893</v>
      </c>
    </row>
    <row r="110" spans="1:26" s="36" customFormat="1">
      <c r="A110" s="29" t="s">
        <v>198</v>
      </c>
      <c r="B110" s="29" t="s">
        <v>249</v>
      </c>
      <c r="C110" s="42" t="s">
        <v>635</v>
      </c>
      <c r="D110" s="29"/>
      <c r="E110" s="30" t="s">
        <v>265</v>
      </c>
      <c r="F110" s="30" t="s">
        <v>435</v>
      </c>
      <c r="G110" s="30"/>
      <c r="H110" s="30" t="s">
        <v>253</v>
      </c>
      <c r="I110" s="30" t="s">
        <v>255</v>
      </c>
      <c r="J110" s="30">
        <v>61150</v>
      </c>
      <c r="K110" s="29">
        <v>2016</v>
      </c>
      <c r="L110" s="29">
        <v>1</v>
      </c>
      <c r="M110" s="29">
        <v>2015</v>
      </c>
      <c r="N110" s="31">
        <v>56274</v>
      </c>
      <c r="O110" s="32" t="s">
        <v>188</v>
      </c>
      <c r="P110" s="33">
        <f t="shared" si="29"/>
        <v>0</v>
      </c>
      <c r="Q110" s="31">
        <f t="shared" si="20"/>
        <v>56274</v>
      </c>
      <c r="R110" s="43">
        <v>51000</v>
      </c>
      <c r="S110" s="34">
        <f t="shared" si="21"/>
        <v>0.90629999999999999</v>
      </c>
      <c r="T110" s="35">
        <f t="shared" si="22"/>
        <v>2</v>
      </c>
      <c r="U110" s="31">
        <f t="shared" si="23"/>
        <v>53055</v>
      </c>
      <c r="V110" s="35">
        <f>IF(T110&gt;$E$4,$E$4-$D$4,T110-$D$4)</f>
        <v>0</v>
      </c>
      <c r="W110" s="31">
        <f>ROUND(U110+(U110*$I$4*V110),0)</f>
        <v>53055</v>
      </c>
      <c r="X110" s="34">
        <f t="shared" si="24"/>
        <v>0.961266610121572</v>
      </c>
      <c r="Y110" s="29">
        <f t="shared" si="25"/>
        <v>-2055</v>
      </c>
      <c r="Z110" s="33">
        <f t="shared" si="26"/>
        <v>-2055</v>
      </c>
    </row>
    <row r="111" spans="1:26" s="36" customFormat="1">
      <c r="A111" s="29" t="s">
        <v>198</v>
      </c>
      <c r="B111" s="29" t="s">
        <v>249</v>
      </c>
      <c r="C111" s="42" t="s">
        <v>610</v>
      </c>
      <c r="D111" s="29"/>
      <c r="E111" s="30" t="s">
        <v>259</v>
      </c>
      <c r="F111" s="30" t="s">
        <v>435</v>
      </c>
      <c r="G111" s="30" t="s">
        <v>218</v>
      </c>
      <c r="H111" s="30" t="s">
        <v>253</v>
      </c>
      <c r="I111" s="30" t="s">
        <v>255</v>
      </c>
      <c r="J111" s="30">
        <v>61150</v>
      </c>
      <c r="K111" s="29">
        <v>2016</v>
      </c>
      <c r="L111" s="29"/>
      <c r="M111" s="29">
        <v>2016</v>
      </c>
      <c r="N111" s="31">
        <v>56274</v>
      </c>
      <c r="O111" s="32" t="s">
        <v>188</v>
      </c>
      <c r="P111" s="33">
        <f t="shared" si="29"/>
        <v>0</v>
      </c>
      <c r="Q111" s="31">
        <f t="shared" si="20"/>
        <v>56274</v>
      </c>
      <c r="R111" s="43">
        <v>51000</v>
      </c>
      <c r="S111" s="34">
        <f t="shared" si="21"/>
        <v>0.90629999999999999</v>
      </c>
      <c r="T111" s="35">
        <f t="shared" si="22"/>
        <v>1</v>
      </c>
      <c r="U111" s="31">
        <f t="shared" si="23"/>
        <v>53055</v>
      </c>
      <c r="V111" s="35">
        <f>IF(T111&gt;$E$4,$E$4-$D$4,T111-$D$4)</f>
        <v>-1</v>
      </c>
      <c r="W111" s="31">
        <f>ROUND(U111+(U111*$I$4*V111),0)</f>
        <v>52259</v>
      </c>
      <c r="X111" s="34">
        <f t="shared" si="24"/>
        <v>0.97590845595973896</v>
      </c>
      <c r="Y111" s="29">
        <f t="shared" si="25"/>
        <v>-1259</v>
      </c>
      <c r="Z111" s="33">
        <f t="shared" si="26"/>
        <v>-1259</v>
      </c>
    </row>
    <row r="112" spans="1:26" s="36" customFormat="1">
      <c r="A112" s="29" t="s">
        <v>198</v>
      </c>
      <c r="B112" s="29" t="s">
        <v>249</v>
      </c>
      <c r="C112" s="42" t="s">
        <v>467</v>
      </c>
      <c r="D112" s="29"/>
      <c r="E112" s="30" t="s">
        <v>265</v>
      </c>
      <c r="F112" s="30" t="s">
        <v>435</v>
      </c>
      <c r="G112" s="30"/>
      <c r="H112" s="30" t="s">
        <v>253</v>
      </c>
      <c r="I112" s="30" t="s">
        <v>255</v>
      </c>
      <c r="J112" s="30">
        <v>61150</v>
      </c>
      <c r="K112" s="29">
        <v>2012</v>
      </c>
      <c r="L112" s="29"/>
      <c r="M112" s="29">
        <v>2012</v>
      </c>
      <c r="N112" s="31">
        <v>56274</v>
      </c>
      <c r="O112" s="32" t="s">
        <v>188</v>
      </c>
      <c r="P112" s="33">
        <f t="shared" si="29"/>
        <v>0</v>
      </c>
      <c r="Q112" s="31">
        <f t="shared" si="20"/>
        <v>56274</v>
      </c>
      <c r="R112" s="43">
        <v>52658</v>
      </c>
      <c r="S112" s="34">
        <f t="shared" si="21"/>
        <v>0.93569999999999998</v>
      </c>
      <c r="T112" s="35">
        <f t="shared" si="22"/>
        <v>5</v>
      </c>
      <c r="U112" s="31">
        <f t="shared" si="23"/>
        <v>53055</v>
      </c>
      <c r="V112" s="35">
        <f>IF(T112&gt;$E$4,$E$4-$D$4,T112-$D$4)</f>
        <v>3</v>
      </c>
      <c r="W112" s="31">
        <f>ROUND(U112+(U112*$I$4*V112),0)</f>
        <v>55442</v>
      </c>
      <c r="X112" s="34">
        <f t="shared" si="24"/>
        <v>0.94978536127845314</v>
      </c>
      <c r="Y112" s="29">
        <f t="shared" si="25"/>
        <v>-2784</v>
      </c>
      <c r="Z112" s="33">
        <f t="shared" si="26"/>
        <v>-2784</v>
      </c>
    </row>
    <row r="113" spans="1:26" s="36" customFormat="1">
      <c r="A113" s="29" t="s">
        <v>198</v>
      </c>
      <c r="B113" s="29" t="s">
        <v>249</v>
      </c>
      <c r="C113" s="42" t="s">
        <v>552</v>
      </c>
      <c r="D113" s="29"/>
      <c r="E113" s="30" t="s">
        <v>265</v>
      </c>
      <c r="F113" s="30" t="s">
        <v>435</v>
      </c>
      <c r="G113" s="30" t="s">
        <v>218</v>
      </c>
      <c r="H113" s="30" t="s">
        <v>253</v>
      </c>
      <c r="I113" s="30" t="s">
        <v>255</v>
      </c>
      <c r="J113" s="30">
        <v>61150</v>
      </c>
      <c r="K113" s="29">
        <v>2013</v>
      </c>
      <c r="L113" s="29">
        <v>1</v>
      </c>
      <c r="M113" s="29">
        <v>2013</v>
      </c>
      <c r="N113" s="31">
        <v>56274</v>
      </c>
      <c r="O113" s="32" t="s">
        <v>188</v>
      </c>
      <c r="P113" s="33">
        <f t="shared" si="29"/>
        <v>0</v>
      </c>
      <c r="Q113" s="31">
        <f t="shared" si="20"/>
        <v>56274</v>
      </c>
      <c r="R113" s="43">
        <v>52020</v>
      </c>
      <c r="S113" s="34">
        <f t="shared" si="21"/>
        <v>0.9244</v>
      </c>
      <c r="T113" s="35">
        <f t="shared" si="22"/>
        <v>5</v>
      </c>
      <c r="U113" s="31">
        <f t="shared" si="23"/>
        <v>53055</v>
      </c>
      <c r="V113" s="35">
        <f>IF(T113&gt;$E$4,$E$4-$D$4,T113-$D$4)</f>
        <v>3</v>
      </c>
      <c r="W113" s="31">
        <f>ROUND(U113+(U113*$I$4*V113),0)</f>
        <v>55442</v>
      </c>
      <c r="X113" s="34">
        <f t="shared" si="24"/>
        <v>0.93827783990476532</v>
      </c>
      <c r="Y113" s="29">
        <f t="shared" si="25"/>
        <v>-3422</v>
      </c>
      <c r="Z113" s="33">
        <f t="shared" si="26"/>
        <v>-3422</v>
      </c>
    </row>
    <row r="114" spans="1:26" s="36" customFormat="1">
      <c r="A114" s="29" t="s">
        <v>204</v>
      </c>
      <c r="B114" s="29" t="s">
        <v>199</v>
      </c>
      <c r="C114" s="42" t="s">
        <v>21</v>
      </c>
      <c r="D114" s="29"/>
      <c r="E114" s="30" t="s">
        <v>259</v>
      </c>
      <c r="F114" s="30" t="s">
        <v>435</v>
      </c>
      <c r="G114" s="30"/>
      <c r="H114" s="30" t="s">
        <v>252</v>
      </c>
      <c r="I114" s="30" t="s">
        <v>257</v>
      </c>
      <c r="J114" s="30">
        <v>61120</v>
      </c>
      <c r="K114" s="29">
        <v>2003</v>
      </c>
      <c r="L114" s="29"/>
      <c r="M114" s="29">
        <v>1999</v>
      </c>
      <c r="N114" s="31">
        <v>132577</v>
      </c>
      <c r="O114" s="32" t="s">
        <v>195</v>
      </c>
      <c r="P114" s="33">
        <f t="shared" si="29"/>
        <v>0</v>
      </c>
      <c r="Q114" s="31">
        <f t="shared" si="20"/>
        <v>132577</v>
      </c>
      <c r="R114" s="43">
        <v>98937</v>
      </c>
      <c r="S114" s="34">
        <f t="shared" si="21"/>
        <v>0.74629999999999996</v>
      </c>
      <c r="T114" s="35">
        <f t="shared" si="22"/>
        <v>14</v>
      </c>
      <c r="U114" s="31">
        <f t="shared" si="23"/>
        <v>124994</v>
      </c>
      <c r="V114" s="35">
        <f>IF(T114&gt;$E$2,$E$2+(T114-$E$2)/2-$D$2,T114-$D$2)</f>
        <v>3</v>
      </c>
      <c r="W114" s="31">
        <f>ROUND(U114+(U114*$I$2*V114),0)</f>
        <v>128744</v>
      </c>
      <c r="X114" s="34">
        <f t="shared" si="24"/>
        <v>0.76847853103833963</v>
      </c>
      <c r="Y114" s="29">
        <f t="shared" si="25"/>
        <v>-29807</v>
      </c>
      <c r="Z114" s="33">
        <f t="shared" si="26"/>
        <v>-29807</v>
      </c>
    </row>
    <row r="115" spans="1:26" s="36" customFormat="1">
      <c r="A115" s="29" t="s">
        <v>204</v>
      </c>
      <c r="B115" s="29" t="s">
        <v>199</v>
      </c>
      <c r="C115" s="42" t="s">
        <v>79</v>
      </c>
      <c r="D115" s="29"/>
      <c r="E115" s="30" t="s">
        <v>259</v>
      </c>
      <c r="F115" s="30" t="s">
        <v>435</v>
      </c>
      <c r="G115" s="30"/>
      <c r="H115" s="30" t="s">
        <v>252</v>
      </c>
      <c r="I115" s="30" t="s">
        <v>257</v>
      </c>
      <c r="J115" s="30">
        <v>61120</v>
      </c>
      <c r="K115" s="29">
        <v>2012</v>
      </c>
      <c r="L115" s="29"/>
      <c r="M115" s="29">
        <v>2007</v>
      </c>
      <c r="N115" s="31">
        <v>132577</v>
      </c>
      <c r="O115" s="32" t="s">
        <v>195</v>
      </c>
      <c r="P115" s="33">
        <f t="shared" si="29"/>
        <v>0</v>
      </c>
      <c r="Q115" s="31">
        <f t="shared" si="20"/>
        <v>132577</v>
      </c>
      <c r="R115" s="43">
        <v>139162</v>
      </c>
      <c r="S115" s="34">
        <f t="shared" si="21"/>
        <v>1.0497000000000001</v>
      </c>
      <c r="T115" s="35">
        <f t="shared" si="22"/>
        <v>5</v>
      </c>
      <c r="U115" s="31">
        <f t="shared" si="23"/>
        <v>124994</v>
      </c>
      <c r="V115" s="35">
        <f>IF(T115&gt;$E$2,$E$2+(T115-$E$2)/2-$D$2,T115-$D$2)</f>
        <v>-6</v>
      </c>
      <c r="W115" s="31">
        <f>ROUND(U115+(U115*$I$2*V115),0)</f>
        <v>117494</v>
      </c>
      <c r="X115" s="34">
        <f t="shared" si="24"/>
        <v>1.1844179277239688</v>
      </c>
      <c r="Y115" s="29">
        <f t="shared" si="25"/>
        <v>21668</v>
      </c>
      <c r="Z115" s="33">
        <f t="shared" si="26"/>
        <v>0</v>
      </c>
    </row>
    <row r="116" spans="1:26" s="36" customFormat="1">
      <c r="A116" s="29" t="s">
        <v>204</v>
      </c>
      <c r="B116" s="29" t="s">
        <v>199</v>
      </c>
      <c r="C116" s="42" t="s">
        <v>94</v>
      </c>
      <c r="D116" s="29"/>
      <c r="E116" s="30" t="s">
        <v>259</v>
      </c>
      <c r="F116" s="30" t="s">
        <v>435</v>
      </c>
      <c r="G116" s="30"/>
      <c r="H116" s="30" t="s">
        <v>252</v>
      </c>
      <c r="I116" s="30" t="s">
        <v>257</v>
      </c>
      <c r="J116" s="30">
        <v>61120</v>
      </c>
      <c r="K116" s="29">
        <v>2014</v>
      </c>
      <c r="L116" s="29"/>
      <c r="M116" s="29">
        <v>2001</v>
      </c>
      <c r="N116" s="31">
        <v>132577</v>
      </c>
      <c r="O116" s="32" t="s">
        <v>195</v>
      </c>
      <c r="P116" s="33">
        <f t="shared" si="29"/>
        <v>0</v>
      </c>
      <c r="Q116" s="31">
        <f t="shared" si="20"/>
        <v>132577</v>
      </c>
      <c r="R116" s="43">
        <v>123658</v>
      </c>
      <c r="S116" s="34">
        <f t="shared" si="21"/>
        <v>0.93269999999999997</v>
      </c>
      <c r="T116" s="35">
        <f t="shared" si="22"/>
        <v>3</v>
      </c>
      <c r="U116" s="31">
        <f t="shared" si="23"/>
        <v>124994</v>
      </c>
      <c r="V116" s="35">
        <f>IF(T116&gt;$E$2,$E$2+(T116-$E$2)/2-$D$2,T116-$D$2)</f>
        <v>-8</v>
      </c>
      <c r="W116" s="31">
        <f>ROUND(U116+(U116*$I$2*V116),0)</f>
        <v>114994</v>
      </c>
      <c r="X116" s="34">
        <f t="shared" si="24"/>
        <v>1.0753430613771153</v>
      </c>
      <c r="Y116" s="29">
        <f t="shared" si="25"/>
        <v>8664</v>
      </c>
      <c r="Z116" s="33">
        <f t="shared" si="26"/>
        <v>0</v>
      </c>
    </row>
    <row r="117" spans="1:26" s="36" customFormat="1">
      <c r="A117" s="29" t="s">
        <v>204</v>
      </c>
      <c r="B117" s="29" t="s">
        <v>199</v>
      </c>
      <c r="C117" s="42" t="s">
        <v>104</v>
      </c>
      <c r="D117" s="29">
        <v>0.5</v>
      </c>
      <c r="E117" s="30" t="s">
        <v>436</v>
      </c>
      <c r="F117" s="30" t="s">
        <v>435</v>
      </c>
      <c r="G117" s="30"/>
      <c r="H117" s="30" t="s">
        <v>252</v>
      </c>
      <c r="I117" s="30" t="s">
        <v>257</v>
      </c>
      <c r="J117" s="30">
        <v>61120</v>
      </c>
      <c r="K117" s="29">
        <v>2015</v>
      </c>
      <c r="L117" s="29"/>
      <c r="M117" s="29">
        <v>2004</v>
      </c>
      <c r="N117" s="31">
        <v>132577</v>
      </c>
      <c r="O117" s="32" t="s">
        <v>195</v>
      </c>
      <c r="P117" s="33">
        <f t="shared" si="29"/>
        <v>6628.85</v>
      </c>
      <c r="Q117" s="31">
        <f t="shared" si="20"/>
        <v>139205.85</v>
      </c>
      <c r="R117" s="43">
        <v>128434</v>
      </c>
      <c r="S117" s="34">
        <f t="shared" si="21"/>
        <v>0.92259999999999998</v>
      </c>
      <c r="T117" s="35">
        <f t="shared" si="22"/>
        <v>2</v>
      </c>
      <c r="U117" s="31">
        <f t="shared" si="23"/>
        <v>131243</v>
      </c>
      <c r="V117" s="35">
        <f>IF(T117&gt;$E$2,$E$2+(T117-$E$2)/2-$D$2,T117-$D$2)</f>
        <v>-9</v>
      </c>
      <c r="W117" s="31">
        <f>ROUND(U117+(U117*$I$2*V117),0)</f>
        <v>119431</v>
      </c>
      <c r="X117" s="34">
        <f t="shared" si="24"/>
        <v>1.0753824383953914</v>
      </c>
      <c r="Y117" s="29">
        <f t="shared" si="25"/>
        <v>9003</v>
      </c>
      <c r="Z117" s="33">
        <f t="shared" si="26"/>
        <v>0</v>
      </c>
    </row>
    <row r="118" spans="1:26" s="36" customFormat="1">
      <c r="A118" s="29" t="s">
        <v>204</v>
      </c>
      <c r="B118" s="29" t="s">
        <v>199</v>
      </c>
      <c r="C118" s="42" t="s">
        <v>343</v>
      </c>
      <c r="D118" s="29"/>
      <c r="E118" s="30" t="s">
        <v>259</v>
      </c>
      <c r="F118" s="30" t="s">
        <v>435</v>
      </c>
      <c r="G118" s="30" t="s">
        <v>218</v>
      </c>
      <c r="H118" s="30" t="s">
        <v>252</v>
      </c>
      <c r="I118" s="30" t="s">
        <v>329</v>
      </c>
      <c r="J118" s="30">
        <v>61140</v>
      </c>
      <c r="K118" s="29">
        <v>2011</v>
      </c>
      <c r="L118" s="29"/>
      <c r="M118" s="29">
        <v>2005</v>
      </c>
      <c r="N118" s="31">
        <v>123149</v>
      </c>
      <c r="O118" s="32" t="s">
        <v>195</v>
      </c>
      <c r="P118" s="33">
        <f t="shared" si="29"/>
        <v>0</v>
      </c>
      <c r="Q118" s="31">
        <f t="shared" si="20"/>
        <v>123149</v>
      </c>
      <c r="R118" s="43">
        <v>113715</v>
      </c>
      <c r="S118" s="34">
        <f t="shared" si="21"/>
        <v>0.9234</v>
      </c>
      <c r="T118" s="35">
        <f t="shared" si="22"/>
        <v>6</v>
      </c>
      <c r="U118" s="31">
        <f t="shared" si="23"/>
        <v>116105</v>
      </c>
      <c r="V118" s="35">
        <f>IF(T118&gt;$E$3,$E$3-$D$3,T118-$D$3)</f>
        <v>3</v>
      </c>
      <c r="W118" s="31">
        <f>ROUND(U118+(U118*$I$3*V118),0)</f>
        <v>121330</v>
      </c>
      <c r="X118" s="34">
        <f t="shared" si="24"/>
        <v>0.9372372867386467</v>
      </c>
      <c r="Y118" s="29">
        <f t="shared" si="25"/>
        <v>-7615</v>
      </c>
      <c r="Z118" s="33">
        <f t="shared" si="26"/>
        <v>-7615</v>
      </c>
    </row>
    <row r="119" spans="1:26" s="36" customFormat="1">
      <c r="A119" s="29" t="s">
        <v>204</v>
      </c>
      <c r="B119" s="29" t="s">
        <v>199</v>
      </c>
      <c r="C119" s="42" t="s">
        <v>554</v>
      </c>
      <c r="D119" s="29"/>
      <c r="E119" s="30" t="s">
        <v>259</v>
      </c>
      <c r="F119" s="30" t="s">
        <v>435</v>
      </c>
      <c r="G119" s="30"/>
      <c r="H119" s="30" t="s">
        <v>252</v>
      </c>
      <c r="I119" s="30" t="s">
        <v>329</v>
      </c>
      <c r="J119" s="30">
        <v>61140</v>
      </c>
      <c r="K119" s="29">
        <v>2016</v>
      </c>
      <c r="L119" s="29"/>
      <c r="M119" s="29">
        <v>2013</v>
      </c>
      <c r="N119" s="31">
        <v>123149</v>
      </c>
      <c r="O119" s="32" t="s">
        <v>195</v>
      </c>
      <c r="P119" s="33">
        <f t="shared" si="29"/>
        <v>0</v>
      </c>
      <c r="Q119" s="31">
        <f t="shared" si="20"/>
        <v>123149</v>
      </c>
      <c r="R119" s="43">
        <v>148964</v>
      </c>
      <c r="S119" s="34">
        <f t="shared" si="21"/>
        <v>1.2096</v>
      </c>
      <c r="T119" s="35">
        <f t="shared" si="22"/>
        <v>1</v>
      </c>
      <c r="U119" s="31">
        <f t="shared" si="23"/>
        <v>116105</v>
      </c>
      <c r="V119" s="35">
        <f>IF(T119&gt;$E$3,$E$3-$D$3,T119-$D$3)</f>
        <v>-2</v>
      </c>
      <c r="W119" s="31">
        <f>ROUND(U119+(U119*$I$3*V119),0)</f>
        <v>112622</v>
      </c>
      <c r="X119" s="34">
        <f t="shared" si="24"/>
        <v>1.3226900605565519</v>
      </c>
      <c r="Y119" s="29">
        <f t="shared" si="25"/>
        <v>36342</v>
      </c>
      <c r="Z119" s="33">
        <f t="shared" si="26"/>
        <v>0</v>
      </c>
    </row>
    <row r="120" spans="1:26" s="36" customFormat="1">
      <c r="A120" s="29" t="s">
        <v>204</v>
      </c>
      <c r="B120" s="29" t="s">
        <v>199</v>
      </c>
      <c r="C120" s="42" t="s">
        <v>412</v>
      </c>
      <c r="D120" s="29">
        <v>0.5</v>
      </c>
      <c r="E120" s="30" t="s">
        <v>436</v>
      </c>
      <c r="F120" s="30" t="s">
        <v>435</v>
      </c>
      <c r="G120" s="30"/>
      <c r="H120" s="30" t="s">
        <v>252</v>
      </c>
      <c r="I120" s="30" t="s">
        <v>329</v>
      </c>
      <c r="J120" s="30">
        <v>61140</v>
      </c>
      <c r="K120" s="29">
        <v>2015</v>
      </c>
      <c r="L120" s="29"/>
      <c r="M120" s="29">
        <v>2009</v>
      </c>
      <c r="N120" s="31">
        <v>123149</v>
      </c>
      <c r="O120" s="32" t="s">
        <v>195</v>
      </c>
      <c r="P120" s="33">
        <f t="shared" si="29"/>
        <v>6157.4500000000007</v>
      </c>
      <c r="Q120" s="31">
        <f t="shared" si="20"/>
        <v>129306.45</v>
      </c>
      <c r="R120" s="43">
        <v>122534</v>
      </c>
      <c r="S120" s="34">
        <f t="shared" si="21"/>
        <v>0.9476</v>
      </c>
      <c r="T120" s="35">
        <f t="shared" si="22"/>
        <v>2</v>
      </c>
      <c r="U120" s="31">
        <f t="shared" si="23"/>
        <v>121910</v>
      </c>
      <c r="V120" s="35">
        <f>IF(T120&gt;$E$3,$E$3-$D$3,T120-$D$3)</f>
        <v>-1</v>
      </c>
      <c r="W120" s="31">
        <f>ROUND(U120+(U120*$I$3*V120),0)</f>
        <v>120081</v>
      </c>
      <c r="X120" s="34">
        <f t="shared" si="24"/>
        <v>1.0204278778491185</v>
      </c>
      <c r="Y120" s="29">
        <f t="shared" si="25"/>
        <v>2453</v>
      </c>
      <c r="Z120" s="33">
        <f t="shared" si="26"/>
        <v>0</v>
      </c>
    </row>
    <row r="121" spans="1:26" s="36" customFormat="1">
      <c r="A121" s="29" t="s">
        <v>204</v>
      </c>
      <c r="B121" s="29" t="s">
        <v>199</v>
      </c>
      <c r="C121" s="42" t="s">
        <v>490</v>
      </c>
      <c r="D121" s="29"/>
      <c r="E121" s="30" t="s">
        <v>259</v>
      </c>
      <c r="F121" s="30" t="s">
        <v>435</v>
      </c>
      <c r="G121" s="30"/>
      <c r="H121" s="30" t="s">
        <v>252</v>
      </c>
      <c r="I121" s="30" t="s">
        <v>329</v>
      </c>
      <c r="J121" s="30">
        <v>61140</v>
      </c>
      <c r="K121" s="29">
        <v>2015</v>
      </c>
      <c r="L121" s="29"/>
      <c r="M121" s="29">
        <v>2005</v>
      </c>
      <c r="N121" s="31">
        <v>123149</v>
      </c>
      <c r="O121" s="32" t="s">
        <v>195</v>
      </c>
      <c r="P121" s="33">
        <f t="shared" si="29"/>
        <v>0</v>
      </c>
      <c r="Q121" s="31">
        <f t="shared" si="20"/>
        <v>123149</v>
      </c>
      <c r="R121" s="43">
        <v>116629</v>
      </c>
      <c r="S121" s="34">
        <f t="shared" si="21"/>
        <v>0.94710000000000005</v>
      </c>
      <c r="T121" s="35">
        <f t="shared" si="22"/>
        <v>2</v>
      </c>
      <c r="U121" s="31">
        <f t="shared" si="23"/>
        <v>116105</v>
      </c>
      <c r="V121" s="35">
        <f>IF(T121&gt;$E$3,$E$3-$D$3,T121-$D$3)</f>
        <v>-1</v>
      </c>
      <c r="W121" s="31">
        <f>ROUND(U121+(U121*$I$3*V121),0)</f>
        <v>114363</v>
      </c>
      <c r="X121" s="34">
        <f t="shared" si="24"/>
        <v>1.0198141007143919</v>
      </c>
      <c r="Y121" s="29">
        <f t="shared" si="25"/>
        <v>2266</v>
      </c>
      <c r="Z121" s="33">
        <f t="shared" si="26"/>
        <v>0</v>
      </c>
    </row>
    <row r="122" spans="1:26" s="36" customFormat="1">
      <c r="A122" s="29" t="s">
        <v>204</v>
      </c>
      <c r="B122" s="29" t="s">
        <v>199</v>
      </c>
      <c r="C122" s="42" t="s">
        <v>676</v>
      </c>
      <c r="D122" s="29"/>
      <c r="E122" s="30" t="s">
        <v>259</v>
      </c>
      <c r="F122" s="30" t="s">
        <v>435</v>
      </c>
      <c r="G122" s="30" t="s">
        <v>218</v>
      </c>
      <c r="H122" s="30" t="s">
        <v>253</v>
      </c>
      <c r="I122" s="30" t="s">
        <v>255</v>
      </c>
      <c r="J122" s="30">
        <v>61150</v>
      </c>
      <c r="K122" s="29">
        <v>2017</v>
      </c>
      <c r="L122" s="29"/>
      <c r="M122" s="29">
        <v>2017</v>
      </c>
      <c r="N122" s="31">
        <v>125053</v>
      </c>
      <c r="O122" s="32" t="s">
        <v>195</v>
      </c>
      <c r="P122" s="33">
        <f t="shared" si="29"/>
        <v>0</v>
      </c>
      <c r="Q122" s="31">
        <f t="shared" si="20"/>
        <v>125053</v>
      </c>
      <c r="R122" s="43">
        <v>138000</v>
      </c>
      <c r="S122" s="34">
        <f t="shared" si="21"/>
        <v>1.1034999999999999</v>
      </c>
      <c r="T122" s="35">
        <f t="shared" si="22"/>
        <v>0</v>
      </c>
      <c r="U122" s="31">
        <f t="shared" si="23"/>
        <v>117900</v>
      </c>
      <c r="V122" s="35">
        <f>IF(T122&gt;$E$4,$E$4-$D$4,T122-$D$4)</f>
        <v>-2</v>
      </c>
      <c r="W122" s="31">
        <f>ROUND(U122+(U122*$I$4*V122),0)</f>
        <v>114363</v>
      </c>
      <c r="X122" s="34">
        <f t="shared" si="24"/>
        <v>1.2066839799585529</v>
      </c>
      <c r="Y122" s="29">
        <f t="shared" si="25"/>
        <v>23637</v>
      </c>
      <c r="Z122" s="33">
        <f t="shared" si="26"/>
        <v>0</v>
      </c>
    </row>
    <row r="123" spans="1:26" s="36" customFormat="1">
      <c r="A123" s="29" t="s">
        <v>204</v>
      </c>
      <c r="B123" s="29" t="s">
        <v>199</v>
      </c>
      <c r="C123" s="42" t="s">
        <v>611</v>
      </c>
      <c r="D123" s="29"/>
      <c r="E123" s="30" t="s">
        <v>259</v>
      </c>
      <c r="F123" s="30" t="s">
        <v>435</v>
      </c>
      <c r="G123" s="30" t="s">
        <v>218</v>
      </c>
      <c r="H123" s="30" t="s">
        <v>253</v>
      </c>
      <c r="I123" s="30" t="s">
        <v>255</v>
      </c>
      <c r="J123" s="30">
        <v>61150</v>
      </c>
      <c r="K123" s="29">
        <v>2016</v>
      </c>
      <c r="L123" s="29"/>
      <c r="M123" s="29">
        <v>2016</v>
      </c>
      <c r="N123" s="31">
        <v>125053</v>
      </c>
      <c r="O123" s="32" t="s">
        <v>195</v>
      </c>
      <c r="P123" s="33">
        <f t="shared" si="29"/>
        <v>0</v>
      </c>
      <c r="Q123" s="31">
        <f t="shared" si="20"/>
        <v>125053</v>
      </c>
      <c r="R123" s="43">
        <v>140760</v>
      </c>
      <c r="S123" s="34">
        <f t="shared" si="21"/>
        <v>1.1255999999999999</v>
      </c>
      <c r="T123" s="35">
        <f t="shared" si="22"/>
        <v>1</v>
      </c>
      <c r="U123" s="31">
        <f t="shared" si="23"/>
        <v>117900</v>
      </c>
      <c r="V123" s="35">
        <f>IF(T123&gt;$E$4,$E$4-$D$4,T123-$D$4)</f>
        <v>-1</v>
      </c>
      <c r="W123" s="31">
        <f>ROUND(U123+(U123*$I$4*V123),0)</f>
        <v>116132</v>
      </c>
      <c r="X123" s="34">
        <f t="shared" si="24"/>
        <v>1.2120690249026969</v>
      </c>
      <c r="Y123" s="29">
        <f t="shared" si="25"/>
        <v>24628</v>
      </c>
      <c r="Z123" s="33">
        <f t="shared" si="26"/>
        <v>0</v>
      </c>
    </row>
    <row r="124" spans="1:26" s="36" customFormat="1">
      <c r="A124" s="29" t="s">
        <v>204</v>
      </c>
      <c r="B124" s="29" t="s">
        <v>199</v>
      </c>
      <c r="C124" s="42" t="s">
        <v>546</v>
      </c>
      <c r="D124" s="29"/>
      <c r="E124" s="30" t="s">
        <v>259</v>
      </c>
      <c r="F124" s="30" t="s">
        <v>435</v>
      </c>
      <c r="G124" s="30" t="s">
        <v>218</v>
      </c>
      <c r="H124" s="30" t="s">
        <v>253</v>
      </c>
      <c r="I124" s="30" t="s">
        <v>255</v>
      </c>
      <c r="J124" s="30">
        <v>61150</v>
      </c>
      <c r="K124" s="29">
        <v>2013</v>
      </c>
      <c r="L124" s="29"/>
      <c r="M124" s="29">
        <v>2013</v>
      </c>
      <c r="N124" s="31">
        <v>125053</v>
      </c>
      <c r="O124" s="32" t="s">
        <v>195</v>
      </c>
      <c r="P124" s="33">
        <f t="shared" si="29"/>
        <v>0</v>
      </c>
      <c r="Q124" s="31">
        <f t="shared" si="20"/>
        <v>125053</v>
      </c>
      <c r="R124" s="43">
        <v>143864</v>
      </c>
      <c r="S124" s="34">
        <f t="shared" si="21"/>
        <v>1.1504000000000001</v>
      </c>
      <c r="T124" s="35">
        <f t="shared" si="22"/>
        <v>4</v>
      </c>
      <c r="U124" s="31">
        <f t="shared" si="23"/>
        <v>117900</v>
      </c>
      <c r="V124" s="35">
        <f>IF(T124&gt;$E$4,$E$4-$D$4,T124-$D$4)</f>
        <v>2</v>
      </c>
      <c r="W124" s="31">
        <f>ROUND(U124+(U124*$I$4*V124),0)</f>
        <v>121437</v>
      </c>
      <c r="X124" s="34">
        <f t="shared" si="24"/>
        <v>1.1846801222032823</v>
      </c>
      <c r="Y124" s="29">
        <f t="shared" si="25"/>
        <v>22427</v>
      </c>
      <c r="Z124" s="33">
        <f t="shared" si="26"/>
        <v>0</v>
      </c>
    </row>
    <row r="125" spans="1:26" s="36" customFormat="1">
      <c r="A125" s="29" t="s">
        <v>204</v>
      </c>
      <c r="B125" s="29" t="s">
        <v>199</v>
      </c>
      <c r="C125" s="42" t="s">
        <v>662</v>
      </c>
      <c r="D125" s="29"/>
      <c r="E125" s="30" t="s">
        <v>259</v>
      </c>
      <c r="F125" s="30" t="s">
        <v>435</v>
      </c>
      <c r="G125" s="30" t="s">
        <v>218</v>
      </c>
      <c r="H125" s="30" t="s">
        <v>253</v>
      </c>
      <c r="I125" s="30" t="s">
        <v>255</v>
      </c>
      <c r="J125" s="30">
        <v>61150</v>
      </c>
      <c r="K125" s="29">
        <v>2017</v>
      </c>
      <c r="L125" s="29"/>
      <c r="M125" s="29">
        <v>2017</v>
      </c>
      <c r="N125" s="31">
        <v>125053</v>
      </c>
      <c r="O125" s="32" t="s">
        <v>195</v>
      </c>
      <c r="P125" s="33">
        <f t="shared" si="29"/>
        <v>0</v>
      </c>
      <c r="Q125" s="31">
        <f t="shared" si="20"/>
        <v>125053</v>
      </c>
      <c r="R125" s="43">
        <v>140760</v>
      </c>
      <c r="S125" s="34">
        <f t="shared" si="21"/>
        <v>1.1255999999999999</v>
      </c>
      <c r="T125" s="35">
        <f t="shared" si="22"/>
        <v>0</v>
      </c>
      <c r="U125" s="31">
        <f t="shared" si="23"/>
        <v>117900</v>
      </c>
      <c r="V125" s="35">
        <f>IF(T125&gt;$E$4,$E$4-$D$4,T125-$D$4)</f>
        <v>-2</v>
      </c>
      <c r="W125" s="31">
        <f>ROUND(U125+(U125*$I$4*V125),0)</f>
        <v>114363</v>
      </c>
      <c r="X125" s="34">
        <f t="shared" si="24"/>
        <v>1.230817659557724</v>
      </c>
      <c r="Y125" s="29">
        <f t="shared" si="25"/>
        <v>26397</v>
      </c>
      <c r="Z125" s="33">
        <f t="shared" si="26"/>
        <v>0</v>
      </c>
    </row>
    <row r="126" spans="1:26" s="36" customFormat="1">
      <c r="A126" s="29" t="s">
        <v>204</v>
      </c>
      <c r="B126" s="29" t="s">
        <v>199</v>
      </c>
      <c r="C126" s="42" t="s">
        <v>524</v>
      </c>
      <c r="D126" s="29"/>
      <c r="E126" s="30" t="s">
        <v>481</v>
      </c>
      <c r="F126" s="30" t="s">
        <v>251</v>
      </c>
      <c r="G126" s="30" t="s">
        <v>218</v>
      </c>
      <c r="H126" s="30" t="s">
        <v>251</v>
      </c>
      <c r="I126" s="30" t="s">
        <v>256</v>
      </c>
      <c r="J126" s="30">
        <v>61160</v>
      </c>
      <c r="K126" s="29">
        <v>2013</v>
      </c>
      <c r="L126" s="29"/>
      <c r="M126" s="29">
        <v>2013</v>
      </c>
      <c r="N126" s="31">
        <v>82602</v>
      </c>
      <c r="O126" s="32" t="s">
        <v>195</v>
      </c>
      <c r="P126" s="33">
        <f t="shared" si="29"/>
        <v>0</v>
      </c>
      <c r="Q126" s="31">
        <f t="shared" si="20"/>
        <v>82602</v>
      </c>
      <c r="R126" s="43">
        <v>54838</v>
      </c>
      <c r="S126" s="34">
        <f t="shared" si="21"/>
        <v>0.66390000000000005</v>
      </c>
      <c r="T126" s="35">
        <f t="shared" si="22"/>
        <v>4</v>
      </c>
      <c r="U126" s="31">
        <f t="shared" si="23"/>
        <v>77877</v>
      </c>
      <c r="V126" s="35">
        <f>IF(T126&gt;$E$6,$E$6-$D$6,T126-$D$6)</f>
        <v>2</v>
      </c>
      <c r="W126" s="31">
        <f>ROUND(U126+(U126*$I$6*V126),0)</f>
        <v>80213</v>
      </c>
      <c r="X126" s="34">
        <f t="shared" si="24"/>
        <v>0.68365476917706602</v>
      </c>
      <c r="Y126" s="29">
        <f t="shared" si="25"/>
        <v>-25375</v>
      </c>
      <c r="Z126" s="33">
        <f t="shared" si="26"/>
        <v>-25375</v>
      </c>
    </row>
    <row r="127" spans="1:26" s="36" customFormat="1">
      <c r="A127" s="29" t="s">
        <v>204</v>
      </c>
      <c r="B127" s="29" t="s">
        <v>199</v>
      </c>
      <c r="C127" s="42" t="s">
        <v>62</v>
      </c>
      <c r="D127" s="29"/>
      <c r="E127" s="30" t="s">
        <v>231</v>
      </c>
      <c r="F127" s="30" t="s">
        <v>251</v>
      </c>
      <c r="G127" s="30" t="s">
        <v>218</v>
      </c>
      <c r="H127" s="30" t="s">
        <v>251</v>
      </c>
      <c r="I127" s="30" t="s">
        <v>256</v>
      </c>
      <c r="J127" s="30">
        <v>61160</v>
      </c>
      <c r="K127" s="29">
        <v>1998</v>
      </c>
      <c r="L127" s="29"/>
      <c r="M127" s="29">
        <v>1998</v>
      </c>
      <c r="N127" s="31">
        <v>82602</v>
      </c>
      <c r="O127" s="32" t="s">
        <v>195</v>
      </c>
      <c r="P127" s="33">
        <f t="shared" si="29"/>
        <v>0</v>
      </c>
      <c r="Q127" s="31">
        <f t="shared" si="20"/>
        <v>82602</v>
      </c>
      <c r="R127" s="43">
        <v>60674</v>
      </c>
      <c r="S127" s="34">
        <f t="shared" si="21"/>
        <v>0.73450000000000004</v>
      </c>
      <c r="T127" s="35">
        <f t="shared" si="22"/>
        <v>19</v>
      </c>
      <c r="U127" s="31">
        <f t="shared" si="23"/>
        <v>77877</v>
      </c>
      <c r="V127" s="35">
        <f>IF(T127&gt;$E$6,$E$6-$D$6,T127-$D$6)</f>
        <v>4</v>
      </c>
      <c r="W127" s="31">
        <f>ROUND(U127+(U127*$I$6*V127),0)</f>
        <v>82550</v>
      </c>
      <c r="X127" s="34">
        <f t="shared" si="24"/>
        <v>0.73499697153240462</v>
      </c>
      <c r="Y127" s="29">
        <f t="shared" si="25"/>
        <v>-21876</v>
      </c>
      <c r="Z127" s="33">
        <f t="shared" si="26"/>
        <v>-21876</v>
      </c>
    </row>
    <row r="128" spans="1:26" s="36" customFormat="1">
      <c r="A128" s="29" t="s">
        <v>204</v>
      </c>
      <c r="B128" s="29" t="s">
        <v>199</v>
      </c>
      <c r="C128" s="42" t="s">
        <v>91</v>
      </c>
      <c r="D128" s="29"/>
      <c r="E128" s="30" t="s">
        <v>268</v>
      </c>
      <c r="F128" s="30" t="s">
        <v>251</v>
      </c>
      <c r="G128" s="30" t="s">
        <v>218</v>
      </c>
      <c r="H128" s="30" t="s">
        <v>251</v>
      </c>
      <c r="I128" s="30" t="s">
        <v>256</v>
      </c>
      <c r="J128" s="30">
        <v>61160</v>
      </c>
      <c r="K128" s="29">
        <v>2001</v>
      </c>
      <c r="L128" s="29"/>
      <c r="M128" s="29">
        <v>2001</v>
      </c>
      <c r="N128" s="31">
        <v>82602</v>
      </c>
      <c r="O128" s="32" t="s">
        <v>195</v>
      </c>
      <c r="P128" s="33">
        <f t="shared" si="29"/>
        <v>0</v>
      </c>
      <c r="Q128" s="31">
        <f t="shared" si="20"/>
        <v>82602</v>
      </c>
      <c r="R128" s="43">
        <v>62680</v>
      </c>
      <c r="S128" s="34">
        <f t="shared" si="21"/>
        <v>0.75880000000000003</v>
      </c>
      <c r="T128" s="35">
        <f t="shared" si="22"/>
        <v>16</v>
      </c>
      <c r="U128" s="31">
        <f t="shared" si="23"/>
        <v>77877</v>
      </c>
      <c r="V128" s="35">
        <f>IF(T128&gt;$E$6,$E$6-$D$6,T128-$D$6)</f>
        <v>4</v>
      </c>
      <c r="W128" s="31">
        <f>ROUND(U128+(U128*$I$6*V128),0)</f>
        <v>82550</v>
      </c>
      <c r="X128" s="34">
        <f t="shared" si="24"/>
        <v>0.75929739551786801</v>
      </c>
      <c r="Y128" s="29">
        <f t="shared" si="25"/>
        <v>-19870</v>
      </c>
      <c r="Z128" s="33">
        <f t="shared" si="26"/>
        <v>-19870</v>
      </c>
    </row>
    <row r="129" spans="1:26" s="36" customFormat="1">
      <c r="A129" s="29" t="s">
        <v>204</v>
      </c>
      <c r="B129" s="29" t="s">
        <v>206</v>
      </c>
      <c r="C129" s="42" t="s">
        <v>289</v>
      </c>
      <c r="D129" s="29"/>
      <c r="E129" s="30" t="s">
        <v>259</v>
      </c>
      <c r="F129" s="30" t="s">
        <v>435</v>
      </c>
      <c r="G129" s="30"/>
      <c r="H129" s="30" t="s">
        <v>252</v>
      </c>
      <c r="I129" s="30" t="s">
        <v>257</v>
      </c>
      <c r="J129" s="30">
        <v>61120</v>
      </c>
      <c r="K129" s="29">
        <v>2006</v>
      </c>
      <c r="L129" s="29"/>
      <c r="M129" s="29">
        <v>1996</v>
      </c>
      <c r="N129" s="31">
        <v>120285</v>
      </c>
      <c r="O129" s="32" t="s">
        <v>194</v>
      </c>
      <c r="P129" s="33">
        <f t="shared" si="29"/>
        <v>0</v>
      </c>
      <c r="Q129" s="31">
        <f t="shared" si="20"/>
        <v>120285</v>
      </c>
      <c r="R129" s="43">
        <v>129455</v>
      </c>
      <c r="S129" s="34">
        <f t="shared" si="21"/>
        <v>1.0762</v>
      </c>
      <c r="T129" s="35">
        <f t="shared" si="22"/>
        <v>11</v>
      </c>
      <c r="U129" s="31">
        <f t="shared" si="23"/>
        <v>113405</v>
      </c>
      <c r="V129" s="35">
        <f>IF(T129&gt;$E$2,$E$2+(T129-$E$2)/2-$D$2,T129-$D$2)</f>
        <v>0</v>
      </c>
      <c r="W129" s="31">
        <f>ROUND(U129+(U129*$I$2*V129),0)</f>
        <v>113405</v>
      </c>
      <c r="X129" s="34">
        <f t="shared" si="24"/>
        <v>1.1415281513160795</v>
      </c>
      <c r="Y129" s="29">
        <f t="shared" si="25"/>
        <v>16050</v>
      </c>
      <c r="Z129" s="33">
        <f t="shared" si="26"/>
        <v>0</v>
      </c>
    </row>
    <row r="130" spans="1:26" s="36" customFormat="1">
      <c r="A130" s="29" t="s">
        <v>204</v>
      </c>
      <c r="B130" s="29" t="s">
        <v>206</v>
      </c>
      <c r="C130" s="42" t="s">
        <v>475</v>
      </c>
      <c r="D130" s="29"/>
      <c r="E130" s="30" t="s">
        <v>259</v>
      </c>
      <c r="F130" s="30" t="s">
        <v>435</v>
      </c>
      <c r="G130" s="30"/>
      <c r="H130" s="30" t="s">
        <v>252</v>
      </c>
      <c r="I130" s="30" t="s">
        <v>257</v>
      </c>
      <c r="J130" s="30">
        <v>61120</v>
      </c>
      <c r="K130" s="29">
        <v>2013</v>
      </c>
      <c r="L130" s="29"/>
      <c r="M130" s="29">
        <v>2012</v>
      </c>
      <c r="N130" s="31">
        <v>120285</v>
      </c>
      <c r="O130" s="32" t="s">
        <v>194</v>
      </c>
      <c r="P130" s="33">
        <f t="shared" si="29"/>
        <v>0</v>
      </c>
      <c r="Q130" s="31">
        <f t="shared" si="20"/>
        <v>120285</v>
      </c>
      <c r="R130" s="43">
        <v>198831</v>
      </c>
      <c r="S130" s="34">
        <f t="shared" si="21"/>
        <v>1.653</v>
      </c>
      <c r="T130" s="35">
        <f t="shared" si="22"/>
        <v>4</v>
      </c>
      <c r="U130" s="31">
        <f t="shared" si="23"/>
        <v>113405</v>
      </c>
      <c r="V130" s="35">
        <f>IF(T130&gt;$E$2,$E$2+(T130-$E$2)/2-$D$2,T130-$D$2)</f>
        <v>-7</v>
      </c>
      <c r="W130" s="31">
        <f>ROUND(U130+(U130*$I$2*V130),0)</f>
        <v>105467</v>
      </c>
      <c r="X130" s="34">
        <f t="shared" si="24"/>
        <v>1.8852437255255199</v>
      </c>
      <c r="Y130" s="29">
        <f t="shared" si="25"/>
        <v>93364</v>
      </c>
      <c r="Z130" s="33">
        <f t="shared" si="26"/>
        <v>0</v>
      </c>
    </row>
    <row r="131" spans="1:26" s="36" customFormat="1">
      <c r="A131" s="29" t="s">
        <v>204</v>
      </c>
      <c r="B131" s="29" t="s">
        <v>206</v>
      </c>
      <c r="C131" s="42" t="s">
        <v>119</v>
      </c>
      <c r="D131" s="29"/>
      <c r="E131" s="30" t="s">
        <v>259</v>
      </c>
      <c r="F131" s="30" t="s">
        <v>435</v>
      </c>
      <c r="G131" s="30"/>
      <c r="H131" s="30" t="s">
        <v>252</v>
      </c>
      <c r="I131" s="30" t="s">
        <v>257</v>
      </c>
      <c r="J131" s="30">
        <v>61120</v>
      </c>
      <c r="K131" s="29">
        <v>2004</v>
      </c>
      <c r="L131" s="29"/>
      <c r="M131" s="29">
        <v>1992</v>
      </c>
      <c r="N131" s="31">
        <v>120285</v>
      </c>
      <c r="O131" s="32" t="s">
        <v>194</v>
      </c>
      <c r="P131" s="33">
        <f t="shared" si="29"/>
        <v>0</v>
      </c>
      <c r="Q131" s="31">
        <f t="shared" si="20"/>
        <v>120285</v>
      </c>
      <c r="R131" s="43">
        <v>136219</v>
      </c>
      <c r="S131" s="34">
        <f t="shared" si="21"/>
        <v>1.1325000000000001</v>
      </c>
      <c r="T131" s="35">
        <f t="shared" si="22"/>
        <v>13</v>
      </c>
      <c r="U131" s="31">
        <f t="shared" si="23"/>
        <v>113405</v>
      </c>
      <c r="V131" s="35">
        <f>IF(T131&gt;$E$2,$E$2+(T131-$E$2)/2-$D$2,T131-$D$2)</f>
        <v>2</v>
      </c>
      <c r="W131" s="31">
        <f>ROUND(U131+(U131*$I$2*V131),0)</f>
        <v>115673</v>
      </c>
      <c r="X131" s="34">
        <f t="shared" si="24"/>
        <v>1.177621398251969</v>
      </c>
      <c r="Y131" s="29">
        <f t="shared" si="25"/>
        <v>20546</v>
      </c>
      <c r="Z131" s="33">
        <f t="shared" si="26"/>
        <v>0</v>
      </c>
    </row>
    <row r="132" spans="1:26" s="36" customFormat="1">
      <c r="A132" s="29" t="s">
        <v>204</v>
      </c>
      <c r="B132" s="29" t="s">
        <v>206</v>
      </c>
      <c r="C132" s="42" t="s">
        <v>309</v>
      </c>
      <c r="D132" s="29"/>
      <c r="E132" s="30" t="s">
        <v>259</v>
      </c>
      <c r="F132" s="30" t="s">
        <v>435</v>
      </c>
      <c r="G132" s="30"/>
      <c r="H132" s="30" t="s">
        <v>252</v>
      </c>
      <c r="I132" s="30" t="s">
        <v>257</v>
      </c>
      <c r="J132" s="30">
        <v>61120</v>
      </c>
      <c r="K132" s="29">
        <v>2011</v>
      </c>
      <c r="L132" s="29"/>
      <c r="M132" s="29">
        <v>2008</v>
      </c>
      <c r="N132" s="31">
        <v>120285</v>
      </c>
      <c r="O132" s="32" t="s">
        <v>194</v>
      </c>
      <c r="P132" s="33">
        <f t="shared" si="29"/>
        <v>0</v>
      </c>
      <c r="Q132" s="31">
        <f t="shared" si="20"/>
        <v>120285</v>
      </c>
      <c r="R132" s="43">
        <v>130364</v>
      </c>
      <c r="S132" s="34">
        <f t="shared" si="21"/>
        <v>1.0838000000000001</v>
      </c>
      <c r="T132" s="35">
        <f t="shared" si="22"/>
        <v>6</v>
      </c>
      <c r="U132" s="31">
        <f t="shared" si="23"/>
        <v>113405</v>
      </c>
      <c r="V132" s="35">
        <f>IF(T132&gt;$E$2,$E$2+(T132-$E$2)/2-$D$2,T132-$D$2)</f>
        <v>-5</v>
      </c>
      <c r="W132" s="31">
        <f>ROUND(U132+(U132*$I$2*V132),0)</f>
        <v>107735</v>
      </c>
      <c r="X132" s="34">
        <f t="shared" si="24"/>
        <v>1.2100431614609923</v>
      </c>
      <c r="Y132" s="29">
        <f t="shared" si="25"/>
        <v>22629</v>
      </c>
      <c r="Z132" s="33">
        <f t="shared" si="26"/>
        <v>0</v>
      </c>
    </row>
    <row r="133" spans="1:26" s="36" customFormat="1">
      <c r="A133" s="29" t="s">
        <v>204</v>
      </c>
      <c r="B133" s="29" t="s">
        <v>206</v>
      </c>
      <c r="C133" s="42" t="s">
        <v>549</v>
      </c>
      <c r="D133" s="29"/>
      <c r="E133" s="30" t="s">
        <v>259</v>
      </c>
      <c r="F133" s="30" t="s">
        <v>435</v>
      </c>
      <c r="G133" s="30"/>
      <c r="H133" s="30" t="s">
        <v>252</v>
      </c>
      <c r="I133" s="30" t="s">
        <v>329</v>
      </c>
      <c r="J133" s="30">
        <v>61140</v>
      </c>
      <c r="K133" s="29">
        <v>2016</v>
      </c>
      <c r="L133" s="29"/>
      <c r="M133" s="29">
        <v>2013</v>
      </c>
      <c r="N133" s="31">
        <v>108532</v>
      </c>
      <c r="O133" s="32" t="s">
        <v>194</v>
      </c>
      <c r="P133" s="33">
        <f t="shared" si="29"/>
        <v>0</v>
      </c>
      <c r="Q133" s="31">
        <f t="shared" si="20"/>
        <v>108532</v>
      </c>
      <c r="R133" s="43">
        <v>123304</v>
      </c>
      <c r="S133" s="34">
        <f t="shared" si="21"/>
        <v>1.1361000000000001</v>
      </c>
      <c r="T133" s="35">
        <f t="shared" si="22"/>
        <v>1</v>
      </c>
      <c r="U133" s="31">
        <f t="shared" si="23"/>
        <v>102324</v>
      </c>
      <c r="V133" s="35">
        <f>IF(T133&gt;$E$3,$E$3-$D$3,T133-$D$3)</f>
        <v>-2</v>
      </c>
      <c r="W133" s="31">
        <f>ROUND(U133+(U133*$I$3*V133),0)</f>
        <v>99254</v>
      </c>
      <c r="X133" s="34">
        <f t="shared" si="24"/>
        <v>1.2423076148064562</v>
      </c>
      <c r="Y133" s="29">
        <f t="shared" si="25"/>
        <v>24050</v>
      </c>
      <c r="Z133" s="33">
        <f t="shared" si="26"/>
        <v>0</v>
      </c>
    </row>
    <row r="134" spans="1:26" s="36" customFormat="1">
      <c r="A134" s="29" t="s">
        <v>204</v>
      </c>
      <c r="B134" s="29" t="s">
        <v>206</v>
      </c>
      <c r="C134" s="42" t="s">
        <v>585</v>
      </c>
      <c r="D134" s="29"/>
      <c r="E134" s="30" t="s">
        <v>259</v>
      </c>
      <c r="F134" s="30" t="s">
        <v>435</v>
      </c>
      <c r="G134" s="30"/>
      <c r="H134" s="30" t="s">
        <v>253</v>
      </c>
      <c r="I134" s="30" t="s">
        <v>329</v>
      </c>
      <c r="J134" s="30">
        <v>61140</v>
      </c>
      <c r="K134" s="29">
        <v>2015</v>
      </c>
      <c r="L134" s="29"/>
      <c r="M134" s="29">
        <v>2015</v>
      </c>
      <c r="N134" s="31">
        <v>108532</v>
      </c>
      <c r="O134" s="32" t="s">
        <v>194</v>
      </c>
      <c r="P134" s="33">
        <f t="shared" si="29"/>
        <v>0</v>
      </c>
      <c r="Q134" s="31">
        <f t="shared" si="20"/>
        <v>108532</v>
      </c>
      <c r="R134" s="43">
        <v>112363</v>
      </c>
      <c r="S134" s="34">
        <f t="shared" si="21"/>
        <v>1.0353000000000001</v>
      </c>
      <c r="T134" s="35">
        <f t="shared" si="22"/>
        <v>2</v>
      </c>
      <c r="U134" s="31">
        <f t="shared" si="23"/>
        <v>102324</v>
      </c>
      <c r="V134" s="35">
        <f>IF(T134&gt;$E$3,$E$3-$D$3,T134-$D$3)</f>
        <v>-1</v>
      </c>
      <c r="W134" s="31">
        <f>ROUND(U134+(U134*$I$3*V134),0)</f>
        <v>100789</v>
      </c>
      <c r="X134" s="34">
        <f t="shared" si="24"/>
        <v>1.1148339600551647</v>
      </c>
      <c r="Y134" s="29">
        <f t="shared" si="25"/>
        <v>11574</v>
      </c>
      <c r="Z134" s="33">
        <f t="shared" si="26"/>
        <v>0</v>
      </c>
    </row>
    <row r="135" spans="1:26" s="36" customFormat="1">
      <c r="A135" s="29" t="s">
        <v>204</v>
      </c>
      <c r="B135" s="29" t="s">
        <v>206</v>
      </c>
      <c r="C135" s="42" t="s">
        <v>450</v>
      </c>
      <c r="D135" s="29"/>
      <c r="E135" s="30" t="s">
        <v>259</v>
      </c>
      <c r="F135" s="30" t="s">
        <v>435</v>
      </c>
      <c r="G135" s="30"/>
      <c r="H135" s="30" t="s">
        <v>252</v>
      </c>
      <c r="I135" s="30" t="s">
        <v>329</v>
      </c>
      <c r="J135" s="30">
        <v>61140</v>
      </c>
      <c r="K135" s="29">
        <v>2016</v>
      </c>
      <c r="L135" s="29"/>
      <c r="M135" s="29">
        <v>2012</v>
      </c>
      <c r="N135" s="31">
        <v>108532</v>
      </c>
      <c r="O135" s="32" t="s">
        <v>194</v>
      </c>
      <c r="P135" s="33">
        <f t="shared" si="29"/>
        <v>0</v>
      </c>
      <c r="Q135" s="31">
        <f t="shared" si="20"/>
        <v>108532</v>
      </c>
      <c r="R135" s="43">
        <v>125688</v>
      </c>
      <c r="S135" s="34">
        <f t="shared" si="21"/>
        <v>1.1580999999999999</v>
      </c>
      <c r="T135" s="35">
        <f t="shared" si="22"/>
        <v>1</v>
      </c>
      <c r="U135" s="31">
        <f t="shared" si="23"/>
        <v>102324</v>
      </c>
      <c r="V135" s="35">
        <f>IF(T135&gt;$E$3,$E$3-$D$3,T135-$D$3)</f>
        <v>-2</v>
      </c>
      <c r="W135" s="31">
        <f>ROUND(U135+(U135*$I$3*V135),0)</f>
        <v>99254</v>
      </c>
      <c r="X135" s="34">
        <f t="shared" si="24"/>
        <v>1.2663267979124266</v>
      </c>
      <c r="Y135" s="29">
        <f t="shared" si="25"/>
        <v>26434</v>
      </c>
      <c r="Z135" s="33">
        <f t="shared" si="26"/>
        <v>0</v>
      </c>
    </row>
    <row r="136" spans="1:26" s="36" customFormat="1">
      <c r="A136" s="29" t="s">
        <v>204</v>
      </c>
      <c r="B136" s="29" t="s">
        <v>206</v>
      </c>
      <c r="C136" s="42" t="s">
        <v>559</v>
      </c>
      <c r="D136" s="29"/>
      <c r="E136" s="30" t="s">
        <v>259</v>
      </c>
      <c r="F136" s="30" t="s">
        <v>435</v>
      </c>
      <c r="G136" s="30" t="s">
        <v>218</v>
      </c>
      <c r="H136" s="30" t="s">
        <v>253</v>
      </c>
      <c r="I136" s="30" t="s">
        <v>255</v>
      </c>
      <c r="J136" s="30">
        <v>61150</v>
      </c>
      <c r="K136" s="29">
        <v>2014</v>
      </c>
      <c r="L136" s="29"/>
      <c r="M136" s="29">
        <v>2014</v>
      </c>
      <c r="N136" s="31">
        <v>105247</v>
      </c>
      <c r="O136" s="32" t="s">
        <v>194</v>
      </c>
      <c r="P136" s="33">
        <f t="shared" si="29"/>
        <v>0</v>
      </c>
      <c r="Q136" s="31">
        <f t="shared" si="20"/>
        <v>105247</v>
      </c>
      <c r="R136" s="43">
        <v>116733</v>
      </c>
      <c r="S136" s="34">
        <f t="shared" si="21"/>
        <v>1.1091</v>
      </c>
      <c r="T136" s="35">
        <f t="shared" si="22"/>
        <v>3</v>
      </c>
      <c r="U136" s="31">
        <f t="shared" si="23"/>
        <v>99227</v>
      </c>
      <c r="V136" s="35">
        <f t="shared" ref="V136:V146" si="30">IF(T136&gt;$E$4,$E$4-$D$4,T136-$D$4)</f>
        <v>1</v>
      </c>
      <c r="W136" s="31">
        <f t="shared" ref="W136:W146" si="31">ROUND(U136+(U136*$I$4*V136),0)</f>
        <v>100715</v>
      </c>
      <c r="X136" s="34">
        <f t="shared" si="24"/>
        <v>1.1590428436677753</v>
      </c>
      <c r="Y136" s="29">
        <f t="shared" si="25"/>
        <v>16018</v>
      </c>
      <c r="Z136" s="33">
        <f t="shared" si="26"/>
        <v>0</v>
      </c>
    </row>
    <row r="137" spans="1:26" s="36" customFormat="1">
      <c r="A137" s="29" t="s">
        <v>204</v>
      </c>
      <c r="B137" s="29" t="s">
        <v>206</v>
      </c>
      <c r="C137" s="42" t="s">
        <v>612</v>
      </c>
      <c r="D137" s="29"/>
      <c r="E137" s="30" t="s">
        <v>259</v>
      </c>
      <c r="F137" s="30" t="s">
        <v>435</v>
      </c>
      <c r="G137" s="30"/>
      <c r="H137" s="30" t="s">
        <v>253</v>
      </c>
      <c r="I137" s="30" t="s">
        <v>255</v>
      </c>
      <c r="J137" s="30">
        <v>61150</v>
      </c>
      <c r="K137" s="29">
        <v>2016</v>
      </c>
      <c r="L137" s="29"/>
      <c r="M137" s="29">
        <v>2016</v>
      </c>
      <c r="N137" s="31">
        <v>105247</v>
      </c>
      <c r="O137" s="32" t="s">
        <v>194</v>
      </c>
      <c r="P137" s="33">
        <f t="shared" si="29"/>
        <v>0</v>
      </c>
      <c r="Q137" s="31">
        <f t="shared" si="20"/>
        <v>105247</v>
      </c>
      <c r="R137" s="43">
        <v>129540</v>
      </c>
      <c r="S137" s="34">
        <f t="shared" si="21"/>
        <v>1.2307999999999999</v>
      </c>
      <c r="T137" s="35">
        <f t="shared" si="22"/>
        <v>1</v>
      </c>
      <c r="U137" s="31">
        <f t="shared" si="23"/>
        <v>99227</v>
      </c>
      <c r="V137" s="35">
        <f t="shared" si="30"/>
        <v>-1</v>
      </c>
      <c r="W137" s="31">
        <f t="shared" si="31"/>
        <v>97739</v>
      </c>
      <c r="X137" s="34">
        <f t="shared" si="24"/>
        <v>1.3253665374108596</v>
      </c>
      <c r="Y137" s="29">
        <f t="shared" si="25"/>
        <v>31801</v>
      </c>
      <c r="Z137" s="33">
        <f t="shared" si="26"/>
        <v>0</v>
      </c>
    </row>
    <row r="138" spans="1:26" s="36" customFormat="1">
      <c r="A138" s="29" t="s">
        <v>204</v>
      </c>
      <c r="B138" s="29" t="s">
        <v>206</v>
      </c>
      <c r="C138" s="42" t="s">
        <v>582</v>
      </c>
      <c r="D138" s="29"/>
      <c r="E138" s="30" t="s">
        <v>259</v>
      </c>
      <c r="F138" s="30" t="s">
        <v>435</v>
      </c>
      <c r="G138" s="30"/>
      <c r="H138" s="30" t="s">
        <v>253</v>
      </c>
      <c r="I138" s="30" t="s">
        <v>255</v>
      </c>
      <c r="J138" s="30">
        <v>61150</v>
      </c>
      <c r="K138" s="29">
        <v>2015</v>
      </c>
      <c r="L138" s="29"/>
      <c r="M138" s="29">
        <v>2015</v>
      </c>
      <c r="N138" s="31">
        <v>105247</v>
      </c>
      <c r="O138" s="32" t="s">
        <v>194</v>
      </c>
      <c r="P138" s="33">
        <f t="shared" si="29"/>
        <v>0</v>
      </c>
      <c r="Q138" s="31">
        <f t="shared" ref="Q138:Q201" si="32">N138+P138</f>
        <v>105247</v>
      </c>
      <c r="R138" s="43">
        <v>112363</v>
      </c>
      <c r="S138" s="34">
        <f t="shared" ref="S138:S201" si="33">IF(Q138=0,0,ROUND(R138/Q138,4))</f>
        <v>1.0676000000000001</v>
      </c>
      <c r="T138" s="35">
        <f t="shared" ref="T138:T201" si="34">2017-K138+L138</f>
        <v>2</v>
      </c>
      <c r="U138" s="31">
        <f t="shared" ref="U138:U201" si="35">ROUND(Q138*0.9428,0)</f>
        <v>99227</v>
      </c>
      <c r="V138" s="35">
        <f t="shared" si="30"/>
        <v>0</v>
      </c>
      <c r="W138" s="31">
        <f t="shared" si="31"/>
        <v>99227</v>
      </c>
      <c r="X138" s="34">
        <f t="shared" ref="X138:X201" si="36">R138/W138</f>
        <v>1.132383323087466</v>
      </c>
      <c r="Y138" s="29">
        <f t="shared" ref="Y138:Y201" si="37">IF(W138=0,0,+R138-W138)</f>
        <v>13136</v>
      </c>
      <c r="Z138" s="33">
        <f t="shared" ref="Z138:Z201" si="38">IF(Y138&gt;0,0,Y138)</f>
        <v>0</v>
      </c>
    </row>
    <row r="139" spans="1:26" s="36" customFormat="1">
      <c r="A139" s="29" t="s">
        <v>204</v>
      </c>
      <c r="B139" s="29" t="s">
        <v>206</v>
      </c>
      <c r="C139" s="42" t="s">
        <v>542</v>
      </c>
      <c r="D139" s="29"/>
      <c r="E139" s="30" t="s">
        <v>259</v>
      </c>
      <c r="F139" s="30" t="s">
        <v>435</v>
      </c>
      <c r="G139" s="30" t="s">
        <v>218</v>
      </c>
      <c r="H139" s="30" t="s">
        <v>253</v>
      </c>
      <c r="I139" s="30" t="s">
        <v>255</v>
      </c>
      <c r="J139" s="30">
        <v>61150</v>
      </c>
      <c r="K139" s="29">
        <v>2013</v>
      </c>
      <c r="L139" s="29"/>
      <c r="M139" s="29">
        <v>2013</v>
      </c>
      <c r="N139" s="31">
        <v>105247</v>
      </c>
      <c r="O139" s="32" t="s">
        <v>194</v>
      </c>
      <c r="P139" s="33">
        <f t="shared" si="29"/>
        <v>0</v>
      </c>
      <c r="Q139" s="31">
        <f t="shared" si="32"/>
        <v>105247</v>
      </c>
      <c r="R139" s="43">
        <v>130804</v>
      </c>
      <c r="S139" s="34">
        <f t="shared" si="33"/>
        <v>1.2427999999999999</v>
      </c>
      <c r="T139" s="35">
        <f t="shared" si="34"/>
        <v>4</v>
      </c>
      <c r="U139" s="31">
        <f t="shared" si="35"/>
        <v>99227</v>
      </c>
      <c r="V139" s="35">
        <f t="shared" si="30"/>
        <v>2</v>
      </c>
      <c r="W139" s="31">
        <f t="shared" si="31"/>
        <v>102204</v>
      </c>
      <c r="X139" s="34">
        <f t="shared" si="36"/>
        <v>1.2798324918789872</v>
      </c>
      <c r="Y139" s="29">
        <f t="shared" si="37"/>
        <v>28600</v>
      </c>
      <c r="Z139" s="33">
        <f t="shared" si="38"/>
        <v>0</v>
      </c>
    </row>
    <row r="140" spans="1:26" s="36" customFormat="1">
      <c r="A140" s="29" t="s">
        <v>204</v>
      </c>
      <c r="B140" s="29" t="s">
        <v>206</v>
      </c>
      <c r="C140" s="42" t="s">
        <v>480</v>
      </c>
      <c r="D140" s="29"/>
      <c r="E140" s="30" t="s">
        <v>259</v>
      </c>
      <c r="F140" s="30" t="s">
        <v>435</v>
      </c>
      <c r="G140" s="30" t="s">
        <v>218</v>
      </c>
      <c r="H140" s="30" t="s">
        <v>253</v>
      </c>
      <c r="I140" s="30" t="s">
        <v>255</v>
      </c>
      <c r="J140" s="30">
        <v>61150</v>
      </c>
      <c r="K140" s="29">
        <v>2016</v>
      </c>
      <c r="L140" s="29"/>
      <c r="M140" s="29">
        <v>2013</v>
      </c>
      <c r="N140" s="31">
        <v>105247</v>
      </c>
      <c r="O140" s="32" t="s">
        <v>194</v>
      </c>
      <c r="P140" s="33">
        <f t="shared" si="29"/>
        <v>0</v>
      </c>
      <c r="Q140" s="31">
        <f t="shared" si="32"/>
        <v>105247</v>
      </c>
      <c r="R140" s="43">
        <v>112200</v>
      </c>
      <c r="S140" s="34">
        <f t="shared" si="33"/>
        <v>1.0661</v>
      </c>
      <c r="T140" s="35">
        <f t="shared" si="34"/>
        <v>1</v>
      </c>
      <c r="U140" s="31">
        <f t="shared" si="35"/>
        <v>99227</v>
      </c>
      <c r="V140" s="35">
        <f t="shared" si="30"/>
        <v>-1</v>
      </c>
      <c r="W140" s="31">
        <f t="shared" si="31"/>
        <v>97739</v>
      </c>
      <c r="X140" s="34">
        <f t="shared" si="36"/>
        <v>1.1479552686235792</v>
      </c>
      <c r="Y140" s="29">
        <f t="shared" si="37"/>
        <v>14461</v>
      </c>
      <c r="Z140" s="33">
        <f t="shared" si="38"/>
        <v>0</v>
      </c>
    </row>
    <row r="141" spans="1:26" s="36" customFormat="1">
      <c r="A141" s="29" t="s">
        <v>204</v>
      </c>
      <c r="B141" s="29" t="s">
        <v>206</v>
      </c>
      <c r="C141" s="42" t="s">
        <v>579</v>
      </c>
      <c r="D141" s="29"/>
      <c r="E141" s="30" t="s">
        <v>259</v>
      </c>
      <c r="F141" s="30" t="s">
        <v>435</v>
      </c>
      <c r="G141" s="30"/>
      <c r="H141" s="30" t="s">
        <v>253</v>
      </c>
      <c r="I141" s="30" t="s">
        <v>255</v>
      </c>
      <c r="J141" s="30">
        <v>61150</v>
      </c>
      <c r="K141" s="29">
        <v>2015</v>
      </c>
      <c r="L141" s="29">
        <v>1</v>
      </c>
      <c r="M141" s="29">
        <v>2015</v>
      </c>
      <c r="N141" s="31">
        <v>105247</v>
      </c>
      <c r="O141" s="32" t="s">
        <v>194</v>
      </c>
      <c r="P141" s="33">
        <f t="shared" si="29"/>
        <v>0</v>
      </c>
      <c r="Q141" s="31">
        <f t="shared" si="32"/>
        <v>105247</v>
      </c>
      <c r="R141" s="43">
        <v>115484</v>
      </c>
      <c r="S141" s="34">
        <f t="shared" si="33"/>
        <v>1.0972999999999999</v>
      </c>
      <c r="T141" s="35">
        <f t="shared" si="34"/>
        <v>3</v>
      </c>
      <c r="U141" s="31">
        <f t="shared" si="35"/>
        <v>99227</v>
      </c>
      <c r="V141" s="35">
        <f t="shared" si="30"/>
        <v>1</v>
      </c>
      <c r="W141" s="31">
        <f t="shared" si="31"/>
        <v>100715</v>
      </c>
      <c r="X141" s="34">
        <f t="shared" si="36"/>
        <v>1.1466415131807577</v>
      </c>
      <c r="Y141" s="29">
        <f t="shared" si="37"/>
        <v>14769</v>
      </c>
      <c r="Z141" s="33">
        <f t="shared" si="38"/>
        <v>0</v>
      </c>
    </row>
    <row r="142" spans="1:26" s="36" customFormat="1">
      <c r="A142" s="29" t="s">
        <v>204</v>
      </c>
      <c r="B142" s="29" t="s">
        <v>206</v>
      </c>
      <c r="C142" s="42" t="s">
        <v>613</v>
      </c>
      <c r="D142" s="29"/>
      <c r="E142" s="30" t="s">
        <v>259</v>
      </c>
      <c r="F142" s="30" t="s">
        <v>435</v>
      </c>
      <c r="G142" s="30"/>
      <c r="H142" s="30" t="s">
        <v>253</v>
      </c>
      <c r="I142" s="30" t="s">
        <v>255</v>
      </c>
      <c r="J142" s="30">
        <v>61150</v>
      </c>
      <c r="K142" s="29">
        <v>2016</v>
      </c>
      <c r="L142" s="29"/>
      <c r="M142" s="29">
        <v>2016</v>
      </c>
      <c r="N142" s="31">
        <v>105247</v>
      </c>
      <c r="O142" s="32" t="s">
        <v>194</v>
      </c>
      <c r="P142" s="33">
        <f t="shared" si="29"/>
        <v>0</v>
      </c>
      <c r="Q142" s="31">
        <f t="shared" si="32"/>
        <v>105247</v>
      </c>
      <c r="R142" s="43">
        <v>113220</v>
      </c>
      <c r="S142" s="34">
        <f t="shared" si="33"/>
        <v>1.0758000000000001</v>
      </c>
      <c r="T142" s="35">
        <f t="shared" si="34"/>
        <v>1</v>
      </c>
      <c r="U142" s="31">
        <f t="shared" si="35"/>
        <v>99227</v>
      </c>
      <c r="V142" s="35">
        <f t="shared" si="30"/>
        <v>-1</v>
      </c>
      <c r="W142" s="31">
        <f t="shared" si="31"/>
        <v>97739</v>
      </c>
      <c r="X142" s="34">
        <f t="shared" si="36"/>
        <v>1.1583912256110662</v>
      </c>
      <c r="Y142" s="29">
        <f t="shared" si="37"/>
        <v>15481</v>
      </c>
      <c r="Z142" s="33">
        <f t="shared" si="38"/>
        <v>0</v>
      </c>
    </row>
    <row r="143" spans="1:26" s="36" customFormat="1">
      <c r="A143" s="29" t="s">
        <v>204</v>
      </c>
      <c r="B143" s="29" t="s">
        <v>206</v>
      </c>
      <c r="C143" s="42" t="s">
        <v>489</v>
      </c>
      <c r="D143" s="29"/>
      <c r="E143" s="30" t="s">
        <v>259</v>
      </c>
      <c r="F143" s="30" t="s">
        <v>435</v>
      </c>
      <c r="G143" s="30"/>
      <c r="H143" s="30" t="s">
        <v>253</v>
      </c>
      <c r="I143" s="30" t="s">
        <v>255</v>
      </c>
      <c r="J143" s="30">
        <v>61150</v>
      </c>
      <c r="K143" s="29">
        <v>2014</v>
      </c>
      <c r="L143" s="29"/>
      <c r="M143" s="29">
        <v>2014</v>
      </c>
      <c r="N143" s="31">
        <v>105247</v>
      </c>
      <c r="O143" s="32" t="s">
        <v>194</v>
      </c>
      <c r="P143" s="33">
        <f t="shared" si="29"/>
        <v>0</v>
      </c>
      <c r="Q143" s="31">
        <f t="shared" si="32"/>
        <v>105247</v>
      </c>
      <c r="R143" s="43">
        <v>116755</v>
      </c>
      <c r="S143" s="34">
        <f t="shared" si="33"/>
        <v>1.1093</v>
      </c>
      <c r="T143" s="35">
        <f t="shared" si="34"/>
        <v>3</v>
      </c>
      <c r="U143" s="31">
        <f t="shared" si="35"/>
        <v>99227</v>
      </c>
      <c r="V143" s="35">
        <f t="shared" si="30"/>
        <v>1</v>
      </c>
      <c r="W143" s="31">
        <f t="shared" si="31"/>
        <v>100715</v>
      </c>
      <c r="X143" s="34">
        <f t="shared" si="36"/>
        <v>1.1592612818348806</v>
      </c>
      <c r="Y143" s="29">
        <f t="shared" si="37"/>
        <v>16040</v>
      </c>
      <c r="Z143" s="33">
        <f t="shared" si="38"/>
        <v>0</v>
      </c>
    </row>
    <row r="144" spans="1:26" s="36" customFormat="1">
      <c r="A144" s="29" t="s">
        <v>204</v>
      </c>
      <c r="B144" s="29" t="s">
        <v>206</v>
      </c>
      <c r="C144" s="42" t="s">
        <v>464</v>
      </c>
      <c r="D144" s="29"/>
      <c r="E144" s="30" t="s">
        <v>269</v>
      </c>
      <c r="F144" s="30" t="s">
        <v>435</v>
      </c>
      <c r="G144" s="30"/>
      <c r="H144" s="30" t="s">
        <v>253</v>
      </c>
      <c r="I144" s="30" t="s">
        <v>255</v>
      </c>
      <c r="J144" s="30">
        <v>61150</v>
      </c>
      <c r="K144" s="29">
        <v>2012</v>
      </c>
      <c r="L144" s="29"/>
      <c r="M144" s="29">
        <v>2012</v>
      </c>
      <c r="N144" s="31">
        <v>105247</v>
      </c>
      <c r="O144" s="32" t="s">
        <v>194</v>
      </c>
      <c r="P144" s="33">
        <f t="shared" si="29"/>
        <v>0</v>
      </c>
      <c r="Q144" s="31">
        <f t="shared" si="32"/>
        <v>105247</v>
      </c>
      <c r="R144" s="43">
        <v>97148</v>
      </c>
      <c r="S144" s="34">
        <f t="shared" si="33"/>
        <v>0.92300000000000004</v>
      </c>
      <c r="T144" s="35">
        <f t="shared" si="34"/>
        <v>5</v>
      </c>
      <c r="U144" s="31">
        <f t="shared" si="35"/>
        <v>99227</v>
      </c>
      <c r="V144" s="35">
        <f t="shared" si="30"/>
        <v>3</v>
      </c>
      <c r="W144" s="31">
        <f t="shared" si="31"/>
        <v>103692</v>
      </c>
      <c r="X144" s="34">
        <f t="shared" si="36"/>
        <v>0.93689002044516456</v>
      </c>
      <c r="Y144" s="29">
        <f t="shared" si="37"/>
        <v>-6544</v>
      </c>
      <c r="Z144" s="33">
        <f t="shared" si="38"/>
        <v>-6544</v>
      </c>
    </row>
    <row r="145" spans="1:26" s="36" customFormat="1">
      <c r="A145" s="29" t="s">
        <v>204</v>
      </c>
      <c r="B145" s="29" t="s">
        <v>206</v>
      </c>
      <c r="C145" s="42" t="s">
        <v>513</v>
      </c>
      <c r="D145" s="29"/>
      <c r="E145" s="30" t="s">
        <v>259</v>
      </c>
      <c r="F145" s="30" t="s">
        <v>435</v>
      </c>
      <c r="G145" s="30"/>
      <c r="H145" s="30" t="s">
        <v>253</v>
      </c>
      <c r="I145" s="30" t="s">
        <v>255</v>
      </c>
      <c r="J145" s="30">
        <v>61150</v>
      </c>
      <c r="K145" s="29">
        <v>2014</v>
      </c>
      <c r="L145" s="29"/>
      <c r="M145" s="29">
        <v>2014</v>
      </c>
      <c r="N145" s="31">
        <v>105247</v>
      </c>
      <c r="O145" s="32" t="s">
        <v>194</v>
      </c>
      <c r="P145" s="33">
        <f t="shared" si="29"/>
        <v>0</v>
      </c>
      <c r="Q145" s="31">
        <f t="shared" si="32"/>
        <v>105247</v>
      </c>
      <c r="R145" s="43">
        <v>116733</v>
      </c>
      <c r="S145" s="34">
        <f t="shared" si="33"/>
        <v>1.1091</v>
      </c>
      <c r="T145" s="35">
        <f t="shared" si="34"/>
        <v>3</v>
      </c>
      <c r="U145" s="31">
        <f t="shared" si="35"/>
        <v>99227</v>
      </c>
      <c r="V145" s="35">
        <f t="shared" si="30"/>
        <v>1</v>
      </c>
      <c r="W145" s="31">
        <f t="shared" si="31"/>
        <v>100715</v>
      </c>
      <c r="X145" s="34">
        <f t="shared" si="36"/>
        <v>1.1590428436677753</v>
      </c>
      <c r="Y145" s="29">
        <f t="shared" si="37"/>
        <v>16018</v>
      </c>
      <c r="Z145" s="33">
        <f t="shared" si="38"/>
        <v>0</v>
      </c>
    </row>
    <row r="146" spans="1:26" s="36" customFormat="1">
      <c r="A146" s="29" t="s">
        <v>204</v>
      </c>
      <c r="B146" s="29" t="s">
        <v>206</v>
      </c>
      <c r="C146" s="42" t="s">
        <v>601</v>
      </c>
      <c r="D146" s="29"/>
      <c r="E146" s="30" t="s">
        <v>259</v>
      </c>
      <c r="F146" s="30" t="s">
        <v>435</v>
      </c>
      <c r="G146" s="30" t="s">
        <v>218</v>
      </c>
      <c r="H146" s="30" t="s">
        <v>253</v>
      </c>
      <c r="I146" s="30" t="s">
        <v>255</v>
      </c>
      <c r="J146" s="30">
        <v>61150</v>
      </c>
      <c r="K146" s="29">
        <v>2016</v>
      </c>
      <c r="L146" s="29">
        <v>2</v>
      </c>
      <c r="M146" s="29">
        <v>2014</v>
      </c>
      <c r="N146" s="31">
        <v>105247</v>
      </c>
      <c r="O146" s="32" t="s">
        <v>194</v>
      </c>
      <c r="P146" s="33">
        <f t="shared" si="29"/>
        <v>0</v>
      </c>
      <c r="Q146" s="31">
        <f t="shared" si="32"/>
        <v>105247</v>
      </c>
      <c r="R146" s="43">
        <v>112200</v>
      </c>
      <c r="S146" s="34">
        <f t="shared" si="33"/>
        <v>1.0661</v>
      </c>
      <c r="T146" s="35">
        <f t="shared" si="34"/>
        <v>3</v>
      </c>
      <c r="U146" s="31">
        <f t="shared" si="35"/>
        <v>99227</v>
      </c>
      <c r="V146" s="35">
        <f t="shared" si="30"/>
        <v>1</v>
      </c>
      <c r="W146" s="31">
        <f t="shared" si="31"/>
        <v>100715</v>
      </c>
      <c r="X146" s="34">
        <f t="shared" si="36"/>
        <v>1.114034652236509</v>
      </c>
      <c r="Y146" s="29">
        <f t="shared" si="37"/>
        <v>11485</v>
      </c>
      <c r="Z146" s="33">
        <f t="shared" si="38"/>
        <v>0</v>
      </c>
    </row>
    <row r="147" spans="1:26" s="36" customFormat="1">
      <c r="A147" s="29" t="s">
        <v>204</v>
      </c>
      <c r="B147" s="29" t="s">
        <v>206</v>
      </c>
      <c r="C147" s="42" t="s">
        <v>473</v>
      </c>
      <c r="D147" s="29"/>
      <c r="E147" s="30" t="s">
        <v>260</v>
      </c>
      <c r="F147" s="30" t="s">
        <v>251</v>
      </c>
      <c r="G147" s="30"/>
      <c r="H147" s="30" t="s">
        <v>251</v>
      </c>
      <c r="I147" s="30" t="s">
        <v>256</v>
      </c>
      <c r="J147" s="30">
        <v>61160</v>
      </c>
      <c r="K147" s="29">
        <v>2012</v>
      </c>
      <c r="L147" s="29"/>
      <c r="M147" s="29">
        <v>2012</v>
      </c>
      <c r="N147" s="31">
        <v>71973</v>
      </c>
      <c r="O147" s="32" t="s">
        <v>194</v>
      </c>
      <c r="P147" s="33">
        <f t="shared" si="29"/>
        <v>0</v>
      </c>
      <c r="Q147" s="31">
        <f t="shared" si="32"/>
        <v>71973</v>
      </c>
      <c r="R147" s="43">
        <v>76407</v>
      </c>
      <c r="S147" s="34">
        <f t="shared" si="33"/>
        <v>1.0616000000000001</v>
      </c>
      <c r="T147" s="35">
        <f t="shared" si="34"/>
        <v>5</v>
      </c>
      <c r="U147" s="31">
        <f t="shared" si="35"/>
        <v>67856</v>
      </c>
      <c r="V147" s="35">
        <f>IF(T147&gt;$E$6,$E$6-$D$6,T147-$D$6)</f>
        <v>3</v>
      </c>
      <c r="W147" s="31">
        <f>ROUND(U147+(U147*$I$6*V147),0)</f>
        <v>70910</v>
      </c>
      <c r="X147" s="34">
        <f t="shared" si="36"/>
        <v>1.0775208010153716</v>
      </c>
      <c r="Y147" s="29">
        <f t="shared" si="37"/>
        <v>5497</v>
      </c>
      <c r="Z147" s="33">
        <f t="shared" si="38"/>
        <v>0</v>
      </c>
    </row>
    <row r="148" spans="1:26" s="36" customFormat="1">
      <c r="A148" s="29" t="s">
        <v>204</v>
      </c>
      <c r="B148" s="29" t="s">
        <v>206</v>
      </c>
      <c r="C148" s="42" t="s">
        <v>677</v>
      </c>
      <c r="D148" s="29"/>
      <c r="E148" s="30" t="s">
        <v>260</v>
      </c>
      <c r="F148" s="30" t="s">
        <v>251</v>
      </c>
      <c r="G148" s="30"/>
      <c r="H148" s="30" t="s">
        <v>251</v>
      </c>
      <c r="I148" s="30" t="s">
        <v>256</v>
      </c>
      <c r="J148" s="30">
        <v>61160</v>
      </c>
      <c r="K148" s="29">
        <v>2017</v>
      </c>
      <c r="L148" s="29"/>
      <c r="M148" s="29">
        <v>2017</v>
      </c>
      <c r="N148" s="31">
        <v>71973</v>
      </c>
      <c r="O148" s="32" t="s">
        <v>194</v>
      </c>
      <c r="P148" s="33">
        <f t="shared" si="29"/>
        <v>0</v>
      </c>
      <c r="Q148" s="31">
        <f t="shared" si="32"/>
        <v>71973</v>
      </c>
      <c r="R148" s="43">
        <v>86700</v>
      </c>
      <c r="S148" s="34">
        <f t="shared" si="33"/>
        <v>1.2045999999999999</v>
      </c>
      <c r="T148" s="35">
        <f t="shared" si="34"/>
        <v>0</v>
      </c>
      <c r="U148" s="31">
        <f t="shared" si="35"/>
        <v>67856</v>
      </c>
      <c r="V148" s="35">
        <f>IF(T148&gt;$E$6,$E$6-$D$6,T148-$D$6)</f>
        <v>-2</v>
      </c>
      <c r="W148" s="31">
        <f>ROUND(U148+(U148*$I$6*V148),0)</f>
        <v>65820</v>
      </c>
      <c r="X148" s="34">
        <f t="shared" si="36"/>
        <v>1.3172288058340931</v>
      </c>
      <c r="Y148" s="29">
        <f t="shared" si="37"/>
        <v>20880</v>
      </c>
      <c r="Z148" s="33">
        <f t="shared" si="38"/>
        <v>0</v>
      </c>
    </row>
    <row r="149" spans="1:26" s="36" customFormat="1">
      <c r="A149" s="29" t="s">
        <v>204</v>
      </c>
      <c r="B149" s="29" t="s">
        <v>214</v>
      </c>
      <c r="C149" s="42" t="s">
        <v>36</v>
      </c>
      <c r="D149" s="29"/>
      <c r="E149" s="30" t="s">
        <v>259</v>
      </c>
      <c r="F149" s="30" t="s">
        <v>435</v>
      </c>
      <c r="G149" s="30" t="s">
        <v>218</v>
      </c>
      <c r="H149" s="30" t="s">
        <v>252</v>
      </c>
      <c r="I149" s="30" t="s">
        <v>257</v>
      </c>
      <c r="J149" s="30">
        <v>61120</v>
      </c>
      <c r="K149" s="29">
        <v>2011</v>
      </c>
      <c r="L149" s="29"/>
      <c r="M149" s="29">
        <v>2000</v>
      </c>
      <c r="N149" s="31">
        <v>104282</v>
      </c>
      <c r="O149" s="32" t="s">
        <v>196</v>
      </c>
      <c r="P149" s="33">
        <f t="shared" si="29"/>
        <v>0</v>
      </c>
      <c r="Q149" s="31">
        <f t="shared" si="32"/>
        <v>104282</v>
      </c>
      <c r="R149" s="43">
        <v>117209</v>
      </c>
      <c r="S149" s="34">
        <f t="shared" si="33"/>
        <v>1.1240000000000001</v>
      </c>
      <c r="T149" s="35">
        <f t="shared" si="34"/>
        <v>6</v>
      </c>
      <c r="U149" s="31">
        <f t="shared" si="35"/>
        <v>98317</v>
      </c>
      <c r="V149" s="35">
        <f>IF(T149&gt;$E$2,$E$2+(T149-$E$2)/2-$D$2,T149-$D$2)</f>
        <v>-5</v>
      </c>
      <c r="W149" s="31">
        <f>ROUND(U149+(U149*$I$2*V149),0)</f>
        <v>93401</v>
      </c>
      <c r="X149" s="34">
        <f t="shared" si="36"/>
        <v>1.2549009111251486</v>
      </c>
      <c r="Y149" s="29">
        <f t="shared" si="37"/>
        <v>23808</v>
      </c>
      <c r="Z149" s="33">
        <f t="shared" si="38"/>
        <v>0</v>
      </c>
    </row>
    <row r="150" spans="1:26" s="36" customFormat="1">
      <c r="A150" s="29" t="s">
        <v>204</v>
      </c>
      <c r="B150" s="29" t="s">
        <v>214</v>
      </c>
      <c r="C150" s="42" t="s">
        <v>83</v>
      </c>
      <c r="D150" s="29"/>
      <c r="E150" s="30" t="s">
        <v>259</v>
      </c>
      <c r="F150" s="30" t="s">
        <v>435</v>
      </c>
      <c r="G150" s="30"/>
      <c r="H150" s="30" t="s">
        <v>252</v>
      </c>
      <c r="I150" s="30" t="s">
        <v>257</v>
      </c>
      <c r="J150" s="30">
        <v>61120</v>
      </c>
      <c r="K150" s="29">
        <v>1994</v>
      </c>
      <c r="L150" s="29"/>
      <c r="M150" s="29">
        <v>1991</v>
      </c>
      <c r="N150" s="31">
        <v>104282</v>
      </c>
      <c r="O150" s="32" t="s">
        <v>196</v>
      </c>
      <c r="P150" s="33">
        <f t="shared" si="29"/>
        <v>0</v>
      </c>
      <c r="Q150" s="31">
        <f t="shared" si="32"/>
        <v>104282</v>
      </c>
      <c r="R150" s="43">
        <v>133272</v>
      </c>
      <c r="S150" s="34">
        <f t="shared" si="33"/>
        <v>1.278</v>
      </c>
      <c r="T150" s="35">
        <f t="shared" si="34"/>
        <v>23</v>
      </c>
      <c r="U150" s="31">
        <f t="shared" si="35"/>
        <v>98317</v>
      </c>
      <c r="V150" s="35">
        <f>IF(T150&gt;$E$2,$E$2+(T150-$E$2)/2-$D$2,T150-$D$2)</f>
        <v>10.5</v>
      </c>
      <c r="W150" s="31">
        <f>ROUND(U150+(U150*$I$2*V150),0)</f>
        <v>108640</v>
      </c>
      <c r="X150" s="34">
        <f t="shared" si="36"/>
        <v>1.2267304860088366</v>
      </c>
      <c r="Y150" s="29">
        <f t="shared" si="37"/>
        <v>24632</v>
      </c>
      <c r="Z150" s="33">
        <f t="shared" si="38"/>
        <v>0</v>
      </c>
    </row>
    <row r="151" spans="1:26" s="36" customFormat="1">
      <c r="A151" s="29" t="s">
        <v>204</v>
      </c>
      <c r="B151" s="29" t="s">
        <v>214</v>
      </c>
      <c r="C151" s="42" t="s">
        <v>135</v>
      </c>
      <c r="D151" s="29"/>
      <c r="E151" s="30" t="s">
        <v>259</v>
      </c>
      <c r="F151" s="30" t="s">
        <v>435</v>
      </c>
      <c r="G151" s="30" t="s">
        <v>218</v>
      </c>
      <c r="H151" s="30" t="s">
        <v>252</v>
      </c>
      <c r="I151" s="30" t="s">
        <v>257</v>
      </c>
      <c r="J151" s="30">
        <v>61120</v>
      </c>
      <c r="K151" s="29">
        <v>2005</v>
      </c>
      <c r="L151" s="29"/>
      <c r="M151" s="29">
        <v>1996</v>
      </c>
      <c r="N151" s="31">
        <v>104282</v>
      </c>
      <c r="O151" s="32" t="s">
        <v>196</v>
      </c>
      <c r="P151" s="33">
        <f t="shared" ref="P151:P214" si="39">IF(D151&lt;&gt;0,N151*D151*0.1,0)</f>
        <v>0</v>
      </c>
      <c r="Q151" s="31">
        <f t="shared" si="32"/>
        <v>104282</v>
      </c>
      <c r="R151" s="43">
        <v>121781</v>
      </c>
      <c r="S151" s="34">
        <f t="shared" si="33"/>
        <v>1.1677999999999999</v>
      </c>
      <c r="T151" s="35">
        <f t="shared" si="34"/>
        <v>12</v>
      </c>
      <c r="U151" s="31">
        <f t="shared" si="35"/>
        <v>98317</v>
      </c>
      <c r="V151" s="35">
        <f>IF(T151&gt;$E$2,$E$2+(T151-$E$2)/2-$D$2,T151-$D$2)</f>
        <v>1</v>
      </c>
      <c r="W151" s="31">
        <f>ROUND(U151+(U151*$I$2*V151),0)</f>
        <v>99300</v>
      </c>
      <c r="X151" s="34">
        <f t="shared" si="36"/>
        <v>1.2263947633434038</v>
      </c>
      <c r="Y151" s="29">
        <f t="shared" si="37"/>
        <v>22481</v>
      </c>
      <c r="Z151" s="33">
        <f t="shared" si="38"/>
        <v>0</v>
      </c>
    </row>
    <row r="152" spans="1:26" s="36" customFormat="1">
      <c r="A152" s="29" t="s">
        <v>204</v>
      </c>
      <c r="B152" s="29" t="s">
        <v>214</v>
      </c>
      <c r="C152" s="42" t="s">
        <v>342</v>
      </c>
      <c r="D152" s="29"/>
      <c r="E152" s="30" t="s">
        <v>259</v>
      </c>
      <c r="F152" s="30" t="s">
        <v>435</v>
      </c>
      <c r="G152" s="30" t="s">
        <v>218</v>
      </c>
      <c r="H152" s="30" t="s">
        <v>252</v>
      </c>
      <c r="I152" s="30" t="s">
        <v>329</v>
      </c>
      <c r="J152" s="30">
        <v>61140</v>
      </c>
      <c r="K152" s="29">
        <v>2013</v>
      </c>
      <c r="L152" s="29"/>
      <c r="M152" s="29">
        <v>2006</v>
      </c>
      <c r="N152" s="31">
        <v>93245</v>
      </c>
      <c r="O152" s="32" t="s">
        <v>196</v>
      </c>
      <c r="P152" s="33">
        <f t="shared" si="39"/>
        <v>0</v>
      </c>
      <c r="Q152" s="31">
        <f t="shared" si="32"/>
        <v>93245</v>
      </c>
      <c r="R152" s="43">
        <v>91802</v>
      </c>
      <c r="S152" s="34">
        <f t="shared" si="33"/>
        <v>0.98450000000000004</v>
      </c>
      <c r="T152" s="35">
        <f t="shared" si="34"/>
        <v>4</v>
      </c>
      <c r="U152" s="31">
        <f t="shared" si="35"/>
        <v>87911</v>
      </c>
      <c r="V152" s="35">
        <f>IF(T152&gt;$E$3,$E$3-$D$3,T152-$D$3)</f>
        <v>1</v>
      </c>
      <c r="W152" s="31">
        <f>ROUND(U152+(U152*$I$3*V152),0)</f>
        <v>89230</v>
      </c>
      <c r="X152" s="34">
        <f t="shared" si="36"/>
        <v>1.0288243864171243</v>
      </c>
      <c r="Y152" s="29">
        <f t="shared" si="37"/>
        <v>2572</v>
      </c>
      <c r="Z152" s="33">
        <f t="shared" si="38"/>
        <v>0</v>
      </c>
    </row>
    <row r="153" spans="1:26" s="36" customFormat="1">
      <c r="A153" s="29" t="s">
        <v>204</v>
      </c>
      <c r="B153" s="29" t="s">
        <v>214</v>
      </c>
      <c r="C153" s="42" t="s">
        <v>449</v>
      </c>
      <c r="D153" s="29"/>
      <c r="E153" s="30" t="s">
        <v>259</v>
      </c>
      <c r="F153" s="30" t="s">
        <v>435</v>
      </c>
      <c r="G153" s="30"/>
      <c r="H153" s="30" t="s">
        <v>252</v>
      </c>
      <c r="I153" s="30" t="s">
        <v>329</v>
      </c>
      <c r="J153" s="30">
        <v>61140</v>
      </c>
      <c r="K153" s="29">
        <v>2015</v>
      </c>
      <c r="L153" s="29"/>
      <c r="M153" s="29">
        <v>2010</v>
      </c>
      <c r="N153" s="31">
        <v>93245</v>
      </c>
      <c r="O153" s="32" t="s">
        <v>196</v>
      </c>
      <c r="P153" s="33">
        <f t="shared" si="39"/>
        <v>0</v>
      </c>
      <c r="Q153" s="31">
        <f t="shared" si="32"/>
        <v>93245</v>
      </c>
      <c r="R153" s="43">
        <v>92552</v>
      </c>
      <c r="S153" s="34">
        <f t="shared" si="33"/>
        <v>0.99260000000000004</v>
      </c>
      <c r="T153" s="35">
        <f t="shared" si="34"/>
        <v>2</v>
      </c>
      <c r="U153" s="31">
        <f t="shared" si="35"/>
        <v>87911</v>
      </c>
      <c r="V153" s="35">
        <f>IF(T153&gt;$E$3,$E$3-$D$3,T153-$D$3)</f>
        <v>-1</v>
      </c>
      <c r="W153" s="31">
        <f>ROUND(U153+(U153*$I$3*V153),0)</f>
        <v>86592</v>
      </c>
      <c r="X153" s="34">
        <f t="shared" si="36"/>
        <v>1.0688285291943829</v>
      </c>
      <c r="Y153" s="29">
        <f t="shared" si="37"/>
        <v>5960</v>
      </c>
      <c r="Z153" s="33">
        <f t="shared" si="38"/>
        <v>0</v>
      </c>
    </row>
    <row r="154" spans="1:26" s="36" customFormat="1">
      <c r="A154" s="29" t="s">
        <v>204</v>
      </c>
      <c r="B154" s="29" t="s">
        <v>214</v>
      </c>
      <c r="C154" s="42" t="s">
        <v>569</v>
      </c>
      <c r="D154" s="29"/>
      <c r="E154" s="30" t="s">
        <v>259</v>
      </c>
      <c r="F154" s="30" t="s">
        <v>435</v>
      </c>
      <c r="G154" s="30" t="s">
        <v>218</v>
      </c>
      <c r="H154" s="30" t="s">
        <v>253</v>
      </c>
      <c r="I154" s="30" t="s">
        <v>255</v>
      </c>
      <c r="J154" s="30">
        <v>61150</v>
      </c>
      <c r="K154" s="29">
        <v>2015</v>
      </c>
      <c r="L154" s="29"/>
      <c r="M154" s="29">
        <v>2013</v>
      </c>
      <c r="N154" s="31">
        <v>90365</v>
      </c>
      <c r="O154" s="32" t="s">
        <v>196</v>
      </c>
      <c r="P154" s="33">
        <f t="shared" si="39"/>
        <v>0</v>
      </c>
      <c r="Q154" s="31">
        <f t="shared" si="32"/>
        <v>90365</v>
      </c>
      <c r="R154" s="43">
        <v>83232</v>
      </c>
      <c r="S154" s="34">
        <f t="shared" si="33"/>
        <v>0.92110000000000003</v>
      </c>
      <c r="T154" s="35">
        <f t="shared" si="34"/>
        <v>2</v>
      </c>
      <c r="U154" s="31">
        <f t="shared" si="35"/>
        <v>85196</v>
      </c>
      <c r="V154" s="35">
        <f t="shared" ref="V154:V160" si="40">IF(T154&gt;$E$4,$E$4-$D$4,T154-$D$4)</f>
        <v>0</v>
      </c>
      <c r="W154" s="31">
        <f t="shared" ref="W154:W160" si="41">ROUND(U154+(U154*$I$4*V154),0)</f>
        <v>85196</v>
      </c>
      <c r="X154" s="34">
        <f t="shared" si="36"/>
        <v>0.97694727451993046</v>
      </c>
      <c r="Y154" s="29">
        <f t="shared" si="37"/>
        <v>-1964</v>
      </c>
      <c r="Z154" s="33">
        <f t="shared" si="38"/>
        <v>-1964</v>
      </c>
    </row>
    <row r="155" spans="1:26" s="36" customFormat="1">
      <c r="A155" s="29" t="s">
        <v>204</v>
      </c>
      <c r="B155" s="29" t="s">
        <v>214</v>
      </c>
      <c r="C155" s="42" t="s">
        <v>570</v>
      </c>
      <c r="D155" s="29"/>
      <c r="E155" s="30" t="s">
        <v>259</v>
      </c>
      <c r="F155" s="30" t="s">
        <v>435</v>
      </c>
      <c r="G155" s="30"/>
      <c r="H155" s="30" t="s">
        <v>253</v>
      </c>
      <c r="I155" s="30" t="s">
        <v>255</v>
      </c>
      <c r="J155" s="30">
        <v>61150</v>
      </c>
      <c r="K155" s="29">
        <v>2014</v>
      </c>
      <c r="L155" s="29"/>
      <c r="M155" s="29">
        <v>2014</v>
      </c>
      <c r="N155" s="31">
        <v>90365</v>
      </c>
      <c r="O155" s="32" t="s">
        <v>196</v>
      </c>
      <c r="P155" s="33">
        <f t="shared" si="39"/>
        <v>0</v>
      </c>
      <c r="Q155" s="31">
        <f t="shared" si="32"/>
        <v>90365</v>
      </c>
      <c r="R155" s="43">
        <v>83294</v>
      </c>
      <c r="S155" s="34">
        <f t="shared" si="33"/>
        <v>0.92179999999999995</v>
      </c>
      <c r="T155" s="35">
        <f t="shared" si="34"/>
        <v>3</v>
      </c>
      <c r="U155" s="31">
        <f t="shared" si="35"/>
        <v>85196</v>
      </c>
      <c r="V155" s="35">
        <f t="shared" si="40"/>
        <v>1</v>
      </c>
      <c r="W155" s="31">
        <f t="shared" si="41"/>
        <v>86474</v>
      </c>
      <c r="X155" s="34">
        <f t="shared" si="36"/>
        <v>0.96322594074519508</v>
      </c>
      <c r="Y155" s="29">
        <f t="shared" si="37"/>
        <v>-3180</v>
      </c>
      <c r="Z155" s="33">
        <f t="shared" si="38"/>
        <v>-3180</v>
      </c>
    </row>
    <row r="156" spans="1:26" s="36" customFormat="1">
      <c r="A156" s="29" t="s">
        <v>204</v>
      </c>
      <c r="B156" s="29" t="s">
        <v>214</v>
      </c>
      <c r="C156" s="42" t="s">
        <v>583</v>
      </c>
      <c r="D156" s="29"/>
      <c r="E156" s="30" t="s">
        <v>259</v>
      </c>
      <c r="F156" s="30" t="s">
        <v>435</v>
      </c>
      <c r="G156" s="30"/>
      <c r="H156" s="30" t="s">
        <v>253</v>
      </c>
      <c r="I156" s="30" t="s">
        <v>255</v>
      </c>
      <c r="J156" s="30">
        <v>61150</v>
      </c>
      <c r="K156" s="29">
        <v>2015</v>
      </c>
      <c r="L156" s="29"/>
      <c r="M156" s="29">
        <v>2015</v>
      </c>
      <c r="N156" s="31">
        <v>90365</v>
      </c>
      <c r="O156" s="32" t="s">
        <v>196</v>
      </c>
      <c r="P156" s="33">
        <f t="shared" si="39"/>
        <v>0</v>
      </c>
      <c r="Q156" s="31">
        <f t="shared" si="32"/>
        <v>90365</v>
      </c>
      <c r="R156" s="43">
        <v>83232</v>
      </c>
      <c r="S156" s="34">
        <f t="shared" si="33"/>
        <v>0.92110000000000003</v>
      </c>
      <c r="T156" s="35">
        <f t="shared" si="34"/>
        <v>2</v>
      </c>
      <c r="U156" s="31">
        <f t="shared" si="35"/>
        <v>85196</v>
      </c>
      <c r="V156" s="35">
        <f t="shared" si="40"/>
        <v>0</v>
      </c>
      <c r="W156" s="31">
        <f t="shared" si="41"/>
        <v>85196</v>
      </c>
      <c r="X156" s="34">
        <f t="shared" si="36"/>
        <v>0.97694727451993046</v>
      </c>
      <c r="Y156" s="29">
        <f t="shared" si="37"/>
        <v>-1964</v>
      </c>
      <c r="Z156" s="33">
        <f t="shared" si="38"/>
        <v>-1964</v>
      </c>
    </row>
    <row r="157" spans="1:26" s="36" customFormat="1">
      <c r="A157" s="29" t="s">
        <v>204</v>
      </c>
      <c r="B157" s="29" t="s">
        <v>214</v>
      </c>
      <c r="C157" s="42" t="s">
        <v>566</v>
      </c>
      <c r="D157" s="29"/>
      <c r="E157" s="30" t="s">
        <v>259</v>
      </c>
      <c r="F157" s="30" t="s">
        <v>435</v>
      </c>
      <c r="G157" s="30"/>
      <c r="H157" s="30" t="s">
        <v>253</v>
      </c>
      <c r="I157" s="30" t="s">
        <v>255</v>
      </c>
      <c r="J157" s="30">
        <v>61150</v>
      </c>
      <c r="K157" s="29">
        <v>2014</v>
      </c>
      <c r="L157" s="29"/>
      <c r="M157" s="29">
        <v>2014</v>
      </c>
      <c r="N157" s="31">
        <v>90365</v>
      </c>
      <c r="O157" s="32" t="s">
        <v>196</v>
      </c>
      <c r="P157" s="33">
        <f t="shared" si="39"/>
        <v>0</v>
      </c>
      <c r="Q157" s="31">
        <f t="shared" si="32"/>
        <v>90365</v>
      </c>
      <c r="R157" s="43">
        <v>83294</v>
      </c>
      <c r="S157" s="34">
        <f t="shared" si="33"/>
        <v>0.92179999999999995</v>
      </c>
      <c r="T157" s="35">
        <f t="shared" si="34"/>
        <v>3</v>
      </c>
      <c r="U157" s="31">
        <f t="shared" si="35"/>
        <v>85196</v>
      </c>
      <c r="V157" s="35">
        <f t="shared" si="40"/>
        <v>1</v>
      </c>
      <c r="W157" s="31">
        <f t="shared" si="41"/>
        <v>86474</v>
      </c>
      <c r="X157" s="34">
        <f t="shared" si="36"/>
        <v>0.96322594074519508</v>
      </c>
      <c r="Y157" s="29">
        <f t="shared" si="37"/>
        <v>-3180</v>
      </c>
      <c r="Z157" s="33">
        <f t="shared" si="38"/>
        <v>-3180</v>
      </c>
    </row>
    <row r="158" spans="1:26" s="36" customFormat="1">
      <c r="A158" s="29" t="s">
        <v>204</v>
      </c>
      <c r="B158" s="29" t="s">
        <v>214</v>
      </c>
      <c r="C158" s="42" t="s">
        <v>581</v>
      </c>
      <c r="D158" s="29"/>
      <c r="E158" s="30" t="s">
        <v>259</v>
      </c>
      <c r="F158" s="30" t="s">
        <v>435</v>
      </c>
      <c r="G158" s="30"/>
      <c r="H158" s="30" t="s">
        <v>253</v>
      </c>
      <c r="I158" s="30" t="s">
        <v>255</v>
      </c>
      <c r="J158" s="30">
        <v>61150</v>
      </c>
      <c r="K158" s="29">
        <v>2015</v>
      </c>
      <c r="L158" s="29"/>
      <c r="M158" s="29">
        <v>2015</v>
      </c>
      <c r="N158" s="31">
        <v>90365</v>
      </c>
      <c r="O158" s="32" t="s">
        <v>196</v>
      </c>
      <c r="P158" s="33">
        <f t="shared" si="39"/>
        <v>0</v>
      </c>
      <c r="Q158" s="31">
        <f t="shared" si="32"/>
        <v>90365</v>
      </c>
      <c r="R158" s="43">
        <v>83232</v>
      </c>
      <c r="S158" s="34">
        <f t="shared" si="33"/>
        <v>0.92110000000000003</v>
      </c>
      <c r="T158" s="35">
        <f t="shared" si="34"/>
        <v>2</v>
      </c>
      <c r="U158" s="31">
        <f t="shared" si="35"/>
        <v>85196</v>
      </c>
      <c r="V158" s="35">
        <f t="shared" si="40"/>
        <v>0</v>
      </c>
      <c r="W158" s="31">
        <f t="shared" si="41"/>
        <v>85196</v>
      </c>
      <c r="X158" s="34">
        <f t="shared" si="36"/>
        <v>0.97694727451993046</v>
      </c>
      <c r="Y158" s="29">
        <f t="shared" si="37"/>
        <v>-1964</v>
      </c>
      <c r="Z158" s="33">
        <f t="shared" si="38"/>
        <v>-1964</v>
      </c>
    </row>
    <row r="159" spans="1:26" s="36" customFormat="1">
      <c r="A159" s="29" t="s">
        <v>204</v>
      </c>
      <c r="B159" s="29" t="s">
        <v>214</v>
      </c>
      <c r="C159" s="42" t="s">
        <v>678</v>
      </c>
      <c r="D159" s="29"/>
      <c r="E159" s="30" t="s">
        <v>259</v>
      </c>
      <c r="F159" s="30" t="s">
        <v>435</v>
      </c>
      <c r="G159" s="30"/>
      <c r="H159" s="30" t="s">
        <v>253</v>
      </c>
      <c r="I159" s="30" t="s">
        <v>255</v>
      </c>
      <c r="J159" s="30">
        <v>61150</v>
      </c>
      <c r="K159" s="29">
        <v>2017</v>
      </c>
      <c r="L159" s="29"/>
      <c r="M159" s="29">
        <v>2017</v>
      </c>
      <c r="N159" s="31">
        <v>90365</v>
      </c>
      <c r="O159" s="32" t="s">
        <v>196</v>
      </c>
      <c r="P159" s="33">
        <f t="shared" si="39"/>
        <v>0</v>
      </c>
      <c r="Q159" s="31">
        <f t="shared" si="32"/>
        <v>90365</v>
      </c>
      <c r="R159" s="43">
        <v>80000</v>
      </c>
      <c r="S159" s="34">
        <f t="shared" si="33"/>
        <v>0.88529999999999998</v>
      </c>
      <c r="T159" s="35">
        <f t="shared" si="34"/>
        <v>0</v>
      </c>
      <c r="U159" s="31">
        <f t="shared" si="35"/>
        <v>85196</v>
      </c>
      <c r="V159" s="35">
        <f t="shared" si="40"/>
        <v>-2</v>
      </c>
      <c r="W159" s="31">
        <f t="shared" si="41"/>
        <v>82640</v>
      </c>
      <c r="X159" s="34">
        <f t="shared" si="36"/>
        <v>0.96805421103581801</v>
      </c>
      <c r="Y159" s="29">
        <f t="shared" si="37"/>
        <v>-2640</v>
      </c>
      <c r="Z159" s="33">
        <f t="shared" si="38"/>
        <v>-2640</v>
      </c>
    </row>
    <row r="160" spans="1:26" s="36" customFormat="1">
      <c r="A160" s="29" t="s">
        <v>204</v>
      </c>
      <c r="B160" s="29" t="s">
        <v>214</v>
      </c>
      <c r="C160" s="42" t="s">
        <v>679</v>
      </c>
      <c r="D160" s="29"/>
      <c r="E160" s="30" t="s">
        <v>259</v>
      </c>
      <c r="F160" s="30" t="s">
        <v>435</v>
      </c>
      <c r="G160" s="30"/>
      <c r="H160" s="30" t="s">
        <v>253</v>
      </c>
      <c r="I160" s="30" t="s">
        <v>255</v>
      </c>
      <c r="J160" s="30">
        <v>61150</v>
      </c>
      <c r="K160" s="29">
        <v>2017</v>
      </c>
      <c r="L160" s="29"/>
      <c r="M160" s="29">
        <v>2017</v>
      </c>
      <c r="N160" s="31">
        <v>90365</v>
      </c>
      <c r="O160" s="32" t="s">
        <v>196</v>
      </c>
      <c r="P160" s="33">
        <f t="shared" si="39"/>
        <v>0</v>
      </c>
      <c r="Q160" s="31">
        <f t="shared" si="32"/>
        <v>90365</v>
      </c>
      <c r="R160" s="43">
        <v>80000</v>
      </c>
      <c r="S160" s="34">
        <f t="shared" si="33"/>
        <v>0.88529999999999998</v>
      </c>
      <c r="T160" s="35">
        <f t="shared" si="34"/>
        <v>0</v>
      </c>
      <c r="U160" s="31">
        <f t="shared" si="35"/>
        <v>85196</v>
      </c>
      <c r="V160" s="35">
        <f t="shared" si="40"/>
        <v>-2</v>
      </c>
      <c r="W160" s="31">
        <f t="shared" si="41"/>
        <v>82640</v>
      </c>
      <c r="X160" s="34">
        <f t="shared" si="36"/>
        <v>0.96805421103581801</v>
      </c>
      <c r="Y160" s="29">
        <f t="shared" si="37"/>
        <v>-2640</v>
      </c>
      <c r="Z160" s="33">
        <f t="shared" si="38"/>
        <v>-2640</v>
      </c>
    </row>
    <row r="161" spans="1:26" s="36" customFormat="1">
      <c r="A161" s="29" t="s">
        <v>204</v>
      </c>
      <c r="B161" s="29" t="s">
        <v>226</v>
      </c>
      <c r="C161" s="42" t="s">
        <v>321</v>
      </c>
      <c r="D161" s="29"/>
      <c r="E161" s="30" t="s">
        <v>259</v>
      </c>
      <c r="F161" s="30" t="s">
        <v>435</v>
      </c>
      <c r="G161" s="30"/>
      <c r="H161" s="30" t="s">
        <v>252</v>
      </c>
      <c r="I161" s="30" t="s">
        <v>257</v>
      </c>
      <c r="J161" s="30">
        <v>61120</v>
      </c>
      <c r="K161" s="29">
        <v>2006</v>
      </c>
      <c r="L161" s="29"/>
      <c r="M161" s="29">
        <v>1998</v>
      </c>
      <c r="N161" s="31">
        <v>114172</v>
      </c>
      <c r="O161" s="32" t="s">
        <v>167</v>
      </c>
      <c r="P161" s="33">
        <f t="shared" si="39"/>
        <v>0</v>
      </c>
      <c r="Q161" s="31">
        <f t="shared" si="32"/>
        <v>114172</v>
      </c>
      <c r="R161" s="43">
        <v>105775</v>
      </c>
      <c r="S161" s="34">
        <f t="shared" si="33"/>
        <v>0.92649999999999999</v>
      </c>
      <c r="T161" s="35">
        <f t="shared" si="34"/>
        <v>11</v>
      </c>
      <c r="U161" s="31">
        <f t="shared" si="35"/>
        <v>107641</v>
      </c>
      <c r="V161" s="35">
        <f>IF(T161&gt;$E$2,$E$2+(T161-$E$2)/2-$D$2,T161-$D$2)</f>
        <v>0</v>
      </c>
      <c r="W161" s="31">
        <f>ROUND(U161+(U161*$I$2*V161),0)</f>
        <v>107641</v>
      </c>
      <c r="X161" s="34">
        <f t="shared" si="36"/>
        <v>0.98266459806207673</v>
      </c>
      <c r="Y161" s="29">
        <f t="shared" si="37"/>
        <v>-1866</v>
      </c>
      <c r="Z161" s="33">
        <f t="shared" si="38"/>
        <v>-1866</v>
      </c>
    </row>
    <row r="162" spans="1:26" s="36" customFormat="1">
      <c r="A162" s="29" t="s">
        <v>204</v>
      </c>
      <c r="B162" s="29" t="s">
        <v>226</v>
      </c>
      <c r="C162" s="42" t="s">
        <v>333</v>
      </c>
      <c r="D162" s="29"/>
      <c r="E162" s="30" t="s">
        <v>259</v>
      </c>
      <c r="F162" s="30" t="s">
        <v>435</v>
      </c>
      <c r="G162" s="30"/>
      <c r="H162" s="30" t="s">
        <v>252</v>
      </c>
      <c r="I162" s="30" t="s">
        <v>257</v>
      </c>
      <c r="J162" s="30">
        <v>61120</v>
      </c>
      <c r="K162" s="29">
        <v>2012</v>
      </c>
      <c r="L162" s="29"/>
      <c r="M162" s="29">
        <v>2007</v>
      </c>
      <c r="N162" s="31">
        <v>114172</v>
      </c>
      <c r="O162" s="32" t="s">
        <v>167</v>
      </c>
      <c r="P162" s="33">
        <f t="shared" si="39"/>
        <v>0</v>
      </c>
      <c r="Q162" s="31">
        <f t="shared" si="32"/>
        <v>114172</v>
      </c>
      <c r="R162" s="43">
        <f>ROUND((164181.18-4000)/1.22,0)</f>
        <v>131296</v>
      </c>
      <c r="S162" s="34">
        <f t="shared" si="33"/>
        <v>1.1499999999999999</v>
      </c>
      <c r="T162" s="35">
        <f t="shared" si="34"/>
        <v>5</v>
      </c>
      <c r="U162" s="31">
        <f t="shared" si="35"/>
        <v>107641</v>
      </c>
      <c r="V162" s="35">
        <f>IF(T162&gt;$E$2,$E$2+(T162-$E$2)/2-$D$2,T162-$D$2)</f>
        <v>-6</v>
      </c>
      <c r="W162" s="31">
        <f>ROUND(U162+(U162*$I$2*V162),0)</f>
        <v>101183</v>
      </c>
      <c r="X162" s="34">
        <f t="shared" si="36"/>
        <v>1.2976092821916725</v>
      </c>
      <c r="Y162" s="29">
        <f t="shared" si="37"/>
        <v>30113</v>
      </c>
      <c r="Z162" s="33">
        <f t="shared" si="38"/>
        <v>0</v>
      </c>
    </row>
    <row r="163" spans="1:26" s="36" customFormat="1">
      <c r="A163" s="29" t="s">
        <v>386</v>
      </c>
      <c r="B163" s="29" t="s">
        <v>385</v>
      </c>
      <c r="C163" s="42" t="s">
        <v>17</v>
      </c>
      <c r="D163" s="29"/>
      <c r="E163" s="30" t="s">
        <v>263</v>
      </c>
      <c r="F163" s="30" t="s">
        <v>251</v>
      </c>
      <c r="G163" s="30" t="s">
        <v>218</v>
      </c>
      <c r="H163" s="30" t="s">
        <v>251</v>
      </c>
      <c r="I163" s="30" t="s">
        <v>256</v>
      </c>
      <c r="J163" s="30">
        <v>61160</v>
      </c>
      <c r="K163" s="29">
        <v>1983</v>
      </c>
      <c r="L163" s="29"/>
      <c r="M163" s="29">
        <v>1983</v>
      </c>
      <c r="N163" s="31">
        <v>47086</v>
      </c>
      <c r="O163" s="32" t="s">
        <v>171</v>
      </c>
      <c r="P163" s="33">
        <f t="shared" si="39"/>
        <v>0</v>
      </c>
      <c r="Q163" s="31">
        <f t="shared" si="32"/>
        <v>47086</v>
      </c>
      <c r="R163" s="43">
        <v>51434</v>
      </c>
      <c r="S163" s="34">
        <f t="shared" si="33"/>
        <v>1.0923</v>
      </c>
      <c r="T163" s="35">
        <f t="shared" si="34"/>
        <v>34</v>
      </c>
      <c r="U163" s="31">
        <f t="shared" si="35"/>
        <v>44393</v>
      </c>
      <c r="V163" s="35">
        <f>IF(T163&gt;$E$6,$E$6-$D$6,T163-$D$6)</f>
        <v>4</v>
      </c>
      <c r="W163" s="31">
        <f>ROUND(U163+(U163*$I$6*V163),0)</f>
        <v>47057</v>
      </c>
      <c r="X163" s="34">
        <f t="shared" si="36"/>
        <v>1.0930148543256051</v>
      </c>
      <c r="Y163" s="29">
        <f t="shared" si="37"/>
        <v>4377</v>
      </c>
      <c r="Z163" s="33">
        <f t="shared" si="38"/>
        <v>0</v>
      </c>
    </row>
    <row r="164" spans="1:26" s="36" customFormat="1">
      <c r="A164" s="29" t="s">
        <v>386</v>
      </c>
      <c r="B164" s="29" t="s">
        <v>385</v>
      </c>
      <c r="C164" s="42" t="s">
        <v>501</v>
      </c>
      <c r="D164" s="29"/>
      <c r="E164" s="30" t="s">
        <v>261</v>
      </c>
      <c r="F164" s="30" t="s">
        <v>602</v>
      </c>
      <c r="G164" s="30" t="s">
        <v>218</v>
      </c>
      <c r="H164" s="30" t="s">
        <v>251</v>
      </c>
      <c r="I164" s="30" t="s">
        <v>256</v>
      </c>
      <c r="J164" s="30">
        <v>61160</v>
      </c>
      <c r="K164" s="29">
        <v>2010</v>
      </c>
      <c r="L164" s="29"/>
      <c r="M164" s="29">
        <v>2010</v>
      </c>
      <c r="N164" s="31">
        <v>47086</v>
      </c>
      <c r="O164" s="32" t="s">
        <v>171</v>
      </c>
      <c r="P164" s="33">
        <f t="shared" si="39"/>
        <v>0</v>
      </c>
      <c r="Q164" s="31">
        <f t="shared" si="32"/>
        <v>47086</v>
      </c>
      <c r="R164" s="43">
        <v>40950</v>
      </c>
      <c r="S164" s="34">
        <f t="shared" si="33"/>
        <v>0.86970000000000003</v>
      </c>
      <c r="T164" s="35">
        <f t="shared" si="34"/>
        <v>7</v>
      </c>
      <c r="U164" s="31">
        <f t="shared" si="35"/>
        <v>44393</v>
      </c>
      <c r="V164" s="35">
        <f>IF(T164&gt;$E$6,$E$6-$D$6,T164-$D$6)</f>
        <v>4</v>
      </c>
      <c r="W164" s="31">
        <f>ROUND(U164+(U164*$I$6*V164),0)</f>
        <v>47057</v>
      </c>
      <c r="X164" s="34">
        <f t="shared" si="36"/>
        <v>0.87022122107231659</v>
      </c>
      <c r="Y164" s="29">
        <f t="shared" si="37"/>
        <v>-6107</v>
      </c>
      <c r="Z164" s="33">
        <f t="shared" si="38"/>
        <v>-6107</v>
      </c>
    </row>
    <row r="165" spans="1:26" s="36" customFormat="1">
      <c r="A165" s="29" t="s">
        <v>386</v>
      </c>
      <c r="B165" s="29" t="s">
        <v>385</v>
      </c>
      <c r="C165" s="42" t="s">
        <v>125</v>
      </c>
      <c r="D165" s="29"/>
      <c r="E165" s="30" t="s">
        <v>261</v>
      </c>
      <c r="F165" s="30" t="s">
        <v>251</v>
      </c>
      <c r="G165" s="30" t="s">
        <v>218</v>
      </c>
      <c r="H165" s="30" t="s">
        <v>251</v>
      </c>
      <c r="I165" s="30" t="s">
        <v>256</v>
      </c>
      <c r="J165" s="30">
        <v>61160</v>
      </c>
      <c r="K165" s="29">
        <v>2002</v>
      </c>
      <c r="L165" s="29"/>
      <c r="M165" s="29">
        <v>2002</v>
      </c>
      <c r="N165" s="31">
        <v>47086</v>
      </c>
      <c r="O165" s="32" t="s">
        <v>171</v>
      </c>
      <c r="P165" s="33">
        <f t="shared" si="39"/>
        <v>0</v>
      </c>
      <c r="Q165" s="31">
        <f t="shared" si="32"/>
        <v>47086</v>
      </c>
      <c r="R165" s="43">
        <v>42982</v>
      </c>
      <c r="S165" s="34">
        <f t="shared" si="33"/>
        <v>0.91279999999999994</v>
      </c>
      <c r="T165" s="35">
        <f t="shared" si="34"/>
        <v>15</v>
      </c>
      <c r="U165" s="31">
        <f t="shared" si="35"/>
        <v>44393</v>
      </c>
      <c r="V165" s="35">
        <f>IF(T165&gt;$E$6,$E$6-$D$6,T165-$D$6)</f>
        <v>4</v>
      </c>
      <c r="W165" s="31">
        <f>ROUND(U165+(U165*$I$6*V165),0)</f>
        <v>47057</v>
      </c>
      <c r="X165" s="34">
        <f t="shared" si="36"/>
        <v>0.91340289436215649</v>
      </c>
      <c r="Y165" s="29">
        <f t="shared" si="37"/>
        <v>-4075</v>
      </c>
      <c r="Z165" s="33">
        <f t="shared" si="38"/>
        <v>-4075</v>
      </c>
    </row>
    <row r="166" spans="1:26" s="36" customFormat="1">
      <c r="A166" s="29" t="s">
        <v>575</v>
      </c>
      <c r="B166" s="29" t="s">
        <v>258</v>
      </c>
      <c r="C166" s="42" t="s">
        <v>65</v>
      </c>
      <c r="D166" s="29">
        <v>-0.25</v>
      </c>
      <c r="E166" s="30" t="s">
        <v>263</v>
      </c>
      <c r="F166" s="30" t="s">
        <v>435</v>
      </c>
      <c r="G166" s="30"/>
      <c r="H166" s="30" t="s">
        <v>252</v>
      </c>
      <c r="I166" s="30" t="s">
        <v>257</v>
      </c>
      <c r="J166" s="30">
        <v>61120</v>
      </c>
      <c r="K166" s="29">
        <v>2014</v>
      </c>
      <c r="L166" s="29"/>
      <c r="M166" s="29">
        <v>1991</v>
      </c>
      <c r="N166" s="31">
        <f>98513*0.95</f>
        <v>93587.349999999991</v>
      </c>
      <c r="O166" s="47" t="s">
        <v>498</v>
      </c>
      <c r="P166" s="33">
        <f t="shared" si="39"/>
        <v>-2339.6837499999997</v>
      </c>
      <c r="Q166" s="31">
        <f t="shared" si="32"/>
        <v>91247.666249999995</v>
      </c>
      <c r="R166" s="43">
        <v>93094</v>
      </c>
      <c r="S166" s="34">
        <f t="shared" si="33"/>
        <v>1.0202</v>
      </c>
      <c r="T166" s="35">
        <f t="shared" si="34"/>
        <v>3</v>
      </c>
      <c r="U166" s="31">
        <f t="shared" si="35"/>
        <v>86028</v>
      </c>
      <c r="V166" s="35">
        <f>IF(T166&gt;$E$2,$E$2+(T166-$E$2)/2-$D$2,T166-$D$2)</f>
        <v>-8</v>
      </c>
      <c r="W166" s="31">
        <f>ROUND(U166+(U166*$I$2*V166),0)</f>
        <v>79146</v>
      </c>
      <c r="X166" s="34">
        <f t="shared" si="36"/>
        <v>1.1762312687943801</v>
      </c>
      <c r="Y166" s="29">
        <f t="shared" si="37"/>
        <v>13948</v>
      </c>
      <c r="Z166" s="33">
        <f t="shared" si="38"/>
        <v>0</v>
      </c>
    </row>
    <row r="167" spans="1:26" s="36" customFormat="1">
      <c r="A167" s="29" t="s">
        <v>575</v>
      </c>
      <c r="B167" s="29" t="s">
        <v>258</v>
      </c>
      <c r="C167" s="42" t="s">
        <v>454</v>
      </c>
      <c r="D167" s="29"/>
      <c r="E167" s="30" t="s">
        <v>260</v>
      </c>
      <c r="F167" s="30" t="s">
        <v>435</v>
      </c>
      <c r="G167" s="30"/>
      <c r="H167" s="30" t="s">
        <v>252</v>
      </c>
      <c r="I167" s="30" t="s">
        <v>329</v>
      </c>
      <c r="J167" s="30">
        <v>61140</v>
      </c>
      <c r="K167" s="29">
        <v>2017</v>
      </c>
      <c r="L167" s="29"/>
      <c r="M167" s="29">
        <v>2011</v>
      </c>
      <c r="N167" s="31">
        <f>79812*0.95</f>
        <v>75821.399999999994</v>
      </c>
      <c r="O167" s="47" t="s">
        <v>498</v>
      </c>
      <c r="P167" s="33">
        <f t="shared" si="39"/>
        <v>0</v>
      </c>
      <c r="Q167" s="31">
        <f t="shared" si="32"/>
        <v>75821.399999999994</v>
      </c>
      <c r="R167" s="43">
        <v>70819</v>
      </c>
      <c r="S167" s="34">
        <f t="shared" si="33"/>
        <v>0.93400000000000005</v>
      </c>
      <c r="T167" s="35">
        <f t="shared" si="34"/>
        <v>0</v>
      </c>
      <c r="U167" s="31">
        <f t="shared" si="35"/>
        <v>71484</v>
      </c>
      <c r="V167" s="35">
        <f>IF(T167&gt;$E$3,$E$3-$D$3,T167-$D$3)</f>
        <v>-3</v>
      </c>
      <c r="W167" s="31">
        <f>ROUND(U167+(U167*$I$3*V167),0)</f>
        <v>68267</v>
      </c>
      <c r="X167" s="34">
        <f t="shared" si="36"/>
        <v>1.0373826299676272</v>
      </c>
      <c r="Y167" s="29">
        <f t="shared" si="37"/>
        <v>2552</v>
      </c>
      <c r="Z167" s="33">
        <f t="shared" si="38"/>
        <v>0</v>
      </c>
    </row>
    <row r="168" spans="1:26" s="36" customFormat="1">
      <c r="A168" s="29" t="s">
        <v>575</v>
      </c>
      <c r="B168" s="29" t="s">
        <v>258</v>
      </c>
      <c r="C168" s="42" t="s">
        <v>577</v>
      </c>
      <c r="D168" s="29">
        <v>-0.25</v>
      </c>
      <c r="E168" s="30" t="s">
        <v>488</v>
      </c>
      <c r="F168" s="30" t="s">
        <v>251</v>
      </c>
      <c r="G168" s="30"/>
      <c r="H168" s="30" t="s">
        <v>251</v>
      </c>
      <c r="I168" s="30" t="s">
        <v>256</v>
      </c>
      <c r="J168" s="30">
        <v>61160</v>
      </c>
      <c r="K168" s="29">
        <v>2015</v>
      </c>
      <c r="L168" s="29"/>
      <c r="M168" s="29">
        <v>2015</v>
      </c>
      <c r="N168" s="31">
        <f>54805*0.95</f>
        <v>52064.75</v>
      </c>
      <c r="O168" s="47" t="s">
        <v>498</v>
      </c>
      <c r="P168" s="33">
        <f t="shared" si="39"/>
        <v>-1301.6187500000001</v>
      </c>
      <c r="Q168" s="31">
        <f t="shared" si="32"/>
        <v>50763.131249999999</v>
      </c>
      <c r="R168" s="43">
        <v>55141</v>
      </c>
      <c r="S168" s="34">
        <f t="shared" si="33"/>
        <v>1.0862000000000001</v>
      </c>
      <c r="T168" s="35">
        <f t="shared" si="34"/>
        <v>2</v>
      </c>
      <c r="U168" s="31">
        <f t="shared" si="35"/>
        <v>47859</v>
      </c>
      <c r="V168" s="35">
        <f>IF(T168&gt;$E$6,$E$6-$D$6,T168-$D$6)</f>
        <v>0</v>
      </c>
      <c r="W168" s="31">
        <f>ROUND(U168+(U168*$I$6*V168),0)</f>
        <v>47859</v>
      </c>
      <c r="X168" s="34">
        <f t="shared" si="36"/>
        <v>1.1521552894962286</v>
      </c>
      <c r="Y168" s="29">
        <f t="shared" si="37"/>
        <v>7282</v>
      </c>
      <c r="Z168" s="33">
        <f t="shared" si="38"/>
        <v>0</v>
      </c>
    </row>
    <row r="169" spans="1:26" s="36" customFormat="1">
      <c r="A169" s="29" t="s">
        <v>575</v>
      </c>
      <c r="B169" s="29" t="s">
        <v>258</v>
      </c>
      <c r="C169" s="42" t="s">
        <v>364</v>
      </c>
      <c r="D169" s="29"/>
      <c r="E169" s="30" t="s">
        <v>260</v>
      </c>
      <c r="F169" s="30" t="s">
        <v>435</v>
      </c>
      <c r="G169" s="30"/>
      <c r="H169" s="30" t="s">
        <v>251</v>
      </c>
      <c r="I169" s="30" t="s">
        <v>256</v>
      </c>
      <c r="J169" s="30">
        <v>61160</v>
      </c>
      <c r="K169" s="29">
        <v>2014</v>
      </c>
      <c r="L169" s="29"/>
      <c r="M169" s="29">
        <v>2008</v>
      </c>
      <c r="N169" s="31">
        <f>54805*0.95</f>
        <v>52064.75</v>
      </c>
      <c r="O169" s="47" t="s">
        <v>498</v>
      </c>
      <c r="P169" s="33">
        <f t="shared" si="39"/>
        <v>0</v>
      </c>
      <c r="Q169" s="31">
        <f t="shared" si="32"/>
        <v>52064.75</v>
      </c>
      <c r="R169" s="43">
        <v>67767</v>
      </c>
      <c r="S169" s="34">
        <f t="shared" si="33"/>
        <v>1.3016000000000001</v>
      </c>
      <c r="T169" s="35">
        <f t="shared" si="34"/>
        <v>3</v>
      </c>
      <c r="U169" s="31">
        <f t="shared" si="35"/>
        <v>49087</v>
      </c>
      <c r="V169" s="35">
        <f>IF(T169&gt;$E$6,$E$6-$D$6,T169-$D$6)</f>
        <v>1</v>
      </c>
      <c r="W169" s="31">
        <f>ROUND(U169+(U169*$I$6*V169),0)</f>
        <v>49823</v>
      </c>
      <c r="X169" s="34">
        <f t="shared" si="36"/>
        <v>1.3601549485177529</v>
      </c>
      <c r="Y169" s="29">
        <f t="shared" si="37"/>
        <v>17944</v>
      </c>
      <c r="Z169" s="33">
        <f t="shared" si="38"/>
        <v>0</v>
      </c>
    </row>
    <row r="170" spans="1:26" s="36" customFormat="1">
      <c r="A170" s="29" t="s">
        <v>575</v>
      </c>
      <c r="B170" s="29" t="s">
        <v>388</v>
      </c>
      <c r="C170" s="42" t="s">
        <v>108</v>
      </c>
      <c r="D170" s="29">
        <v>-0.25</v>
      </c>
      <c r="E170" s="30" t="s">
        <v>267</v>
      </c>
      <c r="F170" s="30" t="s">
        <v>435</v>
      </c>
      <c r="G170" s="30"/>
      <c r="H170" s="30" t="s">
        <v>252</v>
      </c>
      <c r="I170" s="30" t="s">
        <v>257</v>
      </c>
      <c r="J170" s="30">
        <v>61120</v>
      </c>
      <c r="K170" s="29">
        <v>2009</v>
      </c>
      <c r="L170" s="29"/>
      <c r="M170" s="29">
        <v>2000</v>
      </c>
      <c r="N170" s="31">
        <v>103938</v>
      </c>
      <c r="O170" s="47" t="s">
        <v>497</v>
      </c>
      <c r="P170" s="33">
        <f t="shared" si="39"/>
        <v>-2598.4500000000003</v>
      </c>
      <c r="Q170" s="31">
        <f t="shared" si="32"/>
        <v>101339.55</v>
      </c>
      <c r="R170" s="43">
        <v>94777</v>
      </c>
      <c r="S170" s="34">
        <f t="shared" si="33"/>
        <v>0.93520000000000003</v>
      </c>
      <c r="T170" s="35">
        <f t="shared" si="34"/>
        <v>8</v>
      </c>
      <c r="U170" s="31">
        <f t="shared" si="35"/>
        <v>95543</v>
      </c>
      <c r="V170" s="35">
        <f>IF(T170&gt;$E$2,$E$2+(T170-$E$2)/2-$D$2,T170-$D$2)</f>
        <v>-3</v>
      </c>
      <c r="W170" s="31">
        <f>ROUND(U170+(U170*$I$2*V170),0)</f>
        <v>92677</v>
      </c>
      <c r="X170" s="34">
        <f t="shared" si="36"/>
        <v>1.0226593437422447</v>
      </c>
      <c r="Y170" s="29">
        <f t="shared" si="37"/>
        <v>2100</v>
      </c>
      <c r="Z170" s="33">
        <f t="shared" si="38"/>
        <v>0</v>
      </c>
    </row>
    <row r="171" spans="1:26" s="36" customFormat="1">
      <c r="A171" s="29" t="s">
        <v>575</v>
      </c>
      <c r="B171" s="29" t="s">
        <v>388</v>
      </c>
      <c r="C171" s="42" t="s">
        <v>129</v>
      </c>
      <c r="D171" s="29">
        <v>-0.25</v>
      </c>
      <c r="E171" s="30" t="s">
        <v>268</v>
      </c>
      <c r="F171" s="30" t="s">
        <v>435</v>
      </c>
      <c r="G171" s="30"/>
      <c r="H171" s="30" t="s">
        <v>252</v>
      </c>
      <c r="I171" s="30" t="s">
        <v>329</v>
      </c>
      <c r="J171" s="30">
        <v>61140</v>
      </c>
      <c r="K171" s="29">
        <v>2010</v>
      </c>
      <c r="L171" s="29"/>
      <c r="M171" s="29">
        <v>2004</v>
      </c>
      <c r="N171" s="31">
        <v>78553</v>
      </c>
      <c r="O171" s="47" t="s">
        <v>497</v>
      </c>
      <c r="P171" s="33">
        <f t="shared" si="39"/>
        <v>-1963.825</v>
      </c>
      <c r="Q171" s="31">
        <f t="shared" si="32"/>
        <v>76589.175000000003</v>
      </c>
      <c r="R171" s="43">
        <v>75625</v>
      </c>
      <c r="S171" s="34">
        <f t="shared" si="33"/>
        <v>0.98740000000000006</v>
      </c>
      <c r="T171" s="35">
        <f t="shared" si="34"/>
        <v>7</v>
      </c>
      <c r="U171" s="31">
        <f t="shared" si="35"/>
        <v>72208</v>
      </c>
      <c r="V171" s="35">
        <f>IF(T171&gt;$E$3,$E$3-$D$3,T171-$D$3)</f>
        <v>4</v>
      </c>
      <c r="W171" s="31">
        <f>ROUND(U171+(U171*$I$3*V171),0)</f>
        <v>76540</v>
      </c>
      <c r="X171" s="34">
        <f t="shared" si="36"/>
        <v>0.98804546642278546</v>
      </c>
      <c r="Y171" s="29">
        <f t="shared" si="37"/>
        <v>-915</v>
      </c>
      <c r="Z171" s="33">
        <f t="shared" si="38"/>
        <v>-915</v>
      </c>
    </row>
    <row r="172" spans="1:26" s="36" customFormat="1">
      <c r="A172" s="29" t="s">
        <v>575</v>
      </c>
      <c r="B172" s="29" t="s">
        <v>388</v>
      </c>
      <c r="C172" s="42" t="s">
        <v>161</v>
      </c>
      <c r="D172" s="29">
        <v>-0.25</v>
      </c>
      <c r="E172" s="30" t="s">
        <v>267</v>
      </c>
      <c r="F172" s="30" t="s">
        <v>435</v>
      </c>
      <c r="G172" s="30"/>
      <c r="H172" s="30" t="s">
        <v>252</v>
      </c>
      <c r="I172" s="30" t="s">
        <v>329</v>
      </c>
      <c r="J172" s="30">
        <v>61140</v>
      </c>
      <c r="K172" s="29">
        <v>2013</v>
      </c>
      <c r="L172" s="29"/>
      <c r="M172" s="29">
        <v>2007</v>
      </c>
      <c r="N172" s="31">
        <v>78553</v>
      </c>
      <c r="O172" s="47" t="s">
        <v>497</v>
      </c>
      <c r="P172" s="33">
        <f t="shared" si="39"/>
        <v>-1963.825</v>
      </c>
      <c r="Q172" s="31">
        <f t="shared" si="32"/>
        <v>76589.175000000003</v>
      </c>
      <c r="R172" s="43">
        <v>74513</v>
      </c>
      <c r="S172" s="34">
        <f t="shared" si="33"/>
        <v>0.97289999999999999</v>
      </c>
      <c r="T172" s="35">
        <f t="shared" si="34"/>
        <v>4</v>
      </c>
      <c r="U172" s="31">
        <f t="shared" si="35"/>
        <v>72208</v>
      </c>
      <c r="V172" s="35">
        <f>IF(T172&gt;$E$3,$E$3-$D$3,T172-$D$3)</f>
        <v>1</v>
      </c>
      <c r="W172" s="31">
        <f>ROUND(U172+(U172*$I$3*V172),0)</f>
        <v>73291</v>
      </c>
      <c r="X172" s="34">
        <f t="shared" si="36"/>
        <v>1.0166732613827072</v>
      </c>
      <c r="Y172" s="29">
        <f t="shared" si="37"/>
        <v>1222</v>
      </c>
      <c r="Z172" s="33">
        <f t="shared" si="38"/>
        <v>0</v>
      </c>
    </row>
    <row r="173" spans="1:26" s="36" customFormat="1">
      <c r="A173" s="29" t="s">
        <v>575</v>
      </c>
      <c r="B173" s="29" t="s">
        <v>388</v>
      </c>
      <c r="C173" s="42" t="s">
        <v>422</v>
      </c>
      <c r="D173" s="29">
        <v>-0.25</v>
      </c>
      <c r="E173" s="30" t="s">
        <v>488</v>
      </c>
      <c r="F173" s="30" t="s">
        <v>251</v>
      </c>
      <c r="G173" s="30"/>
      <c r="H173" s="30" t="s">
        <v>251</v>
      </c>
      <c r="I173" s="30" t="s">
        <v>256</v>
      </c>
      <c r="J173" s="30">
        <v>61160</v>
      </c>
      <c r="K173" s="29">
        <v>2011</v>
      </c>
      <c r="L173" s="29"/>
      <c r="M173" s="29">
        <v>2011</v>
      </c>
      <c r="N173" s="31">
        <v>66559</v>
      </c>
      <c r="O173" s="47" t="s">
        <v>497</v>
      </c>
      <c r="P173" s="33">
        <f t="shared" si="39"/>
        <v>-1663.9750000000001</v>
      </c>
      <c r="Q173" s="31">
        <f t="shared" si="32"/>
        <v>64895.025000000001</v>
      </c>
      <c r="R173" s="43">
        <v>63357</v>
      </c>
      <c r="S173" s="34">
        <f t="shared" si="33"/>
        <v>0.97629999999999995</v>
      </c>
      <c r="T173" s="35">
        <f t="shared" si="34"/>
        <v>6</v>
      </c>
      <c r="U173" s="31">
        <f t="shared" si="35"/>
        <v>61183</v>
      </c>
      <c r="V173" s="35">
        <f>IF(T173&gt;$E$6,$E$6-$D$6,T173-$D$6)</f>
        <v>4</v>
      </c>
      <c r="W173" s="31">
        <f>ROUND(U173+(U173*$I$6*V173),0)</f>
        <v>64854</v>
      </c>
      <c r="X173" s="34">
        <f t="shared" si="36"/>
        <v>0.97691738366176339</v>
      </c>
      <c r="Y173" s="29">
        <f t="shared" si="37"/>
        <v>-1497</v>
      </c>
      <c r="Z173" s="33">
        <f t="shared" si="38"/>
        <v>-1497</v>
      </c>
    </row>
    <row r="174" spans="1:26" s="36" customFormat="1">
      <c r="A174" s="29" t="s">
        <v>575</v>
      </c>
      <c r="B174" s="29" t="s">
        <v>388</v>
      </c>
      <c r="C174" s="42" t="s">
        <v>618</v>
      </c>
      <c r="D174" s="29"/>
      <c r="E174" s="30" t="s">
        <v>267</v>
      </c>
      <c r="F174" s="30" t="s">
        <v>435</v>
      </c>
      <c r="G174" s="30"/>
      <c r="H174" s="30" t="s">
        <v>251</v>
      </c>
      <c r="I174" s="30" t="s">
        <v>256</v>
      </c>
      <c r="J174" s="30">
        <v>61160</v>
      </c>
      <c r="K174" s="29">
        <v>2016</v>
      </c>
      <c r="L174" s="29"/>
      <c r="M174" s="29">
        <v>2016</v>
      </c>
      <c r="N174" s="31">
        <v>66559</v>
      </c>
      <c r="O174" s="47" t="s">
        <v>497</v>
      </c>
      <c r="P174" s="33">
        <f t="shared" si="39"/>
        <v>0</v>
      </c>
      <c r="Q174" s="31">
        <f t="shared" si="32"/>
        <v>66559</v>
      </c>
      <c r="R174" s="43">
        <v>66300</v>
      </c>
      <c r="S174" s="34">
        <f t="shared" si="33"/>
        <v>0.99609999999999999</v>
      </c>
      <c r="T174" s="35">
        <f t="shared" si="34"/>
        <v>1</v>
      </c>
      <c r="U174" s="31">
        <f t="shared" si="35"/>
        <v>62752</v>
      </c>
      <c r="V174" s="35">
        <f>IF(T174&gt;$E$6,$E$6-$D$6,T174-$D$6)</f>
        <v>-1</v>
      </c>
      <c r="W174" s="31">
        <f>ROUND(U174+(U174*$I$6*V174),0)</f>
        <v>61811</v>
      </c>
      <c r="X174" s="34">
        <f t="shared" si="36"/>
        <v>1.0726246137418907</v>
      </c>
      <c r="Y174" s="29">
        <f t="shared" si="37"/>
        <v>4489</v>
      </c>
      <c r="Z174" s="33">
        <f t="shared" si="38"/>
        <v>0</v>
      </c>
    </row>
    <row r="175" spans="1:26" s="36" customFormat="1">
      <c r="A175" s="29" t="s">
        <v>575</v>
      </c>
      <c r="B175" s="29" t="s">
        <v>209</v>
      </c>
      <c r="C175" s="42" t="s">
        <v>0</v>
      </c>
      <c r="D175" s="29"/>
      <c r="E175" s="30" t="s">
        <v>259</v>
      </c>
      <c r="F175" s="30" t="s">
        <v>435</v>
      </c>
      <c r="G175" s="30"/>
      <c r="H175" s="30" t="s">
        <v>252</v>
      </c>
      <c r="I175" s="30" t="s">
        <v>257</v>
      </c>
      <c r="J175" s="30">
        <v>61120</v>
      </c>
      <c r="K175" s="29">
        <v>2015</v>
      </c>
      <c r="L175" s="29"/>
      <c r="M175" s="29">
        <v>1996</v>
      </c>
      <c r="N175" s="31">
        <v>114172</v>
      </c>
      <c r="O175" s="32" t="s">
        <v>167</v>
      </c>
      <c r="P175" s="33">
        <f t="shared" si="39"/>
        <v>0</v>
      </c>
      <c r="Q175" s="31">
        <f t="shared" si="32"/>
        <v>114172</v>
      </c>
      <c r="R175" s="43">
        <v>95379</v>
      </c>
      <c r="S175" s="34">
        <f t="shared" si="33"/>
        <v>0.83540000000000003</v>
      </c>
      <c r="T175" s="35">
        <f t="shared" si="34"/>
        <v>2</v>
      </c>
      <c r="U175" s="31">
        <f t="shared" si="35"/>
        <v>107641</v>
      </c>
      <c r="V175" s="35">
        <f>IF(T175&gt;$E$2,$E$2+(T175-$E$2)/2-$D$2,T175-$D$2)</f>
        <v>-9</v>
      </c>
      <c r="W175" s="31">
        <f>ROUND(U175+(U175*$I$2*V175),0)</f>
        <v>97953</v>
      </c>
      <c r="X175" s="34">
        <f t="shared" si="36"/>
        <v>0.97372209120700748</v>
      </c>
      <c r="Y175" s="29">
        <f t="shared" si="37"/>
        <v>-2574</v>
      </c>
      <c r="Z175" s="33">
        <f t="shared" si="38"/>
        <v>-2574</v>
      </c>
    </row>
    <row r="176" spans="1:26" s="36" customFormat="1">
      <c r="A176" s="29" t="s">
        <v>575</v>
      </c>
      <c r="B176" s="29" t="s">
        <v>209</v>
      </c>
      <c r="C176" s="42" t="s">
        <v>111</v>
      </c>
      <c r="D176" s="29"/>
      <c r="E176" s="30" t="s">
        <v>259</v>
      </c>
      <c r="F176" s="30" t="s">
        <v>435</v>
      </c>
      <c r="G176" s="30"/>
      <c r="H176" s="30" t="s">
        <v>252</v>
      </c>
      <c r="I176" s="30" t="s">
        <v>257</v>
      </c>
      <c r="J176" s="30">
        <v>61120</v>
      </c>
      <c r="K176" s="29">
        <v>2014</v>
      </c>
      <c r="L176" s="29"/>
      <c r="M176" s="29">
        <v>2003</v>
      </c>
      <c r="N176" s="31">
        <v>114172</v>
      </c>
      <c r="O176" s="32" t="s">
        <v>167</v>
      </c>
      <c r="P176" s="33">
        <f t="shared" si="39"/>
        <v>0</v>
      </c>
      <c r="Q176" s="31">
        <f t="shared" si="32"/>
        <v>114172</v>
      </c>
      <c r="R176" s="43">
        <v>98807</v>
      </c>
      <c r="S176" s="34">
        <f t="shared" si="33"/>
        <v>0.86539999999999995</v>
      </c>
      <c r="T176" s="35">
        <f t="shared" si="34"/>
        <v>3</v>
      </c>
      <c r="U176" s="31">
        <f t="shared" si="35"/>
        <v>107641</v>
      </c>
      <c r="V176" s="35">
        <f>IF(T176&gt;$E$2,$E$2+(T176-$E$2)/2-$D$2,T176-$D$2)</f>
        <v>-8</v>
      </c>
      <c r="W176" s="31">
        <f>ROUND(U176+(U176*$I$2*V176),0)</f>
        <v>99030</v>
      </c>
      <c r="X176" s="34">
        <f t="shared" si="36"/>
        <v>0.99774815712410381</v>
      </c>
      <c r="Y176" s="29">
        <f t="shared" si="37"/>
        <v>-223</v>
      </c>
      <c r="Z176" s="33">
        <f t="shared" si="38"/>
        <v>-223</v>
      </c>
    </row>
    <row r="177" spans="1:26" s="36" customFormat="1">
      <c r="A177" s="29" t="s">
        <v>575</v>
      </c>
      <c r="B177" s="29" t="s">
        <v>209</v>
      </c>
      <c r="C177" s="42" t="s">
        <v>31</v>
      </c>
      <c r="D177" s="29"/>
      <c r="E177" s="30" t="s">
        <v>259</v>
      </c>
      <c r="F177" s="30" t="s">
        <v>435</v>
      </c>
      <c r="G177" s="30"/>
      <c r="H177" s="30" t="s">
        <v>252</v>
      </c>
      <c r="I177" s="30" t="s">
        <v>329</v>
      </c>
      <c r="J177" s="30">
        <v>61140</v>
      </c>
      <c r="K177" s="29">
        <v>2012</v>
      </c>
      <c r="L177" s="29"/>
      <c r="M177" s="29">
        <v>2007</v>
      </c>
      <c r="N177" s="31">
        <v>96422</v>
      </c>
      <c r="O177" s="32" t="s">
        <v>167</v>
      </c>
      <c r="P177" s="33">
        <f t="shared" si="39"/>
        <v>0</v>
      </c>
      <c r="Q177" s="31">
        <f t="shared" si="32"/>
        <v>96422</v>
      </c>
      <c r="R177" s="43">
        <v>81487</v>
      </c>
      <c r="S177" s="34">
        <f t="shared" si="33"/>
        <v>0.84509999999999996</v>
      </c>
      <c r="T177" s="35">
        <f t="shared" si="34"/>
        <v>5</v>
      </c>
      <c r="U177" s="31">
        <f t="shared" si="35"/>
        <v>90907</v>
      </c>
      <c r="V177" s="35">
        <f>IF(T177&gt;$E$3,$E$3-$D$3,T177-$D$3)</f>
        <v>2</v>
      </c>
      <c r="W177" s="31">
        <f>ROUND(U177+(U177*$I$3*V177),0)</f>
        <v>93634</v>
      </c>
      <c r="X177" s="34">
        <f t="shared" si="36"/>
        <v>0.87027148258111375</v>
      </c>
      <c r="Y177" s="29">
        <f t="shared" si="37"/>
        <v>-12147</v>
      </c>
      <c r="Z177" s="33">
        <f t="shared" si="38"/>
        <v>-12147</v>
      </c>
    </row>
    <row r="178" spans="1:26" s="36" customFormat="1">
      <c r="A178" s="29" t="s">
        <v>575</v>
      </c>
      <c r="B178" s="29" t="s">
        <v>209</v>
      </c>
      <c r="C178" s="42" t="s">
        <v>50</v>
      </c>
      <c r="D178" s="29">
        <v>-1</v>
      </c>
      <c r="E178" s="30" t="s">
        <v>260</v>
      </c>
      <c r="F178" s="30" t="s">
        <v>435</v>
      </c>
      <c r="G178" s="30"/>
      <c r="H178" s="30" t="s">
        <v>252</v>
      </c>
      <c r="I178" s="30" t="s">
        <v>329</v>
      </c>
      <c r="J178" s="30">
        <v>61140</v>
      </c>
      <c r="K178" s="29">
        <v>2010</v>
      </c>
      <c r="L178" s="29"/>
      <c r="M178" s="29">
        <v>1999</v>
      </c>
      <c r="N178" s="31">
        <v>96422</v>
      </c>
      <c r="O178" s="32" t="s">
        <v>167</v>
      </c>
      <c r="P178" s="33">
        <f t="shared" si="39"/>
        <v>-9642.2000000000007</v>
      </c>
      <c r="Q178" s="31">
        <f t="shared" si="32"/>
        <v>86779.8</v>
      </c>
      <c r="R178" s="43">
        <v>78557</v>
      </c>
      <c r="S178" s="34">
        <f t="shared" si="33"/>
        <v>0.9052</v>
      </c>
      <c r="T178" s="35">
        <f t="shared" si="34"/>
        <v>7</v>
      </c>
      <c r="U178" s="31">
        <f t="shared" si="35"/>
        <v>81816</v>
      </c>
      <c r="V178" s="35">
        <f>IF(T178&gt;$E$3,$E$3-$D$3,T178-$D$3)</f>
        <v>4</v>
      </c>
      <c r="W178" s="31">
        <f>ROUND(U178+(U178*$I$3*V178),0)</f>
        <v>86725</v>
      </c>
      <c r="X178" s="34">
        <f t="shared" si="36"/>
        <v>0.9058172383972326</v>
      </c>
      <c r="Y178" s="29">
        <f t="shared" si="37"/>
        <v>-8168</v>
      </c>
      <c r="Z178" s="33">
        <f t="shared" si="38"/>
        <v>-8168</v>
      </c>
    </row>
    <row r="179" spans="1:26" s="36" customFormat="1">
      <c r="A179" s="29" t="s">
        <v>575</v>
      </c>
      <c r="B179" s="29" t="s">
        <v>209</v>
      </c>
      <c r="C179" s="42" t="s">
        <v>155</v>
      </c>
      <c r="D179" s="29"/>
      <c r="E179" s="30" t="s">
        <v>260</v>
      </c>
      <c r="F179" s="30" t="s">
        <v>435</v>
      </c>
      <c r="G179" s="30"/>
      <c r="H179" s="30" t="s">
        <v>252</v>
      </c>
      <c r="I179" s="30" t="s">
        <v>329</v>
      </c>
      <c r="J179" s="30">
        <v>61140</v>
      </c>
      <c r="K179" s="29">
        <v>2013</v>
      </c>
      <c r="L179" s="29"/>
      <c r="M179" s="29">
        <v>2006</v>
      </c>
      <c r="N179" s="31">
        <v>96422</v>
      </c>
      <c r="O179" s="32" t="s">
        <v>167</v>
      </c>
      <c r="P179" s="33">
        <f t="shared" si="39"/>
        <v>0</v>
      </c>
      <c r="Q179" s="31">
        <f t="shared" si="32"/>
        <v>96422</v>
      </c>
      <c r="R179" s="43">
        <v>75636</v>
      </c>
      <c r="S179" s="34">
        <f t="shared" si="33"/>
        <v>0.78439999999999999</v>
      </c>
      <c r="T179" s="35">
        <f t="shared" si="34"/>
        <v>4</v>
      </c>
      <c r="U179" s="31">
        <f t="shared" si="35"/>
        <v>90907</v>
      </c>
      <c r="V179" s="35">
        <f>IF(T179&gt;$E$3,$E$3-$D$3,T179-$D$3)</f>
        <v>1</v>
      </c>
      <c r="W179" s="31">
        <f>ROUND(U179+(U179*$I$3*V179),0)</f>
        <v>92271</v>
      </c>
      <c r="X179" s="34">
        <f t="shared" si="36"/>
        <v>0.81971583704522544</v>
      </c>
      <c r="Y179" s="29">
        <f t="shared" si="37"/>
        <v>-16635</v>
      </c>
      <c r="Z179" s="33">
        <f t="shared" si="38"/>
        <v>-16635</v>
      </c>
    </row>
    <row r="180" spans="1:26" s="36" customFormat="1">
      <c r="A180" s="29" t="s">
        <v>575</v>
      </c>
      <c r="B180" s="29" t="s">
        <v>209</v>
      </c>
      <c r="C180" s="42" t="s">
        <v>685</v>
      </c>
      <c r="D180" s="29"/>
      <c r="E180" s="30" t="s">
        <v>259</v>
      </c>
      <c r="F180" s="30" t="s">
        <v>435</v>
      </c>
      <c r="G180" s="30"/>
      <c r="H180" s="30" t="s">
        <v>253</v>
      </c>
      <c r="I180" s="30" t="s">
        <v>255</v>
      </c>
      <c r="J180" s="30">
        <v>61150</v>
      </c>
      <c r="K180" s="29">
        <v>2017</v>
      </c>
      <c r="L180" s="29"/>
      <c r="M180" s="29">
        <v>2017</v>
      </c>
      <c r="N180" s="31">
        <v>83944</v>
      </c>
      <c r="O180" s="32" t="s">
        <v>167</v>
      </c>
      <c r="P180" s="33">
        <f t="shared" si="39"/>
        <v>0</v>
      </c>
      <c r="Q180" s="31">
        <f t="shared" si="32"/>
        <v>83944</v>
      </c>
      <c r="R180" s="43">
        <v>76000</v>
      </c>
      <c r="S180" s="34">
        <f t="shared" si="33"/>
        <v>0.90539999999999998</v>
      </c>
      <c r="T180" s="35">
        <f t="shared" si="34"/>
        <v>0</v>
      </c>
      <c r="U180" s="31">
        <f t="shared" si="35"/>
        <v>79142</v>
      </c>
      <c r="V180" s="35">
        <f t="shared" ref="V180:V185" si="42">IF(T180&gt;$E$4,$E$4-$D$4,T180-$D$4)</f>
        <v>-2</v>
      </c>
      <c r="W180" s="31">
        <f t="shared" ref="W180:W185" si="43">ROUND(U180+(U180*$I$4*V180),0)</f>
        <v>76768</v>
      </c>
      <c r="X180" s="34">
        <f t="shared" si="36"/>
        <v>0.98999583159649851</v>
      </c>
      <c r="Y180" s="29">
        <f t="shared" si="37"/>
        <v>-768</v>
      </c>
      <c r="Z180" s="33">
        <f t="shared" si="38"/>
        <v>-768</v>
      </c>
    </row>
    <row r="181" spans="1:26" s="36" customFormat="1">
      <c r="A181" s="29" t="s">
        <v>575</v>
      </c>
      <c r="B181" s="29" t="s">
        <v>209</v>
      </c>
      <c r="C181" s="42" t="s">
        <v>599</v>
      </c>
      <c r="D181" s="29"/>
      <c r="E181" s="30" t="s">
        <v>259</v>
      </c>
      <c r="F181" s="30" t="s">
        <v>435</v>
      </c>
      <c r="G181" s="30"/>
      <c r="H181" s="30" t="s">
        <v>253</v>
      </c>
      <c r="I181" s="30" t="s">
        <v>255</v>
      </c>
      <c r="J181" s="30">
        <v>61150</v>
      </c>
      <c r="K181" s="29">
        <v>2015</v>
      </c>
      <c r="L181" s="29">
        <v>1</v>
      </c>
      <c r="M181" s="29">
        <v>2015</v>
      </c>
      <c r="N181" s="31">
        <v>83944</v>
      </c>
      <c r="O181" s="32" t="s">
        <v>167</v>
      </c>
      <c r="P181" s="33">
        <f t="shared" si="39"/>
        <v>0</v>
      </c>
      <c r="Q181" s="31">
        <f t="shared" si="32"/>
        <v>83944</v>
      </c>
      <c r="R181" s="43">
        <v>73868</v>
      </c>
      <c r="S181" s="34">
        <f t="shared" si="33"/>
        <v>0.88</v>
      </c>
      <c r="T181" s="35">
        <f t="shared" si="34"/>
        <v>3</v>
      </c>
      <c r="U181" s="31">
        <f t="shared" si="35"/>
        <v>79142</v>
      </c>
      <c r="V181" s="35">
        <f t="shared" si="42"/>
        <v>1</v>
      </c>
      <c r="W181" s="31">
        <f t="shared" si="43"/>
        <v>80329</v>
      </c>
      <c r="X181" s="34">
        <f t="shared" si="36"/>
        <v>0.91956827546714137</v>
      </c>
      <c r="Y181" s="29">
        <f t="shared" si="37"/>
        <v>-6461</v>
      </c>
      <c r="Z181" s="33">
        <f t="shared" si="38"/>
        <v>-6461</v>
      </c>
    </row>
    <row r="182" spans="1:26" s="36" customFormat="1">
      <c r="A182" s="29" t="s">
        <v>575</v>
      </c>
      <c r="B182" s="29" t="s">
        <v>209</v>
      </c>
      <c r="C182" s="42" t="s">
        <v>619</v>
      </c>
      <c r="D182" s="29"/>
      <c r="E182" s="30" t="s">
        <v>259</v>
      </c>
      <c r="F182" s="30" t="s">
        <v>435</v>
      </c>
      <c r="G182" s="30" t="s">
        <v>218</v>
      </c>
      <c r="H182" s="30" t="s">
        <v>253</v>
      </c>
      <c r="I182" s="30" t="s">
        <v>255</v>
      </c>
      <c r="J182" s="30">
        <v>61150</v>
      </c>
      <c r="K182" s="29">
        <v>2016</v>
      </c>
      <c r="L182" s="29">
        <v>2</v>
      </c>
      <c r="M182" s="29">
        <v>2016</v>
      </c>
      <c r="N182" s="31">
        <v>83944</v>
      </c>
      <c r="O182" s="32" t="s">
        <v>167</v>
      </c>
      <c r="P182" s="33">
        <f t="shared" si="39"/>
        <v>0</v>
      </c>
      <c r="Q182" s="31">
        <f t="shared" si="32"/>
        <v>83944</v>
      </c>
      <c r="R182" s="43">
        <v>77520</v>
      </c>
      <c r="S182" s="34">
        <f t="shared" si="33"/>
        <v>0.92349999999999999</v>
      </c>
      <c r="T182" s="35">
        <f t="shared" si="34"/>
        <v>3</v>
      </c>
      <c r="U182" s="31">
        <f t="shared" si="35"/>
        <v>79142</v>
      </c>
      <c r="V182" s="35">
        <f t="shared" si="42"/>
        <v>1</v>
      </c>
      <c r="W182" s="31">
        <f t="shared" si="43"/>
        <v>80329</v>
      </c>
      <c r="X182" s="34">
        <f t="shared" si="36"/>
        <v>0.9650313087427953</v>
      </c>
      <c r="Y182" s="29">
        <f t="shared" si="37"/>
        <v>-2809</v>
      </c>
      <c r="Z182" s="33">
        <f t="shared" si="38"/>
        <v>-2809</v>
      </c>
    </row>
    <row r="183" spans="1:26" s="36" customFormat="1">
      <c r="A183" s="29" t="s">
        <v>575</v>
      </c>
      <c r="B183" s="29" t="s">
        <v>209</v>
      </c>
      <c r="C183" s="42" t="s">
        <v>564</v>
      </c>
      <c r="D183" s="29"/>
      <c r="E183" s="30" t="s">
        <v>259</v>
      </c>
      <c r="F183" s="30" t="s">
        <v>435</v>
      </c>
      <c r="G183" s="30"/>
      <c r="H183" s="30" t="s">
        <v>253</v>
      </c>
      <c r="I183" s="30" t="s">
        <v>255</v>
      </c>
      <c r="J183" s="30">
        <v>61150</v>
      </c>
      <c r="K183" s="29">
        <v>2014</v>
      </c>
      <c r="L183" s="29"/>
      <c r="M183" s="29">
        <v>2014</v>
      </c>
      <c r="N183" s="31">
        <v>83944</v>
      </c>
      <c r="O183" s="32" t="s">
        <v>167</v>
      </c>
      <c r="P183" s="33">
        <f t="shared" si="39"/>
        <v>0</v>
      </c>
      <c r="Q183" s="31">
        <f t="shared" si="32"/>
        <v>83944</v>
      </c>
      <c r="R183" s="43">
        <v>74285</v>
      </c>
      <c r="S183" s="34">
        <f t="shared" si="33"/>
        <v>0.88490000000000002</v>
      </c>
      <c r="T183" s="35">
        <f t="shared" si="34"/>
        <v>3</v>
      </c>
      <c r="U183" s="31">
        <f t="shared" si="35"/>
        <v>79142</v>
      </c>
      <c r="V183" s="35">
        <f t="shared" si="42"/>
        <v>1</v>
      </c>
      <c r="W183" s="31">
        <f t="shared" si="43"/>
        <v>80329</v>
      </c>
      <c r="X183" s="34">
        <f t="shared" si="36"/>
        <v>0.92475942685705037</v>
      </c>
      <c r="Y183" s="29">
        <f t="shared" si="37"/>
        <v>-6044</v>
      </c>
      <c r="Z183" s="33">
        <f t="shared" si="38"/>
        <v>-6044</v>
      </c>
    </row>
    <row r="184" spans="1:26" s="36" customFormat="1">
      <c r="A184" s="29" t="s">
        <v>575</v>
      </c>
      <c r="B184" s="29" t="s">
        <v>209</v>
      </c>
      <c r="C184" s="42" t="s">
        <v>531</v>
      </c>
      <c r="D184" s="29"/>
      <c r="E184" s="30" t="s">
        <v>259</v>
      </c>
      <c r="F184" s="30" t="s">
        <v>435</v>
      </c>
      <c r="G184" s="30"/>
      <c r="H184" s="30" t="s">
        <v>253</v>
      </c>
      <c r="I184" s="30" t="s">
        <v>255</v>
      </c>
      <c r="J184" s="30">
        <v>61150</v>
      </c>
      <c r="K184" s="29">
        <v>2014</v>
      </c>
      <c r="L184" s="29">
        <v>1</v>
      </c>
      <c r="M184" s="29">
        <v>2013</v>
      </c>
      <c r="N184" s="31">
        <v>83944</v>
      </c>
      <c r="O184" s="32" t="s">
        <v>167</v>
      </c>
      <c r="P184" s="33">
        <f t="shared" si="39"/>
        <v>0</v>
      </c>
      <c r="Q184" s="31">
        <f t="shared" si="32"/>
        <v>83944</v>
      </c>
      <c r="R184" s="43">
        <v>66676</v>
      </c>
      <c r="S184" s="34">
        <f t="shared" si="33"/>
        <v>0.79430000000000001</v>
      </c>
      <c r="T184" s="35">
        <f t="shared" si="34"/>
        <v>4</v>
      </c>
      <c r="U184" s="31">
        <f t="shared" si="35"/>
        <v>79142</v>
      </c>
      <c r="V184" s="35">
        <f t="shared" si="42"/>
        <v>2</v>
      </c>
      <c r="W184" s="31">
        <f t="shared" si="43"/>
        <v>81516</v>
      </c>
      <c r="X184" s="34">
        <f t="shared" si="36"/>
        <v>0.81794985033613032</v>
      </c>
      <c r="Y184" s="29">
        <f t="shared" si="37"/>
        <v>-14840</v>
      </c>
      <c r="Z184" s="33">
        <f t="shared" si="38"/>
        <v>-14840</v>
      </c>
    </row>
    <row r="185" spans="1:26" s="36" customFormat="1">
      <c r="A185" s="29" t="s">
        <v>575</v>
      </c>
      <c r="B185" s="29" t="s">
        <v>209</v>
      </c>
      <c r="C185" s="42" t="s">
        <v>426</v>
      </c>
      <c r="D185" s="29"/>
      <c r="E185" s="30" t="s">
        <v>259</v>
      </c>
      <c r="F185" s="30" t="s">
        <v>435</v>
      </c>
      <c r="G185" s="30"/>
      <c r="H185" s="30" t="s">
        <v>253</v>
      </c>
      <c r="I185" s="30" t="s">
        <v>255</v>
      </c>
      <c r="J185" s="30">
        <v>61150</v>
      </c>
      <c r="K185" s="29">
        <v>2012</v>
      </c>
      <c r="L185" s="29"/>
      <c r="M185" s="29">
        <v>2012</v>
      </c>
      <c r="N185" s="31">
        <v>83944</v>
      </c>
      <c r="O185" s="32" t="s">
        <v>167</v>
      </c>
      <c r="P185" s="33">
        <f t="shared" si="39"/>
        <v>0</v>
      </c>
      <c r="Q185" s="31">
        <f t="shared" si="32"/>
        <v>83944</v>
      </c>
      <c r="R185" s="43">
        <v>68168</v>
      </c>
      <c r="S185" s="34">
        <f t="shared" si="33"/>
        <v>0.81210000000000004</v>
      </c>
      <c r="T185" s="35">
        <f t="shared" si="34"/>
        <v>5</v>
      </c>
      <c r="U185" s="31">
        <f t="shared" si="35"/>
        <v>79142</v>
      </c>
      <c r="V185" s="35">
        <f t="shared" si="42"/>
        <v>3</v>
      </c>
      <c r="W185" s="31">
        <f t="shared" si="43"/>
        <v>82703</v>
      </c>
      <c r="X185" s="34">
        <f t="shared" si="36"/>
        <v>0.82425063177877467</v>
      </c>
      <c r="Y185" s="29">
        <f t="shared" si="37"/>
        <v>-14535</v>
      </c>
      <c r="Z185" s="33">
        <f t="shared" si="38"/>
        <v>-14535</v>
      </c>
    </row>
    <row r="186" spans="1:26" s="36" customFormat="1">
      <c r="A186" s="29" t="s">
        <v>575</v>
      </c>
      <c r="B186" s="29" t="s">
        <v>209</v>
      </c>
      <c r="C186" s="42" t="s">
        <v>415</v>
      </c>
      <c r="D186" s="29">
        <v>-1</v>
      </c>
      <c r="E186" s="30" t="s">
        <v>203</v>
      </c>
      <c r="F186" s="30" t="s">
        <v>251</v>
      </c>
      <c r="G186" s="30"/>
      <c r="H186" s="30" t="s">
        <v>251</v>
      </c>
      <c r="I186" s="30" t="s">
        <v>256</v>
      </c>
      <c r="J186" s="30">
        <v>61160</v>
      </c>
      <c r="K186" s="29">
        <v>2012</v>
      </c>
      <c r="L186" s="29"/>
      <c r="M186" s="29">
        <v>2011</v>
      </c>
      <c r="N186" s="31">
        <v>68000</v>
      </c>
      <c r="O186" s="32" t="s">
        <v>167</v>
      </c>
      <c r="P186" s="33">
        <f t="shared" si="39"/>
        <v>-6800</v>
      </c>
      <c r="Q186" s="31">
        <f t="shared" si="32"/>
        <v>61200</v>
      </c>
      <c r="R186" s="43">
        <v>58018</v>
      </c>
      <c r="S186" s="34">
        <f t="shared" si="33"/>
        <v>0.94799999999999995</v>
      </c>
      <c r="T186" s="35">
        <f t="shared" si="34"/>
        <v>5</v>
      </c>
      <c r="U186" s="31">
        <f t="shared" si="35"/>
        <v>57699</v>
      </c>
      <c r="V186" s="35">
        <f t="shared" ref="V186:V194" si="44">IF(T186&gt;$E$6,$E$6-$D$6,T186-$D$6)</f>
        <v>3</v>
      </c>
      <c r="W186" s="31">
        <f t="shared" ref="W186:W194" si="45">ROUND(U186+(U186*$I$6*V186),0)</f>
        <v>60295</v>
      </c>
      <c r="X186" s="34">
        <f t="shared" si="36"/>
        <v>0.96223567459988391</v>
      </c>
      <c r="Y186" s="29">
        <f t="shared" si="37"/>
        <v>-2277</v>
      </c>
      <c r="Z186" s="33">
        <f t="shared" si="38"/>
        <v>-2277</v>
      </c>
    </row>
    <row r="187" spans="1:26" s="36" customFormat="1">
      <c r="A187" s="29" t="s">
        <v>575</v>
      </c>
      <c r="B187" s="29" t="s">
        <v>209</v>
      </c>
      <c r="C187" s="42" t="s">
        <v>365</v>
      </c>
      <c r="D187" s="29">
        <v>-1</v>
      </c>
      <c r="E187" s="30" t="s">
        <v>203</v>
      </c>
      <c r="F187" s="30" t="s">
        <v>251</v>
      </c>
      <c r="G187" s="30"/>
      <c r="H187" s="30" t="s">
        <v>251</v>
      </c>
      <c r="I187" s="30" t="s">
        <v>256</v>
      </c>
      <c r="J187" s="30">
        <v>61160</v>
      </c>
      <c r="K187" s="29">
        <v>2007</v>
      </c>
      <c r="L187" s="29"/>
      <c r="M187" s="29">
        <v>2007</v>
      </c>
      <c r="N187" s="31">
        <v>68000</v>
      </c>
      <c r="O187" s="32" t="s">
        <v>167</v>
      </c>
      <c r="P187" s="33">
        <f t="shared" si="39"/>
        <v>-6800</v>
      </c>
      <c r="Q187" s="31">
        <f t="shared" si="32"/>
        <v>61200</v>
      </c>
      <c r="R187" s="43">
        <v>61039</v>
      </c>
      <c r="S187" s="34">
        <f t="shared" si="33"/>
        <v>0.99739999999999995</v>
      </c>
      <c r="T187" s="35">
        <f t="shared" si="34"/>
        <v>10</v>
      </c>
      <c r="U187" s="31">
        <f t="shared" si="35"/>
        <v>57699</v>
      </c>
      <c r="V187" s="35">
        <f t="shared" si="44"/>
        <v>4</v>
      </c>
      <c r="W187" s="31">
        <f t="shared" si="45"/>
        <v>61161</v>
      </c>
      <c r="X187" s="34">
        <f t="shared" si="36"/>
        <v>0.99800526479292362</v>
      </c>
      <c r="Y187" s="29">
        <f t="shared" si="37"/>
        <v>-122</v>
      </c>
      <c r="Z187" s="33">
        <f t="shared" si="38"/>
        <v>-122</v>
      </c>
    </row>
    <row r="188" spans="1:26" s="36" customFormat="1">
      <c r="A188" s="29" t="s">
        <v>575</v>
      </c>
      <c r="B188" s="29" t="s">
        <v>209</v>
      </c>
      <c r="C188" s="42" t="s">
        <v>620</v>
      </c>
      <c r="D188" s="29">
        <v>-1</v>
      </c>
      <c r="E188" s="30" t="s">
        <v>261</v>
      </c>
      <c r="F188" s="30" t="s">
        <v>251</v>
      </c>
      <c r="G188" s="30" t="s">
        <v>218</v>
      </c>
      <c r="H188" s="30" t="s">
        <v>251</v>
      </c>
      <c r="I188" s="30" t="s">
        <v>256</v>
      </c>
      <c r="J188" s="30">
        <v>61160</v>
      </c>
      <c r="K188" s="29">
        <v>2016</v>
      </c>
      <c r="L188" s="29"/>
      <c r="M188" s="29">
        <v>2016</v>
      </c>
      <c r="N188" s="31">
        <v>68000</v>
      </c>
      <c r="O188" s="32" t="s">
        <v>167</v>
      </c>
      <c r="P188" s="33">
        <f t="shared" si="39"/>
        <v>-6800</v>
      </c>
      <c r="Q188" s="31">
        <f t="shared" si="32"/>
        <v>61200</v>
      </c>
      <c r="R188" s="43">
        <v>57120</v>
      </c>
      <c r="S188" s="34">
        <f t="shared" si="33"/>
        <v>0.93330000000000002</v>
      </c>
      <c r="T188" s="35">
        <f t="shared" si="34"/>
        <v>1</v>
      </c>
      <c r="U188" s="31">
        <f t="shared" si="35"/>
        <v>57699</v>
      </c>
      <c r="V188" s="35">
        <f t="shared" si="44"/>
        <v>-1</v>
      </c>
      <c r="W188" s="31">
        <f t="shared" si="45"/>
        <v>56834</v>
      </c>
      <c r="X188" s="34">
        <f t="shared" si="36"/>
        <v>1.0050321990357884</v>
      </c>
      <c r="Y188" s="29">
        <f t="shared" si="37"/>
        <v>286</v>
      </c>
      <c r="Z188" s="33">
        <f t="shared" si="38"/>
        <v>0</v>
      </c>
    </row>
    <row r="189" spans="1:26" s="36" customFormat="1">
      <c r="A189" s="29" t="s">
        <v>575</v>
      </c>
      <c r="B189" s="29" t="s">
        <v>209</v>
      </c>
      <c r="C189" s="42" t="s">
        <v>686</v>
      </c>
      <c r="D189" s="29">
        <v>-1</v>
      </c>
      <c r="E189" s="30" t="s">
        <v>203</v>
      </c>
      <c r="F189" s="30" t="s">
        <v>251</v>
      </c>
      <c r="G189" s="30"/>
      <c r="H189" s="30" t="s">
        <v>251</v>
      </c>
      <c r="I189" s="30" t="s">
        <v>256</v>
      </c>
      <c r="J189" s="30">
        <v>61160</v>
      </c>
      <c r="K189" s="29">
        <v>2017</v>
      </c>
      <c r="L189" s="29"/>
      <c r="M189" s="29">
        <v>2017</v>
      </c>
      <c r="N189" s="31">
        <v>68000</v>
      </c>
      <c r="O189" s="32" t="s">
        <v>167</v>
      </c>
      <c r="P189" s="33">
        <f t="shared" si="39"/>
        <v>-6800</v>
      </c>
      <c r="Q189" s="31">
        <f t="shared" si="32"/>
        <v>61200</v>
      </c>
      <c r="R189" s="43">
        <v>60000</v>
      </c>
      <c r="S189" s="34">
        <f t="shared" si="33"/>
        <v>0.98040000000000005</v>
      </c>
      <c r="T189" s="35">
        <f t="shared" si="34"/>
        <v>0</v>
      </c>
      <c r="U189" s="31">
        <f t="shared" si="35"/>
        <v>57699</v>
      </c>
      <c r="V189" s="35">
        <f t="shared" si="44"/>
        <v>-2</v>
      </c>
      <c r="W189" s="31">
        <f t="shared" si="45"/>
        <v>55968</v>
      </c>
      <c r="X189" s="34">
        <f t="shared" si="36"/>
        <v>1.0720411663807889</v>
      </c>
      <c r="Y189" s="29">
        <f t="shared" si="37"/>
        <v>4032</v>
      </c>
      <c r="Z189" s="33">
        <f t="shared" si="38"/>
        <v>0</v>
      </c>
    </row>
    <row r="190" spans="1:26" s="36" customFormat="1">
      <c r="A190" s="29" t="s">
        <v>575</v>
      </c>
      <c r="B190" s="29" t="s">
        <v>209</v>
      </c>
      <c r="C190" s="42" t="s">
        <v>516</v>
      </c>
      <c r="D190" s="29">
        <v>-1</v>
      </c>
      <c r="E190" s="30" t="s">
        <v>260</v>
      </c>
      <c r="F190" s="30" t="s">
        <v>251</v>
      </c>
      <c r="G190" s="30" t="s">
        <v>218</v>
      </c>
      <c r="H190" s="30" t="s">
        <v>251</v>
      </c>
      <c r="I190" s="30" t="s">
        <v>256</v>
      </c>
      <c r="J190" s="30">
        <v>61160</v>
      </c>
      <c r="K190" s="29">
        <v>2013</v>
      </c>
      <c r="L190" s="29"/>
      <c r="M190" s="29">
        <v>2013</v>
      </c>
      <c r="N190" s="31">
        <v>68000</v>
      </c>
      <c r="O190" s="32" t="s">
        <v>167</v>
      </c>
      <c r="P190" s="33">
        <f t="shared" si="39"/>
        <v>-6800</v>
      </c>
      <c r="Q190" s="31">
        <f t="shared" si="32"/>
        <v>61200</v>
      </c>
      <c r="R190" s="43">
        <v>53390</v>
      </c>
      <c r="S190" s="34">
        <f t="shared" si="33"/>
        <v>0.87239999999999995</v>
      </c>
      <c r="T190" s="35">
        <f t="shared" si="34"/>
        <v>4</v>
      </c>
      <c r="U190" s="31">
        <f t="shared" si="35"/>
        <v>57699</v>
      </c>
      <c r="V190" s="35">
        <f t="shared" si="44"/>
        <v>2</v>
      </c>
      <c r="W190" s="31">
        <f t="shared" si="45"/>
        <v>59430</v>
      </c>
      <c r="X190" s="34">
        <f t="shared" si="36"/>
        <v>0.89836782769644963</v>
      </c>
      <c r="Y190" s="29">
        <f t="shared" si="37"/>
        <v>-6040</v>
      </c>
      <c r="Z190" s="33">
        <f t="shared" si="38"/>
        <v>-6040</v>
      </c>
    </row>
    <row r="191" spans="1:26" s="36" customFormat="1">
      <c r="A191" s="29" t="s">
        <v>575</v>
      </c>
      <c r="B191" s="29" t="s">
        <v>209</v>
      </c>
      <c r="C191" s="42" t="s">
        <v>417</v>
      </c>
      <c r="D191" s="29">
        <v>-1</v>
      </c>
      <c r="E191" s="30" t="s">
        <v>267</v>
      </c>
      <c r="F191" s="30" t="s">
        <v>435</v>
      </c>
      <c r="G191" s="30"/>
      <c r="H191" s="30" t="s">
        <v>251</v>
      </c>
      <c r="I191" s="30" t="s">
        <v>256</v>
      </c>
      <c r="J191" s="30">
        <v>61160</v>
      </c>
      <c r="K191" s="29">
        <v>2009</v>
      </c>
      <c r="L191" s="29"/>
      <c r="M191" s="29">
        <v>2009</v>
      </c>
      <c r="N191" s="31">
        <v>68000</v>
      </c>
      <c r="O191" s="32" t="s">
        <v>167</v>
      </c>
      <c r="P191" s="33">
        <f t="shared" si="39"/>
        <v>-6800</v>
      </c>
      <c r="Q191" s="31">
        <f t="shared" si="32"/>
        <v>61200</v>
      </c>
      <c r="R191" s="43">
        <v>69642</v>
      </c>
      <c r="S191" s="34">
        <f t="shared" si="33"/>
        <v>1.1378999999999999</v>
      </c>
      <c r="T191" s="35">
        <f t="shared" si="34"/>
        <v>8</v>
      </c>
      <c r="U191" s="31">
        <f t="shared" si="35"/>
        <v>57699</v>
      </c>
      <c r="V191" s="35">
        <f t="shared" si="44"/>
        <v>4</v>
      </c>
      <c r="W191" s="31">
        <f t="shared" si="45"/>
        <v>61161</v>
      </c>
      <c r="X191" s="34">
        <f t="shared" si="36"/>
        <v>1.1386667974689753</v>
      </c>
      <c r="Y191" s="29">
        <f t="shared" si="37"/>
        <v>8481</v>
      </c>
      <c r="Z191" s="33">
        <f t="shared" si="38"/>
        <v>0</v>
      </c>
    </row>
    <row r="192" spans="1:26" s="36" customFormat="1">
      <c r="A192" s="29" t="s">
        <v>575</v>
      </c>
      <c r="B192" s="29" t="s">
        <v>209</v>
      </c>
      <c r="C192" s="42" t="s">
        <v>409</v>
      </c>
      <c r="D192" s="29"/>
      <c r="E192" s="30" t="s">
        <v>259</v>
      </c>
      <c r="F192" s="30" t="s">
        <v>435</v>
      </c>
      <c r="G192" s="30"/>
      <c r="H192" s="30" t="s">
        <v>251</v>
      </c>
      <c r="I192" s="30" t="s">
        <v>256</v>
      </c>
      <c r="J192" s="30">
        <v>61160</v>
      </c>
      <c r="K192" s="29">
        <v>2012</v>
      </c>
      <c r="L192" s="29"/>
      <c r="M192" s="29">
        <v>2001</v>
      </c>
      <c r="N192" s="31">
        <v>68000</v>
      </c>
      <c r="O192" s="32" t="s">
        <v>167</v>
      </c>
      <c r="P192" s="33">
        <f t="shared" si="39"/>
        <v>0</v>
      </c>
      <c r="Q192" s="31">
        <f t="shared" si="32"/>
        <v>68000</v>
      </c>
      <c r="R192" s="43">
        <v>57303</v>
      </c>
      <c r="S192" s="34">
        <f t="shared" si="33"/>
        <v>0.8427</v>
      </c>
      <c r="T192" s="35">
        <f t="shared" si="34"/>
        <v>5</v>
      </c>
      <c r="U192" s="31">
        <f t="shared" si="35"/>
        <v>64110</v>
      </c>
      <c r="V192" s="35">
        <f t="shared" si="44"/>
        <v>3</v>
      </c>
      <c r="W192" s="31">
        <f t="shared" si="45"/>
        <v>66995</v>
      </c>
      <c r="X192" s="34">
        <f t="shared" si="36"/>
        <v>0.8553324874990671</v>
      </c>
      <c r="Y192" s="29">
        <f t="shared" si="37"/>
        <v>-9692</v>
      </c>
      <c r="Z192" s="33">
        <f t="shared" si="38"/>
        <v>-9692</v>
      </c>
    </row>
    <row r="193" spans="1:26" s="36" customFormat="1">
      <c r="A193" s="29" t="s">
        <v>575</v>
      </c>
      <c r="B193" s="29" t="s">
        <v>209</v>
      </c>
      <c r="C193" s="42" t="s">
        <v>444</v>
      </c>
      <c r="D193" s="29">
        <v>-1</v>
      </c>
      <c r="E193" s="30" t="s">
        <v>267</v>
      </c>
      <c r="F193" s="30" t="s">
        <v>435</v>
      </c>
      <c r="G193" s="30"/>
      <c r="H193" s="30" t="s">
        <v>251</v>
      </c>
      <c r="I193" s="30" t="s">
        <v>256</v>
      </c>
      <c r="J193" s="30">
        <v>61160</v>
      </c>
      <c r="K193" s="29">
        <v>2012</v>
      </c>
      <c r="L193" s="29"/>
      <c r="M193" s="29">
        <v>2008</v>
      </c>
      <c r="N193" s="31">
        <v>68000</v>
      </c>
      <c r="O193" s="32" t="s">
        <v>167</v>
      </c>
      <c r="P193" s="33">
        <f t="shared" si="39"/>
        <v>-6800</v>
      </c>
      <c r="Q193" s="31">
        <f t="shared" si="32"/>
        <v>61200</v>
      </c>
      <c r="R193" s="43">
        <v>65534</v>
      </c>
      <c r="S193" s="34">
        <f t="shared" si="33"/>
        <v>1.0708</v>
      </c>
      <c r="T193" s="35">
        <f t="shared" si="34"/>
        <v>5</v>
      </c>
      <c r="U193" s="31">
        <f t="shared" si="35"/>
        <v>57699</v>
      </c>
      <c r="V193" s="35">
        <f t="shared" si="44"/>
        <v>3</v>
      </c>
      <c r="W193" s="31">
        <f t="shared" si="45"/>
        <v>60295</v>
      </c>
      <c r="X193" s="34">
        <f t="shared" si="36"/>
        <v>1.0868894601542416</v>
      </c>
      <c r="Y193" s="29">
        <f t="shared" si="37"/>
        <v>5239</v>
      </c>
      <c r="Z193" s="33">
        <f t="shared" si="38"/>
        <v>0</v>
      </c>
    </row>
    <row r="194" spans="1:26" s="36" customFormat="1">
      <c r="A194" s="29" t="s">
        <v>575</v>
      </c>
      <c r="B194" s="29" t="s">
        <v>209</v>
      </c>
      <c r="C194" s="42" t="s">
        <v>406</v>
      </c>
      <c r="D194" s="29">
        <v>-1</v>
      </c>
      <c r="E194" s="30" t="s">
        <v>260</v>
      </c>
      <c r="F194" s="30" t="s">
        <v>435</v>
      </c>
      <c r="G194" s="30"/>
      <c r="H194" s="30" t="s">
        <v>251</v>
      </c>
      <c r="I194" s="30" t="s">
        <v>256</v>
      </c>
      <c r="J194" s="30">
        <v>61160</v>
      </c>
      <c r="K194" s="29">
        <v>2011</v>
      </c>
      <c r="L194" s="29"/>
      <c r="M194" s="29">
        <v>2011</v>
      </c>
      <c r="N194" s="31">
        <v>68000</v>
      </c>
      <c r="O194" s="32" t="s">
        <v>167</v>
      </c>
      <c r="P194" s="33">
        <f t="shared" si="39"/>
        <v>-6800</v>
      </c>
      <c r="Q194" s="31">
        <f t="shared" si="32"/>
        <v>61200</v>
      </c>
      <c r="R194" s="43">
        <v>65753</v>
      </c>
      <c r="S194" s="34">
        <f t="shared" si="33"/>
        <v>1.0744</v>
      </c>
      <c r="T194" s="35">
        <f t="shared" si="34"/>
        <v>6</v>
      </c>
      <c r="U194" s="31">
        <f t="shared" si="35"/>
        <v>57699</v>
      </c>
      <c r="V194" s="35">
        <f t="shared" si="44"/>
        <v>4</v>
      </c>
      <c r="W194" s="31">
        <f t="shared" si="45"/>
        <v>61161</v>
      </c>
      <c r="X194" s="34">
        <f t="shared" si="36"/>
        <v>1.0750805251712692</v>
      </c>
      <c r="Y194" s="29">
        <f t="shared" si="37"/>
        <v>4592</v>
      </c>
      <c r="Z194" s="33">
        <f t="shared" si="38"/>
        <v>0</v>
      </c>
    </row>
    <row r="195" spans="1:26" s="36" customFormat="1">
      <c r="A195" s="29" t="s">
        <v>575</v>
      </c>
      <c r="B195" s="29" t="s">
        <v>397</v>
      </c>
      <c r="C195" s="42" t="s">
        <v>297</v>
      </c>
      <c r="D195" s="29">
        <v>-0.25</v>
      </c>
      <c r="E195" s="30" t="s">
        <v>260</v>
      </c>
      <c r="F195" s="30" t="s">
        <v>435</v>
      </c>
      <c r="G195" s="30"/>
      <c r="H195" s="30" t="s">
        <v>252</v>
      </c>
      <c r="I195" s="30" t="s">
        <v>257</v>
      </c>
      <c r="J195" s="30">
        <v>61120</v>
      </c>
      <c r="K195" s="29">
        <v>2015</v>
      </c>
      <c r="L195" s="29"/>
      <c r="M195" s="29">
        <v>2004</v>
      </c>
      <c r="N195" s="31">
        <v>98513</v>
      </c>
      <c r="O195" s="32" t="s">
        <v>169</v>
      </c>
      <c r="P195" s="33">
        <f t="shared" si="39"/>
        <v>-2462.8250000000003</v>
      </c>
      <c r="Q195" s="31">
        <f t="shared" si="32"/>
        <v>96050.175000000003</v>
      </c>
      <c r="R195" s="43">
        <v>92872</v>
      </c>
      <c r="S195" s="34">
        <f t="shared" si="33"/>
        <v>0.96689999999999998</v>
      </c>
      <c r="T195" s="35">
        <f t="shared" si="34"/>
        <v>2</v>
      </c>
      <c r="U195" s="31">
        <f t="shared" si="35"/>
        <v>90556</v>
      </c>
      <c r="V195" s="35">
        <f t="shared" ref="V195:V200" si="46">IF(T195&gt;$E$2,$E$2+(T195-$E$2)/2-$D$2,T195-$D$2)</f>
        <v>-9</v>
      </c>
      <c r="W195" s="31">
        <f t="shared" ref="W195:W200" si="47">ROUND(U195+(U195*$I$2*V195),0)</f>
        <v>82406</v>
      </c>
      <c r="X195" s="34">
        <f t="shared" si="36"/>
        <v>1.1270053151469552</v>
      </c>
      <c r="Y195" s="29">
        <f t="shared" si="37"/>
        <v>10466</v>
      </c>
      <c r="Z195" s="33">
        <f t="shared" si="38"/>
        <v>0</v>
      </c>
    </row>
    <row r="196" spans="1:26" s="36" customFormat="1">
      <c r="A196" s="29" t="s">
        <v>575</v>
      </c>
      <c r="B196" s="29" t="s">
        <v>397</v>
      </c>
      <c r="C196" s="42" t="s">
        <v>332</v>
      </c>
      <c r="D196" s="29">
        <v>-0.25</v>
      </c>
      <c r="E196" s="30" t="s">
        <v>260</v>
      </c>
      <c r="F196" s="30" t="s">
        <v>435</v>
      </c>
      <c r="G196" s="30"/>
      <c r="H196" s="30" t="s">
        <v>252</v>
      </c>
      <c r="I196" s="30" t="s">
        <v>257</v>
      </c>
      <c r="J196" s="30">
        <v>61120</v>
      </c>
      <c r="K196" s="29">
        <v>2010</v>
      </c>
      <c r="L196" s="29"/>
      <c r="M196" s="29">
        <v>2000</v>
      </c>
      <c r="N196" s="31">
        <v>98513</v>
      </c>
      <c r="O196" s="32" t="s">
        <v>169</v>
      </c>
      <c r="P196" s="33">
        <f t="shared" si="39"/>
        <v>-2462.8250000000003</v>
      </c>
      <c r="Q196" s="31">
        <f t="shared" si="32"/>
        <v>96050.175000000003</v>
      </c>
      <c r="R196" s="43">
        <v>87377</v>
      </c>
      <c r="S196" s="34">
        <f t="shared" si="33"/>
        <v>0.90969999999999995</v>
      </c>
      <c r="T196" s="35">
        <f t="shared" si="34"/>
        <v>7</v>
      </c>
      <c r="U196" s="31">
        <f t="shared" si="35"/>
        <v>90556</v>
      </c>
      <c r="V196" s="35">
        <f t="shared" si="46"/>
        <v>-4</v>
      </c>
      <c r="W196" s="31">
        <f t="shared" si="47"/>
        <v>86934</v>
      </c>
      <c r="X196" s="34">
        <f t="shared" si="36"/>
        <v>1.0050958198173328</v>
      </c>
      <c r="Y196" s="29">
        <f t="shared" si="37"/>
        <v>443</v>
      </c>
      <c r="Z196" s="33">
        <f t="shared" si="38"/>
        <v>0</v>
      </c>
    </row>
    <row r="197" spans="1:26" s="36" customFormat="1">
      <c r="A197" s="29" t="s">
        <v>575</v>
      </c>
      <c r="B197" s="29" t="s">
        <v>397</v>
      </c>
      <c r="C197" s="42" t="s">
        <v>45</v>
      </c>
      <c r="D197" s="29">
        <v>-0.25</v>
      </c>
      <c r="E197" s="30" t="s">
        <v>260</v>
      </c>
      <c r="F197" s="30" t="s">
        <v>435</v>
      </c>
      <c r="G197" s="30"/>
      <c r="H197" s="30" t="s">
        <v>252</v>
      </c>
      <c r="I197" s="30" t="s">
        <v>257</v>
      </c>
      <c r="J197" s="30">
        <v>61120</v>
      </c>
      <c r="K197" s="29">
        <v>2012</v>
      </c>
      <c r="L197" s="29"/>
      <c r="M197" s="29">
        <v>1987</v>
      </c>
      <c r="N197" s="31">
        <v>98513</v>
      </c>
      <c r="O197" s="32" t="s">
        <v>169</v>
      </c>
      <c r="P197" s="33">
        <f t="shared" si="39"/>
        <v>-2462.8250000000003</v>
      </c>
      <c r="Q197" s="31">
        <f t="shared" si="32"/>
        <v>96050.175000000003</v>
      </c>
      <c r="R197" s="43">
        <v>84010</v>
      </c>
      <c r="S197" s="34">
        <f t="shared" si="33"/>
        <v>0.87460000000000004</v>
      </c>
      <c r="T197" s="35">
        <f t="shared" si="34"/>
        <v>5</v>
      </c>
      <c r="U197" s="31">
        <f t="shared" si="35"/>
        <v>90556</v>
      </c>
      <c r="V197" s="35">
        <f t="shared" si="46"/>
        <v>-6</v>
      </c>
      <c r="W197" s="31">
        <f t="shared" si="47"/>
        <v>85123</v>
      </c>
      <c r="X197" s="34">
        <f t="shared" si="36"/>
        <v>0.98692480293222751</v>
      </c>
      <c r="Y197" s="29">
        <f t="shared" si="37"/>
        <v>-1113</v>
      </c>
      <c r="Z197" s="33">
        <f t="shared" si="38"/>
        <v>-1113</v>
      </c>
    </row>
    <row r="198" spans="1:26" s="36" customFormat="1">
      <c r="A198" s="29" t="s">
        <v>575</v>
      </c>
      <c r="B198" s="29" t="s">
        <v>397</v>
      </c>
      <c r="C198" s="42" t="s">
        <v>78</v>
      </c>
      <c r="D198" s="29">
        <v>0.75</v>
      </c>
      <c r="E198" s="30" t="s">
        <v>259</v>
      </c>
      <c r="F198" s="30" t="s">
        <v>435</v>
      </c>
      <c r="G198" s="30"/>
      <c r="H198" s="30" t="s">
        <v>252</v>
      </c>
      <c r="I198" s="30" t="s">
        <v>257</v>
      </c>
      <c r="J198" s="30">
        <v>61120</v>
      </c>
      <c r="K198" s="29">
        <v>2010</v>
      </c>
      <c r="L198" s="29"/>
      <c r="M198" s="29">
        <v>1998</v>
      </c>
      <c r="N198" s="31">
        <v>98513</v>
      </c>
      <c r="O198" s="32" t="s">
        <v>169</v>
      </c>
      <c r="P198" s="33">
        <f t="shared" si="39"/>
        <v>7388.4750000000004</v>
      </c>
      <c r="Q198" s="31">
        <f t="shared" si="32"/>
        <v>105901.47500000001</v>
      </c>
      <c r="R198" s="43">
        <v>87711</v>
      </c>
      <c r="S198" s="34">
        <f t="shared" si="33"/>
        <v>0.82820000000000005</v>
      </c>
      <c r="T198" s="35">
        <f t="shared" si="34"/>
        <v>7</v>
      </c>
      <c r="U198" s="31">
        <f t="shared" si="35"/>
        <v>99844</v>
      </c>
      <c r="V198" s="35">
        <f t="shared" si="46"/>
        <v>-4</v>
      </c>
      <c r="W198" s="31">
        <f t="shared" si="47"/>
        <v>95850</v>
      </c>
      <c r="X198" s="34">
        <f t="shared" si="36"/>
        <v>0.91508607198748049</v>
      </c>
      <c r="Y198" s="29">
        <f t="shared" si="37"/>
        <v>-8139</v>
      </c>
      <c r="Z198" s="33">
        <f t="shared" si="38"/>
        <v>-8139</v>
      </c>
    </row>
    <row r="199" spans="1:26" s="36" customFormat="1">
      <c r="A199" s="29" t="s">
        <v>575</v>
      </c>
      <c r="B199" s="29" t="s">
        <v>397</v>
      </c>
      <c r="C199" s="42" t="s">
        <v>505</v>
      </c>
      <c r="D199" s="29">
        <v>-0.25</v>
      </c>
      <c r="E199" s="30" t="s">
        <v>260</v>
      </c>
      <c r="F199" s="30" t="s">
        <v>435</v>
      </c>
      <c r="G199" s="30"/>
      <c r="H199" s="30" t="s">
        <v>252</v>
      </c>
      <c r="I199" s="30" t="s">
        <v>257</v>
      </c>
      <c r="J199" s="30">
        <v>61120</v>
      </c>
      <c r="K199" s="29">
        <v>2011</v>
      </c>
      <c r="L199" s="29"/>
      <c r="M199" s="29">
        <v>2000</v>
      </c>
      <c r="N199" s="31">
        <v>98513</v>
      </c>
      <c r="O199" s="32" t="s">
        <v>169</v>
      </c>
      <c r="P199" s="33">
        <f t="shared" si="39"/>
        <v>-2462.8250000000003</v>
      </c>
      <c r="Q199" s="31">
        <f t="shared" si="32"/>
        <v>96050.175000000003</v>
      </c>
      <c r="R199" s="43">
        <v>92245</v>
      </c>
      <c r="S199" s="34">
        <f t="shared" si="33"/>
        <v>0.96040000000000003</v>
      </c>
      <c r="T199" s="35">
        <f t="shared" si="34"/>
        <v>6</v>
      </c>
      <c r="U199" s="31">
        <f t="shared" si="35"/>
        <v>90556</v>
      </c>
      <c r="V199" s="35">
        <f t="shared" si="46"/>
        <v>-5</v>
      </c>
      <c r="W199" s="31">
        <f t="shared" si="47"/>
        <v>86028</v>
      </c>
      <c r="X199" s="34">
        <f t="shared" si="36"/>
        <v>1.0722671688287535</v>
      </c>
      <c r="Y199" s="29">
        <f t="shared" si="37"/>
        <v>6217</v>
      </c>
      <c r="Z199" s="33">
        <f t="shared" si="38"/>
        <v>0</v>
      </c>
    </row>
    <row r="200" spans="1:26" s="36" customFormat="1">
      <c r="A200" s="29" t="s">
        <v>575</v>
      </c>
      <c r="B200" s="29" t="s">
        <v>397</v>
      </c>
      <c r="C200" s="42" t="s">
        <v>146</v>
      </c>
      <c r="D200" s="29">
        <v>-0.25</v>
      </c>
      <c r="E200" s="30" t="s">
        <v>260</v>
      </c>
      <c r="F200" s="30" t="s">
        <v>435</v>
      </c>
      <c r="G200" s="30"/>
      <c r="H200" s="30" t="s">
        <v>252</v>
      </c>
      <c r="I200" s="30" t="s">
        <v>257</v>
      </c>
      <c r="J200" s="30">
        <v>61120</v>
      </c>
      <c r="K200" s="29">
        <v>2015</v>
      </c>
      <c r="L200" s="29"/>
      <c r="M200" s="29">
        <v>1981</v>
      </c>
      <c r="N200" s="31">
        <v>98513</v>
      </c>
      <c r="O200" s="32" t="s">
        <v>169</v>
      </c>
      <c r="P200" s="33">
        <f t="shared" si="39"/>
        <v>-2462.8250000000003</v>
      </c>
      <c r="Q200" s="31">
        <f t="shared" si="32"/>
        <v>96050.175000000003</v>
      </c>
      <c r="R200" s="43">
        <v>85870</v>
      </c>
      <c r="S200" s="34">
        <f t="shared" si="33"/>
        <v>0.89400000000000002</v>
      </c>
      <c r="T200" s="35">
        <f t="shared" si="34"/>
        <v>2</v>
      </c>
      <c r="U200" s="31">
        <f t="shared" si="35"/>
        <v>90556</v>
      </c>
      <c r="V200" s="35">
        <f t="shared" si="46"/>
        <v>-9</v>
      </c>
      <c r="W200" s="31">
        <f t="shared" si="47"/>
        <v>82406</v>
      </c>
      <c r="X200" s="34">
        <f t="shared" si="36"/>
        <v>1.0420357740941193</v>
      </c>
      <c r="Y200" s="29">
        <f t="shared" si="37"/>
        <v>3464</v>
      </c>
      <c r="Z200" s="33">
        <f t="shared" si="38"/>
        <v>0</v>
      </c>
    </row>
    <row r="201" spans="1:26" s="36" customFormat="1">
      <c r="A201" s="29" t="s">
        <v>575</v>
      </c>
      <c r="B201" s="29" t="s">
        <v>397</v>
      </c>
      <c r="C201" s="42" t="s">
        <v>395</v>
      </c>
      <c r="D201" s="29">
        <v>-0.25</v>
      </c>
      <c r="E201" s="30" t="s">
        <v>260</v>
      </c>
      <c r="F201" s="30" t="s">
        <v>435</v>
      </c>
      <c r="G201" s="30"/>
      <c r="H201" s="30" t="s">
        <v>252</v>
      </c>
      <c r="I201" s="30" t="s">
        <v>329</v>
      </c>
      <c r="J201" s="30">
        <v>61140</v>
      </c>
      <c r="K201" s="29">
        <v>2017</v>
      </c>
      <c r="L201" s="29"/>
      <c r="M201" s="29">
        <v>2011</v>
      </c>
      <c r="N201" s="31">
        <v>79812</v>
      </c>
      <c r="O201" s="32" t="s">
        <v>169</v>
      </c>
      <c r="P201" s="33">
        <f t="shared" si="39"/>
        <v>-1995.3000000000002</v>
      </c>
      <c r="Q201" s="31">
        <f t="shared" si="32"/>
        <v>77816.7</v>
      </c>
      <c r="R201" s="43">
        <v>85007</v>
      </c>
      <c r="S201" s="34">
        <f t="shared" si="33"/>
        <v>1.0924</v>
      </c>
      <c r="T201" s="35">
        <f t="shared" si="34"/>
        <v>0</v>
      </c>
      <c r="U201" s="31">
        <f t="shared" si="35"/>
        <v>73366</v>
      </c>
      <c r="V201" s="35">
        <f t="shared" ref="V201:V206" si="48">IF(T201&gt;$E$3,$E$3-$D$3,T201-$D$3)</f>
        <v>-3</v>
      </c>
      <c r="W201" s="31">
        <f t="shared" ref="W201:W206" si="49">ROUND(U201+(U201*$I$3*V201),0)</f>
        <v>70065</v>
      </c>
      <c r="X201" s="34">
        <f t="shared" si="36"/>
        <v>1.2132591165346465</v>
      </c>
      <c r="Y201" s="29">
        <f t="shared" si="37"/>
        <v>14942</v>
      </c>
      <c r="Z201" s="33">
        <f t="shared" si="38"/>
        <v>0</v>
      </c>
    </row>
    <row r="202" spans="1:26" s="36" customFormat="1">
      <c r="A202" s="29" t="s">
        <v>575</v>
      </c>
      <c r="B202" s="29" t="s">
        <v>397</v>
      </c>
      <c r="C202" s="42" t="s">
        <v>555</v>
      </c>
      <c r="D202" s="29">
        <v>0.75</v>
      </c>
      <c r="E202" s="30" t="s">
        <v>259</v>
      </c>
      <c r="F202" s="30" t="s">
        <v>435</v>
      </c>
      <c r="G202" s="30"/>
      <c r="H202" s="30" t="s">
        <v>252</v>
      </c>
      <c r="I202" s="30" t="s">
        <v>329</v>
      </c>
      <c r="J202" s="30">
        <v>61140</v>
      </c>
      <c r="K202" s="29">
        <v>2016</v>
      </c>
      <c r="L202" s="29"/>
      <c r="M202" s="29">
        <v>2013</v>
      </c>
      <c r="N202" s="31">
        <v>79812</v>
      </c>
      <c r="O202" s="32" t="s">
        <v>169</v>
      </c>
      <c r="P202" s="33">
        <f t="shared" si="39"/>
        <v>5985.9000000000005</v>
      </c>
      <c r="Q202" s="31">
        <f t="shared" ref="Q202:Q245" si="50">N202+P202</f>
        <v>85797.9</v>
      </c>
      <c r="R202" s="43">
        <v>76344</v>
      </c>
      <c r="S202" s="34">
        <f t="shared" ref="S202:S265" si="51">IF(Q202=0,0,ROUND(R202/Q202,4))</f>
        <v>0.88980000000000004</v>
      </c>
      <c r="T202" s="35">
        <f t="shared" ref="T202:T265" si="52">2017-K202+L202</f>
        <v>1</v>
      </c>
      <c r="U202" s="31">
        <f t="shared" ref="U202:U265" si="53">ROUND(Q202*0.9428,0)</f>
        <v>80890</v>
      </c>
      <c r="V202" s="35">
        <f t="shared" si="48"/>
        <v>-2</v>
      </c>
      <c r="W202" s="31">
        <f t="shared" si="49"/>
        <v>78463</v>
      </c>
      <c r="X202" s="34">
        <f t="shared" ref="X202:X265" si="54">R202/W202</f>
        <v>0.97299364031454316</v>
      </c>
      <c r="Y202" s="29">
        <f t="shared" ref="Y202:Y265" si="55">IF(W202=0,0,+R202-W202)</f>
        <v>-2119</v>
      </c>
      <c r="Z202" s="33">
        <f t="shared" ref="Z202:Z265" si="56">IF(Y202&gt;0,0,Y202)</f>
        <v>-2119</v>
      </c>
    </row>
    <row r="203" spans="1:26" s="36" customFormat="1">
      <c r="A203" s="29" t="s">
        <v>575</v>
      </c>
      <c r="B203" s="29" t="s">
        <v>397</v>
      </c>
      <c r="C203" s="42" t="s">
        <v>366</v>
      </c>
      <c r="D203" s="29">
        <v>-0.25</v>
      </c>
      <c r="E203" s="30" t="s">
        <v>260</v>
      </c>
      <c r="F203" s="30" t="s">
        <v>435</v>
      </c>
      <c r="G203" s="30"/>
      <c r="H203" s="30" t="s">
        <v>252</v>
      </c>
      <c r="I203" s="30" t="s">
        <v>329</v>
      </c>
      <c r="J203" s="30">
        <v>61140</v>
      </c>
      <c r="K203" s="29">
        <v>2015</v>
      </c>
      <c r="L203" s="29"/>
      <c r="M203" s="29">
        <v>2008</v>
      </c>
      <c r="N203" s="31">
        <v>79812</v>
      </c>
      <c r="O203" s="32" t="s">
        <v>169</v>
      </c>
      <c r="P203" s="33">
        <f t="shared" si="39"/>
        <v>-1995.3000000000002</v>
      </c>
      <c r="Q203" s="31">
        <f t="shared" si="50"/>
        <v>77816.7</v>
      </c>
      <c r="R203" s="43">
        <v>78061</v>
      </c>
      <c r="S203" s="34">
        <f t="shared" si="51"/>
        <v>1.0031000000000001</v>
      </c>
      <c r="T203" s="35">
        <f t="shared" si="52"/>
        <v>2</v>
      </c>
      <c r="U203" s="31">
        <f t="shared" si="53"/>
        <v>73366</v>
      </c>
      <c r="V203" s="35">
        <f t="shared" si="48"/>
        <v>-1</v>
      </c>
      <c r="W203" s="31">
        <f t="shared" si="49"/>
        <v>72266</v>
      </c>
      <c r="X203" s="34">
        <f t="shared" si="54"/>
        <v>1.0801898541499459</v>
      </c>
      <c r="Y203" s="29">
        <f t="shared" si="55"/>
        <v>5795</v>
      </c>
      <c r="Z203" s="33">
        <f t="shared" si="56"/>
        <v>0</v>
      </c>
    </row>
    <row r="204" spans="1:26" s="36" customFormat="1">
      <c r="A204" s="29" t="s">
        <v>575</v>
      </c>
      <c r="B204" s="29" t="s">
        <v>397</v>
      </c>
      <c r="C204" s="42" t="s">
        <v>85</v>
      </c>
      <c r="D204" s="29">
        <v>-0.25</v>
      </c>
      <c r="E204" s="30" t="s">
        <v>266</v>
      </c>
      <c r="F204" s="30" t="s">
        <v>435</v>
      </c>
      <c r="G204" s="30" t="s">
        <v>218</v>
      </c>
      <c r="H204" s="30" t="s">
        <v>252</v>
      </c>
      <c r="I204" s="30" t="s">
        <v>329</v>
      </c>
      <c r="J204" s="30">
        <v>61140</v>
      </c>
      <c r="K204" s="29">
        <v>2013</v>
      </c>
      <c r="L204" s="29"/>
      <c r="M204" s="29">
        <v>2005</v>
      </c>
      <c r="N204" s="31">
        <v>79812</v>
      </c>
      <c r="O204" s="32" t="s">
        <v>169</v>
      </c>
      <c r="P204" s="33">
        <f t="shared" si="39"/>
        <v>-1995.3000000000002</v>
      </c>
      <c r="Q204" s="31">
        <f t="shared" si="50"/>
        <v>77816.7</v>
      </c>
      <c r="R204" s="43">
        <v>70918</v>
      </c>
      <c r="S204" s="34">
        <f t="shared" si="51"/>
        <v>0.9113</v>
      </c>
      <c r="T204" s="35">
        <f t="shared" si="52"/>
        <v>4</v>
      </c>
      <c r="U204" s="31">
        <f t="shared" si="53"/>
        <v>73366</v>
      </c>
      <c r="V204" s="35">
        <f t="shared" si="48"/>
        <v>1</v>
      </c>
      <c r="W204" s="31">
        <f t="shared" si="49"/>
        <v>74466</v>
      </c>
      <c r="X204" s="34">
        <f t="shared" si="54"/>
        <v>0.95235409448607422</v>
      </c>
      <c r="Y204" s="29">
        <f t="shared" si="55"/>
        <v>-3548</v>
      </c>
      <c r="Z204" s="33">
        <f t="shared" si="56"/>
        <v>-3548</v>
      </c>
    </row>
    <row r="205" spans="1:26" s="36" customFormat="1">
      <c r="A205" s="29" t="s">
        <v>575</v>
      </c>
      <c r="B205" s="29" t="s">
        <v>397</v>
      </c>
      <c r="C205" s="42" t="s">
        <v>503</v>
      </c>
      <c r="D205" s="29">
        <v>-0.25</v>
      </c>
      <c r="E205" s="30" t="s">
        <v>260</v>
      </c>
      <c r="F205" s="30" t="s">
        <v>435</v>
      </c>
      <c r="G205" s="30" t="s">
        <v>218</v>
      </c>
      <c r="H205" s="30" t="s">
        <v>252</v>
      </c>
      <c r="I205" s="30" t="s">
        <v>329</v>
      </c>
      <c r="J205" s="30">
        <v>61140</v>
      </c>
      <c r="K205" s="29">
        <v>2015</v>
      </c>
      <c r="L205" s="29"/>
      <c r="M205" s="29">
        <v>2009</v>
      </c>
      <c r="N205" s="31">
        <v>79812</v>
      </c>
      <c r="O205" s="32" t="s">
        <v>169</v>
      </c>
      <c r="P205" s="33">
        <f t="shared" si="39"/>
        <v>-1995.3000000000002</v>
      </c>
      <c r="Q205" s="31">
        <f t="shared" si="50"/>
        <v>77816.7</v>
      </c>
      <c r="R205" s="43">
        <v>75124</v>
      </c>
      <c r="S205" s="34">
        <f t="shared" si="51"/>
        <v>0.96540000000000004</v>
      </c>
      <c r="T205" s="35">
        <f t="shared" si="52"/>
        <v>2</v>
      </c>
      <c r="U205" s="31">
        <f t="shared" si="53"/>
        <v>73366</v>
      </c>
      <c r="V205" s="35">
        <f t="shared" si="48"/>
        <v>-1</v>
      </c>
      <c r="W205" s="31">
        <f t="shared" si="49"/>
        <v>72266</v>
      </c>
      <c r="X205" s="34">
        <f t="shared" si="54"/>
        <v>1.0395483353167465</v>
      </c>
      <c r="Y205" s="29">
        <f t="shared" si="55"/>
        <v>2858</v>
      </c>
      <c r="Z205" s="33">
        <f t="shared" si="56"/>
        <v>0</v>
      </c>
    </row>
    <row r="206" spans="1:26" s="36" customFormat="1">
      <c r="A206" s="29" t="s">
        <v>575</v>
      </c>
      <c r="B206" s="29" t="s">
        <v>397</v>
      </c>
      <c r="C206" s="42" t="s">
        <v>157</v>
      </c>
      <c r="D206" s="29">
        <v>-0.25</v>
      </c>
      <c r="E206" s="30" t="s">
        <v>260</v>
      </c>
      <c r="F206" s="30" t="s">
        <v>435</v>
      </c>
      <c r="G206" s="30"/>
      <c r="H206" s="30" t="s">
        <v>252</v>
      </c>
      <c r="I206" s="30" t="s">
        <v>329</v>
      </c>
      <c r="J206" s="30">
        <v>61140</v>
      </c>
      <c r="K206" s="29">
        <v>2013</v>
      </c>
      <c r="L206" s="29"/>
      <c r="M206" s="29">
        <v>2008</v>
      </c>
      <c r="N206" s="31">
        <v>79812</v>
      </c>
      <c r="O206" s="32" t="s">
        <v>169</v>
      </c>
      <c r="P206" s="33">
        <f t="shared" si="39"/>
        <v>-1995.3000000000002</v>
      </c>
      <c r="Q206" s="31">
        <f t="shared" si="50"/>
        <v>77816.7</v>
      </c>
      <c r="R206" s="43">
        <v>78096</v>
      </c>
      <c r="S206" s="34">
        <f t="shared" si="51"/>
        <v>1.0036</v>
      </c>
      <c r="T206" s="35">
        <f t="shared" si="52"/>
        <v>4</v>
      </c>
      <c r="U206" s="31">
        <f t="shared" si="53"/>
        <v>73366</v>
      </c>
      <c r="V206" s="35">
        <f t="shared" si="48"/>
        <v>1</v>
      </c>
      <c r="W206" s="31">
        <f t="shared" si="49"/>
        <v>74466</v>
      </c>
      <c r="X206" s="34">
        <f t="shared" si="54"/>
        <v>1.048747079203932</v>
      </c>
      <c r="Y206" s="29">
        <f t="shared" si="55"/>
        <v>3630</v>
      </c>
      <c r="Z206" s="33">
        <f t="shared" si="56"/>
        <v>0</v>
      </c>
    </row>
    <row r="207" spans="1:26" s="36" customFormat="1">
      <c r="A207" s="29" t="s">
        <v>575</v>
      </c>
      <c r="B207" s="29" t="s">
        <v>397</v>
      </c>
      <c r="C207" s="42" t="s">
        <v>621</v>
      </c>
      <c r="D207" s="29">
        <v>-0.25</v>
      </c>
      <c r="E207" s="30" t="s">
        <v>616</v>
      </c>
      <c r="F207" s="30" t="s">
        <v>435</v>
      </c>
      <c r="G207" s="30"/>
      <c r="H207" s="30" t="s">
        <v>253</v>
      </c>
      <c r="I207" s="30" t="s">
        <v>255</v>
      </c>
      <c r="J207" s="30">
        <v>61150</v>
      </c>
      <c r="K207" s="29">
        <v>2016</v>
      </c>
      <c r="L207" s="29"/>
      <c r="M207" s="29">
        <v>2016</v>
      </c>
      <c r="N207" s="31">
        <v>69127</v>
      </c>
      <c r="O207" s="32" t="s">
        <v>169</v>
      </c>
      <c r="P207" s="33">
        <f t="shared" si="39"/>
        <v>-1728.1750000000002</v>
      </c>
      <c r="Q207" s="31">
        <f t="shared" si="50"/>
        <v>67398.824999999997</v>
      </c>
      <c r="R207" s="43">
        <v>62730</v>
      </c>
      <c r="S207" s="34">
        <f t="shared" si="51"/>
        <v>0.93069999999999997</v>
      </c>
      <c r="T207" s="35">
        <f t="shared" si="52"/>
        <v>1</v>
      </c>
      <c r="U207" s="31">
        <f t="shared" si="53"/>
        <v>63544</v>
      </c>
      <c r="V207" s="35">
        <f>IF(T207&gt;$E$4,$E$4-$D$4,T207-$D$4)</f>
        <v>-1</v>
      </c>
      <c r="W207" s="31">
        <f>ROUND(U207+(U207*$I$4*V207),0)</f>
        <v>62591</v>
      </c>
      <c r="X207" s="34">
        <f t="shared" si="54"/>
        <v>1.0022207665638829</v>
      </c>
      <c r="Y207" s="29">
        <f t="shared" si="55"/>
        <v>139</v>
      </c>
      <c r="Z207" s="33">
        <f t="shared" si="56"/>
        <v>0</v>
      </c>
    </row>
    <row r="208" spans="1:26" s="36" customFormat="1">
      <c r="A208" s="29" t="s">
        <v>575</v>
      </c>
      <c r="B208" s="29" t="s">
        <v>397</v>
      </c>
      <c r="C208" s="42" t="s">
        <v>622</v>
      </c>
      <c r="D208" s="29">
        <v>0.75</v>
      </c>
      <c r="E208" s="30" t="s">
        <v>259</v>
      </c>
      <c r="F208" s="30" t="s">
        <v>435</v>
      </c>
      <c r="G208" s="30"/>
      <c r="H208" s="30" t="s">
        <v>253</v>
      </c>
      <c r="I208" s="30" t="s">
        <v>255</v>
      </c>
      <c r="J208" s="30">
        <v>61150</v>
      </c>
      <c r="K208" s="29">
        <v>2016</v>
      </c>
      <c r="L208" s="29"/>
      <c r="M208" s="29">
        <v>2016</v>
      </c>
      <c r="N208" s="31">
        <v>69127</v>
      </c>
      <c r="O208" s="32" t="s">
        <v>169</v>
      </c>
      <c r="P208" s="33">
        <f t="shared" si="39"/>
        <v>5184.5250000000005</v>
      </c>
      <c r="Q208" s="31">
        <f t="shared" si="50"/>
        <v>74311.524999999994</v>
      </c>
      <c r="R208" s="43">
        <v>66300</v>
      </c>
      <c r="S208" s="34">
        <f t="shared" si="51"/>
        <v>0.89219999999999999</v>
      </c>
      <c r="T208" s="35">
        <f t="shared" si="52"/>
        <v>1</v>
      </c>
      <c r="U208" s="31">
        <f t="shared" si="53"/>
        <v>70061</v>
      </c>
      <c r="V208" s="35">
        <f>IF(T208&gt;$E$4,$E$4-$D$4,T208-$D$4)</f>
        <v>-1</v>
      </c>
      <c r="W208" s="31">
        <f>ROUND(U208+(U208*$I$4*V208),0)</f>
        <v>69010</v>
      </c>
      <c r="X208" s="34">
        <f t="shared" si="54"/>
        <v>0.96073032893783505</v>
      </c>
      <c r="Y208" s="29">
        <f t="shared" si="55"/>
        <v>-2710</v>
      </c>
      <c r="Z208" s="33">
        <f t="shared" si="56"/>
        <v>-2710</v>
      </c>
    </row>
    <row r="209" spans="1:26" s="36" customFormat="1">
      <c r="A209" s="29" t="s">
        <v>575</v>
      </c>
      <c r="B209" s="29" t="s">
        <v>397</v>
      </c>
      <c r="C209" s="42" t="s">
        <v>578</v>
      </c>
      <c r="D209" s="29"/>
      <c r="E209" s="30" t="s">
        <v>260</v>
      </c>
      <c r="F209" s="30" t="s">
        <v>251</v>
      </c>
      <c r="G209" s="30"/>
      <c r="H209" s="30" t="s">
        <v>251</v>
      </c>
      <c r="I209" s="30" t="s">
        <v>256</v>
      </c>
      <c r="J209" s="30">
        <v>61160</v>
      </c>
      <c r="K209" s="29">
        <v>2015</v>
      </c>
      <c r="L209" s="29"/>
      <c r="M209" s="29">
        <v>2015</v>
      </c>
      <c r="N209" s="31">
        <v>54805</v>
      </c>
      <c r="O209" s="32" t="s">
        <v>169</v>
      </c>
      <c r="P209" s="33">
        <f t="shared" si="39"/>
        <v>0</v>
      </c>
      <c r="Q209" s="31">
        <f t="shared" si="50"/>
        <v>54805</v>
      </c>
      <c r="R209" s="43">
        <v>60343</v>
      </c>
      <c r="S209" s="34">
        <f t="shared" si="51"/>
        <v>1.101</v>
      </c>
      <c r="T209" s="35">
        <f t="shared" si="52"/>
        <v>2</v>
      </c>
      <c r="U209" s="31">
        <f t="shared" si="53"/>
        <v>51670</v>
      </c>
      <c r="V209" s="35">
        <f>IF(T209&gt;$E$6,$E$6-$D$6,T209-$D$6)</f>
        <v>0</v>
      </c>
      <c r="W209" s="31">
        <f>ROUND(U209+(U209*$I$6*V209),0)</f>
        <v>51670</v>
      </c>
      <c r="X209" s="34">
        <f t="shared" si="54"/>
        <v>1.1678536868589122</v>
      </c>
      <c r="Y209" s="29">
        <f t="shared" si="55"/>
        <v>8673</v>
      </c>
      <c r="Z209" s="33">
        <f t="shared" si="56"/>
        <v>0</v>
      </c>
    </row>
    <row r="210" spans="1:26" s="36" customFormat="1">
      <c r="A210" s="29" t="s">
        <v>575</v>
      </c>
      <c r="B210" s="29" t="s">
        <v>397</v>
      </c>
      <c r="C210" s="42" t="s">
        <v>651</v>
      </c>
      <c r="D210" s="29"/>
      <c r="E210" s="30" t="s">
        <v>203</v>
      </c>
      <c r="F210" s="30" t="s">
        <v>251</v>
      </c>
      <c r="G210" s="30"/>
      <c r="H210" s="30" t="s">
        <v>251</v>
      </c>
      <c r="I210" s="30" t="s">
        <v>256</v>
      </c>
      <c r="J210" s="30">
        <v>61160</v>
      </c>
      <c r="K210" s="29">
        <v>2016</v>
      </c>
      <c r="L210" s="29"/>
      <c r="M210" s="29">
        <v>2016</v>
      </c>
      <c r="N210" s="31">
        <v>54805</v>
      </c>
      <c r="O210" s="32" t="s">
        <v>169</v>
      </c>
      <c r="P210" s="33">
        <f t="shared" si="39"/>
        <v>0</v>
      </c>
      <c r="Q210" s="31">
        <f t="shared" si="50"/>
        <v>54805</v>
      </c>
      <c r="R210" s="43">
        <v>61200</v>
      </c>
      <c r="S210" s="34">
        <f t="shared" si="51"/>
        <v>1.1167</v>
      </c>
      <c r="T210" s="35">
        <f t="shared" si="52"/>
        <v>1</v>
      </c>
      <c r="U210" s="31">
        <f t="shared" si="53"/>
        <v>51670</v>
      </c>
      <c r="V210" s="35">
        <f>IF(T210&gt;$E$6,$E$6-$D$6,T210-$D$6)</f>
        <v>-1</v>
      </c>
      <c r="W210" s="31">
        <f>ROUND(U210+(U210*$I$6*V210),0)</f>
        <v>50895</v>
      </c>
      <c r="X210" s="34">
        <f t="shared" si="54"/>
        <v>1.2024756852343059</v>
      </c>
      <c r="Y210" s="29">
        <f t="shared" si="55"/>
        <v>10305</v>
      </c>
      <c r="Z210" s="33">
        <f t="shared" si="56"/>
        <v>0</v>
      </c>
    </row>
    <row r="211" spans="1:26" s="36" customFormat="1">
      <c r="A211" s="29" t="s">
        <v>575</v>
      </c>
      <c r="B211" s="29" t="s">
        <v>398</v>
      </c>
      <c r="C211" s="42" t="s">
        <v>39</v>
      </c>
      <c r="D211" s="29"/>
      <c r="E211" s="30" t="s">
        <v>259</v>
      </c>
      <c r="F211" s="30" t="s">
        <v>435</v>
      </c>
      <c r="G211" s="30"/>
      <c r="H211" s="30" t="s">
        <v>252</v>
      </c>
      <c r="I211" s="30" t="s">
        <v>257</v>
      </c>
      <c r="J211" s="30">
        <v>61120</v>
      </c>
      <c r="K211" s="29">
        <v>2001</v>
      </c>
      <c r="L211" s="29"/>
      <c r="M211" s="29">
        <v>1993</v>
      </c>
      <c r="N211" s="31">
        <v>121268</v>
      </c>
      <c r="O211" s="32" t="s">
        <v>392</v>
      </c>
      <c r="P211" s="33">
        <f t="shared" si="39"/>
        <v>0</v>
      </c>
      <c r="Q211" s="31">
        <f t="shared" si="50"/>
        <v>121268</v>
      </c>
      <c r="R211" s="43">
        <v>110280</v>
      </c>
      <c r="S211" s="34">
        <f t="shared" si="51"/>
        <v>0.90939999999999999</v>
      </c>
      <c r="T211" s="35">
        <f t="shared" si="52"/>
        <v>16</v>
      </c>
      <c r="U211" s="31">
        <f t="shared" si="53"/>
        <v>114331</v>
      </c>
      <c r="V211" s="35">
        <f>IF(T211&gt;$E$2,$E$2+(T211-$E$2)/2-$D$2,T211-$D$2)</f>
        <v>5</v>
      </c>
      <c r="W211" s="31">
        <f>ROUND(U211+(U211*$I$2*V211),0)</f>
        <v>120048</v>
      </c>
      <c r="X211" s="34">
        <f t="shared" si="54"/>
        <v>0.91863254698120755</v>
      </c>
      <c r="Y211" s="29">
        <f t="shared" si="55"/>
        <v>-9768</v>
      </c>
      <c r="Z211" s="33">
        <f t="shared" si="56"/>
        <v>-9768</v>
      </c>
    </row>
    <row r="212" spans="1:26" s="36" customFormat="1">
      <c r="A212" s="29" t="s">
        <v>575</v>
      </c>
      <c r="B212" s="29" t="s">
        <v>398</v>
      </c>
      <c r="C212" s="42" t="s">
        <v>421</v>
      </c>
      <c r="D212" s="29"/>
      <c r="E212" s="30" t="s">
        <v>259</v>
      </c>
      <c r="F212" s="30" t="s">
        <v>435</v>
      </c>
      <c r="G212" s="30"/>
      <c r="H212" s="30" t="s">
        <v>252</v>
      </c>
      <c r="I212" s="30" t="s">
        <v>329</v>
      </c>
      <c r="J212" s="30">
        <v>61140</v>
      </c>
      <c r="K212" s="29">
        <v>2014</v>
      </c>
      <c r="L212" s="29"/>
      <c r="M212" s="29">
        <v>2010</v>
      </c>
      <c r="N212" s="31">
        <v>94936</v>
      </c>
      <c r="O212" s="32" t="s">
        <v>392</v>
      </c>
      <c r="P212" s="33">
        <f t="shared" si="39"/>
        <v>0</v>
      </c>
      <c r="Q212" s="31">
        <f t="shared" si="50"/>
        <v>94936</v>
      </c>
      <c r="R212" s="43">
        <v>85871</v>
      </c>
      <c r="S212" s="34">
        <f t="shared" si="51"/>
        <v>0.90449999999999997</v>
      </c>
      <c r="T212" s="35">
        <f t="shared" si="52"/>
        <v>3</v>
      </c>
      <c r="U212" s="31">
        <f t="shared" si="53"/>
        <v>89506</v>
      </c>
      <c r="V212" s="35">
        <f>IF(T212&gt;$E$3,$E$3-$D$3,T212-$D$3)</f>
        <v>0</v>
      </c>
      <c r="W212" s="31">
        <f>ROUND(U212+(U212*$I$3*V212),0)</f>
        <v>89506</v>
      </c>
      <c r="X212" s="34">
        <f t="shared" si="54"/>
        <v>0.95938819743927783</v>
      </c>
      <c r="Y212" s="29">
        <f t="shared" si="55"/>
        <v>-3635</v>
      </c>
      <c r="Z212" s="33">
        <f t="shared" si="56"/>
        <v>-3635</v>
      </c>
    </row>
    <row r="213" spans="1:26" s="36" customFormat="1">
      <c r="A213" s="29" t="s">
        <v>575</v>
      </c>
      <c r="B213" s="29" t="s">
        <v>398</v>
      </c>
      <c r="C213" s="42" t="s">
        <v>468</v>
      </c>
      <c r="D213" s="29"/>
      <c r="E213" s="30" t="s">
        <v>259</v>
      </c>
      <c r="F213" s="30" t="s">
        <v>435</v>
      </c>
      <c r="G213" s="30"/>
      <c r="H213" s="30" t="s">
        <v>252</v>
      </c>
      <c r="I213" s="30" t="s">
        <v>329</v>
      </c>
      <c r="J213" s="30">
        <v>61140</v>
      </c>
      <c r="K213" s="29">
        <v>2017</v>
      </c>
      <c r="L213" s="29"/>
      <c r="M213" s="29">
        <v>2012</v>
      </c>
      <c r="N213" s="31">
        <v>94936</v>
      </c>
      <c r="O213" s="32" t="s">
        <v>392</v>
      </c>
      <c r="P213" s="33">
        <f t="shared" si="39"/>
        <v>0</v>
      </c>
      <c r="Q213" s="31">
        <f t="shared" si="50"/>
        <v>94936</v>
      </c>
      <c r="R213" s="43">
        <v>76727</v>
      </c>
      <c r="S213" s="34">
        <f t="shared" si="51"/>
        <v>0.80820000000000003</v>
      </c>
      <c r="T213" s="35">
        <f t="shared" si="52"/>
        <v>0</v>
      </c>
      <c r="U213" s="31">
        <f t="shared" si="53"/>
        <v>89506</v>
      </c>
      <c r="V213" s="35">
        <f>IF(T213&gt;$E$3,$E$3-$D$3,T213-$D$3)</f>
        <v>-3</v>
      </c>
      <c r="W213" s="31">
        <f>ROUND(U213+(U213*$I$3*V213),0)</f>
        <v>85478</v>
      </c>
      <c r="X213" s="34">
        <f t="shared" si="54"/>
        <v>0.89762278013055996</v>
      </c>
      <c r="Y213" s="29">
        <f t="shared" si="55"/>
        <v>-8751</v>
      </c>
      <c r="Z213" s="33">
        <f t="shared" si="56"/>
        <v>-8751</v>
      </c>
    </row>
    <row r="214" spans="1:26" s="36" customFormat="1">
      <c r="A214" s="29" t="s">
        <v>575</v>
      </c>
      <c r="B214" s="29" t="s">
        <v>398</v>
      </c>
      <c r="C214" s="42" t="s">
        <v>56</v>
      </c>
      <c r="D214" s="29"/>
      <c r="E214" s="30" t="s">
        <v>259</v>
      </c>
      <c r="F214" s="30" t="s">
        <v>435</v>
      </c>
      <c r="G214" s="30"/>
      <c r="H214" s="30" t="s">
        <v>252</v>
      </c>
      <c r="I214" s="30" t="s">
        <v>329</v>
      </c>
      <c r="J214" s="30">
        <v>61140</v>
      </c>
      <c r="K214" s="29">
        <v>2013</v>
      </c>
      <c r="L214" s="29"/>
      <c r="M214" s="29">
        <v>2007</v>
      </c>
      <c r="N214" s="31">
        <v>94936</v>
      </c>
      <c r="O214" s="32" t="s">
        <v>392</v>
      </c>
      <c r="P214" s="33">
        <f t="shared" si="39"/>
        <v>0</v>
      </c>
      <c r="Q214" s="31">
        <f t="shared" si="50"/>
        <v>94936</v>
      </c>
      <c r="R214" s="43">
        <v>83527</v>
      </c>
      <c r="S214" s="34">
        <f t="shared" si="51"/>
        <v>0.87980000000000003</v>
      </c>
      <c r="T214" s="35">
        <f t="shared" si="52"/>
        <v>4</v>
      </c>
      <c r="U214" s="31">
        <f t="shared" si="53"/>
        <v>89506</v>
      </c>
      <c r="V214" s="35">
        <f>IF(T214&gt;$E$3,$E$3-$D$3,T214-$D$3)</f>
        <v>1</v>
      </c>
      <c r="W214" s="31">
        <f>ROUND(U214+(U214*$I$3*V214),0)</f>
        <v>90849</v>
      </c>
      <c r="X214" s="34">
        <f t="shared" si="54"/>
        <v>0.91940472652423255</v>
      </c>
      <c r="Y214" s="29">
        <f t="shared" si="55"/>
        <v>-7322</v>
      </c>
      <c r="Z214" s="33">
        <f t="shared" si="56"/>
        <v>-7322</v>
      </c>
    </row>
    <row r="215" spans="1:26" s="36" customFormat="1">
      <c r="A215" s="29" t="s">
        <v>575</v>
      </c>
      <c r="B215" s="29" t="s">
        <v>398</v>
      </c>
      <c r="C215" s="42" t="s">
        <v>540</v>
      </c>
      <c r="D215" s="29"/>
      <c r="E215" s="30" t="s">
        <v>259</v>
      </c>
      <c r="F215" s="30" t="s">
        <v>435</v>
      </c>
      <c r="G215" s="30"/>
      <c r="H215" s="30" t="s">
        <v>252</v>
      </c>
      <c r="I215" s="30" t="s">
        <v>329</v>
      </c>
      <c r="J215" s="30">
        <v>61140</v>
      </c>
      <c r="K215" s="29">
        <v>2014</v>
      </c>
      <c r="L215" s="29"/>
      <c r="M215" s="29">
        <v>2013</v>
      </c>
      <c r="N215" s="31">
        <v>94936</v>
      </c>
      <c r="O215" s="32" t="s">
        <v>392</v>
      </c>
      <c r="P215" s="33">
        <f t="shared" ref="P215:P278" si="57">IF(D215&lt;&gt;0,N215*D215*0.1,0)</f>
        <v>0</v>
      </c>
      <c r="Q215" s="31">
        <f t="shared" si="50"/>
        <v>94936</v>
      </c>
      <c r="R215" s="43">
        <v>90588</v>
      </c>
      <c r="S215" s="34">
        <f t="shared" si="51"/>
        <v>0.95420000000000005</v>
      </c>
      <c r="T215" s="35">
        <f t="shared" si="52"/>
        <v>3</v>
      </c>
      <c r="U215" s="31">
        <f t="shared" si="53"/>
        <v>89506</v>
      </c>
      <c r="V215" s="35">
        <f>IF(T215&gt;$E$3,$E$3-$D$3,T215-$D$3)</f>
        <v>0</v>
      </c>
      <c r="W215" s="31">
        <f>ROUND(U215+(U215*$I$3*V215),0)</f>
        <v>89506</v>
      </c>
      <c r="X215" s="34">
        <f t="shared" si="54"/>
        <v>1.0120885750675932</v>
      </c>
      <c r="Y215" s="29">
        <f t="shared" si="55"/>
        <v>1082</v>
      </c>
      <c r="Z215" s="33">
        <f t="shared" si="56"/>
        <v>0</v>
      </c>
    </row>
    <row r="216" spans="1:26" s="36" customFormat="1">
      <c r="A216" s="29" t="s">
        <v>575</v>
      </c>
      <c r="B216" s="29" t="s">
        <v>398</v>
      </c>
      <c r="C216" s="42" t="s">
        <v>492</v>
      </c>
      <c r="D216" s="29"/>
      <c r="E216" s="30" t="s">
        <v>259</v>
      </c>
      <c r="F216" s="30" t="s">
        <v>435</v>
      </c>
      <c r="G216" s="30"/>
      <c r="H216" s="30" t="s">
        <v>253</v>
      </c>
      <c r="I216" s="30" t="s">
        <v>255</v>
      </c>
      <c r="J216" s="30">
        <v>61150</v>
      </c>
      <c r="K216" s="29">
        <v>2014</v>
      </c>
      <c r="L216" s="29"/>
      <c r="M216" s="29">
        <v>2014</v>
      </c>
      <c r="N216" s="31">
        <v>84019</v>
      </c>
      <c r="O216" s="32" t="s">
        <v>392</v>
      </c>
      <c r="P216" s="33">
        <f t="shared" si="57"/>
        <v>0</v>
      </c>
      <c r="Q216" s="31">
        <f t="shared" si="50"/>
        <v>84019</v>
      </c>
      <c r="R216" s="43">
        <v>79591</v>
      </c>
      <c r="S216" s="34">
        <f t="shared" si="51"/>
        <v>0.94730000000000003</v>
      </c>
      <c r="T216" s="35">
        <f t="shared" si="52"/>
        <v>3</v>
      </c>
      <c r="U216" s="31">
        <f t="shared" si="53"/>
        <v>79213</v>
      </c>
      <c r="V216" s="35">
        <f>IF(T216&gt;$E$4,$E$4-$D$4,T216-$D$4)</f>
        <v>1</v>
      </c>
      <c r="W216" s="31">
        <f>ROUND(U216+(U216*$I$4*V216),0)</f>
        <v>80401</v>
      </c>
      <c r="X216" s="34">
        <f t="shared" si="54"/>
        <v>0.98992549843907418</v>
      </c>
      <c r="Y216" s="29">
        <f t="shared" si="55"/>
        <v>-810</v>
      </c>
      <c r="Z216" s="33">
        <f t="shared" si="56"/>
        <v>-810</v>
      </c>
    </row>
    <row r="217" spans="1:26" s="36" customFormat="1">
      <c r="A217" s="29" t="s">
        <v>575</v>
      </c>
      <c r="B217" s="29" t="s">
        <v>398</v>
      </c>
      <c r="C217" s="42" t="s">
        <v>650</v>
      </c>
      <c r="D217" s="29"/>
      <c r="E217" s="30" t="s">
        <v>259</v>
      </c>
      <c r="F217" s="30" t="s">
        <v>435</v>
      </c>
      <c r="G217" s="30" t="s">
        <v>218</v>
      </c>
      <c r="H217" s="30" t="s">
        <v>253</v>
      </c>
      <c r="I217" s="30" t="s">
        <v>255</v>
      </c>
      <c r="J217" s="30">
        <v>61150</v>
      </c>
      <c r="K217" s="29">
        <v>2016</v>
      </c>
      <c r="L217" s="29"/>
      <c r="M217" s="29">
        <v>2016</v>
      </c>
      <c r="N217" s="31">
        <v>84019</v>
      </c>
      <c r="O217" s="32" t="s">
        <v>392</v>
      </c>
      <c r="P217" s="33">
        <f t="shared" si="57"/>
        <v>0</v>
      </c>
      <c r="Q217" s="31">
        <f t="shared" si="50"/>
        <v>84019</v>
      </c>
      <c r="R217" s="43">
        <v>76500</v>
      </c>
      <c r="S217" s="34">
        <f t="shared" si="51"/>
        <v>0.91049999999999998</v>
      </c>
      <c r="T217" s="35">
        <f t="shared" si="52"/>
        <v>1</v>
      </c>
      <c r="U217" s="31">
        <f t="shared" si="53"/>
        <v>79213</v>
      </c>
      <c r="V217" s="35">
        <f>IF(T217&gt;$E$4,$E$4-$D$4,T217-$D$4)</f>
        <v>-1</v>
      </c>
      <c r="W217" s="31">
        <f>ROUND(U217+(U217*$I$4*V217),0)</f>
        <v>78025</v>
      </c>
      <c r="X217" s="34">
        <f t="shared" si="54"/>
        <v>0.98045498237744311</v>
      </c>
      <c r="Y217" s="29">
        <f t="shared" si="55"/>
        <v>-1525</v>
      </c>
      <c r="Z217" s="33">
        <f t="shared" si="56"/>
        <v>-1525</v>
      </c>
    </row>
    <row r="218" spans="1:26" s="36" customFormat="1">
      <c r="A218" s="29" t="s">
        <v>575</v>
      </c>
      <c r="B218" s="29" t="s">
        <v>398</v>
      </c>
      <c r="C218" s="42" t="s">
        <v>550</v>
      </c>
      <c r="D218" s="29"/>
      <c r="E218" s="30" t="s">
        <v>259</v>
      </c>
      <c r="F218" s="30" t="s">
        <v>435</v>
      </c>
      <c r="G218" s="30"/>
      <c r="H218" s="30" t="s">
        <v>253</v>
      </c>
      <c r="I218" s="30" t="s">
        <v>255</v>
      </c>
      <c r="J218" s="30">
        <v>61150</v>
      </c>
      <c r="K218" s="29">
        <v>2014</v>
      </c>
      <c r="L218" s="29">
        <v>1</v>
      </c>
      <c r="M218" s="29">
        <v>2013</v>
      </c>
      <c r="N218" s="31">
        <v>84019</v>
      </c>
      <c r="O218" s="32" t="s">
        <v>392</v>
      </c>
      <c r="P218" s="33">
        <f t="shared" si="57"/>
        <v>0</v>
      </c>
      <c r="Q218" s="31">
        <f t="shared" si="50"/>
        <v>84019</v>
      </c>
      <c r="R218" s="43">
        <v>74285</v>
      </c>
      <c r="S218" s="34">
        <f t="shared" si="51"/>
        <v>0.8841</v>
      </c>
      <c r="T218" s="35">
        <f t="shared" si="52"/>
        <v>4</v>
      </c>
      <c r="U218" s="31">
        <f t="shared" si="53"/>
        <v>79213</v>
      </c>
      <c r="V218" s="35">
        <f>IF(T218&gt;$E$4,$E$4-$D$4,T218-$D$4)</f>
        <v>2</v>
      </c>
      <c r="W218" s="31">
        <f>ROUND(U218+(U218*$I$4*V218),0)</f>
        <v>81589</v>
      </c>
      <c r="X218" s="34">
        <f t="shared" si="54"/>
        <v>0.91047812817904372</v>
      </c>
      <c r="Y218" s="29">
        <f t="shared" si="55"/>
        <v>-7304</v>
      </c>
      <c r="Z218" s="33">
        <f t="shared" si="56"/>
        <v>-7304</v>
      </c>
    </row>
    <row r="219" spans="1:26" s="36" customFormat="1">
      <c r="A219" s="29" t="s">
        <v>575</v>
      </c>
      <c r="B219" s="29" t="s">
        <v>482</v>
      </c>
      <c r="C219" s="42" t="s">
        <v>34</v>
      </c>
      <c r="D219" s="29">
        <v>0.5</v>
      </c>
      <c r="E219" s="30" t="s">
        <v>262</v>
      </c>
      <c r="F219" s="30" t="s">
        <v>435</v>
      </c>
      <c r="G219" s="30" t="s">
        <v>218</v>
      </c>
      <c r="H219" s="30" t="s">
        <v>252</v>
      </c>
      <c r="I219" s="30" t="s">
        <v>257</v>
      </c>
      <c r="J219" s="30">
        <v>61120</v>
      </c>
      <c r="K219" s="29">
        <v>1997</v>
      </c>
      <c r="L219" s="29"/>
      <c r="M219" s="29">
        <v>1987</v>
      </c>
      <c r="N219" s="31">
        <v>114172</v>
      </c>
      <c r="O219" s="32" t="s">
        <v>167</v>
      </c>
      <c r="P219" s="33">
        <f t="shared" si="57"/>
        <v>5708.6</v>
      </c>
      <c r="Q219" s="31">
        <f t="shared" si="50"/>
        <v>119880.6</v>
      </c>
      <c r="R219" s="43">
        <v>96554</v>
      </c>
      <c r="S219" s="34">
        <f t="shared" si="51"/>
        <v>0.8054</v>
      </c>
      <c r="T219" s="35">
        <f t="shared" si="52"/>
        <v>20</v>
      </c>
      <c r="U219" s="31">
        <f t="shared" si="53"/>
        <v>113023</v>
      </c>
      <c r="V219" s="35">
        <f>IF(T219&gt;$E$2,$E$2+(T219-$E$2)/2-$D$2,T219-$D$2)</f>
        <v>9</v>
      </c>
      <c r="W219" s="31">
        <f>ROUND(U219+(U219*$I$2*V219),0)</f>
        <v>123195</v>
      </c>
      <c r="X219" s="34">
        <f t="shared" si="54"/>
        <v>0.78374934047648037</v>
      </c>
      <c r="Y219" s="29">
        <f t="shared" si="55"/>
        <v>-26641</v>
      </c>
      <c r="Z219" s="33">
        <f t="shared" si="56"/>
        <v>-26641</v>
      </c>
    </row>
    <row r="220" spans="1:26" s="36" customFormat="1">
      <c r="A220" s="29" t="s">
        <v>575</v>
      </c>
      <c r="B220" s="29" t="s">
        <v>482</v>
      </c>
      <c r="C220" s="42" t="s">
        <v>115</v>
      </c>
      <c r="D220" s="29">
        <v>0.5</v>
      </c>
      <c r="E220" s="30" t="s">
        <v>259</v>
      </c>
      <c r="F220" s="30" t="s">
        <v>435</v>
      </c>
      <c r="G220" s="30" t="s">
        <v>218</v>
      </c>
      <c r="H220" s="30" t="s">
        <v>252</v>
      </c>
      <c r="I220" s="30" t="s">
        <v>257</v>
      </c>
      <c r="J220" s="30">
        <v>61120</v>
      </c>
      <c r="K220" s="29">
        <v>2010</v>
      </c>
      <c r="L220" s="29"/>
      <c r="M220" s="29">
        <v>2000</v>
      </c>
      <c r="N220" s="31">
        <v>89000</v>
      </c>
      <c r="O220" s="32" t="s">
        <v>383</v>
      </c>
      <c r="P220" s="33">
        <f t="shared" si="57"/>
        <v>4450</v>
      </c>
      <c r="Q220" s="31">
        <f t="shared" si="50"/>
        <v>93450</v>
      </c>
      <c r="R220" s="43">
        <v>90639</v>
      </c>
      <c r="S220" s="34">
        <f t="shared" si="51"/>
        <v>0.96989999999999998</v>
      </c>
      <c r="T220" s="35">
        <f t="shared" si="52"/>
        <v>7</v>
      </c>
      <c r="U220" s="31">
        <f t="shared" si="53"/>
        <v>88105</v>
      </c>
      <c r="V220" s="35">
        <f>IF(T220&gt;$E$2,$E$2+(T220-$E$2)/2-$D$2,T220-$D$2)</f>
        <v>-4</v>
      </c>
      <c r="W220" s="31">
        <f>ROUND(U220+(U220*$I$2*V220),0)</f>
        <v>84581</v>
      </c>
      <c r="X220" s="34">
        <f t="shared" si="54"/>
        <v>1.0716236507016943</v>
      </c>
      <c r="Y220" s="29">
        <f t="shared" si="55"/>
        <v>6058</v>
      </c>
      <c r="Z220" s="33">
        <f t="shared" si="56"/>
        <v>0</v>
      </c>
    </row>
    <row r="221" spans="1:26" s="36" customFormat="1">
      <c r="A221" s="29" t="s">
        <v>575</v>
      </c>
      <c r="B221" s="29" t="s">
        <v>482</v>
      </c>
      <c r="C221" s="42" t="s">
        <v>77</v>
      </c>
      <c r="D221" s="29">
        <v>0.5</v>
      </c>
      <c r="E221" s="30" t="s">
        <v>259</v>
      </c>
      <c r="F221" s="30" t="s">
        <v>435</v>
      </c>
      <c r="G221" s="30" t="s">
        <v>218</v>
      </c>
      <c r="H221" s="30" t="s">
        <v>252</v>
      </c>
      <c r="I221" s="30" t="s">
        <v>329</v>
      </c>
      <c r="J221" s="30">
        <v>61140</v>
      </c>
      <c r="K221" s="29">
        <v>2002</v>
      </c>
      <c r="L221" s="29"/>
      <c r="M221" s="29">
        <v>1998</v>
      </c>
      <c r="N221" s="31">
        <v>71072</v>
      </c>
      <c r="O221" s="32" t="s">
        <v>383</v>
      </c>
      <c r="P221" s="33">
        <f t="shared" si="57"/>
        <v>3553.6000000000004</v>
      </c>
      <c r="Q221" s="31">
        <f t="shared" si="50"/>
        <v>74625.600000000006</v>
      </c>
      <c r="R221" s="43">
        <v>80983</v>
      </c>
      <c r="S221" s="34">
        <f t="shared" si="51"/>
        <v>1.0851999999999999</v>
      </c>
      <c r="T221" s="35">
        <f t="shared" si="52"/>
        <v>15</v>
      </c>
      <c r="U221" s="31">
        <f t="shared" si="53"/>
        <v>70357</v>
      </c>
      <c r="V221" s="35">
        <f>IF(T221&gt;$E$3,$E$3-$D$3,T221-$D$3)</f>
        <v>4</v>
      </c>
      <c r="W221" s="31">
        <f>ROUND(U221+(U221*$I$3*V221),0)</f>
        <v>74578</v>
      </c>
      <c r="X221" s="34">
        <f t="shared" si="54"/>
        <v>1.0858832363431574</v>
      </c>
      <c r="Y221" s="29">
        <f t="shared" si="55"/>
        <v>6405</v>
      </c>
      <c r="Z221" s="33">
        <f t="shared" si="56"/>
        <v>0</v>
      </c>
    </row>
    <row r="222" spans="1:26" s="36" customFormat="1">
      <c r="A222" s="29" t="s">
        <v>575</v>
      </c>
      <c r="B222" s="29" t="s">
        <v>482</v>
      </c>
      <c r="C222" s="42" t="s">
        <v>512</v>
      </c>
      <c r="D222" s="29">
        <v>-0.5</v>
      </c>
      <c r="E222" s="30" t="s">
        <v>260</v>
      </c>
      <c r="F222" s="30" t="s">
        <v>435</v>
      </c>
      <c r="G222" s="30"/>
      <c r="H222" s="30" t="s">
        <v>253</v>
      </c>
      <c r="I222" s="30" t="s">
        <v>255</v>
      </c>
      <c r="J222" s="30">
        <v>61150</v>
      </c>
      <c r="K222" s="29">
        <v>2013</v>
      </c>
      <c r="L222" s="29"/>
      <c r="M222" s="29">
        <v>2013</v>
      </c>
      <c r="N222" s="31">
        <v>83944</v>
      </c>
      <c r="O222" s="32" t="s">
        <v>167</v>
      </c>
      <c r="P222" s="33">
        <f t="shared" si="57"/>
        <v>-4197.2</v>
      </c>
      <c r="Q222" s="31">
        <f t="shared" si="50"/>
        <v>79746.8</v>
      </c>
      <c r="R222" s="43">
        <v>62313</v>
      </c>
      <c r="S222" s="34">
        <f t="shared" si="51"/>
        <v>0.78139999999999998</v>
      </c>
      <c r="T222" s="35">
        <f t="shared" si="52"/>
        <v>4</v>
      </c>
      <c r="U222" s="31">
        <f t="shared" si="53"/>
        <v>75185</v>
      </c>
      <c r="V222" s="35">
        <f>IF(T222&gt;$E$4,$E$4-$D$4,T222-$D$4)</f>
        <v>2</v>
      </c>
      <c r="W222" s="31">
        <f>ROUND(U222+(U222*$I$4*V222),0)</f>
        <v>77441</v>
      </c>
      <c r="X222" s="34">
        <f t="shared" si="54"/>
        <v>0.80465128291215249</v>
      </c>
      <c r="Y222" s="29">
        <f t="shared" si="55"/>
        <v>-15128</v>
      </c>
      <c r="Z222" s="33">
        <f t="shared" si="56"/>
        <v>-15128</v>
      </c>
    </row>
    <row r="223" spans="1:26" s="36" customFormat="1">
      <c r="A223" s="29" t="s">
        <v>575</v>
      </c>
      <c r="B223" s="29" t="s">
        <v>482</v>
      </c>
      <c r="C223" s="42" t="s">
        <v>687</v>
      </c>
      <c r="D223" s="29">
        <v>-1</v>
      </c>
      <c r="E223" s="30" t="s">
        <v>488</v>
      </c>
      <c r="F223" s="30" t="s">
        <v>251</v>
      </c>
      <c r="G223" s="30"/>
      <c r="H223" s="30" t="s">
        <v>251</v>
      </c>
      <c r="I223" s="30" t="s">
        <v>256</v>
      </c>
      <c r="J223" s="30">
        <v>61160</v>
      </c>
      <c r="K223" s="29">
        <v>2017</v>
      </c>
      <c r="L223" s="29"/>
      <c r="M223" s="29">
        <v>2017</v>
      </c>
      <c r="N223" s="31">
        <v>68000</v>
      </c>
      <c r="O223" s="32" t="s">
        <v>167</v>
      </c>
      <c r="P223" s="33">
        <f t="shared" si="57"/>
        <v>-6800</v>
      </c>
      <c r="Q223" s="31">
        <f t="shared" si="50"/>
        <v>61200</v>
      </c>
      <c r="R223" s="43">
        <v>62000</v>
      </c>
      <c r="S223" s="34">
        <f t="shared" si="51"/>
        <v>1.0130999999999999</v>
      </c>
      <c r="T223" s="35">
        <f t="shared" si="52"/>
        <v>0</v>
      </c>
      <c r="U223" s="31">
        <f t="shared" si="53"/>
        <v>57699</v>
      </c>
      <c r="V223" s="35">
        <f>IF(T223&gt;$E$6,$E$6-$D$6,T223-$D$6)</f>
        <v>-2</v>
      </c>
      <c r="W223" s="31">
        <f>ROUND(U223+(U223*$I$6*V223),0)</f>
        <v>55968</v>
      </c>
      <c r="X223" s="34">
        <f t="shared" si="54"/>
        <v>1.1077758719268154</v>
      </c>
      <c r="Y223" s="29">
        <f t="shared" si="55"/>
        <v>6032</v>
      </c>
      <c r="Z223" s="33">
        <f t="shared" si="56"/>
        <v>0</v>
      </c>
    </row>
    <row r="224" spans="1:26" s="36" customFormat="1">
      <c r="A224" s="29" t="s">
        <v>575</v>
      </c>
      <c r="B224" s="29" t="s">
        <v>482</v>
      </c>
      <c r="C224" s="42" t="s">
        <v>711</v>
      </c>
      <c r="D224" s="29"/>
      <c r="E224" s="30" t="s">
        <v>260</v>
      </c>
      <c r="F224" s="30" t="s">
        <v>251</v>
      </c>
      <c r="G224" s="30"/>
      <c r="H224" s="30" t="s">
        <v>251</v>
      </c>
      <c r="I224" s="30" t="s">
        <v>256</v>
      </c>
      <c r="J224" s="30">
        <v>61160</v>
      </c>
      <c r="K224" s="29">
        <v>2017</v>
      </c>
      <c r="L224" s="29"/>
      <c r="M224" s="29">
        <v>2017</v>
      </c>
      <c r="N224" s="31">
        <v>68000</v>
      </c>
      <c r="O224" s="32" t="s">
        <v>167</v>
      </c>
      <c r="P224" s="33">
        <f t="shared" si="57"/>
        <v>0</v>
      </c>
      <c r="Q224" s="31">
        <f t="shared" si="50"/>
        <v>68000</v>
      </c>
      <c r="R224" s="43">
        <v>75000</v>
      </c>
      <c r="S224" s="34">
        <f t="shared" si="51"/>
        <v>1.1029</v>
      </c>
      <c r="T224" s="35">
        <f t="shared" si="52"/>
        <v>0</v>
      </c>
      <c r="U224" s="31">
        <f t="shared" si="53"/>
        <v>64110</v>
      </c>
      <c r="V224" s="35">
        <f>IF(T224&gt;$E$6,$E$6-$D$6,T224-$D$6)</f>
        <v>-2</v>
      </c>
      <c r="W224" s="31">
        <f>ROUND(U224+(U224*$I$6*V224),0)</f>
        <v>62187</v>
      </c>
      <c r="X224" s="34">
        <f t="shared" si="54"/>
        <v>1.2060398475565632</v>
      </c>
      <c r="Y224" s="29">
        <f t="shared" si="55"/>
        <v>12813</v>
      </c>
      <c r="Z224" s="33">
        <f t="shared" si="56"/>
        <v>0</v>
      </c>
    </row>
    <row r="225" spans="1:26" s="36" customFormat="1">
      <c r="A225" s="29" t="s">
        <v>575</v>
      </c>
      <c r="B225" s="29" t="s">
        <v>482</v>
      </c>
      <c r="C225" s="42" t="s">
        <v>290</v>
      </c>
      <c r="D225" s="29">
        <v>-0.5</v>
      </c>
      <c r="E225" s="30" t="s">
        <v>260</v>
      </c>
      <c r="F225" s="30" t="s">
        <v>435</v>
      </c>
      <c r="G225" s="30" t="s">
        <v>218</v>
      </c>
      <c r="H225" s="30" t="s">
        <v>251</v>
      </c>
      <c r="I225" s="30" t="s">
        <v>256</v>
      </c>
      <c r="J225" s="30">
        <v>61160</v>
      </c>
      <c r="K225" s="29">
        <v>2001</v>
      </c>
      <c r="L225" s="29"/>
      <c r="M225" s="29">
        <v>2001</v>
      </c>
      <c r="N225" s="31">
        <v>52017</v>
      </c>
      <c r="O225" s="32" t="s">
        <v>383</v>
      </c>
      <c r="P225" s="33">
        <f t="shared" si="57"/>
        <v>-2600.8500000000004</v>
      </c>
      <c r="Q225" s="31">
        <f t="shared" si="50"/>
        <v>49416.15</v>
      </c>
      <c r="R225" s="43">
        <v>55123</v>
      </c>
      <c r="S225" s="34">
        <f t="shared" si="51"/>
        <v>1.1154999999999999</v>
      </c>
      <c r="T225" s="35">
        <f t="shared" si="52"/>
        <v>16</v>
      </c>
      <c r="U225" s="31">
        <f t="shared" si="53"/>
        <v>46590</v>
      </c>
      <c r="V225" s="35">
        <f>IF(T225&gt;$E$6,$E$6-$D$6,T225-$D$6)</f>
        <v>4</v>
      </c>
      <c r="W225" s="31">
        <f>ROUND(U225+(U225*$I$6*V225),0)</f>
        <v>49385</v>
      </c>
      <c r="X225" s="34">
        <f t="shared" si="54"/>
        <v>1.1161891262529109</v>
      </c>
      <c r="Y225" s="29">
        <f t="shared" si="55"/>
        <v>5738</v>
      </c>
      <c r="Z225" s="33">
        <f t="shared" si="56"/>
        <v>0</v>
      </c>
    </row>
    <row r="226" spans="1:26" s="36" customFormat="1">
      <c r="A226" s="29" t="s">
        <v>575</v>
      </c>
      <c r="B226" s="29" t="s">
        <v>482</v>
      </c>
      <c r="C226" s="42" t="s">
        <v>514</v>
      </c>
      <c r="D226" s="29">
        <v>-0.5</v>
      </c>
      <c r="E226" s="30" t="s">
        <v>260</v>
      </c>
      <c r="F226" s="30" t="s">
        <v>435</v>
      </c>
      <c r="G226" s="30"/>
      <c r="H226" s="30" t="s">
        <v>251</v>
      </c>
      <c r="I226" s="30" t="s">
        <v>256</v>
      </c>
      <c r="J226" s="30">
        <v>61160</v>
      </c>
      <c r="K226" s="29">
        <v>2015</v>
      </c>
      <c r="L226" s="29"/>
      <c r="M226" s="29">
        <v>2015</v>
      </c>
      <c r="N226" s="31">
        <v>68000</v>
      </c>
      <c r="O226" s="32" t="s">
        <v>167</v>
      </c>
      <c r="P226" s="33">
        <f t="shared" si="57"/>
        <v>-3400</v>
      </c>
      <c r="Q226" s="31">
        <f t="shared" si="50"/>
        <v>64600</v>
      </c>
      <c r="R226" s="43">
        <v>64734</v>
      </c>
      <c r="S226" s="34">
        <f t="shared" si="51"/>
        <v>1.0021</v>
      </c>
      <c r="T226" s="35">
        <f t="shared" si="52"/>
        <v>2</v>
      </c>
      <c r="U226" s="31">
        <f t="shared" si="53"/>
        <v>60905</v>
      </c>
      <c r="V226" s="35">
        <f>IF(T226&gt;$E$6,$E$6-$D$6,T226-$D$6)</f>
        <v>0</v>
      </c>
      <c r="W226" s="31">
        <f>ROUND(U226+(U226*$I$6*V226),0)</f>
        <v>60905</v>
      </c>
      <c r="X226" s="34">
        <f t="shared" si="54"/>
        <v>1.0628684016090633</v>
      </c>
      <c r="Y226" s="29">
        <f t="shared" si="55"/>
        <v>3829</v>
      </c>
      <c r="Z226" s="33">
        <f t="shared" si="56"/>
        <v>0</v>
      </c>
    </row>
    <row r="227" spans="1:26" s="36" customFormat="1">
      <c r="A227" s="29" t="s">
        <v>575</v>
      </c>
      <c r="B227" s="29" t="s">
        <v>572</v>
      </c>
      <c r="C227" s="42" t="s">
        <v>4</v>
      </c>
      <c r="D227" s="29"/>
      <c r="E227" s="30" t="s">
        <v>267</v>
      </c>
      <c r="F227" s="30" t="s">
        <v>435</v>
      </c>
      <c r="G227" s="30"/>
      <c r="H227" s="30" t="s">
        <v>252</v>
      </c>
      <c r="I227" s="30" t="s">
        <v>257</v>
      </c>
      <c r="J227" s="30">
        <v>61120</v>
      </c>
      <c r="K227" s="29">
        <v>2010</v>
      </c>
      <c r="L227" s="29"/>
      <c r="M227" s="29">
        <v>2001</v>
      </c>
      <c r="N227" s="31">
        <v>93460</v>
      </c>
      <c r="O227" s="47" t="s">
        <v>499</v>
      </c>
      <c r="P227" s="33">
        <f t="shared" si="57"/>
        <v>0</v>
      </c>
      <c r="Q227" s="31">
        <f t="shared" si="50"/>
        <v>93460</v>
      </c>
      <c r="R227" s="43">
        <v>83035</v>
      </c>
      <c r="S227" s="34">
        <f t="shared" si="51"/>
        <v>0.88849999999999996</v>
      </c>
      <c r="T227" s="35">
        <f t="shared" si="52"/>
        <v>7</v>
      </c>
      <c r="U227" s="31">
        <f t="shared" si="53"/>
        <v>88114</v>
      </c>
      <c r="V227" s="35">
        <f>IF(T227&gt;$E$2,$E$2+(T227-$E$2)/2-$D$2,T227-$D$2)</f>
        <v>-4</v>
      </c>
      <c r="W227" s="31">
        <f>ROUND(U227+(U227*$I$2*V227),0)</f>
        <v>84589</v>
      </c>
      <c r="X227" s="34">
        <f t="shared" si="54"/>
        <v>0.98162881698566007</v>
      </c>
      <c r="Y227" s="29">
        <f t="shared" si="55"/>
        <v>-1554</v>
      </c>
      <c r="Z227" s="33">
        <f t="shared" si="56"/>
        <v>-1554</v>
      </c>
    </row>
    <row r="228" spans="1:26" s="36" customFormat="1">
      <c r="A228" s="29" t="s">
        <v>575</v>
      </c>
      <c r="B228" s="29" t="s">
        <v>572</v>
      </c>
      <c r="C228" s="42" t="s">
        <v>320</v>
      </c>
      <c r="D228" s="29"/>
      <c r="E228" s="30" t="s">
        <v>260</v>
      </c>
      <c r="F228" s="30" t="s">
        <v>435</v>
      </c>
      <c r="G228" s="30" t="s">
        <v>218</v>
      </c>
      <c r="H228" s="30" t="s">
        <v>252</v>
      </c>
      <c r="I228" s="30" t="s">
        <v>257</v>
      </c>
      <c r="J228" s="30">
        <v>61120</v>
      </c>
      <c r="K228" s="29">
        <v>1997</v>
      </c>
      <c r="L228" s="29"/>
      <c r="M228" s="29">
        <v>1984</v>
      </c>
      <c r="N228" s="31">
        <v>93460</v>
      </c>
      <c r="O228" s="47" t="s">
        <v>499</v>
      </c>
      <c r="P228" s="33">
        <f t="shared" si="57"/>
        <v>0</v>
      </c>
      <c r="Q228" s="31">
        <f t="shared" si="50"/>
        <v>93460</v>
      </c>
      <c r="R228" s="43">
        <v>86447</v>
      </c>
      <c r="S228" s="34">
        <f t="shared" si="51"/>
        <v>0.92500000000000004</v>
      </c>
      <c r="T228" s="35">
        <f t="shared" si="52"/>
        <v>20</v>
      </c>
      <c r="U228" s="31">
        <f t="shared" si="53"/>
        <v>88114</v>
      </c>
      <c r="V228" s="35">
        <f>IF(T228&gt;$E$2,$E$2+(T228-$E$2)/2-$D$2,T228-$D$2)</f>
        <v>9</v>
      </c>
      <c r="W228" s="31">
        <f>ROUND(U228+(U228*$I$2*V228),0)</f>
        <v>96044</v>
      </c>
      <c r="X228" s="34">
        <f t="shared" si="54"/>
        <v>0.90007704801965771</v>
      </c>
      <c r="Y228" s="29">
        <f t="shared" si="55"/>
        <v>-9597</v>
      </c>
      <c r="Z228" s="33">
        <f t="shared" si="56"/>
        <v>-9597</v>
      </c>
    </row>
    <row r="229" spans="1:26" s="36" customFormat="1">
      <c r="A229" s="29" t="s">
        <v>575</v>
      </c>
      <c r="B229" s="29" t="s">
        <v>572</v>
      </c>
      <c r="C229" s="42" t="s">
        <v>24</v>
      </c>
      <c r="D229" s="29">
        <v>0.5</v>
      </c>
      <c r="E229" s="30" t="s">
        <v>262</v>
      </c>
      <c r="F229" s="30" t="s">
        <v>435</v>
      </c>
      <c r="G229" s="30"/>
      <c r="H229" s="30" t="s">
        <v>252</v>
      </c>
      <c r="I229" s="30" t="s">
        <v>257</v>
      </c>
      <c r="J229" s="30">
        <v>61120</v>
      </c>
      <c r="K229" s="29">
        <v>2006</v>
      </c>
      <c r="L229" s="29"/>
      <c r="M229" s="29">
        <v>1968</v>
      </c>
      <c r="N229" s="31">
        <v>93460</v>
      </c>
      <c r="O229" s="47" t="s">
        <v>499</v>
      </c>
      <c r="P229" s="33">
        <f t="shared" si="57"/>
        <v>4673</v>
      </c>
      <c r="Q229" s="31">
        <f t="shared" si="50"/>
        <v>98133</v>
      </c>
      <c r="R229" s="43">
        <v>91407</v>
      </c>
      <c r="S229" s="34">
        <f t="shared" si="51"/>
        <v>0.93149999999999999</v>
      </c>
      <c r="T229" s="35">
        <f t="shared" si="52"/>
        <v>11</v>
      </c>
      <c r="U229" s="31">
        <f t="shared" si="53"/>
        <v>92520</v>
      </c>
      <c r="V229" s="35">
        <f>IF(T229&gt;$E$2,$E$2+(T229-$E$2)/2-$D$2,T229-$D$2)</f>
        <v>0</v>
      </c>
      <c r="W229" s="31">
        <f>ROUND(U229+(U229*$I$2*V229),0)</f>
        <v>92520</v>
      </c>
      <c r="X229" s="34">
        <f t="shared" si="54"/>
        <v>0.987970168612192</v>
      </c>
      <c r="Y229" s="29">
        <f t="shared" si="55"/>
        <v>-1113</v>
      </c>
      <c r="Z229" s="33">
        <f t="shared" si="56"/>
        <v>-1113</v>
      </c>
    </row>
    <row r="230" spans="1:26" s="36" customFormat="1">
      <c r="A230" s="29" t="s">
        <v>575</v>
      </c>
      <c r="B230" s="29" t="s">
        <v>572</v>
      </c>
      <c r="C230" s="42" t="s">
        <v>303</v>
      </c>
      <c r="D230" s="29"/>
      <c r="E230" s="30" t="s">
        <v>260</v>
      </c>
      <c r="F230" s="30" t="s">
        <v>435</v>
      </c>
      <c r="G230" s="30"/>
      <c r="H230" s="30" t="s">
        <v>252</v>
      </c>
      <c r="I230" s="30" t="s">
        <v>329</v>
      </c>
      <c r="J230" s="30">
        <v>61140</v>
      </c>
      <c r="K230" s="29">
        <v>2015</v>
      </c>
      <c r="L230" s="29"/>
      <c r="M230" s="29">
        <v>2008</v>
      </c>
      <c r="N230" s="31">
        <v>74024</v>
      </c>
      <c r="O230" s="32" t="s">
        <v>499</v>
      </c>
      <c r="P230" s="33">
        <f t="shared" si="57"/>
        <v>0</v>
      </c>
      <c r="Q230" s="31">
        <f t="shared" si="50"/>
        <v>74024</v>
      </c>
      <c r="R230" s="43">
        <v>76035</v>
      </c>
      <c r="S230" s="34">
        <f t="shared" si="51"/>
        <v>1.0271999999999999</v>
      </c>
      <c r="T230" s="35">
        <f t="shared" si="52"/>
        <v>2</v>
      </c>
      <c r="U230" s="31">
        <f t="shared" si="53"/>
        <v>69790</v>
      </c>
      <c r="V230" s="35">
        <f>IF(T230&gt;$E$3,$E$3-$D$3,T230-$D$3)</f>
        <v>-1</v>
      </c>
      <c r="W230" s="31">
        <f>ROUND(U230+(U230*$I$3*V230),0)</f>
        <v>68743</v>
      </c>
      <c r="X230" s="34">
        <f t="shared" si="54"/>
        <v>1.1060762550368766</v>
      </c>
      <c r="Y230" s="29">
        <f t="shared" si="55"/>
        <v>7292</v>
      </c>
      <c r="Z230" s="33">
        <f t="shared" si="56"/>
        <v>0</v>
      </c>
    </row>
    <row r="231" spans="1:26" s="36" customFormat="1">
      <c r="A231" s="29" t="s">
        <v>575</v>
      </c>
      <c r="B231" s="29" t="s">
        <v>572</v>
      </c>
      <c r="C231" s="42" t="s">
        <v>341</v>
      </c>
      <c r="D231" s="29"/>
      <c r="E231" s="30" t="s">
        <v>263</v>
      </c>
      <c r="F231" s="30" t="s">
        <v>435</v>
      </c>
      <c r="G231" s="30" t="s">
        <v>218</v>
      </c>
      <c r="H231" s="30" t="s">
        <v>252</v>
      </c>
      <c r="I231" s="30" t="s">
        <v>329</v>
      </c>
      <c r="J231" s="30">
        <v>61140</v>
      </c>
      <c r="K231" s="29">
        <v>2014</v>
      </c>
      <c r="L231" s="29"/>
      <c r="M231" s="29">
        <v>2008</v>
      </c>
      <c r="N231" s="31">
        <v>74024</v>
      </c>
      <c r="O231" s="47" t="s">
        <v>499</v>
      </c>
      <c r="P231" s="33">
        <f t="shared" si="57"/>
        <v>0</v>
      </c>
      <c r="Q231" s="31">
        <f t="shared" si="50"/>
        <v>74024</v>
      </c>
      <c r="R231" s="43">
        <v>70103</v>
      </c>
      <c r="S231" s="34">
        <f t="shared" si="51"/>
        <v>0.94699999999999995</v>
      </c>
      <c r="T231" s="35">
        <f t="shared" si="52"/>
        <v>3</v>
      </c>
      <c r="U231" s="31">
        <f t="shared" si="53"/>
        <v>69790</v>
      </c>
      <c r="V231" s="35">
        <f>IF(T231&gt;$E$3,$E$3-$D$3,T231-$D$3)</f>
        <v>0</v>
      </c>
      <c r="W231" s="31">
        <f>ROUND(U231+(U231*$I$3*V231),0)</f>
        <v>69790</v>
      </c>
      <c r="X231" s="34">
        <f t="shared" si="54"/>
        <v>1.0044848832210918</v>
      </c>
      <c r="Y231" s="29">
        <f t="shared" si="55"/>
        <v>313</v>
      </c>
      <c r="Z231" s="33">
        <f t="shared" si="56"/>
        <v>0</v>
      </c>
    </row>
    <row r="232" spans="1:26" s="36" customFormat="1">
      <c r="A232" s="29" t="s">
        <v>575</v>
      </c>
      <c r="B232" s="29" t="s">
        <v>572</v>
      </c>
      <c r="C232" s="42" t="s">
        <v>414</v>
      </c>
      <c r="D232" s="29"/>
      <c r="E232" s="30" t="s">
        <v>263</v>
      </c>
      <c r="F232" s="30" t="s">
        <v>435</v>
      </c>
      <c r="G232" s="30" t="s">
        <v>218</v>
      </c>
      <c r="H232" s="30" t="s">
        <v>253</v>
      </c>
      <c r="I232" s="30" t="s">
        <v>255</v>
      </c>
      <c r="J232" s="30">
        <v>61150</v>
      </c>
      <c r="K232" s="29">
        <v>2012</v>
      </c>
      <c r="L232" s="29"/>
      <c r="M232" s="29">
        <v>2010</v>
      </c>
      <c r="N232" s="31">
        <v>62923</v>
      </c>
      <c r="O232" s="47" t="s">
        <v>499</v>
      </c>
      <c r="P232" s="33">
        <f t="shared" si="57"/>
        <v>0</v>
      </c>
      <c r="Q232" s="31">
        <f t="shared" si="50"/>
        <v>62923</v>
      </c>
      <c r="R232" s="43">
        <v>52640</v>
      </c>
      <c r="S232" s="34">
        <f t="shared" si="51"/>
        <v>0.83660000000000001</v>
      </c>
      <c r="T232" s="35">
        <f t="shared" si="52"/>
        <v>5</v>
      </c>
      <c r="U232" s="31">
        <f t="shared" si="53"/>
        <v>59324</v>
      </c>
      <c r="V232" s="35">
        <f>IF(T232&gt;$E$4,$E$4-$D$4,T232-$D$4)</f>
        <v>3</v>
      </c>
      <c r="W232" s="31">
        <f>ROUND(U232+(U232*$I$4*V232),0)</f>
        <v>61994</v>
      </c>
      <c r="X232" s="34">
        <f t="shared" si="54"/>
        <v>0.84911443042875112</v>
      </c>
      <c r="Y232" s="29">
        <f t="shared" si="55"/>
        <v>-9354</v>
      </c>
      <c r="Z232" s="33">
        <f t="shared" si="56"/>
        <v>-9354</v>
      </c>
    </row>
    <row r="233" spans="1:26" s="36" customFormat="1">
      <c r="A233" s="29" t="s">
        <v>575</v>
      </c>
      <c r="B233" s="29" t="s">
        <v>572</v>
      </c>
      <c r="C233" s="42" t="s">
        <v>623</v>
      </c>
      <c r="D233" s="29">
        <v>0.5</v>
      </c>
      <c r="E233" s="30" t="s">
        <v>259</v>
      </c>
      <c r="F233" s="30" t="s">
        <v>435</v>
      </c>
      <c r="G233" s="30"/>
      <c r="H233" s="30" t="s">
        <v>253</v>
      </c>
      <c r="I233" s="30" t="s">
        <v>255</v>
      </c>
      <c r="J233" s="30">
        <v>61150</v>
      </c>
      <c r="K233" s="29">
        <v>2016</v>
      </c>
      <c r="L233" s="29"/>
      <c r="M233" s="29">
        <v>2016</v>
      </c>
      <c r="N233" s="31">
        <f>(62923+105247)/2</f>
        <v>84085</v>
      </c>
      <c r="O233" s="47" t="s">
        <v>502</v>
      </c>
      <c r="P233" s="33">
        <f t="shared" si="57"/>
        <v>4204.25</v>
      </c>
      <c r="Q233" s="31">
        <f t="shared" si="50"/>
        <v>88289.25</v>
      </c>
      <c r="R233" s="43">
        <v>119753</v>
      </c>
      <c r="S233" s="34">
        <f t="shared" si="51"/>
        <v>1.3564000000000001</v>
      </c>
      <c r="T233" s="35">
        <f t="shared" si="52"/>
        <v>1</v>
      </c>
      <c r="U233" s="31">
        <f t="shared" si="53"/>
        <v>83239</v>
      </c>
      <c r="V233" s="35">
        <f>IF(T233&gt;$E$4,$E$4-$D$4,T233-$D$4)</f>
        <v>-1</v>
      </c>
      <c r="W233" s="31">
        <f>ROUND(U233+(U233*$I$4*V233),0)</f>
        <v>81990</v>
      </c>
      <c r="X233" s="34">
        <f t="shared" si="54"/>
        <v>1.4605805586047078</v>
      </c>
      <c r="Y233" s="29">
        <f t="shared" si="55"/>
        <v>37763</v>
      </c>
      <c r="Z233" s="33">
        <f t="shared" si="56"/>
        <v>0</v>
      </c>
    </row>
    <row r="234" spans="1:26" s="36" customFormat="1">
      <c r="A234" s="29" t="s">
        <v>575</v>
      </c>
      <c r="B234" s="29" t="s">
        <v>572</v>
      </c>
      <c r="C234" s="42" t="s">
        <v>571</v>
      </c>
      <c r="D234" s="29">
        <v>0.5</v>
      </c>
      <c r="E234" s="30" t="s">
        <v>259</v>
      </c>
      <c r="F234" s="30" t="s">
        <v>435</v>
      </c>
      <c r="G234" s="30"/>
      <c r="H234" s="30" t="s">
        <v>253</v>
      </c>
      <c r="I234" s="30" t="s">
        <v>255</v>
      </c>
      <c r="J234" s="30">
        <v>61150</v>
      </c>
      <c r="K234" s="29">
        <v>2015</v>
      </c>
      <c r="L234" s="29">
        <v>2</v>
      </c>
      <c r="M234" s="29">
        <v>2015</v>
      </c>
      <c r="N234" s="31">
        <f>(62923+105247)/2</f>
        <v>84085</v>
      </c>
      <c r="O234" s="47" t="s">
        <v>502</v>
      </c>
      <c r="P234" s="33">
        <f t="shared" si="57"/>
        <v>4204.25</v>
      </c>
      <c r="Q234" s="31">
        <f t="shared" si="50"/>
        <v>88289.25</v>
      </c>
      <c r="R234" s="43">
        <v>117056</v>
      </c>
      <c r="S234" s="34">
        <f t="shared" si="51"/>
        <v>1.3258000000000001</v>
      </c>
      <c r="T234" s="35">
        <f t="shared" si="52"/>
        <v>4</v>
      </c>
      <c r="U234" s="31">
        <f t="shared" si="53"/>
        <v>83239</v>
      </c>
      <c r="V234" s="35">
        <f>IF(T234&gt;$E$4,$E$4-$D$4,T234-$D$4)</f>
        <v>2</v>
      </c>
      <c r="W234" s="31">
        <f>ROUND(U234+(U234*$I$4*V234),0)</f>
        <v>85736</v>
      </c>
      <c r="X234" s="34">
        <f t="shared" si="54"/>
        <v>1.3653074554446207</v>
      </c>
      <c r="Y234" s="29">
        <f t="shared" si="55"/>
        <v>31320</v>
      </c>
      <c r="Z234" s="33">
        <f t="shared" si="56"/>
        <v>0</v>
      </c>
    </row>
    <row r="235" spans="1:26" s="36" customFormat="1">
      <c r="A235" s="29" t="s">
        <v>575</v>
      </c>
      <c r="B235" s="29" t="s">
        <v>572</v>
      </c>
      <c r="C235" s="42" t="s">
        <v>92</v>
      </c>
      <c r="D235" s="29">
        <v>-0.5</v>
      </c>
      <c r="E235" s="30" t="s">
        <v>203</v>
      </c>
      <c r="F235" s="30" t="s">
        <v>251</v>
      </c>
      <c r="G235" s="30" t="s">
        <v>218</v>
      </c>
      <c r="H235" s="30" t="s">
        <v>251</v>
      </c>
      <c r="I235" s="30" t="s">
        <v>256</v>
      </c>
      <c r="J235" s="30">
        <v>61160</v>
      </c>
      <c r="K235" s="29">
        <v>2001</v>
      </c>
      <c r="L235" s="29"/>
      <c r="M235" s="29">
        <v>2001</v>
      </c>
      <c r="N235" s="31">
        <v>48080</v>
      </c>
      <c r="O235" s="47" t="s">
        <v>499</v>
      </c>
      <c r="P235" s="33">
        <f t="shared" si="57"/>
        <v>-2404</v>
      </c>
      <c r="Q235" s="31">
        <f t="shared" si="50"/>
        <v>45676</v>
      </c>
      <c r="R235" s="43">
        <v>54266</v>
      </c>
      <c r="S235" s="34">
        <f t="shared" si="51"/>
        <v>1.1880999999999999</v>
      </c>
      <c r="T235" s="35">
        <f t="shared" si="52"/>
        <v>16</v>
      </c>
      <c r="U235" s="31">
        <f t="shared" si="53"/>
        <v>43063</v>
      </c>
      <c r="V235" s="35">
        <f>IF(T235&gt;$E$6,$E$6-$D$6,T235-$D$6)</f>
        <v>4</v>
      </c>
      <c r="W235" s="31">
        <f>ROUND(U235+(U235*$I$6*V235),0)</f>
        <v>45647</v>
      </c>
      <c r="X235" s="34">
        <f t="shared" si="54"/>
        <v>1.188818542291936</v>
      </c>
      <c r="Y235" s="29">
        <f t="shared" si="55"/>
        <v>8619</v>
      </c>
      <c r="Z235" s="33">
        <f t="shared" si="56"/>
        <v>0</v>
      </c>
    </row>
    <row r="236" spans="1:26" s="36" customFormat="1">
      <c r="A236" s="29" t="s">
        <v>575</v>
      </c>
      <c r="B236" s="29" t="s">
        <v>572</v>
      </c>
      <c r="C236" s="42" t="s">
        <v>688</v>
      </c>
      <c r="D236" s="29"/>
      <c r="E236" s="30" t="s">
        <v>261</v>
      </c>
      <c r="F236" s="30" t="s">
        <v>435</v>
      </c>
      <c r="G236" s="30"/>
      <c r="H236" s="30" t="s">
        <v>251</v>
      </c>
      <c r="I236" s="30" t="s">
        <v>256</v>
      </c>
      <c r="J236" s="30">
        <v>61160</v>
      </c>
      <c r="K236" s="29">
        <v>2017</v>
      </c>
      <c r="L236" s="29"/>
      <c r="M236" s="29">
        <v>2017</v>
      </c>
      <c r="N236" s="31">
        <v>48080</v>
      </c>
      <c r="O236" s="47" t="s">
        <v>499</v>
      </c>
      <c r="P236" s="33">
        <f t="shared" si="57"/>
        <v>0</v>
      </c>
      <c r="Q236" s="31">
        <f t="shared" si="50"/>
        <v>48080</v>
      </c>
      <c r="R236" s="43">
        <v>60000</v>
      </c>
      <c r="S236" s="34">
        <f t="shared" si="51"/>
        <v>1.2479</v>
      </c>
      <c r="T236" s="35">
        <f t="shared" si="52"/>
        <v>0</v>
      </c>
      <c r="U236" s="31">
        <f t="shared" si="53"/>
        <v>45330</v>
      </c>
      <c r="V236" s="35">
        <f>IF(T236&gt;$E$6,$E$6-$D$6,T236-$D$6)</f>
        <v>-2</v>
      </c>
      <c r="W236" s="31">
        <f>ROUND(U236+(U236*$I$6*V236),0)</f>
        <v>43970</v>
      </c>
      <c r="X236" s="34">
        <f t="shared" si="54"/>
        <v>1.364566750056857</v>
      </c>
      <c r="Y236" s="29">
        <f t="shared" si="55"/>
        <v>16030</v>
      </c>
      <c r="Z236" s="33">
        <f t="shared" si="56"/>
        <v>0</v>
      </c>
    </row>
    <row r="237" spans="1:26" s="36" customFormat="1">
      <c r="A237" s="29" t="s">
        <v>575</v>
      </c>
      <c r="B237" s="29" t="s">
        <v>572</v>
      </c>
      <c r="C237" s="42" t="s">
        <v>520</v>
      </c>
      <c r="D237" s="29"/>
      <c r="E237" s="30" t="s">
        <v>263</v>
      </c>
      <c r="F237" s="30" t="s">
        <v>435</v>
      </c>
      <c r="G237" s="30" t="s">
        <v>218</v>
      </c>
      <c r="H237" s="30" t="s">
        <v>251</v>
      </c>
      <c r="I237" s="30" t="s">
        <v>256</v>
      </c>
      <c r="J237" s="30">
        <v>61160</v>
      </c>
      <c r="K237" s="29">
        <v>2013</v>
      </c>
      <c r="L237" s="29"/>
      <c r="M237" s="29">
        <v>2013</v>
      </c>
      <c r="N237" s="31">
        <v>48080</v>
      </c>
      <c r="O237" s="47" t="s">
        <v>499</v>
      </c>
      <c r="P237" s="33">
        <f t="shared" si="57"/>
        <v>0</v>
      </c>
      <c r="Q237" s="31">
        <f t="shared" si="50"/>
        <v>48080</v>
      </c>
      <c r="R237" s="43">
        <v>45432</v>
      </c>
      <c r="S237" s="34">
        <f t="shared" si="51"/>
        <v>0.94489999999999996</v>
      </c>
      <c r="T237" s="35">
        <f t="shared" si="52"/>
        <v>4</v>
      </c>
      <c r="U237" s="31">
        <f t="shared" si="53"/>
        <v>45330</v>
      </c>
      <c r="V237" s="35">
        <f>IF(T237&gt;$E$6,$E$6-$D$6,T237-$D$6)</f>
        <v>2</v>
      </c>
      <c r="W237" s="31">
        <f>ROUND(U237+(U237*$I$6*V237),0)</f>
        <v>46690</v>
      </c>
      <c r="X237" s="34">
        <f t="shared" si="54"/>
        <v>0.97305632897836791</v>
      </c>
      <c r="Y237" s="29">
        <f t="shared" si="55"/>
        <v>-1258</v>
      </c>
      <c r="Z237" s="33">
        <f t="shared" si="56"/>
        <v>-1258</v>
      </c>
    </row>
    <row r="238" spans="1:26" s="36" customFormat="1">
      <c r="A238" s="29" t="s">
        <v>215</v>
      </c>
      <c r="B238" s="29" t="s">
        <v>573</v>
      </c>
      <c r="C238" s="42" t="s">
        <v>49</v>
      </c>
      <c r="D238" s="29"/>
      <c r="E238" s="30" t="s">
        <v>262</v>
      </c>
      <c r="F238" s="30" t="s">
        <v>435</v>
      </c>
      <c r="G238" s="30" t="s">
        <v>218</v>
      </c>
      <c r="H238" s="30" t="s">
        <v>252</v>
      </c>
      <c r="I238" s="30" t="s">
        <v>257</v>
      </c>
      <c r="J238" s="30">
        <v>61120</v>
      </c>
      <c r="K238" s="29">
        <v>2016</v>
      </c>
      <c r="L238" s="29"/>
      <c r="M238" s="29">
        <v>2005</v>
      </c>
      <c r="N238" s="31">
        <v>89306</v>
      </c>
      <c r="O238" s="32" t="s">
        <v>192</v>
      </c>
      <c r="P238" s="33">
        <f t="shared" si="57"/>
        <v>0</v>
      </c>
      <c r="Q238" s="31">
        <f t="shared" si="50"/>
        <v>89306</v>
      </c>
      <c r="R238" s="43">
        <v>75522</v>
      </c>
      <c r="S238" s="34">
        <f t="shared" si="51"/>
        <v>0.84570000000000001</v>
      </c>
      <c r="T238" s="35">
        <f t="shared" si="52"/>
        <v>1</v>
      </c>
      <c r="U238" s="31">
        <f t="shared" si="53"/>
        <v>84198</v>
      </c>
      <c r="V238" s="35">
        <f>IF(T238&gt;$E$2,$E$2+(T238-$E$2)/2-$D$2,T238-$D$2)</f>
        <v>-10</v>
      </c>
      <c r="W238" s="31">
        <f>ROUND(U238+(U238*$I$2*V238),0)</f>
        <v>75778</v>
      </c>
      <c r="X238" s="34">
        <f t="shared" si="54"/>
        <v>0.99662171078677186</v>
      </c>
      <c r="Y238" s="29">
        <f t="shared" si="55"/>
        <v>-256</v>
      </c>
      <c r="Z238" s="33">
        <f t="shared" si="56"/>
        <v>-256</v>
      </c>
    </row>
    <row r="239" spans="1:26" s="36" customFormat="1">
      <c r="A239" s="29" t="s">
        <v>215</v>
      </c>
      <c r="B239" s="29" t="s">
        <v>573</v>
      </c>
      <c r="C239" s="42" t="s">
        <v>466</v>
      </c>
      <c r="D239" s="29"/>
      <c r="E239" s="30" t="s">
        <v>259</v>
      </c>
      <c r="F239" s="30" t="s">
        <v>435</v>
      </c>
      <c r="G239" s="30"/>
      <c r="H239" s="30" t="s">
        <v>253</v>
      </c>
      <c r="I239" s="30" t="s">
        <v>255</v>
      </c>
      <c r="J239" s="30">
        <v>61150</v>
      </c>
      <c r="K239" s="29">
        <v>2012</v>
      </c>
      <c r="L239" s="29"/>
      <c r="M239" s="29">
        <v>2012</v>
      </c>
      <c r="N239" s="31">
        <v>63081</v>
      </c>
      <c r="O239" s="32" t="s">
        <v>192</v>
      </c>
      <c r="P239" s="33">
        <f t="shared" si="57"/>
        <v>0</v>
      </c>
      <c r="Q239" s="31">
        <f t="shared" si="50"/>
        <v>63081</v>
      </c>
      <c r="R239" s="43">
        <v>55137</v>
      </c>
      <c r="S239" s="34">
        <f t="shared" si="51"/>
        <v>0.87409999999999999</v>
      </c>
      <c r="T239" s="35">
        <f t="shared" si="52"/>
        <v>5</v>
      </c>
      <c r="U239" s="31">
        <f t="shared" si="53"/>
        <v>59473</v>
      </c>
      <c r="V239" s="35">
        <f>IF(T239&gt;$E$4,$E$4-$D$4,T239-$D$4)</f>
        <v>3</v>
      </c>
      <c r="W239" s="31">
        <f>ROUND(U239+(U239*$I$4*V239),0)</f>
        <v>62149</v>
      </c>
      <c r="X239" s="34">
        <f t="shared" si="54"/>
        <v>0.88717437126904697</v>
      </c>
      <c r="Y239" s="29">
        <f t="shared" si="55"/>
        <v>-7012</v>
      </c>
      <c r="Z239" s="33">
        <f t="shared" si="56"/>
        <v>-7012</v>
      </c>
    </row>
    <row r="240" spans="1:26" s="36" customFormat="1">
      <c r="A240" s="29" t="s">
        <v>215</v>
      </c>
      <c r="B240" s="29" t="s">
        <v>573</v>
      </c>
      <c r="C240" s="42" t="s">
        <v>603</v>
      </c>
      <c r="D240" s="29"/>
      <c r="E240" s="30" t="s">
        <v>259</v>
      </c>
      <c r="F240" s="30" t="s">
        <v>435</v>
      </c>
      <c r="G240" s="30"/>
      <c r="H240" s="30" t="s">
        <v>253</v>
      </c>
      <c r="I240" s="30" t="s">
        <v>255</v>
      </c>
      <c r="J240" s="30">
        <v>61150</v>
      </c>
      <c r="K240" s="29">
        <v>2015</v>
      </c>
      <c r="L240" s="29"/>
      <c r="M240" s="29">
        <v>2015</v>
      </c>
      <c r="N240" s="31">
        <v>63081</v>
      </c>
      <c r="O240" s="32" t="s">
        <v>192</v>
      </c>
      <c r="P240" s="33">
        <f t="shared" si="57"/>
        <v>0</v>
      </c>
      <c r="Q240" s="31">
        <f t="shared" si="50"/>
        <v>63081</v>
      </c>
      <c r="R240" s="43">
        <v>55141</v>
      </c>
      <c r="S240" s="34">
        <f t="shared" si="51"/>
        <v>0.87409999999999999</v>
      </c>
      <c r="T240" s="35">
        <f t="shared" si="52"/>
        <v>2</v>
      </c>
      <c r="U240" s="31">
        <f t="shared" si="53"/>
        <v>59473</v>
      </c>
      <c r="V240" s="35">
        <f>IF(T240&gt;$E$4,$E$4-$D$4,T240-$D$4)</f>
        <v>0</v>
      </c>
      <c r="W240" s="31">
        <f>ROUND(U240+(U240*$I$4*V240),0)</f>
        <v>59473</v>
      </c>
      <c r="X240" s="34">
        <f t="shared" si="54"/>
        <v>0.92716022396717834</v>
      </c>
      <c r="Y240" s="29">
        <f t="shared" si="55"/>
        <v>-4332</v>
      </c>
      <c r="Z240" s="33">
        <f t="shared" si="56"/>
        <v>-4332</v>
      </c>
    </row>
    <row r="241" spans="1:26" s="36" customFormat="1">
      <c r="A241" s="29" t="s">
        <v>215</v>
      </c>
      <c r="B241" s="29" t="s">
        <v>574</v>
      </c>
      <c r="C241" s="42" t="s">
        <v>42</v>
      </c>
      <c r="D241" s="29"/>
      <c r="E241" s="30" t="s">
        <v>259</v>
      </c>
      <c r="F241" s="30" t="s">
        <v>435</v>
      </c>
      <c r="G241" s="30"/>
      <c r="H241" s="30" t="s">
        <v>252</v>
      </c>
      <c r="I241" s="30" t="s">
        <v>257</v>
      </c>
      <c r="J241" s="30">
        <v>61120</v>
      </c>
      <c r="K241" s="29">
        <v>2015</v>
      </c>
      <c r="L241" s="29"/>
      <c r="M241" s="29">
        <v>2004</v>
      </c>
      <c r="N241" s="31">
        <v>119609</v>
      </c>
      <c r="O241" s="32" t="s">
        <v>391</v>
      </c>
      <c r="P241" s="33">
        <f t="shared" si="57"/>
        <v>0</v>
      </c>
      <c r="Q241" s="31">
        <f t="shared" si="50"/>
        <v>119609</v>
      </c>
      <c r="R241" s="43">
        <v>72731</v>
      </c>
      <c r="S241" s="34">
        <f t="shared" si="51"/>
        <v>0.60809999999999997</v>
      </c>
      <c r="T241" s="35">
        <f t="shared" si="52"/>
        <v>2</v>
      </c>
      <c r="U241" s="31">
        <f t="shared" si="53"/>
        <v>112767</v>
      </c>
      <c r="V241" s="35">
        <f>IF(T241&gt;$E$2,$E$2+(T241-$E$2)/2-$D$2,T241-$D$2)</f>
        <v>-9</v>
      </c>
      <c r="W241" s="31">
        <f>ROUND(U241+(U241*$I$2*V241),0)</f>
        <v>102618</v>
      </c>
      <c r="X241" s="34">
        <f t="shared" si="54"/>
        <v>0.70875479935294006</v>
      </c>
      <c r="Y241" s="29">
        <f t="shared" si="55"/>
        <v>-29887</v>
      </c>
      <c r="Z241" s="33">
        <f t="shared" si="56"/>
        <v>-29887</v>
      </c>
    </row>
    <row r="242" spans="1:26" s="36" customFormat="1">
      <c r="A242" s="29" t="s">
        <v>215</v>
      </c>
      <c r="B242" s="29" t="s">
        <v>574</v>
      </c>
      <c r="C242" s="42" t="s">
        <v>144</v>
      </c>
      <c r="D242" s="29"/>
      <c r="E242" s="30" t="s">
        <v>259</v>
      </c>
      <c r="F242" s="30" t="s">
        <v>435</v>
      </c>
      <c r="G242" s="30" t="s">
        <v>218</v>
      </c>
      <c r="H242" s="30" t="s">
        <v>252</v>
      </c>
      <c r="I242" s="30" t="s">
        <v>257</v>
      </c>
      <c r="J242" s="30">
        <v>61120</v>
      </c>
      <c r="K242" s="29">
        <v>2014</v>
      </c>
      <c r="L242" s="29"/>
      <c r="M242" s="29">
        <v>1988</v>
      </c>
      <c r="N242" s="31">
        <v>119609</v>
      </c>
      <c r="O242" s="32" t="s">
        <v>391</v>
      </c>
      <c r="P242" s="33">
        <f t="shared" si="57"/>
        <v>0</v>
      </c>
      <c r="Q242" s="31">
        <f t="shared" si="50"/>
        <v>119609</v>
      </c>
      <c r="R242" s="43">
        <v>81116</v>
      </c>
      <c r="S242" s="34">
        <f t="shared" si="51"/>
        <v>0.67820000000000003</v>
      </c>
      <c r="T242" s="35">
        <f t="shared" si="52"/>
        <v>3</v>
      </c>
      <c r="U242" s="31">
        <f t="shared" si="53"/>
        <v>112767</v>
      </c>
      <c r="V242" s="35">
        <f>IF(T242&gt;$E$2,$E$2+(T242-$E$2)/2-$D$2,T242-$D$2)</f>
        <v>-8</v>
      </c>
      <c r="W242" s="31">
        <f>ROUND(U242+(U242*$I$2*V242),0)</f>
        <v>103746</v>
      </c>
      <c r="X242" s="34">
        <f t="shared" si="54"/>
        <v>0.78187110828369288</v>
      </c>
      <c r="Y242" s="29">
        <f t="shared" si="55"/>
        <v>-22630</v>
      </c>
      <c r="Z242" s="33">
        <f t="shared" si="56"/>
        <v>-22630</v>
      </c>
    </row>
    <row r="243" spans="1:26" s="36" customFormat="1">
      <c r="A243" s="29" t="s">
        <v>215</v>
      </c>
      <c r="B243" s="29" t="s">
        <v>574</v>
      </c>
      <c r="C243" s="42" t="s">
        <v>149</v>
      </c>
      <c r="D243" s="29"/>
      <c r="E243" s="30" t="s">
        <v>259</v>
      </c>
      <c r="F243" s="30" t="s">
        <v>435</v>
      </c>
      <c r="G243" s="30" t="s">
        <v>218</v>
      </c>
      <c r="H243" s="30" t="s">
        <v>252</v>
      </c>
      <c r="I243" s="30" t="s">
        <v>257</v>
      </c>
      <c r="J243" s="30">
        <v>61120</v>
      </c>
      <c r="K243" s="29">
        <v>2010</v>
      </c>
      <c r="L243" s="29"/>
      <c r="M243" s="29">
        <v>1997</v>
      </c>
      <c r="N243" s="31">
        <v>119609</v>
      </c>
      <c r="O243" s="32" t="s">
        <v>391</v>
      </c>
      <c r="P243" s="33">
        <f t="shared" si="57"/>
        <v>0</v>
      </c>
      <c r="Q243" s="31">
        <f t="shared" si="50"/>
        <v>119609</v>
      </c>
      <c r="R243" s="43">
        <v>81633</v>
      </c>
      <c r="S243" s="34">
        <f t="shared" si="51"/>
        <v>0.6825</v>
      </c>
      <c r="T243" s="35">
        <f t="shared" si="52"/>
        <v>7</v>
      </c>
      <c r="U243" s="31">
        <f t="shared" si="53"/>
        <v>112767</v>
      </c>
      <c r="V243" s="35">
        <f>IF(T243&gt;$E$2,$E$2+(T243-$E$2)/2-$D$2,T243-$D$2)</f>
        <v>-4</v>
      </c>
      <c r="W243" s="31">
        <f>ROUND(U243+(U243*$I$2*V243),0)</f>
        <v>108256</v>
      </c>
      <c r="X243" s="34">
        <f t="shared" si="54"/>
        <v>0.7540736772095773</v>
      </c>
      <c r="Y243" s="29">
        <f t="shared" si="55"/>
        <v>-26623</v>
      </c>
      <c r="Z243" s="33">
        <f t="shared" si="56"/>
        <v>-26623</v>
      </c>
    </row>
    <row r="244" spans="1:26" s="36" customFormat="1">
      <c r="A244" s="29" t="s">
        <v>215</v>
      </c>
      <c r="B244" s="29" t="s">
        <v>574</v>
      </c>
      <c r="C244" s="42" t="s">
        <v>586</v>
      </c>
      <c r="D244" s="29"/>
      <c r="E244" s="30" t="s">
        <v>259</v>
      </c>
      <c r="F244" s="30" t="s">
        <v>435</v>
      </c>
      <c r="G244" s="30"/>
      <c r="H244" s="30" t="s">
        <v>253</v>
      </c>
      <c r="I244" s="30" t="s">
        <v>255</v>
      </c>
      <c r="J244" s="30">
        <v>61150</v>
      </c>
      <c r="K244" s="29">
        <v>2015</v>
      </c>
      <c r="L244" s="29"/>
      <c r="M244" s="29">
        <v>2015</v>
      </c>
      <c r="N244" s="31">
        <v>75132</v>
      </c>
      <c r="O244" s="32" t="s">
        <v>391</v>
      </c>
      <c r="P244" s="33">
        <f t="shared" si="57"/>
        <v>0</v>
      </c>
      <c r="Q244" s="31">
        <f t="shared" si="50"/>
        <v>75132</v>
      </c>
      <c r="R244" s="43">
        <v>59095</v>
      </c>
      <c r="S244" s="34">
        <f t="shared" si="51"/>
        <v>0.78649999999999998</v>
      </c>
      <c r="T244" s="35">
        <f t="shared" si="52"/>
        <v>2</v>
      </c>
      <c r="U244" s="31">
        <f t="shared" si="53"/>
        <v>70834</v>
      </c>
      <c r="V244" s="35">
        <f>IF(T244&gt;$E$4,$E$4-$D$4,T244-$D$4)</f>
        <v>0</v>
      </c>
      <c r="W244" s="31">
        <f>ROUND(U244+(U244*$I$4*V244),0)</f>
        <v>70834</v>
      </c>
      <c r="X244" s="34">
        <f t="shared" si="54"/>
        <v>0.83427450094587341</v>
      </c>
      <c r="Y244" s="29">
        <f t="shared" si="55"/>
        <v>-11739</v>
      </c>
      <c r="Z244" s="33">
        <f t="shared" si="56"/>
        <v>-11739</v>
      </c>
    </row>
    <row r="245" spans="1:26" s="36" customFormat="1">
      <c r="A245" s="29" t="s">
        <v>215</v>
      </c>
      <c r="B245" s="29" t="s">
        <v>574</v>
      </c>
      <c r="C245" s="42" t="s">
        <v>615</v>
      </c>
      <c r="D245" s="29"/>
      <c r="E245" s="30" t="s">
        <v>259</v>
      </c>
      <c r="F245" s="30" t="s">
        <v>435</v>
      </c>
      <c r="G245" s="30"/>
      <c r="H245" s="30" t="s">
        <v>253</v>
      </c>
      <c r="I245" s="30" t="s">
        <v>255</v>
      </c>
      <c r="J245" s="30">
        <v>61150</v>
      </c>
      <c r="K245" s="29">
        <v>2016</v>
      </c>
      <c r="L245" s="29"/>
      <c r="M245" s="29">
        <v>2016</v>
      </c>
      <c r="N245" s="31">
        <v>75132</v>
      </c>
      <c r="O245" s="32" t="s">
        <v>391</v>
      </c>
      <c r="P245" s="33">
        <f t="shared" si="57"/>
        <v>0</v>
      </c>
      <c r="Q245" s="31">
        <f t="shared" si="50"/>
        <v>75132</v>
      </c>
      <c r="R245" s="43">
        <v>55080</v>
      </c>
      <c r="S245" s="34">
        <f t="shared" si="51"/>
        <v>0.73309999999999997</v>
      </c>
      <c r="T245" s="35">
        <f t="shared" si="52"/>
        <v>1</v>
      </c>
      <c r="U245" s="31">
        <f t="shared" si="53"/>
        <v>70834</v>
      </c>
      <c r="V245" s="35">
        <f>IF(T245&gt;$E$4,$E$4-$D$4,T245-$D$4)</f>
        <v>-1</v>
      </c>
      <c r="W245" s="31">
        <f>ROUND(U245+(U245*$I$4*V245),0)</f>
        <v>69771</v>
      </c>
      <c r="X245" s="34">
        <f t="shared" si="54"/>
        <v>0.78943973857333272</v>
      </c>
      <c r="Y245" s="29">
        <f t="shared" si="55"/>
        <v>-14691</v>
      </c>
      <c r="Z245" s="33">
        <f t="shared" si="56"/>
        <v>-14691</v>
      </c>
    </row>
    <row r="246" spans="1:26" s="36" customFormat="1">
      <c r="A246" s="29" t="s">
        <v>215</v>
      </c>
      <c r="B246" s="29" t="s">
        <v>574</v>
      </c>
      <c r="C246" s="42" t="s">
        <v>614</v>
      </c>
      <c r="D246" s="29"/>
      <c r="E246" s="30" t="s">
        <v>616</v>
      </c>
      <c r="F246" s="30" t="s">
        <v>251</v>
      </c>
      <c r="G246" s="30"/>
      <c r="H246" s="30" t="s">
        <v>251</v>
      </c>
      <c r="I246" s="30" t="s">
        <v>256</v>
      </c>
      <c r="J246" s="30">
        <v>61160</v>
      </c>
      <c r="K246" s="29">
        <v>2016</v>
      </c>
      <c r="L246" s="29"/>
      <c r="M246" s="29">
        <v>2016</v>
      </c>
      <c r="N246" s="31">
        <v>51463</v>
      </c>
      <c r="O246" s="32" t="s">
        <v>391</v>
      </c>
      <c r="P246" s="33">
        <f t="shared" si="57"/>
        <v>0</v>
      </c>
      <c r="Q246" s="31">
        <f>58443*0.8</f>
        <v>46754.400000000001</v>
      </c>
      <c r="R246" s="43">
        <v>43350</v>
      </c>
      <c r="S246" s="34">
        <f t="shared" si="51"/>
        <v>0.92720000000000002</v>
      </c>
      <c r="T246" s="35">
        <f t="shared" si="52"/>
        <v>1</v>
      </c>
      <c r="U246" s="31">
        <f t="shared" si="53"/>
        <v>44080</v>
      </c>
      <c r="V246" s="35">
        <f>IF(T246&gt;$E$6,$E$6-$D$6,T246-$D$6)</f>
        <v>-1</v>
      </c>
      <c r="W246" s="31">
        <f>ROUND(U246+(U246*$I$6*V246),0)</f>
        <v>43419</v>
      </c>
      <c r="X246" s="34">
        <f t="shared" si="54"/>
        <v>0.99841083396669661</v>
      </c>
      <c r="Y246" s="29">
        <f t="shared" si="55"/>
        <v>-69</v>
      </c>
      <c r="Z246" s="33">
        <f t="shared" si="56"/>
        <v>-69</v>
      </c>
    </row>
    <row r="247" spans="1:26" s="36" customFormat="1">
      <c r="A247" s="29" t="s">
        <v>215</v>
      </c>
      <c r="B247" s="29" t="s">
        <v>207</v>
      </c>
      <c r="C247" s="42" t="s">
        <v>88</v>
      </c>
      <c r="D247" s="29"/>
      <c r="E247" s="30" t="s">
        <v>259</v>
      </c>
      <c r="F247" s="30" t="s">
        <v>435</v>
      </c>
      <c r="G247" s="30" t="s">
        <v>218</v>
      </c>
      <c r="H247" s="30" t="s">
        <v>252</v>
      </c>
      <c r="I247" s="30" t="s">
        <v>257</v>
      </c>
      <c r="J247" s="30">
        <v>61120</v>
      </c>
      <c r="K247" s="29">
        <v>1992</v>
      </c>
      <c r="L247" s="29"/>
      <c r="M247" s="29">
        <v>1979</v>
      </c>
      <c r="N247" s="31">
        <v>90221</v>
      </c>
      <c r="O247" s="32" t="s">
        <v>168</v>
      </c>
      <c r="P247" s="33">
        <f t="shared" si="57"/>
        <v>0</v>
      </c>
      <c r="Q247" s="31">
        <f t="shared" ref="Q247:Q310" si="58">N247+P247</f>
        <v>90221</v>
      </c>
      <c r="R247" s="43">
        <v>93617</v>
      </c>
      <c r="S247" s="34">
        <f t="shared" si="51"/>
        <v>1.0376000000000001</v>
      </c>
      <c r="T247" s="35">
        <f t="shared" si="52"/>
        <v>25</v>
      </c>
      <c r="U247" s="31">
        <f t="shared" si="53"/>
        <v>85060</v>
      </c>
      <c r="V247" s="35">
        <f>IF(T247&gt;$E$2,$E$2+(T247-$E$2)/2-$D$2,T247-$D$2)</f>
        <v>11.5</v>
      </c>
      <c r="W247" s="31">
        <f>ROUND(U247+(U247*$I$2*V247),0)</f>
        <v>94842</v>
      </c>
      <c r="X247" s="34">
        <f t="shared" si="54"/>
        <v>0.98708378144703823</v>
      </c>
      <c r="Y247" s="29">
        <f t="shared" si="55"/>
        <v>-1225</v>
      </c>
      <c r="Z247" s="33">
        <f t="shared" si="56"/>
        <v>-1225</v>
      </c>
    </row>
    <row r="248" spans="1:26" s="36" customFormat="1">
      <c r="A248" s="29" t="s">
        <v>215</v>
      </c>
      <c r="B248" s="29" t="s">
        <v>207</v>
      </c>
      <c r="C248" s="42" t="s">
        <v>118</v>
      </c>
      <c r="D248" s="29"/>
      <c r="E248" s="30" t="s">
        <v>259</v>
      </c>
      <c r="F248" s="30" t="s">
        <v>435</v>
      </c>
      <c r="G248" s="30"/>
      <c r="H248" s="30" t="s">
        <v>252</v>
      </c>
      <c r="I248" s="30" t="s">
        <v>257</v>
      </c>
      <c r="J248" s="30">
        <v>61120</v>
      </c>
      <c r="K248" s="29">
        <v>2012</v>
      </c>
      <c r="L248" s="29"/>
      <c r="M248" s="29">
        <v>2002</v>
      </c>
      <c r="N248" s="31">
        <v>90221</v>
      </c>
      <c r="O248" s="32" t="s">
        <v>168</v>
      </c>
      <c r="P248" s="33">
        <f t="shared" si="57"/>
        <v>0</v>
      </c>
      <c r="Q248" s="31">
        <f t="shared" si="58"/>
        <v>90221</v>
      </c>
      <c r="R248" s="43">
        <v>78102</v>
      </c>
      <c r="S248" s="34">
        <f t="shared" si="51"/>
        <v>0.86570000000000003</v>
      </c>
      <c r="T248" s="35">
        <f t="shared" si="52"/>
        <v>5</v>
      </c>
      <c r="U248" s="31">
        <f t="shared" si="53"/>
        <v>85060</v>
      </c>
      <c r="V248" s="35">
        <f>IF(T248&gt;$E$2,$E$2+(T248-$E$2)/2-$D$2,T248-$D$2)</f>
        <v>-6</v>
      </c>
      <c r="W248" s="31">
        <f>ROUND(U248+(U248*$I$2*V248),0)</f>
        <v>79956</v>
      </c>
      <c r="X248" s="34">
        <f t="shared" si="54"/>
        <v>0.97681224673570466</v>
      </c>
      <c r="Y248" s="29">
        <f t="shared" si="55"/>
        <v>-1854</v>
      </c>
      <c r="Z248" s="33">
        <f t="shared" si="56"/>
        <v>-1854</v>
      </c>
    </row>
    <row r="249" spans="1:26" s="36" customFormat="1">
      <c r="A249" s="29" t="s">
        <v>215</v>
      </c>
      <c r="B249" s="29" t="s">
        <v>207</v>
      </c>
      <c r="C249" s="42" t="s">
        <v>419</v>
      </c>
      <c r="D249" s="29"/>
      <c r="E249" s="30" t="s">
        <v>259</v>
      </c>
      <c r="F249" s="30" t="s">
        <v>435</v>
      </c>
      <c r="G249" s="30" t="s">
        <v>218</v>
      </c>
      <c r="H249" s="30" t="s">
        <v>252</v>
      </c>
      <c r="I249" s="30" t="s">
        <v>329</v>
      </c>
      <c r="J249" s="30">
        <v>61140</v>
      </c>
      <c r="K249" s="29">
        <v>2017</v>
      </c>
      <c r="L249" s="29"/>
      <c r="M249" s="29">
        <v>2011</v>
      </c>
      <c r="N249" s="31">
        <v>70627</v>
      </c>
      <c r="O249" s="32" t="s">
        <v>168</v>
      </c>
      <c r="P249" s="33">
        <f t="shared" si="57"/>
        <v>0</v>
      </c>
      <c r="Q249" s="31">
        <f t="shared" si="58"/>
        <v>70627</v>
      </c>
      <c r="R249" s="43">
        <v>60126</v>
      </c>
      <c r="S249" s="34">
        <f t="shared" si="51"/>
        <v>0.85129999999999995</v>
      </c>
      <c r="T249" s="35">
        <f t="shared" si="52"/>
        <v>0</v>
      </c>
      <c r="U249" s="31">
        <f t="shared" si="53"/>
        <v>66587</v>
      </c>
      <c r="V249" s="35">
        <f>IF(T249&gt;$E$3,$E$3-$D$3,T249-$D$3)</f>
        <v>-3</v>
      </c>
      <c r="W249" s="31">
        <f>ROUND(U249+(U249*$I$3*V249),0)</f>
        <v>63591</v>
      </c>
      <c r="X249" s="34">
        <f t="shared" si="54"/>
        <v>0.94551115723923196</v>
      </c>
      <c r="Y249" s="29">
        <f t="shared" si="55"/>
        <v>-3465</v>
      </c>
      <c r="Z249" s="33">
        <f t="shared" si="56"/>
        <v>-3465</v>
      </c>
    </row>
    <row r="250" spans="1:26" s="36" customFormat="1">
      <c r="A250" s="29" t="s">
        <v>215</v>
      </c>
      <c r="B250" s="29" t="s">
        <v>207</v>
      </c>
      <c r="C250" s="42" t="s">
        <v>308</v>
      </c>
      <c r="D250" s="29"/>
      <c r="E250" s="30" t="s">
        <v>259</v>
      </c>
      <c r="F250" s="30" t="s">
        <v>435</v>
      </c>
      <c r="G250" s="30" t="s">
        <v>218</v>
      </c>
      <c r="H250" s="30" t="s">
        <v>252</v>
      </c>
      <c r="I250" s="30" t="s">
        <v>329</v>
      </c>
      <c r="J250" s="30">
        <v>61140</v>
      </c>
      <c r="K250" s="29">
        <v>2014</v>
      </c>
      <c r="L250" s="29"/>
      <c r="M250" s="29">
        <v>2008</v>
      </c>
      <c r="N250" s="31">
        <v>70627</v>
      </c>
      <c r="O250" s="32" t="s">
        <v>168</v>
      </c>
      <c r="P250" s="33">
        <f t="shared" si="57"/>
        <v>0</v>
      </c>
      <c r="Q250" s="31">
        <f t="shared" si="58"/>
        <v>70627</v>
      </c>
      <c r="R250" s="43">
        <v>60681</v>
      </c>
      <c r="S250" s="34">
        <f t="shared" si="51"/>
        <v>0.85919999999999996</v>
      </c>
      <c r="T250" s="35">
        <f t="shared" si="52"/>
        <v>3</v>
      </c>
      <c r="U250" s="31">
        <f t="shared" si="53"/>
        <v>66587</v>
      </c>
      <c r="V250" s="35">
        <f>IF(T250&gt;$E$3,$E$3-$D$3,T250-$D$3)</f>
        <v>0</v>
      </c>
      <c r="W250" s="31">
        <f>ROUND(U250+(U250*$I$3*V250),0)</f>
        <v>66587</v>
      </c>
      <c r="X250" s="34">
        <f t="shared" si="54"/>
        <v>0.91130400828990643</v>
      </c>
      <c r="Y250" s="29">
        <f t="shared" si="55"/>
        <v>-5906</v>
      </c>
      <c r="Z250" s="33">
        <f t="shared" si="56"/>
        <v>-5906</v>
      </c>
    </row>
    <row r="251" spans="1:26" s="36" customFormat="1">
      <c r="A251" s="29" t="s">
        <v>215</v>
      </c>
      <c r="B251" s="29" t="s">
        <v>207</v>
      </c>
      <c r="C251" s="42" t="s">
        <v>530</v>
      </c>
      <c r="D251" s="29"/>
      <c r="E251" s="30" t="s">
        <v>259</v>
      </c>
      <c r="F251" s="30" t="s">
        <v>435</v>
      </c>
      <c r="G251" s="30"/>
      <c r="H251" s="30" t="s">
        <v>253</v>
      </c>
      <c r="I251" s="30" t="s">
        <v>255</v>
      </c>
      <c r="J251" s="30">
        <v>61150</v>
      </c>
      <c r="K251" s="29">
        <v>2014</v>
      </c>
      <c r="L251" s="29"/>
      <c r="M251" s="29">
        <v>2014</v>
      </c>
      <c r="N251" s="31">
        <v>61061</v>
      </c>
      <c r="O251" s="32" t="s">
        <v>168</v>
      </c>
      <c r="P251" s="33">
        <f t="shared" si="57"/>
        <v>0</v>
      </c>
      <c r="Q251" s="31">
        <f t="shared" si="58"/>
        <v>61061</v>
      </c>
      <c r="R251" s="43">
        <v>55183</v>
      </c>
      <c r="S251" s="34">
        <f t="shared" si="51"/>
        <v>0.90369999999999995</v>
      </c>
      <c r="T251" s="35">
        <f t="shared" si="52"/>
        <v>3</v>
      </c>
      <c r="U251" s="31">
        <f t="shared" si="53"/>
        <v>57568</v>
      </c>
      <c r="V251" s="35">
        <f t="shared" ref="V251:V256" si="59">IF(T251&gt;$E$4,$E$4-$D$4,T251-$D$4)</f>
        <v>1</v>
      </c>
      <c r="W251" s="31">
        <f t="shared" ref="W251:W256" si="60">ROUND(U251+(U251*$I$4*V251),0)</f>
        <v>58432</v>
      </c>
      <c r="X251" s="34">
        <f t="shared" si="54"/>
        <v>0.94439690580503832</v>
      </c>
      <c r="Y251" s="29">
        <f t="shared" si="55"/>
        <v>-3249</v>
      </c>
      <c r="Z251" s="33">
        <f t="shared" si="56"/>
        <v>-3249</v>
      </c>
    </row>
    <row r="252" spans="1:26" s="36" customFormat="1">
      <c r="A252" s="29" t="s">
        <v>215</v>
      </c>
      <c r="B252" s="29" t="s">
        <v>207</v>
      </c>
      <c r="C252" s="42" t="s">
        <v>494</v>
      </c>
      <c r="D252" s="29"/>
      <c r="E252" s="30" t="s">
        <v>259</v>
      </c>
      <c r="F252" s="30" t="s">
        <v>435</v>
      </c>
      <c r="G252" s="30" t="s">
        <v>218</v>
      </c>
      <c r="H252" s="30" t="s">
        <v>253</v>
      </c>
      <c r="I252" s="30" t="s">
        <v>255</v>
      </c>
      <c r="J252" s="30">
        <v>61150</v>
      </c>
      <c r="K252" s="29">
        <v>2014</v>
      </c>
      <c r="L252" s="29"/>
      <c r="M252" s="29">
        <v>2014</v>
      </c>
      <c r="N252" s="31">
        <v>61061</v>
      </c>
      <c r="O252" s="32" t="s">
        <v>168</v>
      </c>
      <c r="P252" s="33">
        <f t="shared" si="57"/>
        <v>0</v>
      </c>
      <c r="Q252" s="31">
        <f t="shared" si="58"/>
        <v>61061</v>
      </c>
      <c r="R252" s="43">
        <v>55183</v>
      </c>
      <c r="S252" s="34">
        <f t="shared" si="51"/>
        <v>0.90369999999999995</v>
      </c>
      <c r="T252" s="35">
        <f t="shared" si="52"/>
        <v>3</v>
      </c>
      <c r="U252" s="31">
        <f t="shared" si="53"/>
        <v>57568</v>
      </c>
      <c r="V252" s="35">
        <f t="shared" si="59"/>
        <v>1</v>
      </c>
      <c r="W252" s="31">
        <f t="shared" si="60"/>
        <v>58432</v>
      </c>
      <c r="X252" s="34">
        <f t="shared" si="54"/>
        <v>0.94439690580503832</v>
      </c>
      <c r="Y252" s="29">
        <f t="shared" si="55"/>
        <v>-3249</v>
      </c>
      <c r="Z252" s="33">
        <f t="shared" si="56"/>
        <v>-3249</v>
      </c>
    </row>
    <row r="253" spans="1:26" s="36" customFormat="1">
      <c r="A253" s="29" t="s">
        <v>215</v>
      </c>
      <c r="B253" s="29" t="s">
        <v>207</v>
      </c>
      <c r="C253" s="42" t="s">
        <v>710</v>
      </c>
      <c r="D253" s="29"/>
      <c r="E253" s="30" t="s">
        <v>259</v>
      </c>
      <c r="F253" s="30" t="s">
        <v>435</v>
      </c>
      <c r="G253" s="30"/>
      <c r="H253" s="30" t="s">
        <v>253</v>
      </c>
      <c r="I253" s="30" t="s">
        <v>255</v>
      </c>
      <c r="J253" s="30">
        <v>61150</v>
      </c>
      <c r="K253" s="29">
        <v>2017</v>
      </c>
      <c r="L253" s="29"/>
      <c r="M253" s="29">
        <v>2016</v>
      </c>
      <c r="N253" s="31">
        <v>61061</v>
      </c>
      <c r="O253" s="32" t="s">
        <v>168</v>
      </c>
      <c r="P253" s="33">
        <f t="shared" si="57"/>
        <v>0</v>
      </c>
      <c r="Q253" s="31">
        <f t="shared" si="58"/>
        <v>61061</v>
      </c>
      <c r="R253" s="43">
        <v>55000</v>
      </c>
      <c r="S253" s="34">
        <f t="shared" si="51"/>
        <v>0.90069999999999995</v>
      </c>
      <c r="T253" s="35">
        <f t="shared" si="52"/>
        <v>0</v>
      </c>
      <c r="U253" s="31">
        <f t="shared" si="53"/>
        <v>57568</v>
      </c>
      <c r="V253" s="35">
        <f t="shared" si="59"/>
        <v>-2</v>
      </c>
      <c r="W253" s="31">
        <f t="shared" si="60"/>
        <v>55841</v>
      </c>
      <c r="X253" s="34">
        <f t="shared" si="54"/>
        <v>0.98493938145806847</v>
      </c>
      <c r="Y253" s="29">
        <f t="shared" si="55"/>
        <v>-841</v>
      </c>
      <c r="Z253" s="33">
        <f t="shared" si="56"/>
        <v>-841</v>
      </c>
    </row>
    <row r="254" spans="1:26" s="36" customFormat="1">
      <c r="A254" s="29" t="s">
        <v>215</v>
      </c>
      <c r="B254" s="29" t="s">
        <v>207</v>
      </c>
      <c r="C254" s="42" t="s">
        <v>551</v>
      </c>
      <c r="D254" s="29"/>
      <c r="E254" s="30" t="s">
        <v>259</v>
      </c>
      <c r="F254" s="30" t="s">
        <v>435</v>
      </c>
      <c r="G254" s="30" t="s">
        <v>218</v>
      </c>
      <c r="H254" s="30" t="s">
        <v>253</v>
      </c>
      <c r="I254" s="30" t="s">
        <v>255</v>
      </c>
      <c r="J254" s="30">
        <v>61150</v>
      </c>
      <c r="K254" s="29">
        <v>2013</v>
      </c>
      <c r="L254" s="29"/>
      <c r="M254" s="29">
        <v>2013</v>
      </c>
      <c r="N254" s="31">
        <v>61061</v>
      </c>
      <c r="O254" s="32" t="s">
        <v>168</v>
      </c>
      <c r="P254" s="33">
        <f t="shared" si="57"/>
        <v>0</v>
      </c>
      <c r="Q254" s="31">
        <f t="shared" si="58"/>
        <v>61061</v>
      </c>
      <c r="R254" s="43">
        <v>54685</v>
      </c>
      <c r="S254" s="34">
        <f t="shared" si="51"/>
        <v>0.89559999999999995</v>
      </c>
      <c r="T254" s="35">
        <f t="shared" si="52"/>
        <v>4</v>
      </c>
      <c r="U254" s="31">
        <f t="shared" si="53"/>
        <v>57568</v>
      </c>
      <c r="V254" s="35">
        <f t="shared" si="59"/>
        <v>2</v>
      </c>
      <c r="W254" s="31">
        <f t="shared" si="60"/>
        <v>59295</v>
      </c>
      <c r="X254" s="34">
        <f t="shared" si="54"/>
        <v>0.92225314107428957</v>
      </c>
      <c r="Y254" s="29">
        <f t="shared" si="55"/>
        <v>-4610</v>
      </c>
      <c r="Z254" s="33">
        <f t="shared" si="56"/>
        <v>-4610</v>
      </c>
    </row>
    <row r="255" spans="1:26" s="36" customFormat="1">
      <c r="A255" s="29" t="s">
        <v>215</v>
      </c>
      <c r="B255" s="29" t="s">
        <v>207</v>
      </c>
      <c r="C255" s="42" t="s">
        <v>451</v>
      </c>
      <c r="D255" s="29"/>
      <c r="E255" s="30" t="s">
        <v>259</v>
      </c>
      <c r="F255" s="30" t="s">
        <v>435</v>
      </c>
      <c r="G255" s="30"/>
      <c r="H255" s="30" t="s">
        <v>253</v>
      </c>
      <c r="I255" s="30" t="s">
        <v>255</v>
      </c>
      <c r="J255" s="30">
        <v>61150</v>
      </c>
      <c r="K255" s="29">
        <v>2012</v>
      </c>
      <c r="L255" s="29"/>
      <c r="M255" s="29">
        <v>2012</v>
      </c>
      <c r="N255" s="31">
        <v>61061</v>
      </c>
      <c r="O255" s="32" t="s">
        <v>168</v>
      </c>
      <c r="P255" s="33">
        <f t="shared" si="57"/>
        <v>0</v>
      </c>
      <c r="Q255" s="31">
        <f t="shared" si="58"/>
        <v>61061</v>
      </c>
      <c r="R255" s="43">
        <v>54997</v>
      </c>
      <c r="S255" s="34">
        <f t="shared" si="51"/>
        <v>0.90069999999999995</v>
      </c>
      <c r="T255" s="35">
        <f t="shared" si="52"/>
        <v>5</v>
      </c>
      <c r="U255" s="31">
        <f t="shared" si="53"/>
        <v>57568</v>
      </c>
      <c r="V255" s="35">
        <f t="shared" si="59"/>
        <v>3</v>
      </c>
      <c r="W255" s="31">
        <f t="shared" si="60"/>
        <v>60159</v>
      </c>
      <c r="X255" s="34">
        <f t="shared" si="54"/>
        <v>0.91419405242773322</v>
      </c>
      <c r="Y255" s="29">
        <f t="shared" si="55"/>
        <v>-5162</v>
      </c>
      <c r="Z255" s="33">
        <f t="shared" si="56"/>
        <v>-5162</v>
      </c>
    </row>
    <row r="256" spans="1:26" s="36" customFormat="1">
      <c r="A256" s="29" t="s">
        <v>215</v>
      </c>
      <c r="B256" s="29" t="s">
        <v>207</v>
      </c>
      <c r="C256" s="42" t="s">
        <v>472</v>
      </c>
      <c r="D256" s="29"/>
      <c r="E256" s="30" t="s">
        <v>259</v>
      </c>
      <c r="F256" s="30" t="s">
        <v>435</v>
      </c>
      <c r="G256" s="30" t="s">
        <v>218</v>
      </c>
      <c r="H256" s="30" t="s">
        <v>253</v>
      </c>
      <c r="I256" s="30" t="s">
        <v>255</v>
      </c>
      <c r="J256" s="30">
        <v>61150</v>
      </c>
      <c r="K256" s="29">
        <v>2012</v>
      </c>
      <c r="L256" s="29"/>
      <c r="M256" s="29">
        <v>2012</v>
      </c>
      <c r="N256" s="31">
        <v>61061</v>
      </c>
      <c r="O256" s="32" t="s">
        <v>168</v>
      </c>
      <c r="P256" s="33">
        <f t="shared" si="57"/>
        <v>0</v>
      </c>
      <c r="Q256" s="31">
        <f t="shared" si="58"/>
        <v>61061</v>
      </c>
      <c r="R256" s="43">
        <v>54890</v>
      </c>
      <c r="S256" s="34">
        <f t="shared" si="51"/>
        <v>0.89890000000000003</v>
      </c>
      <c r="T256" s="35">
        <f t="shared" si="52"/>
        <v>5</v>
      </c>
      <c r="U256" s="31">
        <f t="shared" si="53"/>
        <v>57568</v>
      </c>
      <c r="V256" s="35">
        <f t="shared" si="59"/>
        <v>3</v>
      </c>
      <c r="W256" s="31">
        <f t="shared" si="60"/>
        <v>60159</v>
      </c>
      <c r="X256" s="34">
        <f t="shared" si="54"/>
        <v>0.91241543243737433</v>
      </c>
      <c r="Y256" s="29">
        <f t="shared" si="55"/>
        <v>-5269</v>
      </c>
      <c r="Z256" s="33">
        <f t="shared" si="56"/>
        <v>-5269</v>
      </c>
    </row>
    <row r="257" spans="1:26" s="36" customFormat="1">
      <c r="A257" s="29" t="s">
        <v>215</v>
      </c>
      <c r="B257" s="29" t="s">
        <v>429</v>
      </c>
      <c r="C257" s="42" t="s">
        <v>367</v>
      </c>
      <c r="D257" s="29"/>
      <c r="E257" s="30" t="s">
        <v>259</v>
      </c>
      <c r="F257" s="30" t="s">
        <v>435</v>
      </c>
      <c r="G257" s="30" t="s">
        <v>218</v>
      </c>
      <c r="H257" s="30" t="s">
        <v>252</v>
      </c>
      <c r="I257" s="30" t="s">
        <v>329</v>
      </c>
      <c r="J257" s="30">
        <v>61140</v>
      </c>
      <c r="K257" s="29">
        <v>2016</v>
      </c>
      <c r="L257" s="29"/>
      <c r="M257" s="29">
        <v>2004</v>
      </c>
      <c r="N257" s="31">
        <v>71072</v>
      </c>
      <c r="O257" s="32" t="s">
        <v>383</v>
      </c>
      <c r="P257" s="33">
        <f t="shared" si="57"/>
        <v>0</v>
      </c>
      <c r="Q257" s="31">
        <f t="shared" si="58"/>
        <v>71072</v>
      </c>
      <c r="R257" s="43">
        <v>59708</v>
      </c>
      <c r="S257" s="34">
        <f t="shared" si="51"/>
        <v>0.84009999999999996</v>
      </c>
      <c r="T257" s="35">
        <f t="shared" si="52"/>
        <v>1</v>
      </c>
      <c r="U257" s="31">
        <f t="shared" si="53"/>
        <v>67007</v>
      </c>
      <c r="V257" s="35">
        <f>IF(T257&gt;$E$3,$E$3-$D$3,T257-$D$3)</f>
        <v>-2</v>
      </c>
      <c r="W257" s="31">
        <f>ROUND(U257+(U257*$I$3*V257),0)</f>
        <v>64997</v>
      </c>
      <c r="X257" s="34">
        <f t="shared" si="54"/>
        <v>0.91862701355447174</v>
      </c>
      <c r="Y257" s="29">
        <f t="shared" si="55"/>
        <v>-5289</v>
      </c>
      <c r="Z257" s="33">
        <f t="shared" si="56"/>
        <v>-5289</v>
      </c>
    </row>
    <row r="258" spans="1:26" s="36" customFormat="1">
      <c r="A258" s="29" t="s">
        <v>215</v>
      </c>
      <c r="B258" s="29" t="s">
        <v>429</v>
      </c>
      <c r="C258" s="42" t="s">
        <v>424</v>
      </c>
      <c r="D258" s="29"/>
      <c r="E258" s="30" t="s">
        <v>259</v>
      </c>
      <c r="F258" s="30" t="s">
        <v>435</v>
      </c>
      <c r="G258" s="30"/>
      <c r="H258" s="30" t="s">
        <v>252</v>
      </c>
      <c r="I258" s="30" t="s">
        <v>329</v>
      </c>
      <c r="J258" s="30">
        <v>61140</v>
      </c>
      <c r="K258" s="29">
        <v>2017</v>
      </c>
      <c r="L258" s="29"/>
      <c r="M258" s="29">
        <v>2011</v>
      </c>
      <c r="N258" s="31">
        <v>71072</v>
      </c>
      <c r="O258" s="32" t="s">
        <v>383</v>
      </c>
      <c r="P258" s="33">
        <f t="shared" si="57"/>
        <v>0</v>
      </c>
      <c r="Q258" s="31">
        <f t="shared" si="58"/>
        <v>71072</v>
      </c>
      <c r="R258" s="43">
        <v>60389</v>
      </c>
      <c r="S258" s="34">
        <f t="shared" si="51"/>
        <v>0.84970000000000001</v>
      </c>
      <c r="T258" s="35">
        <f t="shared" si="52"/>
        <v>0</v>
      </c>
      <c r="U258" s="31">
        <f t="shared" si="53"/>
        <v>67007</v>
      </c>
      <c r="V258" s="35">
        <f>IF(T258&gt;$E$3,$E$3-$D$3,T258-$D$3)</f>
        <v>-3</v>
      </c>
      <c r="W258" s="31">
        <f>ROUND(U258+(U258*$I$3*V258),0)</f>
        <v>63992</v>
      </c>
      <c r="X258" s="34">
        <f t="shared" si="54"/>
        <v>0.94369608701087637</v>
      </c>
      <c r="Y258" s="29">
        <f t="shared" si="55"/>
        <v>-3603</v>
      </c>
      <c r="Z258" s="33">
        <f t="shared" si="56"/>
        <v>-3603</v>
      </c>
    </row>
    <row r="259" spans="1:26" s="36" customFormat="1">
      <c r="A259" s="29" t="s">
        <v>215</v>
      </c>
      <c r="B259" s="29" t="s">
        <v>429</v>
      </c>
      <c r="C259" s="42" t="s">
        <v>465</v>
      </c>
      <c r="D259" s="29"/>
      <c r="E259" s="30" t="s">
        <v>259</v>
      </c>
      <c r="F259" s="30" t="s">
        <v>435</v>
      </c>
      <c r="G259" s="30"/>
      <c r="H259" s="30" t="s">
        <v>253</v>
      </c>
      <c r="I259" s="30" t="s">
        <v>255</v>
      </c>
      <c r="J259" s="30">
        <v>61150</v>
      </c>
      <c r="K259" s="29">
        <v>2012</v>
      </c>
      <c r="L259" s="29"/>
      <c r="M259" s="29">
        <v>2012</v>
      </c>
      <c r="N259" s="31">
        <v>60255</v>
      </c>
      <c r="O259" s="32" t="s">
        <v>383</v>
      </c>
      <c r="P259" s="33">
        <f t="shared" si="57"/>
        <v>0</v>
      </c>
      <c r="Q259" s="31">
        <f t="shared" si="58"/>
        <v>60255</v>
      </c>
      <c r="R259" s="43">
        <v>54829</v>
      </c>
      <c r="S259" s="34">
        <f t="shared" si="51"/>
        <v>0.90990000000000004</v>
      </c>
      <c r="T259" s="35">
        <f t="shared" si="52"/>
        <v>5</v>
      </c>
      <c r="U259" s="31">
        <f t="shared" si="53"/>
        <v>56808</v>
      </c>
      <c r="V259" s="35">
        <f>IF(T259&gt;$E$4,$E$4-$D$4,T259-$D$4)</f>
        <v>3</v>
      </c>
      <c r="W259" s="31">
        <f>ROUND(U259+(U259*$I$4*V259),0)</f>
        <v>59364</v>
      </c>
      <c r="X259" s="34">
        <f t="shared" si="54"/>
        <v>0.92360689980459543</v>
      </c>
      <c r="Y259" s="29">
        <f t="shared" si="55"/>
        <v>-4535</v>
      </c>
      <c r="Z259" s="33">
        <f t="shared" si="56"/>
        <v>-4535</v>
      </c>
    </row>
    <row r="260" spans="1:26" s="36" customFormat="1">
      <c r="A260" s="29" t="s">
        <v>215</v>
      </c>
      <c r="B260" s="29" t="s">
        <v>429</v>
      </c>
      <c r="C260" s="42" t="s">
        <v>647</v>
      </c>
      <c r="D260" s="29"/>
      <c r="E260" s="30" t="s">
        <v>259</v>
      </c>
      <c r="F260" s="30" t="s">
        <v>435</v>
      </c>
      <c r="G260" s="30"/>
      <c r="H260" s="30" t="s">
        <v>253</v>
      </c>
      <c r="I260" s="30" t="s">
        <v>255</v>
      </c>
      <c r="J260" s="30">
        <v>61150</v>
      </c>
      <c r="K260" s="29">
        <v>2016</v>
      </c>
      <c r="L260" s="29">
        <v>1</v>
      </c>
      <c r="M260" s="29">
        <v>2016</v>
      </c>
      <c r="N260" s="31">
        <v>60255</v>
      </c>
      <c r="O260" s="32" t="s">
        <v>383</v>
      </c>
      <c r="P260" s="33">
        <f t="shared" si="57"/>
        <v>0</v>
      </c>
      <c r="Q260" s="31">
        <f t="shared" si="58"/>
        <v>60255</v>
      </c>
      <c r="R260" s="43">
        <v>55080</v>
      </c>
      <c r="S260" s="34">
        <f t="shared" si="51"/>
        <v>0.91410000000000002</v>
      </c>
      <c r="T260" s="35">
        <f t="shared" si="52"/>
        <v>2</v>
      </c>
      <c r="U260" s="31">
        <f t="shared" si="53"/>
        <v>56808</v>
      </c>
      <c r="V260" s="35">
        <f>IF(T260&gt;$E$4,$E$4-$D$4,T260-$D$4)</f>
        <v>0</v>
      </c>
      <c r="W260" s="31">
        <f>ROUND(U260+(U260*$I$4*V260),0)</f>
        <v>56808</v>
      </c>
      <c r="X260" s="34">
        <f t="shared" si="54"/>
        <v>0.96958174904942962</v>
      </c>
      <c r="Y260" s="29">
        <f t="shared" si="55"/>
        <v>-1728</v>
      </c>
      <c r="Z260" s="33">
        <f t="shared" si="56"/>
        <v>-1728</v>
      </c>
    </row>
    <row r="261" spans="1:26" s="36" customFormat="1">
      <c r="A261" s="29" t="s">
        <v>215</v>
      </c>
      <c r="B261" s="29" t="s">
        <v>430</v>
      </c>
      <c r="C261" s="42" t="s">
        <v>128</v>
      </c>
      <c r="D261" s="29"/>
      <c r="E261" s="30" t="s">
        <v>259</v>
      </c>
      <c r="F261" s="30" t="s">
        <v>435</v>
      </c>
      <c r="G261" s="30" t="s">
        <v>218</v>
      </c>
      <c r="H261" s="30" t="s">
        <v>252</v>
      </c>
      <c r="I261" s="30" t="s">
        <v>257</v>
      </c>
      <c r="J261" s="30">
        <v>61120</v>
      </c>
      <c r="K261" s="29">
        <v>1998</v>
      </c>
      <c r="L261" s="29"/>
      <c r="M261" s="29">
        <v>1989</v>
      </c>
      <c r="N261" s="31">
        <v>88501</v>
      </c>
      <c r="O261" s="32" t="s">
        <v>175</v>
      </c>
      <c r="P261" s="33">
        <f t="shared" si="57"/>
        <v>0</v>
      </c>
      <c r="Q261" s="31">
        <f t="shared" si="58"/>
        <v>88501</v>
      </c>
      <c r="R261" s="43">
        <v>86126</v>
      </c>
      <c r="S261" s="34">
        <f t="shared" si="51"/>
        <v>0.97319999999999995</v>
      </c>
      <c r="T261" s="35">
        <f t="shared" si="52"/>
        <v>19</v>
      </c>
      <c r="U261" s="31">
        <f t="shared" si="53"/>
        <v>83439</v>
      </c>
      <c r="V261" s="35">
        <f>IF(T261&gt;$E$2,$E$2+(T261-$E$2)/2-$D$2,T261-$D$2)</f>
        <v>8</v>
      </c>
      <c r="W261" s="31">
        <f>ROUND(U261+(U261*$I$2*V261),0)</f>
        <v>90114</v>
      </c>
      <c r="X261" s="34">
        <f t="shared" si="54"/>
        <v>0.95574494529151965</v>
      </c>
      <c r="Y261" s="29">
        <f t="shared" si="55"/>
        <v>-3988</v>
      </c>
      <c r="Z261" s="33">
        <f t="shared" si="56"/>
        <v>-3988</v>
      </c>
    </row>
    <row r="262" spans="1:26" s="36" customFormat="1">
      <c r="A262" s="29" t="s">
        <v>215</v>
      </c>
      <c r="B262" s="29" t="s">
        <v>430</v>
      </c>
      <c r="C262" s="42" t="s">
        <v>683</v>
      </c>
      <c r="D262" s="29"/>
      <c r="E262" s="30" t="s">
        <v>259</v>
      </c>
      <c r="F262" s="30" t="s">
        <v>435</v>
      </c>
      <c r="G262" s="30" t="s">
        <v>218</v>
      </c>
      <c r="H262" s="30" t="s">
        <v>253</v>
      </c>
      <c r="I262" s="30" t="s">
        <v>255</v>
      </c>
      <c r="J262" s="30">
        <v>61150</v>
      </c>
      <c r="K262" s="29">
        <v>2017</v>
      </c>
      <c r="L262" s="29"/>
      <c r="M262" s="29">
        <v>2017</v>
      </c>
      <c r="N262" s="31">
        <v>88501</v>
      </c>
      <c r="O262" s="32" t="s">
        <v>175</v>
      </c>
      <c r="P262" s="33">
        <f t="shared" si="57"/>
        <v>0</v>
      </c>
      <c r="Q262" s="31">
        <f t="shared" si="58"/>
        <v>88501</v>
      </c>
      <c r="R262" s="43">
        <v>55000</v>
      </c>
      <c r="S262" s="34">
        <f t="shared" si="51"/>
        <v>0.62150000000000005</v>
      </c>
      <c r="T262" s="35">
        <f t="shared" si="52"/>
        <v>0</v>
      </c>
      <c r="U262" s="31">
        <f t="shared" si="53"/>
        <v>83439</v>
      </c>
      <c r="V262" s="35">
        <f>IF(T262&gt;$E$4,$E$4-$D$4,T262-$D$4)</f>
        <v>-2</v>
      </c>
      <c r="W262" s="31">
        <f>ROUND(U262+(U262*$I$4*V262),0)</f>
        <v>80936</v>
      </c>
      <c r="X262" s="34">
        <f t="shared" si="54"/>
        <v>0.67954927350004946</v>
      </c>
      <c r="Y262" s="29">
        <f t="shared" si="55"/>
        <v>-25936</v>
      </c>
      <c r="Z262" s="33">
        <f t="shared" si="56"/>
        <v>-25936</v>
      </c>
    </row>
    <row r="263" spans="1:26" s="36" customFormat="1">
      <c r="A263" s="29" t="s">
        <v>215</v>
      </c>
      <c r="B263" s="29" t="s">
        <v>431</v>
      </c>
      <c r="C263" s="42" t="s">
        <v>102</v>
      </c>
      <c r="D263" s="29"/>
      <c r="E263" s="30" t="s">
        <v>259</v>
      </c>
      <c r="F263" s="30" t="s">
        <v>435</v>
      </c>
      <c r="G263" s="30"/>
      <c r="H263" s="30" t="s">
        <v>252</v>
      </c>
      <c r="I263" s="30" t="s">
        <v>257</v>
      </c>
      <c r="J263" s="30">
        <v>61120</v>
      </c>
      <c r="K263" s="29">
        <v>2010</v>
      </c>
      <c r="L263" s="29"/>
      <c r="M263" s="29">
        <v>2000</v>
      </c>
      <c r="N263" s="31">
        <v>115403</v>
      </c>
      <c r="O263" s="32" t="s">
        <v>382</v>
      </c>
      <c r="P263" s="33">
        <f t="shared" si="57"/>
        <v>0</v>
      </c>
      <c r="Q263" s="31">
        <f t="shared" si="58"/>
        <v>115403</v>
      </c>
      <c r="R263" s="43">
        <v>72046</v>
      </c>
      <c r="S263" s="34">
        <f t="shared" si="51"/>
        <v>0.62429999999999997</v>
      </c>
      <c r="T263" s="35">
        <f t="shared" si="52"/>
        <v>7</v>
      </c>
      <c r="U263" s="31">
        <f t="shared" si="53"/>
        <v>108802</v>
      </c>
      <c r="V263" s="35">
        <f>IF(T263&gt;$E$2,$E$2+(T263-$E$2)/2-$D$2,T263-$D$2)</f>
        <v>-4</v>
      </c>
      <c r="W263" s="31">
        <f>ROUND(U263+(U263*$I$2*V263),0)</f>
        <v>104450</v>
      </c>
      <c r="X263" s="34">
        <f t="shared" si="54"/>
        <v>0.68976543800861656</v>
      </c>
      <c r="Y263" s="29">
        <f t="shared" si="55"/>
        <v>-32404</v>
      </c>
      <c r="Z263" s="33">
        <f t="shared" si="56"/>
        <v>-32404</v>
      </c>
    </row>
    <row r="264" spans="1:26" s="36" customFormat="1">
      <c r="A264" s="29" t="s">
        <v>215</v>
      </c>
      <c r="B264" s="29" t="s">
        <v>431</v>
      </c>
      <c r="C264" s="42" t="s">
        <v>305</v>
      </c>
      <c r="D264" s="29"/>
      <c r="E264" s="30" t="s">
        <v>259</v>
      </c>
      <c r="F264" s="30" t="s">
        <v>435</v>
      </c>
      <c r="G264" s="30"/>
      <c r="H264" s="30" t="s">
        <v>252</v>
      </c>
      <c r="I264" s="30" t="s">
        <v>329</v>
      </c>
      <c r="J264" s="30">
        <v>61140</v>
      </c>
      <c r="K264" s="29">
        <v>2014</v>
      </c>
      <c r="L264" s="29"/>
      <c r="M264" s="29">
        <v>2008</v>
      </c>
      <c r="N264" s="31">
        <v>87176</v>
      </c>
      <c r="O264" s="32" t="s">
        <v>382</v>
      </c>
      <c r="P264" s="33">
        <f t="shared" si="57"/>
        <v>0</v>
      </c>
      <c r="Q264" s="31">
        <f t="shared" si="58"/>
        <v>87176</v>
      </c>
      <c r="R264" s="43">
        <v>62111</v>
      </c>
      <c r="S264" s="34">
        <f t="shared" si="51"/>
        <v>0.71250000000000002</v>
      </c>
      <c r="T264" s="35">
        <f t="shared" si="52"/>
        <v>3</v>
      </c>
      <c r="U264" s="31">
        <f t="shared" si="53"/>
        <v>82190</v>
      </c>
      <c r="V264" s="35">
        <f>IF(T264&gt;$E$3,$E$3-$D$3,T264-$D$3)</f>
        <v>0</v>
      </c>
      <c r="W264" s="31">
        <f>ROUND(U264+(U264*$I$3*V264),0)</f>
        <v>82190</v>
      </c>
      <c r="X264" s="34">
        <f t="shared" si="54"/>
        <v>0.7557002068378148</v>
      </c>
      <c r="Y264" s="29">
        <f t="shared" si="55"/>
        <v>-20079</v>
      </c>
      <c r="Z264" s="33">
        <f t="shared" si="56"/>
        <v>-20079</v>
      </c>
    </row>
    <row r="265" spans="1:26" s="36" customFormat="1">
      <c r="A265" s="29" t="s">
        <v>215</v>
      </c>
      <c r="B265" s="29" t="s">
        <v>431</v>
      </c>
      <c r="C265" s="42" t="s">
        <v>680</v>
      </c>
      <c r="D265" s="29"/>
      <c r="E265" s="30" t="s">
        <v>259</v>
      </c>
      <c r="F265" s="30" t="s">
        <v>435</v>
      </c>
      <c r="G265" s="30" t="s">
        <v>218</v>
      </c>
      <c r="H265" s="30" t="s">
        <v>253</v>
      </c>
      <c r="I265" s="30" t="s">
        <v>255</v>
      </c>
      <c r="J265" s="30">
        <v>61150</v>
      </c>
      <c r="K265" s="29">
        <v>2017</v>
      </c>
      <c r="L265" s="29"/>
      <c r="M265" s="29">
        <v>2017</v>
      </c>
      <c r="N265" s="31">
        <v>73421</v>
      </c>
      <c r="O265" s="32" t="s">
        <v>382</v>
      </c>
      <c r="P265" s="33">
        <f t="shared" si="57"/>
        <v>0</v>
      </c>
      <c r="Q265" s="31">
        <f t="shared" si="58"/>
        <v>73421</v>
      </c>
      <c r="R265" s="43">
        <v>55000</v>
      </c>
      <c r="S265" s="34">
        <f t="shared" si="51"/>
        <v>0.74909999999999999</v>
      </c>
      <c r="T265" s="35">
        <f t="shared" si="52"/>
        <v>0</v>
      </c>
      <c r="U265" s="31">
        <f t="shared" si="53"/>
        <v>69221</v>
      </c>
      <c r="V265" s="35">
        <f>IF(T265&gt;$E$4,$E$4-$D$4,T265-$D$4)</f>
        <v>-2</v>
      </c>
      <c r="W265" s="31">
        <f>ROUND(U265+(U265*$I$4*V265),0)</f>
        <v>67144</v>
      </c>
      <c r="X265" s="34">
        <f t="shared" si="54"/>
        <v>0.81913499344692009</v>
      </c>
      <c r="Y265" s="29">
        <f t="shared" si="55"/>
        <v>-12144</v>
      </c>
      <c r="Z265" s="33">
        <f t="shared" si="56"/>
        <v>-12144</v>
      </c>
    </row>
    <row r="266" spans="1:26" s="36" customFormat="1">
      <c r="A266" s="29" t="s">
        <v>215</v>
      </c>
      <c r="B266" s="29" t="s">
        <v>431</v>
      </c>
      <c r="C266" s="42" t="s">
        <v>682</v>
      </c>
      <c r="D266" s="29"/>
      <c r="E266" s="30" t="s">
        <v>260</v>
      </c>
      <c r="F266" s="30" t="s">
        <v>251</v>
      </c>
      <c r="G266" s="30" t="s">
        <v>218</v>
      </c>
      <c r="H266" s="30" t="s">
        <v>251</v>
      </c>
      <c r="I266" s="30" t="s">
        <v>256</v>
      </c>
      <c r="J266" s="30">
        <v>61160</v>
      </c>
      <c r="K266" s="29">
        <v>2017</v>
      </c>
      <c r="L266" s="29"/>
      <c r="M266" s="29">
        <v>2017</v>
      </c>
      <c r="N266" s="31">
        <v>52027</v>
      </c>
      <c r="O266" s="32" t="s">
        <v>382</v>
      </c>
      <c r="P266" s="33">
        <f t="shared" si="57"/>
        <v>0</v>
      </c>
      <c r="Q266" s="31">
        <f t="shared" si="58"/>
        <v>52027</v>
      </c>
      <c r="R266" s="43">
        <v>43000</v>
      </c>
      <c r="S266" s="34">
        <f t="shared" ref="S266:S329" si="61">IF(Q266=0,0,ROUND(R266/Q266,4))</f>
        <v>0.82650000000000001</v>
      </c>
      <c r="T266" s="35">
        <f t="shared" ref="T266:T329" si="62">2017-K266+L266</f>
        <v>0</v>
      </c>
      <c r="U266" s="31">
        <f t="shared" ref="U266:U329" si="63">ROUND(Q266*0.9428,0)</f>
        <v>49051</v>
      </c>
      <c r="V266" s="35">
        <f>IF(T266&gt;$E$6,$E$6-$D$6,T266-$D$6)</f>
        <v>-2</v>
      </c>
      <c r="W266" s="31">
        <f>ROUND(U266+(U266*$I$6*V266),0)</f>
        <v>47579</v>
      </c>
      <c r="X266" s="34">
        <f t="shared" ref="X266:X329" si="64">R266/W266</f>
        <v>0.90376006221232053</v>
      </c>
      <c r="Y266" s="29">
        <f t="shared" ref="Y266:Y329" si="65">IF(W266=0,0,+R266-W266)</f>
        <v>-4579</v>
      </c>
      <c r="Z266" s="33">
        <f t="shared" ref="Z266:Z329" si="66">IF(Y266&gt;0,0,Y266)</f>
        <v>-4579</v>
      </c>
    </row>
    <row r="267" spans="1:26" s="36" customFormat="1">
      <c r="A267" s="29" t="s">
        <v>215</v>
      </c>
      <c r="B267" s="29" t="s">
        <v>431</v>
      </c>
      <c r="C267" s="42" t="s">
        <v>681</v>
      </c>
      <c r="D267" s="29"/>
      <c r="E267" s="30" t="s">
        <v>260</v>
      </c>
      <c r="F267" s="30" t="s">
        <v>251</v>
      </c>
      <c r="G267" s="30" t="s">
        <v>218</v>
      </c>
      <c r="H267" s="30" t="s">
        <v>251</v>
      </c>
      <c r="I267" s="30" t="s">
        <v>256</v>
      </c>
      <c r="J267" s="30">
        <v>61160</v>
      </c>
      <c r="K267" s="29">
        <v>2017</v>
      </c>
      <c r="L267" s="29"/>
      <c r="M267" s="29">
        <v>2017</v>
      </c>
      <c r="N267" s="31">
        <v>52027</v>
      </c>
      <c r="O267" s="32" t="s">
        <v>382</v>
      </c>
      <c r="P267" s="33">
        <f t="shared" si="57"/>
        <v>0</v>
      </c>
      <c r="Q267" s="31">
        <f t="shared" si="58"/>
        <v>52027</v>
      </c>
      <c r="R267" s="43">
        <v>45000</v>
      </c>
      <c r="S267" s="34">
        <f t="shared" si="61"/>
        <v>0.8649</v>
      </c>
      <c r="T267" s="35">
        <f t="shared" si="62"/>
        <v>0</v>
      </c>
      <c r="U267" s="31">
        <f t="shared" si="63"/>
        <v>49051</v>
      </c>
      <c r="V267" s="35">
        <f>IF(T267&gt;$E$6,$E$6-$D$6,T267-$D$6)</f>
        <v>-2</v>
      </c>
      <c r="W267" s="31">
        <f>ROUND(U267+(U267*$I$6*V267),0)</f>
        <v>47579</v>
      </c>
      <c r="X267" s="34">
        <f t="shared" si="64"/>
        <v>0.94579541394312616</v>
      </c>
      <c r="Y267" s="29">
        <f t="shared" si="65"/>
        <v>-2579</v>
      </c>
      <c r="Z267" s="33">
        <f t="shared" si="66"/>
        <v>-2579</v>
      </c>
    </row>
    <row r="268" spans="1:26" s="36" customFormat="1">
      <c r="A268" s="29" t="s">
        <v>215</v>
      </c>
      <c r="B268" s="29" t="s">
        <v>484</v>
      </c>
      <c r="C268" s="42" t="s">
        <v>548</v>
      </c>
      <c r="D268" s="29"/>
      <c r="E268" s="30" t="s">
        <v>259</v>
      </c>
      <c r="F268" s="30" t="s">
        <v>435</v>
      </c>
      <c r="G268" s="30" t="s">
        <v>218</v>
      </c>
      <c r="H268" s="30" t="s">
        <v>253</v>
      </c>
      <c r="I268" s="30" t="s">
        <v>255</v>
      </c>
      <c r="J268" s="30">
        <v>61150</v>
      </c>
      <c r="K268" s="29">
        <v>2013</v>
      </c>
      <c r="L268" s="29"/>
      <c r="M268" s="29">
        <v>2013</v>
      </c>
      <c r="N268" s="31">
        <v>56384</v>
      </c>
      <c r="O268" s="47" t="s">
        <v>483</v>
      </c>
      <c r="P268" s="33">
        <f t="shared" si="57"/>
        <v>0</v>
      </c>
      <c r="Q268" s="31">
        <f t="shared" si="58"/>
        <v>56384</v>
      </c>
      <c r="R268" s="43">
        <v>54779</v>
      </c>
      <c r="S268" s="34">
        <f t="shared" si="61"/>
        <v>0.97150000000000003</v>
      </c>
      <c r="T268" s="35">
        <f t="shared" si="62"/>
        <v>4</v>
      </c>
      <c r="U268" s="31">
        <f t="shared" si="63"/>
        <v>53159</v>
      </c>
      <c r="V268" s="35">
        <f>IF(T268&gt;$E$4,$E$4-$D$4,T268-$D$4)</f>
        <v>2</v>
      </c>
      <c r="W268" s="31">
        <f>ROUND(U268+(U268*$I$4*V268),0)</f>
        <v>54754</v>
      </c>
      <c r="X268" s="34">
        <f t="shared" si="64"/>
        <v>1.0004565876465645</v>
      </c>
      <c r="Y268" s="29">
        <f t="shared" si="65"/>
        <v>25</v>
      </c>
      <c r="Z268" s="33">
        <f t="shared" si="66"/>
        <v>0</v>
      </c>
    </row>
    <row r="269" spans="1:26" s="36" customFormat="1">
      <c r="A269" s="29" t="s">
        <v>215</v>
      </c>
      <c r="B269" s="29" t="s">
        <v>484</v>
      </c>
      <c r="C269" s="42" t="s">
        <v>644</v>
      </c>
      <c r="D269" s="29"/>
      <c r="E269" s="30" t="s">
        <v>259</v>
      </c>
      <c r="F269" s="30" t="s">
        <v>435</v>
      </c>
      <c r="G269" s="30"/>
      <c r="H269" s="30" t="s">
        <v>253</v>
      </c>
      <c r="I269" s="30" t="s">
        <v>255</v>
      </c>
      <c r="J269" s="30">
        <v>61150</v>
      </c>
      <c r="K269" s="29">
        <v>2016</v>
      </c>
      <c r="L269" s="29">
        <v>1</v>
      </c>
      <c r="M269" s="29">
        <v>2016</v>
      </c>
      <c r="N269" s="31">
        <v>56384</v>
      </c>
      <c r="O269" s="47" t="s">
        <v>483</v>
      </c>
      <c r="P269" s="33">
        <f t="shared" si="57"/>
        <v>0</v>
      </c>
      <c r="Q269" s="31">
        <f t="shared" si="58"/>
        <v>56384</v>
      </c>
      <c r="R269" s="43">
        <v>55141</v>
      </c>
      <c r="S269" s="34">
        <f t="shared" si="61"/>
        <v>0.97799999999999998</v>
      </c>
      <c r="T269" s="35">
        <f t="shared" si="62"/>
        <v>2</v>
      </c>
      <c r="U269" s="31">
        <f t="shared" si="63"/>
        <v>53159</v>
      </c>
      <c r="V269" s="35">
        <f>IF(T269&gt;$E$4,$E$4-$D$4,T269-$D$4)</f>
        <v>0</v>
      </c>
      <c r="W269" s="31">
        <f>ROUND(U269+(U269*$I$4*V269),0)</f>
        <v>53159</v>
      </c>
      <c r="X269" s="34">
        <f t="shared" si="64"/>
        <v>1.0372843732952086</v>
      </c>
      <c r="Y269" s="29">
        <f t="shared" si="65"/>
        <v>1982</v>
      </c>
      <c r="Z269" s="33">
        <f t="shared" si="66"/>
        <v>0</v>
      </c>
    </row>
    <row r="270" spans="1:26" s="36" customFormat="1">
      <c r="A270" s="29" t="s">
        <v>215</v>
      </c>
      <c r="B270" s="29" t="s">
        <v>248</v>
      </c>
      <c r="C270" s="42" t="s">
        <v>344</v>
      </c>
      <c r="D270" s="29"/>
      <c r="E270" s="30" t="s">
        <v>259</v>
      </c>
      <c r="F270" s="30" t="s">
        <v>435</v>
      </c>
      <c r="G270" s="30" t="s">
        <v>218</v>
      </c>
      <c r="H270" s="30" t="s">
        <v>252</v>
      </c>
      <c r="I270" s="30" t="s">
        <v>257</v>
      </c>
      <c r="J270" s="30">
        <v>61120</v>
      </c>
      <c r="K270" s="29">
        <v>2017</v>
      </c>
      <c r="L270" s="29"/>
      <c r="M270" s="29">
        <v>2005</v>
      </c>
      <c r="N270" s="31">
        <v>90221</v>
      </c>
      <c r="O270" s="32" t="s">
        <v>168</v>
      </c>
      <c r="P270" s="33">
        <f t="shared" si="57"/>
        <v>0</v>
      </c>
      <c r="Q270" s="31">
        <f t="shared" si="58"/>
        <v>90221</v>
      </c>
      <c r="R270" s="43">
        <v>67294</v>
      </c>
      <c r="S270" s="34">
        <f t="shared" si="61"/>
        <v>0.74590000000000001</v>
      </c>
      <c r="T270" s="35">
        <f t="shared" si="62"/>
        <v>0</v>
      </c>
      <c r="U270" s="31">
        <f t="shared" si="63"/>
        <v>85060</v>
      </c>
      <c r="V270" s="35">
        <f t="shared" ref="V270:V278" si="67">IF(T270&gt;$E$2,$E$2+(T270-$E$2)/2-$D$2,T270-$D$2)</f>
        <v>-11</v>
      </c>
      <c r="W270" s="31">
        <f t="shared" ref="W270:W278" si="68">ROUND(U270+(U270*$I$2*V270),0)</f>
        <v>75703</v>
      </c>
      <c r="X270" s="34">
        <f t="shared" si="64"/>
        <v>0.88892117881721988</v>
      </c>
      <c r="Y270" s="29">
        <f t="shared" si="65"/>
        <v>-8409</v>
      </c>
      <c r="Z270" s="33">
        <f t="shared" si="66"/>
        <v>-8409</v>
      </c>
    </row>
    <row r="271" spans="1:26" s="36" customFormat="1">
      <c r="A271" s="29" t="s">
        <v>215</v>
      </c>
      <c r="B271" s="29" t="s">
        <v>248</v>
      </c>
      <c r="C271" s="42" t="s">
        <v>6</v>
      </c>
      <c r="D271" s="29"/>
      <c r="E271" s="30" t="s">
        <v>259</v>
      </c>
      <c r="F271" s="30" t="s">
        <v>435</v>
      </c>
      <c r="G271" s="30"/>
      <c r="H271" s="30" t="s">
        <v>252</v>
      </c>
      <c r="I271" s="30" t="s">
        <v>257</v>
      </c>
      <c r="J271" s="30">
        <v>61120</v>
      </c>
      <c r="K271" s="29">
        <v>2005</v>
      </c>
      <c r="L271" s="29"/>
      <c r="M271" s="29">
        <v>1994</v>
      </c>
      <c r="N271" s="31">
        <v>90221</v>
      </c>
      <c r="O271" s="32" t="s">
        <v>168</v>
      </c>
      <c r="P271" s="33">
        <f t="shared" si="57"/>
        <v>0</v>
      </c>
      <c r="Q271" s="31">
        <f t="shared" si="58"/>
        <v>90221</v>
      </c>
      <c r="R271" s="43">
        <v>75272</v>
      </c>
      <c r="S271" s="34">
        <f t="shared" si="61"/>
        <v>0.83430000000000004</v>
      </c>
      <c r="T271" s="35">
        <f t="shared" si="62"/>
        <v>12</v>
      </c>
      <c r="U271" s="31">
        <f t="shared" si="63"/>
        <v>85060</v>
      </c>
      <c r="V271" s="35">
        <f t="shared" si="67"/>
        <v>1</v>
      </c>
      <c r="W271" s="31">
        <f t="shared" si="68"/>
        <v>85911</v>
      </c>
      <c r="X271" s="34">
        <f t="shared" si="64"/>
        <v>0.87616254030333718</v>
      </c>
      <c r="Y271" s="29">
        <f t="shared" si="65"/>
        <v>-10639</v>
      </c>
      <c r="Z271" s="33">
        <f t="shared" si="66"/>
        <v>-10639</v>
      </c>
    </row>
    <row r="272" spans="1:26" s="36" customFormat="1">
      <c r="A272" s="29" t="s">
        <v>215</v>
      </c>
      <c r="B272" s="29" t="s">
        <v>248</v>
      </c>
      <c r="C272" s="42" t="s">
        <v>15</v>
      </c>
      <c r="D272" s="29"/>
      <c r="E272" s="30" t="s">
        <v>262</v>
      </c>
      <c r="F272" s="30" t="s">
        <v>435</v>
      </c>
      <c r="G272" s="30"/>
      <c r="H272" s="30" t="s">
        <v>252</v>
      </c>
      <c r="I272" s="30" t="s">
        <v>257</v>
      </c>
      <c r="J272" s="30">
        <v>61120</v>
      </c>
      <c r="K272" s="29">
        <v>2001</v>
      </c>
      <c r="L272" s="29"/>
      <c r="M272" s="29">
        <v>1977</v>
      </c>
      <c r="N272" s="31">
        <v>90221</v>
      </c>
      <c r="O272" s="32" t="s">
        <v>168</v>
      </c>
      <c r="P272" s="33">
        <f t="shared" si="57"/>
        <v>0</v>
      </c>
      <c r="Q272" s="31">
        <f t="shared" si="58"/>
        <v>90221</v>
      </c>
      <c r="R272" s="43">
        <v>80713</v>
      </c>
      <c r="S272" s="34">
        <f t="shared" si="61"/>
        <v>0.89459999999999995</v>
      </c>
      <c r="T272" s="35">
        <f t="shared" si="62"/>
        <v>16</v>
      </c>
      <c r="U272" s="31">
        <f t="shared" si="63"/>
        <v>85060</v>
      </c>
      <c r="V272" s="35">
        <f t="shared" si="67"/>
        <v>5</v>
      </c>
      <c r="W272" s="31">
        <f t="shared" si="68"/>
        <v>89313</v>
      </c>
      <c r="X272" s="34">
        <f t="shared" si="64"/>
        <v>0.90370942639929241</v>
      </c>
      <c r="Y272" s="29">
        <f t="shared" si="65"/>
        <v>-8600</v>
      </c>
      <c r="Z272" s="33">
        <f t="shared" si="66"/>
        <v>-8600</v>
      </c>
    </row>
    <row r="273" spans="1:26" s="36" customFormat="1">
      <c r="A273" s="29" t="s">
        <v>215</v>
      </c>
      <c r="B273" s="29" t="s">
        <v>248</v>
      </c>
      <c r="C273" s="42" t="s">
        <v>38</v>
      </c>
      <c r="D273" s="29"/>
      <c r="E273" s="30" t="s">
        <v>259</v>
      </c>
      <c r="F273" s="30" t="s">
        <v>435</v>
      </c>
      <c r="G273" s="30" t="s">
        <v>218</v>
      </c>
      <c r="H273" s="30" t="s">
        <v>252</v>
      </c>
      <c r="I273" s="30" t="s">
        <v>257</v>
      </c>
      <c r="J273" s="30">
        <v>61120</v>
      </c>
      <c r="K273" s="29">
        <v>2016</v>
      </c>
      <c r="L273" s="29"/>
      <c r="M273" s="29">
        <v>2005</v>
      </c>
      <c r="N273" s="31">
        <v>90221</v>
      </c>
      <c r="O273" s="32" t="s">
        <v>168</v>
      </c>
      <c r="P273" s="33">
        <f t="shared" si="57"/>
        <v>0</v>
      </c>
      <c r="Q273" s="31">
        <f t="shared" si="58"/>
        <v>90221</v>
      </c>
      <c r="R273" s="43">
        <v>69763</v>
      </c>
      <c r="S273" s="34">
        <f t="shared" si="61"/>
        <v>0.7732</v>
      </c>
      <c r="T273" s="35">
        <f t="shared" si="62"/>
        <v>1</v>
      </c>
      <c r="U273" s="31">
        <f t="shared" si="63"/>
        <v>85060</v>
      </c>
      <c r="V273" s="35">
        <f t="shared" si="67"/>
        <v>-10</v>
      </c>
      <c r="W273" s="31">
        <f t="shared" si="68"/>
        <v>76554</v>
      </c>
      <c r="X273" s="34">
        <f t="shared" si="64"/>
        <v>0.91129137602215426</v>
      </c>
      <c r="Y273" s="29">
        <f t="shared" si="65"/>
        <v>-6791</v>
      </c>
      <c r="Z273" s="33">
        <f t="shared" si="66"/>
        <v>-6791</v>
      </c>
    </row>
    <row r="274" spans="1:26" s="36" customFormat="1">
      <c r="A274" s="29" t="s">
        <v>215</v>
      </c>
      <c r="B274" s="29" t="s">
        <v>248</v>
      </c>
      <c r="C274" s="42" t="s">
        <v>82</v>
      </c>
      <c r="D274" s="29"/>
      <c r="E274" s="30" t="s">
        <v>259</v>
      </c>
      <c r="F274" s="30" t="s">
        <v>435</v>
      </c>
      <c r="G274" s="30"/>
      <c r="H274" s="30" t="s">
        <v>252</v>
      </c>
      <c r="I274" s="30" t="s">
        <v>257</v>
      </c>
      <c r="J274" s="30">
        <v>61120</v>
      </c>
      <c r="K274" s="29">
        <v>2017</v>
      </c>
      <c r="L274" s="29"/>
      <c r="M274" s="29">
        <v>2001</v>
      </c>
      <c r="N274" s="31">
        <v>90221</v>
      </c>
      <c r="O274" s="32" t="s">
        <v>168</v>
      </c>
      <c r="P274" s="33">
        <f t="shared" si="57"/>
        <v>0</v>
      </c>
      <c r="Q274" s="31">
        <f t="shared" si="58"/>
        <v>90221</v>
      </c>
      <c r="R274" s="43">
        <v>71778</v>
      </c>
      <c r="S274" s="34">
        <f t="shared" si="61"/>
        <v>0.79559999999999997</v>
      </c>
      <c r="T274" s="35">
        <f t="shared" si="62"/>
        <v>0</v>
      </c>
      <c r="U274" s="31">
        <f t="shared" si="63"/>
        <v>85060</v>
      </c>
      <c r="V274" s="35">
        <f t="shared" si="67"/>
        <v>-11</v>
      </c>
      <c r="W274" s="31">
        <f t="shared" si="68"/>
        <v>75703</v>
      </c>
      <c r="X274" s="34">
        <f t="shared" si="64"/>
        <v>0.94815264916846098</v>
      </c>
      <c r="Y274" s="29">
        <f t="shared" si="65"/>
        <v>-3925</v>
      </c>
      <c r="Z274" s="33">
        <f t="shared" si="66"/>
        <v>-3925</v>
      </c>
    </row>
    <row r="275" spans="1:26" s="36" customFormat="1">
      <c r="A275" s="29" t="s">
        <v>215</v>
      </c>
      <c r="B275" s="29" t="s">
        <v>248</v>
      </c>
      <c r="C275" s="42" t="s">
        <v>93</v>
      </c>
      <c r="D275" s="29"/>
      <c r="E275" s="30" t="s">
        <v>259</v>
      </c>
      <c r="F275" s="30" t="s">
        <v>435</v>
      </c>
      <c r="G275" s="30" t="s">
        <v>218</v>
      </c>
      <c r="H275" s="30" t="s">
        <v>252</v>
      </c>
      <c r="I275" s="30" t="s">
        <v>257</v>
      </c>
      <c r="J275" s="30">
        <v>61120</v>
      </c>
      <c r="K275" s="29">
        <v>2015</v>
      </c>
      <c r="L275" s="29"/>
      <c r="M275" s="29">
        <v>2004</v>
      </c>
      <c r="N275" s="31">
        <v>90221</v>
      </c>
      <c r="O275" s="32" t="s">
        <v>168</v>
      </c>
      <c r="P275" s="33">
        <f t="shared" si="57"/>
        <v>0</v>
      </c>
      <c r="Q275" s="31">
        <f t="shared" si="58"/>
        <v>90221</v>
      </c>
      <c r="R275" s="43">
        <v>73803</v>
      </c>
      <c r="S275" s="34">
        <f t="shared" si="61"/>
        <v>0.81799999999999995</v>
      </c>
      <c r="T275" s="35">
        <f t="shared" si="62"/>
        <v>2</v>
      </c>
      <c r="U275" s="31">
        <f t="shared" si="63"/>
        <v>85060</v>
      </c>
      <c r="V275" s="35">
        <f t="shared" si="67"/>
        <v>-9</v>
      </c>
      <c r="W275" s="31">
        <f t="shared" si="68"/>
        <v>77405</v>
      </c>
      <c r="X275" s="34">
        <f t="shared" si="64"/>
        <v>0.95346553840191206</v>
      </c>
      <c r="Y275" s="29">
        <f t="shared" si="65"/>
        <v>-3602</v>
      </c>
      <c r="Z275" s="33">
        <f t="shared" si="66"/>
        <v>-3602</v>
      </c>
    </row>
    <row r="276" spans="1:26" s="36" customFormat="1">
      <c r="A276" s="29" t="s">
        <v>215</v>
      </c>
      <c r="B276" s="29" t="s">
        <v>248</v>
      </c>
      <c r="C276" s="42" t="s">
        <v>116</v>
      </c>
      <c r="D276" s="29"/>
      <c r="E276" s="30" t="s">
        <v>259</v>
      </c>
      <c r="F276" s="30" t="s">
        <v>435</v>
      </c>
      <c r="G276" s="30" t="s">
        <v>218</v>
      </c>
      <c r="H276" s="30" t="s">
        <v>252</v>
      </c>
      <c r="I276" s="30" t="s">
        <v>257</v>
      </c>
      <c r="J276" s="30">
        <v>61120</v>
      </c>
      <c r="K276" s="29">
        <v>2015</v>
      </c>
      <c r="L276" s="29"/>
      <c r="M276" s="29">
        <v>2004</v>
      </c>
      <c r="N276" s="31">
        <v>90221</v>
      </c>
      <c r="O276" s="32" t="s">
        <v>168</v>
      </c>
      <c r="P276" s="33">
        <f t="shared" si="57"/>
        <v>0</v>
      </c>
      <c r="Q276" s="31">
        <f t="shared" si="58"/>
        <v>90221</v>
      </c>
      <c r="R276" s="43">
        <v>70961</v>
      </c>
      <c r="S276" s="34">
        <f t="shared" si="61"/>
        <v>0.78649999999999998</v>
      </c>
      <c r="T276" s="35">
        <f t="shared" si="62"/>
        <v>2</v>
      </c>
      <c r="U276" s="31">
        <f t="shared" si="63"/>
        <v>85060</v>
      </c>
      <c r="V276" s="35">
        <f t="shared" si="67"/>
        <v>-9</v>
      </c>
      <c r="W276" s="31">
        <f t="shared" si="68"/>
        <v>77405</v>
      </c>
      <c r="X276" s="34">
        <f t="shared" si="64"/>
        <v>0.91674956398165497</v>
      </c>
      <c r="Y276" s="29">
        <f t="shared" si="65"/>
        <v>-6444</v>
      </c>
      <c r="Z276" s="33">
        <f t="shared" si="66"/>
        <v>-6444</v>
      </c>
    </row>
    <row r="277" spans="1:26" s="36" customFormat="1">
      <c r="A277" s="29" t="s">
        <v>215</v>
      </c>
      <c r="B277" s="29" t="s">
        <v>248</v>
      </c>
      <c r="C277" s="42" t="s">
        <v>137</v>
      </c>
      <c r="D277" s="29"/>
      <c r="E277" s="30" t="s">
        <v>259</v>
      </c>
      <c r="F277" s="30" t="s">
        <v>435</v>
      </c>
      <c r="G277" s="30" t="s">
        <v>218</v>
      </c>
      <c r="H277" s="30" t="s">
        <v>252</v>
      </c>
      <c r="I277" s="30" t="s">
        <v>257</v>
      </c>
      <c r="J277" s="30">
        <v>61120</v>
      </c>
      <c r="K277" s="29">
        <v>2014</v>
      </c>
      <c r="L277" s="29"/>
      <c r="M277" s="29">
        <v>2000</v>
      </c>
      <c r="N277" s="31">
        <v>90221</v>
      </c>
      <c r="O277" s="32" t="s">
        <v>168</v>
      </c>
      <c r="P277" s="33">
        <f t="shared" si="57"/>
        <v>0</v>
      </c>
      <c r="Q277" s="31">
        <f t="shared" si="58"/>
        <v>90221</v>
      </c>
      <c r="R277" s="43">
        <v>74035</v>
      </c>
      <c r="S277" s="34">
        <f t="shared" si="61"/>
        <v>0.8206</v>
      </c>
      <c r="T277" s="35">
        <f t="shared" si="62"/>
        <v>3</v>
      </c>
      <c r="U277" s="31">
        <f t="shared" si="63"/>
        <v>85060</v>
      </c>
      <c r="V277" s="35">
        <f t="shared" si="67"/>
        <v>-8</v>
      </c>
      <c r="W277" s="31">
        <f t="shared" si="68"/>
        <v>78255</v>
      </c>
      <c r="X277" s="34">
        <f t="shared" si="64"/>
        <v>0.94607373330777589</v>
      </c>
      <c r="Y277" s="29">
        <f t="shared" si="65"/>
        <v>-4220</v>
      </c>
      <c r="Z277" s="33">
        <f t="shared" si="66"/>
        <v>-4220</v>
      </c>
    </row>
    <row r="278" spans="1:26" s="36" customFormat="1">
      <c r="A278" s="29" t="s">
        <v>215</v>
      </c>
      <c r="B278" s="29" t="s">
        <v>248</v>
      </c>
      <c r="C278" s="42" t="s">
        <v>159</v>
      </c>
      <c r="D278" s="29"/>
      <c r="E278" s="30" t="s">
        <v>259</v>
      </c>
      <c r="F278" s="30" t="s">
        <v>435</v>
      </c>
      <c r="G278" s="30" t="s">
        <v>218</v>
      </c>
      <c r="H278" s="30" t="s">
        <v>252</v>
      </c>
      <c r="I278" s="30" t="s">
        <v>257</v>
      </c>
      <c r="J278" s="30">
        <v>61120</v>
      </c>
      <c r="K278" s="29">
        <v>2017</v>
      </c>
      <c r="L278" s="29"/>
      <c r="M278" s="29">
        <v>2005</v>
      </c>
      <c r="N278" s="31">
        <v>90221</v>
      </c>
      <c r="O278" s="32" t="s">
        <v>168</v>
      </c>
      <c r="P278" s="33">
        <f t="shared" si="57"/>
        <v>0</v>
      </c>
      <c r="Q278" s="31">
        <f t="shared" si="58"/>
        <v>90221</v>
      </c>
      <c r="R278" s="43">
        <v>68343</v>
      </c>
      <c r="S278" s="34">
        <f t="shared" si="61"/>
        <v>0.75749999999999995</v>
      </c>
      <c r="T278" s="35">
        <f t="shared" si="62"/>
        <v>0</v>
      </c>
      <c r="U278" s="31">
        <f t="shared" si="63"/>
        <v>85060</v>
      </c>
      <c r="V278" s="35">
        <f t="shared" si="67"/>
        <v>-11</v>
      </c>
      <c r="W278" s="31">
        <f t="shared" si="68"/>
        <v>75703</v>
      </c>
      <c r="X278" s="34">
        <f t="shared" si="64"/>
        <v>0.90277796124327969</v>
      </c>
      <c r="Y278" s="29">
        <f t="shared" si="65"/>
        <v>-7360</v>
      </c>
      <c r="Z278" s="33">
        <f t="shared" si="66"/>
        <v>-7360</v>
      </c>
    </row>
    <row r="279" spans="1:26" s="36" customFormat="1">
      <c r="A279" s="29" t="s">
        <v>215</v>
      </c>
      <c r="B279" s="29" t="s">
        <v>248</v>
      </c>
      <c r="C279" s="42" t="s">
        <v>469</v>
      </c>
      <c r="D279" s="29"/>
      <c r="E279" s="30" t="s">
        <v>259</v>
      </c>
      <c r="F279" s="30" t="s">
        <v>435</v>
      </c>
      <c r="G279" s="30"/>
      <c r="H279" s="30" t="s">
        <v>252</v>
      </c>
      <c r="I279" s="30" t="s">
        <v>329</v>
      </c>
      <c r="J279" s="30">
        <v>61140</v>
      </c>
      <c r="K279" s="29">
        <v>2017</v>
      </c>
      <c r="L279" s="29"/>
      <c r="M279" s="29">
        <v>2012</v>
      </c>
      <c r="N279" s="31">
        <v>70627</v>
      </c>
      <c r="O279" s="32" t="s">
        <v>168</v>
      </c>
      <c r="P279" s="33">
        <f t="shared" ref="P279:P301" si="69">IF(D279&lt;&gt;0,N279*D279*0.1,0)</f>
        <v>0</v>
      </c>
      <c r="Q279" s="31">
        <f t="shared" si="58"/>
        <v>70627</v>
      </c>
      <c r="R279" s="43">
        <v>60669</v>
      </c>
      <c r="S279" s="34">
        <f t="shared" si="61"/>
        <v>0.85899999999999999</v>
      </c>
      <c r="T279" s="35">
        <f t="shared" si="62"/>
        <v>0</v>
      </c>
      <c r="U279" s="31">
        <f t="shared" si="63"/>
        <v>66587</v>
      </c>
      <c r="V279" s="35">
        <f>IF(T279&gt;$E$3,$E$3-$D$3,T279-$D$3)</f>
        <v>-3</v>
      </c>
      <c r="W279" s="31">
        <f>ROUND(U279+(U279*$I$3*V279),0)</f>
        <v>63591</v>
      </c>
      <c r="X279" s="34">
        <f t="shared" si="64"/>
        <v>0.95405010142944757</v>
      </c>
      <c r="Y279" s="29">
        <f t="shared" si="65"/>
        <v>-2922</v>
      </c>
      <c r="Z279" s="33">
        <f t="shared" si="66"/>
        <v>-2922</v>
      </c>
    </row>
    <row r="280" spans="1:26" s="36" customFormat="1">
      <c r="A280" s="29" t="s">
        <v>215</v>
      </c>
      <c r="B280" s="29" t="s">
        <v>248</v>
      </c>
      <c r="C280" s="42" t="s">
        <v>304</v>
      </c>
      <c r="D280" s="29"/>
      <c r="E280" s="30" t="s">
        <v>259</v>
      </c>
      <c r="F280" s="30" t="s">
        <v>435</v>
      </c>
      <c r="G280" s="30"/>
      <c r="H280" s="30" t="s">
        <v>252</v>
      </c>
      <c r="I280" s="30" t="s">
        <v>329</v>
      </c>
      <c r="J280" s="30">
        <v>61140</v>
      </c>
      <c r="K280" s="29">
        <v>2014</v>
      </c>
      <c r="L280" s="29"/>
      <c r="M280" s="29">
        <v>2008</v>
      </c>
      <c r="N280" s="31">
        <v>70627</v>
      </c>
      <c r="O280" s="32" t="s">
        <v>168</v>
      </c>
      <c r="P280" s="33">
        <f t="shared" si="69"/>
        <v>0</v>
      </c>
      <c r="Q280" s="31">
        <f t="shared" si="58"/>
        <v>70627</v>
      </c>
      <c r="R280" s="43">
        <v>60413</v>
      </c>
      <c r="S280" s="34">
        <f t="shared" si="61"/>
        <v>0.85540000000000005</v>
      </c>
      <c r="T280" s="35">
        <f t="shared" si="62"/>
        <v>3</v>
      </c>
      <c r="U280" s="31">
        <f t="shared" si="63"/>
        <v>66587</v>
      </c>
      <c r="V280" s="35">
        <f>IF(T280&gt;$E$3,$E$3-$D$3,T280-$D$3)</f>
        <v>0</v>
      </c>
      <c r="W280" s="31">
        <f>ROUND(U280+(U280*$I$3*V280),0)</f>
        <v>66587</v>
      </c>
      <c r="X280" s="34">
        <f t="shared" si="64"/>
        <v>0.9072791986423776</v>
      </c>
      <c r="Y280" s="29">
        <f t="shared" si="65"/>
        <v>-6174</v>
      </c>
      <c r="Z280" s="33">
        <f t="shared" si="66"/>
        <v>-6174</v>
      </c>
    </row>
    <row r="281" spans="1:26" s="36" customFormat="1">
      <c r="A281" s="29" t="s">
        <v>215</v>
      </c>
      <c r="B281" s="29" t="s">
        <v>248</v>
      </c>
      <c r="C281" s="42" t="s">
        <v>25</v>
      </c>
      <c r="D281" s="29"/>
      <c r="E281" s="30" t="s">
        <v>259</v>
      </c>
      <c r="F281" s="30" t="s">
        <v>435</v>
      </c>
      <c r="G281" s="30" t="s">
        <v>218</v>
      </c>
      <c r="H281" s="30" t="s">
        <v>252</v>
      </c>
      <c r="I281" s="30" t="s">
        <v>329</v>
      </c>
      <c r="J281" s="30">
        <v>61140</v>
      </c>
      <c r="K281" s="29">
        <v>1994</v>
      </c>
      <c r="L281" s="29"/>
      <c r="M281" s="29">
        <v>1992</v>
      </c>
      <c r="N281" s="31">
        <v>70627</v>
      </c>
      <c r="O281" s="32" t="s">
        <v>168</v>
      </c>
      <c r="P281" s="33">
        <f t="shared" si="69"/>
        <v>0</v>
      </c>
      <c r="Q281" s="31">
        <f t="shared" si="58"/>
        <v>70627</v>
      </c>
      <c r="R281" s="43">
        <v>65153</v>
      </c>
      <c r="S281" s="34">
        <f t="shared" si="61"/>
        <v>0.92249999999999999</v>
      </c>
      <c r="T281" s="35">
        <f t="shared" si="62"/>
        <v>23</v>
      </c>
      <c r="U281" s="31">
        <f t="shared" si="63"/>
        <v>66587</v>
      </c>
      <c r="V281" s="35">
        <f>IF(T281&gt;$E$3,$E$3-$D$3,T281-$D$3)</f>
        <v>4</v>
      </c>
      <c r="W281" s="31">
        <f>ROUND(U281+(U281*$I$3*V281),0)</f>
        <v>70582</v>
      </c>
      <c r="X281" s="34">
        <f t="shared" si="64"/>
        <v>0.9230823722762177</v>
      </c>
      <c r="Y281" s="29">
        <f t="shared" si="65"/>
        <v>-5429</v>
      </c>
      <c r="Z281" s="33">
        <f t="shared" si="66"/>
        <v>-5429</v>
      </c>
    </row>
    <row r="282" spans="1:26" s="36" customFormat="1">
      <c r="A282" s="29" t="s">
        <v>215</v>
      </c>
      <c r="B282" s="29" t="s">
        <v>248</v>
      </c>
      <c r="C282" s="42" t="s">
        <v>643</v>
      </c>
      <c r="D282" s="29"/>
      <c r="E282" s="30" t="s">
        <v>259</v>
      </c>
      <c r="F282" s="30" t="s">
        <v>435</v>
      </c>
      <c r="G282" s="30" t="s">
        <v>218</v>
      </c>
      <c r="H282" s="30" t="s">
        <v>253</v>
      </c>
      <c r="I282" s="30" t="s">
        <v>255</v>
      </c>
      <c r="J282" s="30">
        <v>61150</v>
      </c>
      <c r="K282" s="29">
        <v>2013</v>
      </c>
      <c r="L282" s="29"/>
      <c r="M282" s="29">
        <v>2013</v>
      </c>
      <c r="N282" s="31">
        <v>61061</v>
      </c>
      <c r="O282" s="32" t="s">
        <v>168</v>
      </c>
      <c r="P282" s="33">
        <f t="shared" si="69"/>
        <v>0</v>
      </c>
      <c r="Q282" s="31">
        <f t="shared" si="58"/>
        <v>61061</v>
      </c>
      <c r="R282" s="43">
        <v>54591</v>
      </c>
      <c r="S282" s="34">
        <f t="shared" si="61"/>
        <v>0.89400000000000002</v>
      </c>
      <c r="T282" s="35">
        <f t="shared" si="62"/>
        <v>4</v>
      </c>
      <c r="U282" s="31">
        <f t="shared" si="63"/>
        <v>57568</v>
      </c>
      <c r="V282" s="35">
        <f t="shared" ref="V282:V291" si="70">IF(T282&gt;$E$4,$E$4-$D$4,T282-$D$4)</f>
        <v>2</v>
      </c>
      <c r="W282" s="31">
        <f t="shared" ref="W282:W291" si="71">ROUND(U282+(U282*$I$4*V282),0)</f>
        <v>59295</v>
      </c>
      <c r="X282" s="34">
        <f t="shared" si="64"/>
        <v>0.92066784720465467</v>
      </c>
      <c r="Y282" s="29">
        <f t="shared" si="65"/>
        <v>-4704</v>
      </c>
      <c r="Z282" s="33">
        <f t="shared" si="66"/>
        <v>-4704</v>
      </c>
    </row>
    <row r="283" spans="1:26" s="36" customFormat="1">
      <c r="A283" s="29" t="s">
        <v>215</v>
      </c>
      <c r="B283" s="29" t="s">
        <v>248</v>
      </c>
      <c r="C283" s="42" t="s">
        <v>655</v>
      </c>
      <c r="D283" s="29"/>
      <c r="E283" s="30" t="s">
        <v>259</v>
      </c>
      <c r="F283" s="30" t="s">
        <v>435</v>
      </c>
      <c r="G283" s="30"/>
      <c r="H283" s="30" t="s">
        <v>253</v>
      </c>
      <c r="I283" s="30" t="s">
        <v>255</v>
      </c>
      <c r="J283" s="30">
        <v>61150</v>
      </c>
      <c r="K283" s="29">
        <v>2014</v>
      </c>
      <c r="L283" s="29"/>
      <c r="M283" s="29">
        <v>2014</v>
      </c>
      <c r="N283" s="31">
        <v>61061</v>
      </c>
      <c r="O283" s="32" t="s">
        <v>168</v>
      </c>
      <c r="P283" s="33">
        <f t="shared" si="69"/>
        <v>0</v>
      </c>
      <c r="Q283" s="31">
        <f t="shared" si="58"/>
        <v>61061</v>
      </c>
      <c r="R283" s="43">
        <v>54101</v>
      </c>
      <c r="S283" s="34">
        <f t="shared" si="61"/>
        <v>0.88600000000000001</v>
      </c>
      <c r="T283" s="35">
        <f t="shared" si="62"/>
        <v>3</v>
      </c>
      <c r="U283" s="31">
        <f t="shared" si="63"/>
        <v>57568</v>
      </c>
      <c r="V283" s="35">
        <f t="shared" si="70"/>
        <v>1</v>
      </c>
      <c r="W283" s="31">
        <f t="shared" si="71"/>
        <v>58432</v>
      </c>
      <c r="X283" s="34">
        <f t="shared" si="64"/>
        <v>0.92587965498357061</v>
      </c>
      <c r="Y283" s="29">
        <f t="shared" si="65"/>
        <v>-4331</v>
      </c>
      <c r="Z283" s="33">
        <f t="shared" si="66"/>
        <v>-4331</v>
      </c>
    </row>
    <row r="284" spans="1:26" s="36" customFormat="1">
      <c r="A284" s="29" t="s">
        <v>215</v>
      </c>
      <c r="B284" s="29" t="s">
        <v>248</v>
      </c>
      <c r="C284" s="42" t="s">
        <v>515</v>
      </c>
      <c r="D284" s="29"/>
      <c r="E284" s="30" t="s">
        <v>259</v>
      </c>
      <c r="F284" s="30" t="s">
        <v>435</v>
      </c>
      <c r="G284" s="30" t="s">
        <v>218</v>
      </c>
      <c r="H284" s="30" t="s">
        <v>253</v>
      </c>
      <c r="I284" s="30" t="s">
        <v>255</v>
      </c>
      <c r="J284" s="30">
        <v>61150</v>
      </c>
      <c r="K284" s="29">
        <v>2014</v>
      </c>
      <c r="L284" s="29"/>
      <c r="M284" s="29">
        <v>2014</v>
      </c>
      <c r="N284" s="31">
        <v>61061</v>
      </c>
      <c r="O284" s="32" t="s">
        <v>168</v>
      </c>
      <c r="P284" s="33">
        <f t="shared" si="69"/>
        <v>0</v>
      </c>
      <c r="Q284" s="31">
        <f t="shared" si="58"/>
        <v>61061</v>
      </c>
      <c r="R284" s="43">
        <v>55183</v>
      </c>
      <c r="S284" s="34">
        <f t="shared" si="61"/>
        <v>0.90369999999999995</v>
      </c>
      <c r="T284" s="35">
        <f t="shared" si="62"/>
        <v>3</v>
      </c>
      <c r="U284" s="31">
        <f t="shared" si="63"/>
        <v>57568</v>
      </c>
      <c r="V284" s="35">
        <f t="shared" si="70"/>
        <v>1</v>
      </c>
      <c r="W284" s="31">
        <f t="shared" si="71"/>
        <v>58432</v>
      </c>
      <c r="X284" s="34">
        <f t="shared" si="64"/>
        <v>0.94439690580503832</v>
      </c>
      <c r="Y284" s="29">
        <f t="shared" si="65"/>
        <v>-3249</v>
      </c>
      <c r="Z284" s="33">
        <f t="shared" si="66"/>
        <v>-3249</v>
      </c>
    </row>
    <row r="285" spans="1:26" s="36" customFormat="1">
      <c r="A285" s="29" t="s">
        <v>215</v>
      </c>
      <c r="B285" s="29" t="s">
        <v>248</v>
      </c>
      <c r="C285" s="42" t="s">
        <v>648</v>
      </c>
      <c r="D285" s="29"/>
      <c r="E285" s="30" t="s">
        <v>259</v>
      </c>
      <c r="F285" s="30" t="s">
        <v>435</v>
      </c>
      <c r="G285" s="30"/>
      <c r="H285" s="30" t="s">
        <v>253</v>
      </c>
      <c r="I285" s="30" t="s">
        <v>255</v>
      </c>
      <c r="J285" s="30">
        <v>61150</v>
      </c>
      <c r="K285" s="29">
        <v>2016</v>
      </c>
      <c r="L285" s="29"/>
      <c r="M285" s="29">
        <v>2016</v>
      </c>
      <c r="N285" s="31">
        <v>61061</v>
      </c>
      <c r="O285" s="32" t="s">
        <v>168</v>
      </c>
      <c r="P285" s="33">
        <f t="shared" si="69"/>
        <v>0</v>
      </c>
      <c r="Q285" s="31">
        <f t="shared" si="58"/>
        <v>61061</v>
      </c>
      <c r="R285" s="43">
        <v>55080</v>
      </c>
      <c r="S285" s="34">
        <f t="shared" si="61"/>
        <v>0.90200000000000002</v>
      </c>
      <c r="T285" s="35">
        <f t="shared" si="62"/>
        <v>1</v>
      </c>
      <c r="U285" s="31">
        <f t="shared" si="63"/>
        <v>57568</v>
      </c>
      <c r="V285" s="35">
        <f t="shared" si="70"/>
        <v>-1</v>
      </c>
      <c r="W285" s="31">
        <f t="shared" si="71"/>
        <v>56704</v>
      </c>
      <c r="X285" s="34">
        <f t="shared" si="64"/>
        <v>0.97136004514672691</v>
      </c>
      <c r="Y285" s="29">
        <f t="shared" si="65"/>
        <v>-1624</v>
      </c>
      <c r="Z285" s="33">
        <f t="shared" si="66"/>
        <v>-1624</v>
      </c>
    </row>
    <row r="286" spans="1:26" s="36" customFormat="1">
      <c r="A286" s="29" t="s">
        <v>215</v>
      </c>
      <c r="B286" s="29" t="s">
        <v>248</v>
      </c>
      <c r="C286" s="42" t="s">
        <v>470</v>
      </c>
      <c r="D286" s="29"/>
      <c r="E286" s="30" t="s">
        <v>259</v>
      </c>
      <c r="F286" s="30" t="s">
        <v>435</v>
      </c>
      <c r="G286" s="30"/>
      <c r="H286" s="30" t="s">
        <v>253</v>
      </c>
      <c r="I286" s="30" t="s">
        <v>255</v>
      </c>
      <c r="J286" s="30">
        <v>61150</v>
      </c>
      <c r="K286" s="29">
        <v>2012</v>
      </c>
      <c r="L286" s="29"/>
      <c r="M286" s="29">
        <v>2012</v>
      </c>
      <c r="N286" s="31">
        <v>61061</v>
      </c>
      <c r="O286" s="32" t="s">
        <v>168</v>
      </c>
      <c r="P286" s="33">
        <f t="shared" si="69"/>
        <v>0</v>
      </c>
      <c r="Q286" s="31">
        <f t="shared" si="58"/>
        <v>61061</v>
      </c>
      <c r="R286" s="43">
        <v>55143</v>
      </c>
      <c r="S286" s="34">
        <f t="shared" si="61"/>
        <v>0.90310000000000001</v>
      </c>
      <c r="T286" s="35">
        <f t="shared" si="62"/>
        <v>5</v>
      </c>
      <c r="U286" s="31">
        <f t="shared" si="63"/>
        <v>57568</v>
      </c>
      <c r="V286" s="35">
        <f t="shared" si="70"/>
        <v>3</v>
      </c>
      <c r="W286" s="31">
        <f t="shared" si="71"/>
        <v>60159</v>
      </c>
      <c r="X286" s="34">
        <f t="shared" si="64"/>
        <v>0.91662095447065273</v>
      </c>
      <c r="Y286" s="29">
        <f t="shared" si="65"/>
        <v>-5016</v>
      </c>
      <c r="Z286" s="33">
        <f t="shared" si="66"/>
        <v>-5016</v>
      </c>
    </row>
    <row r="287" spans="1:26" s="36" customFormat="1">
      <c r="A287" s="29" t="s">
        <v>215</v>
      </c>
      <c r="B287" s="29" t="s">
        <v>248</v>
      </c>
      <c r="C287" s="42" t="s">
        <v>561</v>
      </c>
      <c r="D287" s="29"/>
      <c r="E287" s="30" t="s">
        <v>259</v>
      </c>
      <c r="F287" s="30" t="s">
        <v>435</v>
      </c>
      <c r="G287" s="30" t="s">
        <v>218</v>
      </c>
      <c r="H287" s="30" t="s">
        <v>253</v>
      </c>
      <c r="I287" s="30" t="s">
        <v>255</v>
      </c>
      <c r="J287" s="30">
        <v>61150</v>
      </c>
      <c r="K287" s="29">
        <v>2014</v>
      </c>
      <c r="L287" s="29"/>
      <c r="M287" s="29">
        <v>2014</v>
      </c>
      <c r="N287" s="31">
        <v>61061</v>
      </c>
      <c r="O287" s="32" t="s">
        <v>168</v>
      </c>
      <c r="P287" s="33">
        <f t="shared" si="69"/>
        <v>0</v>
      </c>
      <c r="Q287" s="31">
        <f t="shared" si="58"/>
        <v>61061</v>
      </c>
      <c r="R287" s="43">
        <v>55183</v>
      </c>
      <c r="S287" s="34">
        <f t="shared" si="61"/>
        <v>0.90369999999999995</v>
      </c>
      <c r="T287" s="35">
        <f t="shared" si="62"/>
        <v>3</v>
      </c>
      <c r="U287" s="31">
        <f t="shared" si="63"/>
        <v>57568</v>
      </c>
      <c r="V287" s="35">
        <f t="shared" si="70"/>
        <v>1</v>
      </c>
      <c r="W287" s="31">
        <f t="shared" si="71"/>
        <v>58432</v>
      </c>
      <c r="X287" s="34">
        <f t="shared" si="64"/>
        <v>0.94439690580503832</v>
      </c>
      <c r="Y287" s="29">
        <f t="shared" si="65"/>
        <v>-3249</v>
      </c>
      <c r="Z287" s="33">
        <f t="shared" si="66"/>
        <v>-3249</v>
      </c>
    </row>
    <row r="288" spans="1:26" s="36" customFormat="1">
      <c r="A288" s="29" t="s">
        <v>215</v>
      </c>
      <c r="B288" s="29" t="s">
        <v>248</v>
      </c>
      <c r="C288" s="42" t="s">
        <v>565</v>
      </c>
      <c r="D288" s="29"/>
      <c r="E288" s="30" t="s">
        <v>259</v>
      </c>
      <c r="F288" s="30" t="s">
        <v>435</v>
      </c>
      <c r="G288" s="30" t="s">
        <v>218</v>
      </c>
      <c r="H288" s="30" t="s">
        <v>253</v>
      </c>
      <c r="I288" s="30" t="s">
        <v>255</v>
      </c>
      <c r="J288" s="30">
        <v>61150</v>
      </c>
      <c r="K288" s="29">
        <v>2014</v>
      </c>
      <c r="L288" s="29"/>
      <c r="M288" s="29">
        <v>2014</v>
      </c>
      <c r="N288" s="31">
        <v>61061</v>
      </c>
      <c r="O288" s="32" t="s">
        <v>168</v>
      </c>
      <c r="P288" s="33">
        <f t="shared" si="69"/>
        <v>0</v>
      </c>
      <c r="Q288" s="31">
        <f t="shared" si="58"/>
        <v>61061</v>
      </c>
      <c r="R288" s="43">
        <v>54101</v>
      </c>
      <c r="S288" s="34">
        <f t="shared" si="61"/>
        <v>0.88600000000000001</v>
      </c>
      <c r="T288" s="35">
        <f t="shared" si="62"/>
        <v>3</v>
      </c>
      <c r="U288" s="31">
        <f t="shared" si="63"/>
        <v>57568</v>
      </c>
      <c r="V288" s="35">
        <f t="shared" si="70"/>
        <v>1</v>
      </c>
      <c r="W288" s="31">
        <f t="shared" si="71"/>
        <v>58432</v>
      </c>
      <c r="X288" s="34">
        <f t="shared" si="64"/>
        <v>0.92587965498357061</v>
      </c>
      <c r="Y288" s="29">
        <f t="shared" si="65"/>
        <v>-4331</v>
      </c>
      <c r="Z288" s="33">
        <f t="shared" si="66"/>
        <v>-4331</v>
      </c>
    </row>
    <row r="289" spans="1:26" s="36" customFormat="1">
      <c r="A289" s="29" t="s">
        <v>215</v>
      </c>
      <c r="B289" s="29" t="s">
        <v>248</v>
      </c>
      <c r="C289" s="42" t="s">
        <v>617</v>
      </c>
      <c r="D289" s="29"/>
      <c r="E289" s="30" t="s">
        <v>259</v>
      </c>
      <c r="F289" s="30" t="s">
        <v>435</v>
      </c>
      <c r="G289" s="30" t="s">
        <v>218</v>
      </c>
      <c r="H289" s="30" t="s">
        <v>253</v>
      </c>
      <c r="I289" s="30" t="s">
        <v>255</v>
      </c>
      <c r="J289" s="30">
        <v>61150</v>
      </c>
      <c r="K289" s="29">
        <v>2016</v>
      </c>
      <c r="L289" s="29"/>
      <c r="M289" s="29">
        <v>2016</v>
      </c>
      <c r="N289" s="31">
        <v>61061</v>
      </c>
      <c r="O289" s="32" t="s">
        <v>168</v>
      </c>
      <c r="P289" s="33">
        <f t="shared" si="69"/>
        <v>0</v>
      </c>
      <c r="Q289" s="31">
        <f t="shared" si="58"/>
        <v>61061</v>
      </c>
      <c r="R289" s="43">
        <v>55080</v>
      </c>
      <c r="S289" s="34">
        <f t="shared" si="61"/>
        <v>0.90200000000000002</v>
      </c>
      <c r="T289" s="35">
        <f t="shared" si="62"/>
        <v>1</v>
      </c>
      <c r="U289" s="31">
        <f t="shared" si="63"/>
        <v>57568</v>
      </c>
      <c r="V289" s="35">
        <f t="shared" si="70"/>
        <v>-1</v>
      </c>
      <c r="W289" s="31">
        <f t="shared" si="71"/>
        <v>56704</v>
      </c>
      <c r="X289" s="34">
        <f t="shared" si="64"/>
        <v>0.97136004514672691</v>
      </c>
      <c r="Y289" s="29">
        <f t="shared" si="65"/>
        <v>-1624</v>
      </c>
      <c r="Z289" s="33">
        <f t="shared" si="66"/>
        <v>-1624</v>
      </c>
    </row>
    <row r="290" spans="1:26" s="36" customFormat="1">
      <c r="A290" s="29" t="s">
        <v>215</v>
      </c>
      <c r="B290" s="29" t="s">
        <v>248</v>
      </c>
      <c r="C290" s="42" t="s">
        <v>684</v>
      </c>
      <c r="D290" s="29"/>
      <c r="E290" s="30" t="s">
        <v>259</v>
      </c>
      <c r="F290" s="30" t="s">
        <v>435</v>
      </c>
      <c r="G290" s="30" t="s">
        <v>218</v>
      </c>
      <c r="H290" s="30" t="s">
        <v>253</v>
      </c>
      <c r="I290" s="30" t="s">
        <v>255</v>
      </c>
      <c r="J290" s="30">
        <v>61150</v>
      </c>
      <c r="K290" s="29">
        <v>2017</v>
      </c>
      <c r="L290" s="29"/>
      <c r="M290" s="29">
        <v>2017</v>
      </c>
      <c r="N290" s="31">
        <v>61061</v>
      </c>
      <c r="O290" s="32" t="s">
        <v>168</v>
      </c>
      <c r="P290" s="33">
        <f t="shared" si="69"/>
        <v>0</v>
      </c>
      <c r="Q290" s="31">
        <f t="shared" si="58"/>
        <v>61061</v>
      </c>
      <c r="R290" s="43">
        <v>55000</v>
      </c>
      <c r="S290" s="34">
        <f t="shared" si="61"/>
        <v>0.90069999999999995</v>
      </c>
      <c r="T290" s="35">
        <f t="shared" si="62"/>
        <v>0</v>
      </c>
      <c r="U290" s="31">
        <f t="shared" si="63"/>
        <v>57568</v>
      </c>
      <c r="V290" s="35">
        <f t="shared" si="70"/>
        <v>-2</v>
      </c>
      <c r="W290" s="31">
        <f t="shared" si="71"/>
        <v>55841</v>
      </c>
      <c r="X290" s="34">
        <f t="shared" si="64"/>
        <v>0.98493938145806847</v>
      </c>
      <c r="Y290" s="29">
        <f t="shared" si="65"/>
        <v>-841</v>
      </c>
      <c r="Z290" s="33">
        <f t="shared" si="66"/>
        <v>-841</v>
      </c>
    </row>
    <row r="291" spans="1:26" s="36" customFormat="1">
      <c r="A291" s="29" t="s">
        <v>215</v>
      </c>
      <c r="B291" s="29" t="s">
        <v>248</v>
      </c>
      <c r="C291" s="42" t="s">
        <v>493</v>
      </c>
      <c r="D291" s="29"/>
      <c r="E291" s="30" t="s">
        <v>259</v>
      </c>
      <c r="F291" s="30" t="s">
        <v>435</v>
      </c>
      <c r="G291" s="30" t="s">
        <v>218</v>
      </c>
      <c r="H291" s="30" t="s">
        <v>253</v>
      </c>
      <c r="I291" s="30" t="s">
        <v>255</v>
      </c>
      <c r="J291" s="30">
        <v>61150</v>
      </c>
      <c r="K291" s="29">
        <v>2014</v>
      </c>
      <c r="L291" s="29"/>
      <c r="M291" s="29">
        <v>2014</v>
      </c>
      <c r="N291" s="31">
        <v>61061</v>
      </c>
      <c r="O291" s="32" t="s">
        <v>168</v>
      </c>
      <c r="P291" s="33">
        <f t="shared" si="69"/>
        <v>0</v>
      </c>
      <c r="Q291" s="31">
        <f t="shared" si="58"/>
        <v>61061</v>
      </c>
      <c r="R291" s="43">
        <v>55238</v>
      </c>
      <c r="S291" s="34">
        <f t="shared" si="61"/>
        <v>0.90459999999999996</v>
      </c>
      <c r="T291" s="35">
        <f t="shared" si="62"/>
        <v>3</v>
      </c>
      <c r="U291" s="31">
        <f t="shared" si="63"/>
        <v>57568</v>
      </c>
      <c r="V291" s="35">
        <f t="shared" si="70"/>
        <v>1</v>
      </c>
      <c r="W291" s="31">
        <f t="shared" si="71"/>
        <v>58432</v>
      </c>
      <c r="X291" s="34">
        <f t="shared" si="64"/>
        <v>0.94533817086527927</v>
      </c>
      <c r="Y291" s="29">
        <f t="shared" si="65"/>
        <v>-3194</v>
      </c>
      <c r="Z291" s="33">
        <f t="shared" si="66"/>
        <v>-3194</v>
      </c>
    </row>
    <row r="292" spans="1:26" s="36" customFormat="1">
      <c r="A292" s="29" t="s">
        <v>225</v>
      </c>
      <c r="B292" s="29" t="s">
        <v>212</v>
      </c>
      <c r="C292" s="42" t="s">
        <v>322</v>
      </c>
      <c r="D292" s="29"/>
      <c r="E292" s="30" t="s">
        <v>260</v>
      </c>
      <c r="F292" s="30" t="s">
        <v>435</v>
      </c>
      <c r="G292" s="30" t="s">
        <v>218</v>
      </c>
      <c r="H292" s="30" t="s">
        <v>252</v>
      </c>
      <c r="I292" s="30" t="s">
        <v>257</v>
      </c>
      <c r="J292" s="30">
        <v>61120</v>
      </c>
      <c r="K292" s="29">
        <v>2000</v>
      </c>
      <c r="L292" s="29"/>
      <c r="M292" s="29">
        <v>1991</v>
      </c>
      <c r="N292" s="31">
        <v>80599</v>
      </c>
      <c r="O292" s="32" t="s">
        <v>190</v>
      </c>
      <c r="P292" s="33">
        <f t="shared" si="69"/>
        <v>0</v>
      </c>
      <c r="Q292" s="31">
        <f t="shared" si="58"/>
        <v>80599</v>
      </c>
      <c r="R292" s="43">
        <v>72277</v>
      </c>
      <c r="S292" s="34">
        <f t="shared" si="61"/>
        <v>0.89670000000000005</v>
      </c>
      <c r="T292" s="35">
        <f t="shared" si="62"/>
        <v>17</v>
      </c>
      <c r="U292" s="31">
        <f t="shared" si="63"/>
        <v>75989</v>
      </c>
      <c r="V292" s="35">
        <f>IF(T292&gt;$E$2,$E$2+(T292-$E$2)/2-$D$2,T292-$D$2)</f>
        <v>6</v>
      </c>
      <c r="W292" s="31">
        <f>ROUND(U292+(U292*$I$2*V292),0)</f>
        <v>80548</v>
      </c>
      <c r="X292" s="34">
        <f t="shared" si="64"/>
        <v>0.89731588617966929</v>
      </c>
      <c r="Y292" s="29">
        <f t="shared" si="65"/>
        <v>-8271</v>
      </c>
      <c r="Z292" s="33">
        <f t="shared" si="66"/>
        <v>-8271</v>
      </c>
    </row>
    <row r="293" spans="1:26" s="36" customFormat="1">
      <c r="A293" s="29" t="s">
        <v>225</v>
      </c>
      <c r="B293" s="29" t="s">
        <v>212</v>
      </c>
      <c r="C293" s="42" t="s">
        <v>84</v>
      </c>
      <c r="D293" s="29"/>
      <c r="E293" s="30" t="s">
        <v>260</v>
      </c>
      <c r="F293" s="30" t="s">
        <v>435</v>
      </c>
      <c r="G293" s="30" t="s">
        <v>218</v>
      </c>
      <c r="H293" s="30" t="s">
        <v>252</v>
      </c>
      <c r="I293" s="30" t="s">
        <v>257</v>
      </c>
      <c r="J293" s="30">
        <v>61120</v>
      </c>
      <c r="K293" s="29">
        <v>1997</v>
      </c>
      <c r="L293" s="29"/>
      <c r="M293" s="29">
        <v>1984</v>
      </c>
      <c r="N293" s="31">
        <v>80599</v>
      </c>
      <c r="O293" s="32" t="s">
        <v>190</v>
      </c>
      <c r="P293" s="33">
        <f t="shared" si="69"/>
        <v>0</v>
      </c>
      <c r="Q293" s="31">
        <f t="shared" si="58"/>
        <v>80599</v>
      </c>
      <c r="R293" s="43">
        <v>75267</v>
      </c>
      <c r="S293" s="34">
        <f t="shared" si="61"/>
        <v>0.93379999999999996</v>
      </c>
      <c r="T293" s="35">
        <f t="shared" si="62"/>
        <v>20</v>
      </c>
      <c r="U293" s="31">
        <f t="shared" si="63"/>
        <v>75989</v>
      </c>
      <c r="V293" s="35">
        <f>IF(T293&gt;$E$2,$E$2+(T293-$E$2)/2-$D$2,T293-$D$2)</f>
        <v>9</v>
      </c>
      <c r="W293" s="31">
        <f>ROUND(U293+(U293*$I$2*V293),0)</f>
        <v>82828</v>
      </c>
      <c r="X293" s="34">
        <f t="shared" si="64"/>
        <v>0.90871444439078575</v>
      </c>
      <c r="Y293" s="29">
        <f t="shared" si="65"/>
        <v>-7561</v>
      </c>
      <c r="Z293" s="33">
        <f t="shared" si="66"/>
        <v>-7561</v>
      </c>
    </row>
    <row r="294" spans="1:26" s="36" customFormat="1">
      <c r="A294" s="29" t="s">
        <v>225</v>
      </c>
      <c r="B294" s="29" t="s">
        <v>212</v>
      </c>
      <c r="C294" s="42" t="s">
        <v>288</v>
      </c>
      <c r="D294" s="29"/>
      <c r="E294" s="30" t="s">
        <v>263</v>
      </c>
      <c r="F294" s="30" t="s">
        <v>435</v>
      </c>
      <c r="G294" s="30" t="s">
        <v>218</v>
      </c>
      <c r="H294" s="30" t="s">
        <v>252</v>
      </c>
      <c r="I294" s="30" t="s">
        <v>329</v>
      </c>
      <c r="J294" s="30">
        <v>61140</v>
      </c>
      <c r="K294" s="29">
        <v>2013</v>
      </c>
      <c r="L294" s="29"/>
      <c r="M294" s="29">
        <v>2005</v>
      </c>
      <c r="N294" s="31">
        <v>71553</v>
      </c>
      <c r="O294" s="32" t="s">
        <v>190</v>
      </c>
      <c r="P294" s="33">
        <f t="shared" si="69"/>
        <v>0</v>
      </c>
      <c r="Q294" s="31">
        <f t="shared" si="58"/>
        <v>71553</v>
      </c>
      <c r="R294" s="43">
        <v>61768</v>
      </c>
      <c r="S294" s="34">
        <f t="shared" si="61"/>
        <v>0.86319999999999997</v>
      </c>
      <c r="T294" s="35">
        <f t="shared" si="62"/>
        <v>4</v>
      </c>
      <c r="U294" s="31">
        <f t="shared" si="63"/>
        <v>67460</v>
      </c>
      <c r="V294" s="35">
        <f>IF(T294&gt;$E$3,$E$3-$D$3,T294-$D$3)</f>
        <v>1</v>
      </c>
      <c r="W294" s="31">
        <f>ROUND(U294+(U294*$I$3*V294),0)</f>
        <v>68472</v>
      </c>
      <c r="X294" s="34">
        <f t="shared" si="64"/>
        <v>0.90209136581376326</v>
      </c>
      <c r="Y294" s="29">
        <f t="shared" si="65"/>
        <v>-6704</v>
      </c>
      <c r="Z294" s="33">
        <f t="shared" si="66"/>
        <v>-6704</v>
      </c>
    </row>
    <row r="295" spans="1:26" s="36" customFormat="1">
      <c r="A295" s="29" t="s">
        <v>225</v>
      </c>
      <c r="B295" s="29" t="s">
        <v>212</v>
      </c>
      <c r="C295" s="42" t="s">
        <v>14</v>
      </c>
      <c r="D295" s="29"/>
      <c r="E295" s="30" t="s">
        <v>263</v>
      </c>
      <c r="F295" s="30" t="s">
        <v>435</v>
      </c>
      <c r="G295" s="30" t="s">
        <v>218</v>
      </c>
      <c r="H295" s="30" t="s">
        <v>252</v>
      </c>
      <c r="I295" s="30" t="s">
        <v>329</v>
      </c>
      <c r="J295" s="30">
        <v>61140</v>
      </c>
      <c r="K295" s="29">
        <v>2012</v>
      </c>
      <c r="L295" s="29"/>
      <c r="M295" s="29">
        <v>2005</v>
      </c>
      <c r="N295" s="31">
        <v>71553</v>
      </c>
      <c r="O295" s="32" t="s">
        <v>190</v>
      </c>
      <c r="P295" s="33">
        <f t="shared" si="69"/>
        <v>0</v>
      </c>
      <c r="Q295" s="31">
        <f t="shared" si="58"/>
        <v>71553</v>
      </c>
      <c r="R295" s="43">
        <v>57869</v>
      </c>
      <c r="S295" s="34">
        <f t="shared" si="61"/>
        <v>0.80879999999999996</v>
      </c>
      <c r="T295" s="35">
        <f t="shared" si="62"/>
        <v>5</v>
      </c>
      <c r="U295" s="31">
        <f t="shared" si="63"/>
        <v>67460</v>
      </c>
      <c r="V295" s="35">
        <f>IF(T295&gt;$E$3,$E$3-$D$3,T295-$D$3)</f>
        <v>2</v>
      </c>
      <c r="W295" s="31">
        <f>ROUND(U295+(U295*$I$3*V295),0)</f>
        <v>69484</v>
      </c>
      <c r="X295" s="34">
        <f t="shared" si="64"/>
        <v>0.83283921478325951</v>
      </c>
      <c r="Y295" s="29">
        <f t="shared" si="65"/>
        <v>-11615</v>
      </c>
      <c r="Z295" s="33">
        <f t="shared" si="66"/>
        <v>-11615</v>
      </c>
    </row>
    <row r="296" spans="1:26" s="36" customFormat="1">
      <c r="A296" s="29" t="s">
        <v>225</v>
      </c>
      <c r="B296" s="29" t="s">
        <v>212</v>
      </c>
      <c r="C296" s="42" t="s">
        <v>689</v>
      </c>
      <c r="D296" s="29">
        <v>0.5</v>
      </c>
      <c r="E296" s="30" t="s">
        <v>690</v>
      </c>
      <c r="F296" s="30" t="s">
        <v>435</v>
      </c>
      <c r="G296" s="30"/>
      <c r="H296" s="30" t="s">
        <v>253</v>
      </c>
      <c r="I296" s="30" t="s">
        <v>255</v>
      </c>
      <c r="J296" s="30">
        <v>61150</v>
      </c>
      <c r="K296" s="29">
        <v>2017</v>
      </c>
      <c r="L296" s="29"/>
      <c r="M296" s="29">
        <v>2017</v>
      </c>
      <c r="N296" s="31">
        <v>62625</v>
      </c>
      <c r="O296" s="32" t="s">
        <v>190</v>
      </c>
      <c r="P296" s="33">
        <f t="shared" si="69"/>
        <v>3131.25</v>
      </c>
      <c r="Q296" s="31">
        <f t="shared" si="58"/>
        <v>65756.25</v>
      </c>
      <c r="R296" s="43">
        <v>90713</v>
      </c>
      <c r="S296" s="34">
        <f t="shared" si="61"/>
        <v>1.3794999999999999</v>
      </c>
      <c r="T296" s="35">
        <f t="shared" si="62"/>
        <v>0</v>
      </c>
      <c r="U296" s="31">
        <f t="shared" si="63"/>
        <v>61995</v>
      </c>
      <c r="V296" s="35">
        <f>IF(T296&gt;$E$4,$E$4-$D$4,T296-$D$4)</f>
        <v>-2</v>
      </c>
      <c r="W296" s="31">
        <f>ROUND(U296+(U296*$I$4*V296),0)</f>
        <v>60135</v>
      </c>
      <c r="X296" s="34">
        <f t="shared" si="64"/>
        <v>1.5084892325600732</v>
      </c>
      <c r="Y296" s="29">
        <f t="shared" si="65"/>
        <v>30578</v>
      </c>
      <c r="Z296" s="33">
        <f t="shared" si="66"/>
        <v>0</v>
      </c>
    </row>
    <row r="297" spans="1:26" s="36" customFormat="1">
      <c r="A297" s="29" t="s">
        <v>225</v>
      </c>
      <c r="B297" s="29" t="s">
        <v>212</v>
      </c>
      <c r="C297" s="42" t="s">
        <v>443</v>
      </c>
      <c r="D297" s="29"/>
      <c r="E297" s="30" t="s">
        <v>263</v>
      </c>
      <c r="F297" s="30" t="s">
        <v>435</v>
      </c>
      <c r="G297" s="30"/>
      <c r="H297" s="30" t="s">
        <v>253</v>
      </c>
      <c r="I297" s="30" t="s">
        <v>255</v>
      </c>
      <c r="J297" s="30">
        <v>61150</v>
      </c>
      <c r="K297" s="29">
        <v>2012</v>
      </c>
      <c r="L297" s="29"/>
      <c r="M297" s="29">
        <v>2006</v>
      </c>
      <c r="N297" s="31">
        <v>62625</v>
      </c>
      <c r="O297" s="32" t="s">
        <v>190</v>
      </c>
      <c r="P297" s="33">
        <f t="shared" si="69"/>
        <v>0</v>
      </c>
      <c r="Q297" s="31">
        <f t="shared" si="58"/>
        <v>62625</v>
      </c>
      <c r="R297" s="43">
        <v>52256</v>
      </c>
      <c r="S297" s="34">
        <f t="shared" si="61"/>
        <v>0.83440000000000003</v>
      </c>
      <c r="T297" s="35">
        <f t="shared" si="62"/>
        <v>5</v>
      </c>
      <c r="U297" s="31">
        <f t="shared" si="63"/>
        <v>59043</v>
      </c>
      <c r="V297" s="35">
        <f>IF(T297&gt;$E$4,$E$4-$D$4,T297-$D$4)</f>
        <v>3</v>
      </c>
      <c r="W297" s="31">
        <f>ROUND(U297+(U297*$I$4*V297),0)</f>
        <v>61700</v>
      </c>
      <c r="X297" s="34">
        <f t="shared" si="64"/>
        <v>0.84693679092382501</v>
      </c>
      <c r="Y297" s="29">
        <f t="shared" si="65"/>
        <v>-9444</v>
      </c>
      <c r="Z297" s="33">
        <f t="shared" si="66"/>
        <v>-9444</v>
      </c>
    </row>
    <row r="298" spans="1:26" s="36" customFormat="1">
      <c r="A298" s="29" t="s">
        <v>225</v>
      </c>
      <c r="B298" s="29" t="s">
        <v>216</v>
      </c>
      <c r="C298" s="42" t="s">
        <v>557</v>
      </c>
      <c r="D298" s="29">
        <v>1</v>
      </c>
      <c r="E298" s="30" t="s">
        <v>656</v>
      </c>
      <c r="F298" s="30" t="s">
        <v>435</v>
      </c>
      <c r="G298" s="30"/>
      <c r="H298" s="30" t="s">
        <v>253</v>
      </c>
      <c r="I298" s="30" t="s">
        <v>255</v>
      </c>
      <c r="J298" s="30">
        <v>61150</v>
      </c>
      <c r="K298" s="29">
        <v>2013</v>
      </c>
      <c r="L298" s="29"/>
      <c r="M298" s="29">
        <v>2013</v>
      </c>
      <c r="N298" s="31">
        <v>63081</v>
      </c>
      <c r="O298" s="32" t="s">
        <v>192</v>
      </c>
      <c r="P298" s="33">
        <f t="shared" si="69"/>
        <v>6308.1</v>
      </c>
      <c r="Q298" s="31">
        <f t="shared" si="58"/>
        <v>69389.100000000006</v>
      </c>
      <c r="R298" s="43">
        <v>58522</v>
      </c>
      <c r="S298" s="34">
        <f t="shared" si="61"/>
        <v>0.84340000000000004</v>
      </c>
      <c r="T298" s="35">
        <f t="shared" si="62"/>
        <v>4</v>
      </c>
      <c r="U298" s="31">
        <f t="shared" si="63"/>
        <v>65420</v>
      </c>
      <c r="V298" s="35">
        <f>IF(T298&gt;$E$4,$E$4-$D$4,T298-$D$4)</f>
        <v>2</v>
      </c>
      <c r="W298" s="31">
        <f>ROUND(U298+(U298*$I$4*V298),0)</f>
        <v>67383</v>
      </c>
      <c r="X298" s="34">
        <f t="shared" si="64"/>
        <v>0.86849798910704479</v>
      </c>
      <c r="Y298" s="29">
        <f t="shared" si="65"/>
        <v>-8861</v>
      </c>
      <c r="Z298" s="33">
        <f t="shared" si="66"/>
        <v>-8861</v>
      </c>
    </row>
    <row r="299" spans="1:26" s="36" customFormat="1">
      <c r="A299" s="29" t="s">
        <v>225</v>
      </c>
      <c r="B299" s="29" t="s">
        <v>216</v>
      </c>
      <c r="C299" s="42" t="s">
        <v>692</v>
      </c>
      <c r="D299" s="29"/>
      <c r="E299" s="30" t="s">
        <v>488</v>
      </c>
      <c r="F299" s="30" t="s">
        <v>251</v>
      </c>
      <c r="G299" s="30"/>
      <c r="H299" s="30" t="s">
        <v>251</v>
      </c>
      <c r="I299" s="30" t="s">
        <v>256</v>
      </c>
      <c r="J299" s="30">
        <v>61160</v>
      </c>
      <c r="K299" s="29">
        <v>2017</v>
      </c>
      <c r="L299" s="29"/>
      <c r="M299" s="29">
        <v>2017</v>
      </c>
      <c r="N299" s="31">
        <v>52027</v>
      </c>
      <c r="O299" s="32" t="s">
        <v>192</v>
      </c>
      <c r="P299" s="33">
        <f t="shared" si="69"/>
        <v>0</v>
      </c>
      <c r="Q299" s="31">
        <f t="shared" si="58"/>
        <v>52027</v>
      </c>
      <c r="R299" s="43">
        <v>55000</v>
      </c>
      <c r="S299" s="34">
        <f t="shared" si="61"/>
        <v>1.0570999999999999</v>
      </c>
      <c r="T299" s="35">
        <f t="shared" si="62"/>
        <v>0</v>
      </c>
      <c r="U299" s="31">
        <f t="shared" si="63"/>
        <v>49051</v>
      </c>
      <c r="V299" s="35">
        <f>IF(T299&gt;$E$6,$E$6-$D$6,T299-$D$6)</f>
        <v>-2</v>
      </c>
      <c r="W299" s="31">
        <f>ROUND(U299+(U299*$I$6*V299),0)</f>
        <v>47579</v>
      </c>
      <c r="X299" s="34">
        <f t="shared" si="64"/>
        <v>1.1559721725971541</v>
      </c>
      <c r="Y299" s="29">
        <f t="shared" si="65"/>
        <v>7421</v>
      </c>
      <c r="Z299" s="33">
        <f t="shared" si="66"/>
        <v>0</v>
      </c>
    </row>
    <row r="300" spans="1:26" s="36" customFormat="1">
      <c r="A300" s="29" t="s">
        <v>225</v>
      </c>
      <c r="B300" s="29" t="s">
        <v>216</v>
      </c>
      <c r="C300" s="42" t="s">
        <v>691</v>
      </c>
      <c r="D300" s="29"/>
      <c r="E300" s="30" t="s">
        <v>488</v>
      </c>
      <c r="F300" s="30" t="s">
        <v>251</v>
      </c>
      <c r="G300" s="30" t="s">
        <v>218</v>
      </c>
      <c r="H300" s="30" t="s">
        <v>251</v>
      </c>
      <c r="I300" s="30" t="s">
        <v>256</v>
      </c>
      <c r="J300" s="30">
        <v>61160</v>
      </c>
      <c r="K300" s="29">
        <v>2017</v>
      </c>
      <c r="L300" s="29"/>
      <c r="M300" s="29">
        <v>2017</v>
      </c>
      <c r="N300" s="31">
        <v>52027</v>
      </c>
      <c r="O300" s="32" t="s">
        <v>192</v>
      </c>
      <c r="P300" s="33">
        <f t="shared" si="69"/>
        <v>0</v>
      </c>
      <c r="Q300" s="31">
        <f t="shared" si="58"/>
        <v>52027</v>
      </c>
      <c r="R300" s="43">
        <v>55000</v>
      </c>
      <c r="S300" s="34">
        <f t="shared" si="61"/>
        <v>1.0570999999999999</v>
      </c>
      <c r="T300" s="35">
        <f t="shared" si="62"/>
        <v>0</v>
      </c>
      <c r="U300" s="31">
        <f t="shared" si="63"/>
        <v>49051</v>
      </c>
      <c r="V300" s="35">
        <f>IF(T300&gt;$E$6,$E$6-$D$6,T300-$D$6)</f>
        <v>-2</v>
      </c>
      <c r="W300" s="31">
        <f>ROUND(U300+(U300*$I$6*V300),0)</f>
        <v>47579</v>
      </c>
      <c r="X300" s="34">
        <f t="shared" si="64"/>
        <v>1.1559721725971541</v>
      </c>
      <c r="Y300" s="29">
        <f t="shared" si="65"/>
        <v>7421</v>
      </c>
      <c r="Z300" s="33">
        <f t="shared" si="66"/>
        <v>0</v>
      </c>
    </row>
    <row r="301" spans="1:26" s="36" customFormat="1">
      <c r="A301" s="29" t="s">
        <v>225</v>
      </c>
      <c r="B301" s="29" t="s">
        <v>637</v>
      </c>
      <c r="C301" s="42" t="s">
        <v>390</v>
      </c>
      <c r="D301" s="29"/>
      <c r="E301" s="30" t="s">
        <v>259</v>
      </c>
      <c r="F301" s="30" t="s">
        <v>435</v>
      </c>
      <c r="G301" s="30"/>
      <c r="H301" s="30" t="s">
        <v>252</v>
      </c>
      <c r="I301" s="30" t="s">
        <v>257</v>
      </c>
      <c r="J301" s="30">
        <v>61120</v>
      </c>
      <c r="K301" s="29">
        <v>2007</v>
      </c>
      <c r="L301" s="29"/>
      <c r="M301" s="29">
        <v>1998</v>
      </c>
      <c r="N301" s="31">
        <v>109117</v>
      </c>
      <c r="O301" s="32" t="s">
        <v>191</v>
      </c>
      <c r="P301" s="33">
        <f t="shared" si="69"/>
        <v>0</v>
      </c>
      <c r="Q301" s="31">
        <f t="shared" si="58"/>
        <v>109117</v>
      </c>
      <c r="R301" s="43">
        <v>100536</v>
      </c>
      <c r="S301" s="34">
        <f t="shared" si="61"/>
        <v>0.9214</v>
      </c>
      <c r="T301" s="35">
        <f t="shared" si="62"/>
        <v>10</v>
      </c>
      <c r="U301" s="31">
        <f t="shared" si="63"/>
        <v>102876</v>
      </c>
      <c r="V301" s="35">
        <f>IF(T301&gt;$E$2,$E$2+(T301-$E$2)/2-$D$2,T301-$D$2)</f>
        <v>-1</v>
      </c>
      <c r="W301" s="31">
        <f>ROUND(U301+(U301*$I$2*V301),0)</f>
        <v>101847</v>
      </c>
      <c r="X301" s="34">
        <f t="shared" si="64"/>
        <v>0.9871277504492032</v>
      </c>
      <c r="Y301" s="29">
        <f t="shared" si="65"/>
        <v>-1311</v>
      </c>
      <c r="Z301" s="33">
        <f t="shared" si="66"/>
        <v>-1311</v>
      </c>
    </row>
    <row r="302" spans="1:26" s="36" customFormat="1">
      <c r="A302" s="29" t="s">
        <v>225</v>
      </c>
      <c r="B302" s="29" t="s">
        <v>637</v>
      </c>
      <c r="C302" s="42" t="s">
        <v>506</v>
      </c>
      <c r="D302" s="29"/>
      <c r="E302" s="30" t="s">
        <v>259</v>
      </c>
      <c r="F302" s="30" t="s">
        <v>435</v>
      </c>
      <c r="G302" s="30" t="s">
        <v>218</v>
      </c>
      <c r="H302" s="30" t="s">
        <v>252</v>
      </c>
      <c r="I302" s="30" t="s">
        <v>257</v>
      </c>
      <c r="J302" s="30">
        <v>61120</v>
      </c>
      <c r="K302" s="29">
        <v>2014</v>
      </c>
      <c r="L302" s="29"/>
      <c r="M302" s="29">
        <v>1982</v>
      </c>
      <c r="N302" s="31">
        <v>109117</v>
      </c>
      <c r="O302" s="32" t="s">
        <v>191</v>
      </c>
      <c r="P302" s="33"/>
      <c r="Q302" s="31">
        <f t="shared" si="58"/>
        <v>109117</v>
      </c>
      <c r="R302" s="43">
        <v>117785</v>
      </c>
      <c r="S302" s="34">
        <f t="shared" si="61"/>
        <v>1.0793999999999999</v>
      </c>
      <c r="T302" s="35">
        <f t="shared" si="62"/>
        <v>3</v>
      </c>
      <c r="U302" s="31">
        <f t="shared" si="63"/>
        <v>102876</v>
      </c>
      <c r="V302" s="35">
        <f>IF(T302&gt;$E$2,$E$2+(T302-$E$2)/2-$D$2,T302-$D$2)</f>
        <v>-8</v>
      </c>
      <c r="W302" s="31">
        <f>ROUND(U302+(U302*$I$2*V302),0)</f>
        <v>94646</v>
      </c>
      <c r="X302" s="34">
        <f t="shared" si="64"/>
        <v>1.2444794286076537</v>
      </c>
      <c r="Y302" s="29">
        <f t="shared" si="65"/>
        <v>23139</v>
      </c>
      <c r="Z302" s="33">
        <f t="shared" si="66"/>
        <v>0</v>
      </c>
    </row>
    <row r="303" spans="1:26" s="36" customFormat="1">
      <c r="A303" s="29" t="s">
        <v>225</v>
      </c>
      <c r="B303" s="29" t="s">
        <v>637</v>
      </c>
      <c r="C303" s="42" t="s">
        <v>124</v>
      </c>
      <c r="D303" s="29"/>
      <c r="E303" s="30" t="s">
        <v>262</v>
      </c>
      <c r="F303" s="30" t="s">
        <v>435</v>
      </c>
      <c r="G303" s="30" t="s">
        <v>218</v>
      </c>
      <c r="H303" s="30" t="s">
        <v>252</v>
      </c>
      <c r="I303" s="30" t="s">
        <v>257</v>
      </c>
      <c r="J303" s="30">
        <v>61120</v>
      </c>
      <c r="K303" s="29">
        <v>2017</v>
      </c>
      <c r="L303" s="29"/>
      <c r="M303" s="29">
        <v>1991</v>
      </c>
      <c r="N303" s="31">
        <v>109117</v>
      </c>
      <c r="O303" s="32" t="s">
        <v>191</v>
      </c>
      <c r="P303" s="33">
        <f>IF(D303&lt;&gt;0,N303*D303*0.1,0)</f>
        <v>0</v>
      </c>
      <c r="Q303" s="31">
        <f t="shared" si="58"/>
        <v>109117</v>
      </c>
      <c r="R303" s="43">
        <v>89693</v>
      </c>
      <c r="S303" s="34">
        <f t="shared" si="61"/>
        <v>0.82199999999999995</v>
      </c>
      <c r="T303" s="35">
        <f t="shared" si="62"/>
        <v>0</v>
      </c>
      <c r="U303" s="31">
        <f t="shared" si="63"/>
        <v>102876</v>
      </c>
      <c r="V303" s="35">
        <f>IF(T303&gt;$E$2,$E$2+(T303-$E$2)/2-$D$2,T303-$D$2)</f>
        <v>-11</v>
      </c>
      <c r="W303" s="31">
        <f>ROUND(U303+(U303*$I$2*V303),0)</f>
        <v>91560</v>
      </c>
      <c r="X303" s="34">
        <f t="shared" si="64"/>
        <v>0.97960899956312797</v>
      </c>
      <c r="Y303" s="29">
        <f t="shared" si="65"/>
        <v>-1867</v>
      </c>
      <c r="Z303" s="33">
        <f t="shared" si="66"/>
        <v>-1867</v>
      </c>
    </row>
    <row r="304" spans="1:26" s="36" customFormat="1">
      <c r="A304" s="29" t="s">
        <v>225</v>
      </c>
      <c r="B304" s="29" t="s">
        <v>637</v>
      </c>
      <c r="C304" s="42" t="s">
        <v>477</v>
      </c>
      <c r="D304" s="29"/>
      <c r="E304" s="30" t="s">
        <v>259</v>
      </c>
      <c r="F304" s="30" t="s">
        <v>435</v>
      </c>
      <c r="G304" s="30" t="s">
        <v>218</v>
      </c>
      <c r="H304" s="30" t="s">
        <v>252</v>
      </c>
      <c r="I304" s="30" t="s">
        <v>257</v>
      </c>
      <c r="J304" s="30">
        <v>61120</v>
      </c>
      <c r="K304" s="29">
        <v>2013</v>
      </c>
      <c r="L304" s="29"/>
      <c r="M304" s="29">
        <v>2013</v>
      </c>
      <c r="N304" s="31">
        <v>109117</v>
      </c>
      <c r="O304" s="32" t="s">
        <v>191</v>
      </c>
      <c r="P304" s="33"/>
      <c r="Q304" s="31">
        <f t="shared" si="58"/>
        <v>109117</v>
      </c>
      <c r="R304" s="43">
        <f>46775.5*2</f>
        <v>93551</v>
      </c>
      <c r="S304" s="34">
        <f t="shared" si="61"/>
        <v>0.85729999999999995</v>
      </c>
      <c r="T304" s="35">
        <f t="shared" si="62"/>
        <v>4</v>
      </c>
      <c r="U304" s="31">
        <f t="shared" si="63"/>
        <v>102876</v>
      </c>
      <c r="V304" s="35">
        <f>IF(T304&gt;$E$2,$E$2+(T304-$E$2)/2-$D$2,T304-$D$2)</f>
        <v>-7</v>
      </c>
      <c r="W304" s="31">
        <f>ROUND(U304+(U304*$I$2*V304),0)</f>
        <v>95675</v>
      </c>
      <c r="X304" s="34">
        <f t="shared" si="64"/>
        <v>0.97779984321923175</v>
      </c>
      <c r="Y304" s="29">
        <f t="shared" si="65"/>
        <v>-2124</v>
      </c>
      <c r="Z304" s="33">
        <f t="shared" si="66"/>
        <v>-2124</v>
      </c>
    </row>
    <row r="305" spans="1:26" s="36" customFormat="1">
      <c r="A305" s="29" t="s">
        <v>225</v>
      </c>
      <c r="B305" s="29" t="s">
        <v>637</v>
      </c>
      <c r="C305" s="42" t="s">
        <v>533</v>
      </c>
      <c r="D305" s="29"/>
      <c r="E305" s="30" t="s">
        <v>259</v>
      </c>
      <c r="F305" s="30" t="s">
        <v>251</v>
      </c>
      <c r="G305" s="30"/>
      <c r="H305" s="30" t="s">
        <v>253</v>
      </c>
      <c r="I305" s="30" t="s">
        <v>255</v>
      </c>
      <c r="J305" s="30">
        <v>61150</v>
      </c>
      <c r="K305" s="29">
        <v>2017</v>
      </c>
      <c r="L305" s="29">
        <v>2</v>
      </c>
      <c r="M305" s="29">
        <v>2014</v>
      </c>
      <c r="N305" s="31">
        <v>75223</v>
      </c>
      <c r="O305" s="32" t="s">
        <v>191</v>
      </c>
      <c r="P305" s="33">
        <f>IF(D305&lt;&gt;0,N305*D305*0.1,0)</f>
        <v>0</v>
      </c>
      <c r="Q305" s="31">
        <f t="shared" si="58"/>
        <v>75223</v>
      </c>
      <c r="R305" s="43">
        <v>62330</v>
      </c>
      <c r="S305" s="34">
        <f t="shared" si="61"/>
        <v>0.8286</v>
      </c>
      <c r="T305" s="35">
        <f t="shared" si="62"/>
        <v>2</v>
      </c>
      <c r="U305" s="31">
        <f t="shared" si="63"/>
        <v>70920</v>
      </c>
      <c r="V305" s="35">
        <f>IF(T305&gt;$E$4,$E$4-$D$4,T305-$D$4)</f>
        <v>0</v>
      </c>
      <c r="W305" s="31">
        <f>ROUND(U305+(U305*$I$4*V305),0)</f>
        <v>70920</v>
      </c>
      <c r="X305" s="34">
        <f t="shared" si="64"/>
        <v>0.87887760857304009</v>
      </c>
      <c r="Y305" s="29">
        <f t="shared" si="65"/>
        <v>-8590</v>
      </c>
      <c r="Z305" s="33">
        <f t="shared" si="66"/>
        <v>-8590</v>
      </c>
    </row>
    <row r="306" spans="1:26" s="36" customFormat="1">
      <c r="A306" s="29" t="s">
        <v>225</v>
      </c>
      <c r="B306" s="29" t="s">
        <v>637</v>
      </c>
      <c r="C306" s="42" t="s">
        <v>86</v>
      </c>
      <c r="D306" s="29">
        <v>-1</v>
      </c>
      <c r="E306" s="30" t="s">
        <v>263</v>
      </c>
      <c r="F306" s="30" t="s">
        <v>251</v>
      </c>
      <c r="G306" s="30" t="s">
        <v>218</v>
      </c>
      <c r="H306" s="30" t="s">
        <v>251</v>
      </c>
      <c r="I306" s="30" t="s">
        <v>255</v>
      </c>
      <c r="J306" s="30">
        <v>61150</v>
      </c>
      <c r="K306" s="29">
        <v>2005</v>
      </c>
      <c r="L306" s="29"/>
      <c r="M306" s="29">
        <v>2005</v>
      </c>
      <c r="N306" s="31">
        <v>75223</v>
      </c>
      <c r="O306" s="32" t="s">
        <v>191</v>
      </c>
      <c r="P306" s="33">
        <f>IF(D306&lt;&gt;0,N306*D306*0.1,0)</f>
        <v>-7522.3</v>
      </c>
      <c r="Q306" s="31">
        <f t="shared" si="58"/>
        <v>67700.7</v>
      </c>
      <c r="R306" s="43">
        <v>60513</v>
      </c>
      <c r="S306" s="34">
        <f t="shared" si="61"/>
        <v>0.89380000000000004</v>
      </c>
      <c r="T306" s="35">
        <f t="shared" si="62"/>
        <v>12</v>
      </c>
      <c r="U306" s="31">
        <f t="shared" si="63"/>
        <v>63828</v>
      </c>
      <c r="V306" s="35">
        <f>IF(T306&gt;$E$4,$E$4-$D$4,T306-$D$4)</f>
        <v>4</v>
      </c>
      <c r="W306" s="31">
        <f>ROUND(U306+(U306*$I$4*V306),0)</f>
        <v>67658</v>
      </c>
      <c r="X306" s="34">
        <f t="shared" si="64"/>
        <v>0.89439534127523723</v>
      </c>
      <c r="Y306" s="29">
        <f t="shared" si="65"/>
        <v>-7145</v>
      </c>
      <c r="Z306" s="33">
        <f t="shared" si="66"/>
        <v>-7145</v>
      </c>
    </row>
    <row r="307" spans="1:26" s="36" customFormat="1">
      <c r="A307" s="29" t="s">
        <v>225</v>
      </c>
      <c r="B307" s="29" t="s">
        <v>637</v>
      </c>
      <c r="C307" s="42" t="s">
        <v>399</v>
      </c>
      <c r="D307" s="29"/>
      <c r="E307" s="30" t="s">
        <v>638</v>
      </c>
      <c r="F307" s="30" t="s">
        <v>435</v>
      </c>
      <c r="G307" s="30"/>
      <c r="H307" s="30" t="s">
        <v>253</v>
      </c>
      <c r="I307" s="30" t="s">
        <v>255</v>
      </c>
      <c r="J307" s="30">
        <v>61150</v>
      </c>
      <c r="K307" s="29">
        <v>2016</v>
      </c>
      <c r="L307" s="29">
        <v>2</v>
      </c>
      <c r="M307" s="29">
        <v>2016</v>
      </c>
      <c r="N307" s="31">
        <v>75223</v>
      </c>
      <c r="O307" s="32" t="s">
        <v>191</v>
      </c>
      <c r="P307" s="33">
        <f>IF(D307&lt;&gt;0,N307*D307*0.1,0)</f>
        <v>0</v>
      </c>
      <c r="Q307" s="31">
        <f t="shared" si="58"/>
        <v>75223</v>
      </c>
      <c r="R307" s="43">
        <v>60679</v>
      </c>
      <c r="S307" s="34">
        <f t="shared" si="61"/>
        <v>0.80669999999999997</v>
      </c>
      <c r="T307" s="35">
        <f t="shared" si="62"/>
        <v>3</v>
      </c>
      <c r="U307" s="31">
        <f t="shared" si="63"/>
        <v>70920</v>
      </c>
      <c r="V307" s="35">
        <f>IF(T307&gt;$E$4,$E$4-$D$4,T307-$D$4)</f>
        <v>1</v>
      </c>
      <c r="W307" s="31">
        <f>ROUND(U307+(U307*$I$4*V307),0)</f>
        <v>71984</v>
      </c>
      <c r="X307" s="34">
        <f t="shared" si="64"/>
        <v>0.84295121138030671</v>
      </c>
      <c r="Y307" s="29">
        <f t="shared" si="65"/>
        <v>-11305</v>
      </c>
      <c r="Z307" s="33">
        <f t="shared" si="66"/>
        <v>-11305</v>
      </c>
    </row>
    <row r="308" spans="1:26" s="36" customFormat="1">
      <c r="A308" s="29" t="s">
        <v>225</v>
      </c>
      <c r="B308" s="29" t="s">
        <v>637</v>
      </c>
      <c r="C308" s="42" t="s">
        <v>485</v>
      </c>
      <c r="D308" s="29"/>
      <c r="E308" s="30" t="s">
        <v>486</v>
      </c>
      <c r="F308" s="30" t="s">
        <v>435</v>
      </c>
      <c r="G308" s="30"/>
      <c r="H308" s="30" t="s">
        <v>253</v>
      </c>
      <c r="I308" s="30" t="s">
        <v>255</v>
      </c>
      <c r="J308" s="30">
        <v>61150</v>
      </c>
      <c r="K308" s="29">
        <v>2013</v>
      </c>
      <c r="L308" s="29"/>
      <c r="M308" s="29">
        <v>2013</v>
      </c>
      <c r="N308" s="31">
        <v>75223</v>
      </c>
      <c r="O308" s="32" t="s">
        <v>191</v>
      </c>
      <c r="P308" s="33">
        <f>IF(D308&lt;&gt;0,N308*D308*0.1,0)</f>
        <v>0</v>
      </c>
      <c r="Q308" s="31">
        <f t="shared" si="58"/>
        <v>75223</v>
      </c>
      <c r="R308" s="43">
        <v>77813</v>
      </c>
      <c r="S308" s="34">
        <f t="shared" si="61"/>
        <v>1.0344</v>
      </c>
      <c r="T308" s="35">
        <f t="shared" si="62"/>
        <v>4</v>
      </c>
      <c r="U308" s="31">
        <f t="shared" si="63"/>
        <v>70920</v>
      </c>
      <c r="V308" s="35">
        <f>IF(T308&gt;$E$4,$E$4-$D$4,T308-$D$4)</f>
        <v>2</v>
      </c>
      <c r="W308" s="31">
        <f>ROUND(U308+(U308*$I$4*V308),0)</f>
        <v>73048</v>
      </c>
      <c r="X308" s="34">
        <f t="shared" si="64"/>
        <v>1.0652310809330852</v>
      </c>
      <c r="Y308" s="29">
        <f t="shared" si="65"/>
        <v>4765</v>
      </c>
      <c r="Z308" s="33">
        <f t="shared" si="66"/>
        <v>0</v>
      </c>
    </row>
    <row r="309" spans="1:26" s="36" customFormat="1">
      <c r="A309" s="29" t="s">
        <v>225</v>
      </c>
      <c r="B309" s="29" t="s">
        <v>637</v>
      </c>
      <c r="C309" s="42" t="s">
        <v>597</v>
      </c>
      <c r="D309" s="29">
        <v>-1</v>
      </c>
      <c r="E309" s="30" t="s">
        <v>311</v>
      </c>
      <c r="F309" s="30" t="s">
        <v>251</v>
      </c>
      <c r="G309" s="30"/>
      <c r="H309" s="30" t="s">
        <v>251</v>
      </c>
      <c r="I309" s="30" t="s">
        <v>256</v>
      </c>
      <c r="J309" s="30">
        <v>61160</v>
      </c>
      <c r="K309" s="29">
        <v>2015</v>
      </c>
      <c r="L309" s="29"/>
      <c r="M309" s="29">
        <v>2015</v>
      </c>
      <c r="N309" s="31">
        <v>52027</v>
      </c>
      <c r="O309" s="32" t="s">
        <v>191</v>
      </c>
      <c r="P309" s="33">
        <f>IF(D309&lt;&gt;0,N309*D309*0.1,0)</f>
        <v>-5202.7000000000007</v>
      </c>
      <c r="Q309" s="31">
        <f t="shared" si="58"/>
        <v>46824.3</v>
      </c>
      <c r="R309" s="43">
        <v>67626</v>
      </c>
      <c r="S309" s="34">
        <f t="shared" si="61"/>
        <v>1.4442999999999999</v>
      </c>
      <c r="T309" s="35">
        <f t="shared" si="62"/>
        <v>2</v>
      </c>
      <c r="U309" s="31">
        <f t="shared" si="63"/>
        <v>44146</v>
      </c>
      <c r="V309" s="35">
        <f>IF(T309&gt;$E$6,$E$6-$D$6,T309-$D$6)</f>
        <v>0</v>
      </c>
      <c r="W309" s="31">
        <f>ROUND(U309+(U309*$I$6*V309),0)</f>
        <v>44146</v>
      </c>
      <c r="X309" s="34">
        <f t="shared" si="64"/>
        <v>1.5318715172382549</v>
      </c>
      <c r="Y309" s="29">
        <f t="shared" si="65"/>
        <v>23480</v>
      </c>
      <c r="Z309" s="33">
        <f t="shared" si="66"/>
        <v>0</v>
      </c>
    </row>
    <row r="310" spans="1:26" s="36" customFormat="1">
      <c r="A310" s="29" t="s">
        <v>225</v>
      </c>
      <c r="B310" s="29" t="s">
        <v>637</v>
      </c>
      <c r="C310" s="42" t="s">
        <v>641</v>
      </c>
      <c r="E310" s="30" t="s">
        <v>646</v>
      </c>
      <c r="F310" s="30" t="s">
        <v>251</v>
      </c>
      <c r="G310" s="30" t="s">
        <v>218</v>
      </c>
      <c r="H310" s="30" t="s">
        <v>251</v>
      </c>
      <c r="I310" s="30" t="s">
        <v>256</v>
      </c>
      <c r="J310" s="30">
        <v>61160</v>
      </c>
      <c r="K310" s="29">
        <v>2015</v>
      </c>
      <c r="L310" s="29"/>
      <c r="M310" s="29">
        <v>2015</v>
      </c>
      <c r="N310" s="31">
        <v>52027</v>
      </c>
      <c r="O310" s="32" t="s">
        <v>191</v>
      </c>
      <c r="P310" s="33"/>
      <c r="Q310" s="31">
        <f t="shared" si="58"/>
        <v>52027</v>
      </c>
      <c r="R310" s="43">
        <v>56757</v>
      </c>
      <c r="S310" s="34">
        <f t="shared" si="61"/>
        <v>1.0909</v>
      </c>
      <c r="T310" s="35">
        <f t="shared" si="62"/>
        <v>2</v>
      </c>
      <c r="U310" s="31">
        <f t="shared" si="63"/>
        <v>49051</v>
      </c>
      <c r="V310" s="35">
        <f>IF(T310&gt;$E$6,$E$6-$D$6,T310-$D$6)</f>
        <v>0</v>
      </c>
      <c r="W310" s="31">
        <f>ROUND(U310+(U310*$I$6*V310),0)</f>
        <v>49051</v>
      </c>
      <c r="X310" s="34">
        <f t="shared" si="64"/>
        <v>1.1571017920123952</v>
      </c>
      <c r="Y310" s="29">
        <f t="shared" si="65"/>
        <v>7706</v>
      </c>
      <c r="Z310" s="33">
        <f t="shared" si="66"/>
        <v>0</v>
      </c>
    </row>
    <row r="311" spans="1:26" s="36" customFormat="1">
      <c r="A311" s="29" t="s">
        <v>225</v>
      </c>
      <c r="B311" s="29" t="s">
        <v>637</v>
      </c>
      <c r="C311" s="42" t="s">
        <v>640</v>
      </c>
      <c r="E311" s="30" t="s">
        <v>646</v>
      </c>
      <c r="F311" s="30" t="s">
        <v>251</v>
      </c>
      <c r="G311" s="30"/>
      <c r="H311" s="30" t="s">
        <v>251</v>
      </c>
      <c r="I311" s="30" t="s">
        <v>256</v>
      </c>
      <c r="J311" s="30">
        <v>61160</v>
      </c>
      <c r="K311" s="29">
        <v>2014</v>
      </c>
      <c r="L311" s="29"/>
      <c r="M311" s="29">
        <v>2014</v>
      </c>
      <c r="N311" s="31">
        <v>52027</v>
      </c>
      <c r="O311" s="32" t="s">
        <v>191</v>
      </c>
      <c r="P311" s="33">
        <f t="shared" ref="P311:P374" si="72">IF(D311&lt;&gt;0,N311*D311*0.1,0)</f>
        <v>0</v>
      </c>
      <c r="Q311" s="31">
        <f t="shared" ref="Q311:Q374" si="73">N311+P311</f>
        <v>52027</v>
      </c>
      <c r="R311" s="43">
        <v>62143</v>
      </c>
      <c r="S311" s="34">
        <f t="shared" si="61"/>
        <v>1.1943999999999999</v>
      </c>
      <c r="T311" s="35">
        <f t="shared" si="62"/>
        <v>3</v>
      </c>
      <c r="U311" s="31">
        <f t="shared" si="63"/>
        <v>49051</v>
      </c>
      <c r="V311" s="35">
        <f>IF(T311&gt;$E$6,$E$6-$D$6,T311-$D$6)</f>
        <v>1</v>
      </c>
      <c r="W311" s="31">
        <f>ROUND(U311+(U311*$I$6*V311),0)</f>
        <v>49787</v>
      </c>
      <c r="X311" s="34">
        <f t="shared" si="64"/>
        <v>1.2481772350211904</v>
      </c>
      <c r="Y311" s="29">
        <f t="shared" si="65"/>
        <v>12356</v>
      </c>
      <c r="Z311" s="33">
        <f t="shared" si="66"/>
        <v>0</v>
      </c>
    </row>
    <row r="312" spans="1:26" s="36" customFormat="1">
      <c r="A312" s="29" t="s">
        <v>225</v>
      </c>
      <c r="B312" s="29" t="s">
        <v>224</v>
      </c>
      <c r="C312" s="42" t="s">
        <v>54</v>
      </c>
      <c r="D312" s="29">
        <v>1</v>
      </c>
      <c r="E312" s="30" t="s">
        <v>259</v>
      </c>
      <c r="F312" s="30" t="s">
        <v>435</v>
      </c>
      <c r="G312" s="30"/>
      <c r="H312" s="30" t="s">
        <v>252</v>
      </c>
      <c r="I312" s="30" t="s">
        <v>257</v>
      </c>
      <c r="J312" s="30">
        <v>61120</v>
      </c>
      <c r="K312" s="29">
        <v>2006</v>
      </c>
      <c r="L312" s="29"/>
      <c r="M312" s="29">
        <v>2005</v>
      </c>
      <c r="N312" s="31">
        <v>98070</v>
      </c>
      <c r="O312" s="32" t="s">
        <v>273</v>
      </c>
      <c r="P312" s="33">
        <f t="shared" si="72"/>
        <v>9807</v>
      </c>
      <c r="Q312" s="31">
        <f t="shared" si="73"/>
        <v>107877</v>
      </c>
      <c r="R312" s="43">
        <v>99029</v>
      </c>
      <c r="S312" s="34">
        <f t="shared" si="61"/>
        <v>0.91800000000000004</v>
      </c>
      <c r="T312" s="35">
        <f t="shared" si="62"/>
        <v>11</v>
      </c>
      <c r="U312" s="31">
        <f t="shared" si="63"/>
        <v>101706</v>
      </c>
      <c r="V312" s="35">
        <f>IF(T312&gt;$E$2,$E$2+(T312-$E$2)/2-$D$2,T312-$D$2)</f>
        <v>0</v>
      </c>
      <c r="W312" s="31">
        <f>ROUND(U312+(U312*$I$2*V312),0)</f>
        <v>101706</v>
      </c>
      <c r="X312" s="34">
        <f t="shared" si="64"/>
        <v>0.9736790356517806</v>
      </c>
      <c r="Y312" s="29">
        <f t="shared" si="65"/>
        <v>-2677</v>
      </c>
      <c r="Z312" s="33">
        <f t="shared" si="66"/>
        <v>-2677</v>
      </c>
    </row>
    <row r="313" spans="1:26" s="36" customFormat="1">
      <c r="A313" s="29" t="s">
        <v>225</v>
      </c>
      <c r="B313" s="29" t="s">
        <v>224</v>
      </c>
      <c r="C313" s="42" t="s">
        <v>345</v>
      </c>
      <c r="D313" s="29">
        <v>1</v>
      </c>
      <c r="E313" s="30" t="s">
        <v>259</v>
      </c>
      <c r="F313" s="30" t="s">
        <v>435</v>
      </c>
      <c r="G313" s="30" t="s">
        <v>218</v>
      </c>
      <c r="H313" s="30" t="s">
        <v>252</v>
      </c>
      <c r="I313" s="30" t="s">
        <v>329</v>
      </c>
      <c r="J313" s="30">
        <v>61140</v>
      </c>
      <c r="K313" s="29">
        <v>2014</v>
      </c>
      <c r="L313" s="29"/>
      <c r="M313" s="29">
        <v>2008</v>
      </c>
      <c r="N313" s="31">
        <v>72597</v>
      </c>
      <c r="O313" s="32" t="s">
        <v>192</v>
      </c>
      <c r="P313" s="33">
        <f t="shared" si="72"/>
        <v>7259.7000000000007</v>
      </c>
      <c r="Q313" s="31">
        <f t="shared" si="73"/>
        <v>79856.7</v>
      </c>
      <c r="R313" s="43">
        <v>75285</v>
      </c>
      <c r="S313" s="34">
        <f t="shared" si="61"/>
        <v>0.94279999999999997</v>
      </c>
      <c r="T313" s="35">
        <f t="shared" si="62"/>
        <v>3</v>
      </c>
      <c r="U313" s="31">
        <f t="shared" si="63"/>
        <v>75289</v>
      </c>
      <c r="V313" s="35">
        <f>IF(T313&gt;$E$3,$E$3-$D$3,T313-$D$3)</f>
        <v>0</v>
      </c>
      <c r="W313" s="31">
        <f>ROUND(U313+(U313*$I$3*V313),0)</f>
        <v>75289</v>
      </c>
      <c r="X313" s="34">
        <f t="shared" si="64"/>
        <v>0.99994687138891469</v>
      </c>
      <c r="Y313" s="29">
        <f t="shared" si="65"/>
        <v>-4</v>
      </c>
      <c r="Z313" s="33">
        <f t="shared" si="66"/>
        <v>-4</v>
      </c>
    </row>
    <row r="314" spans="1:26" s="36" customFormat="1">
      <c r="A314" s="29" t="s">
        <v>225</v>
      </c>
      <c r="B314" s="29" t="s">
        <v>224</v>
      </c>
      <c r="C314" s="42" t="s">
        <v>109</v>
      </c>
      <c r="D314" s="29">
        <v>1</v>
      </c>
      <c r="E314" s="30" t="s">
        <v>259</v>
      </c>
      <c r="F314" s="30" t="s">
        <v>435</v>
      </c>
      <c r="G314" s="30"/>
      <c r="H314" s="30" t="s">
        <v>252</v>
      </c>
      <c r="I314" s="30" t="s">
        <v>329</v>
      </c>
      <c r="J314" s="30">
        <v>61140</v>
      </c>
      <c r="K314" s="29">
        <v>2015</v>
      </c>
      <c r="L314" s="29"/>
      <c r="M314" s="29">
        <v>2003</v>
      </c>
      <c r="N314" s="31">
        <v>78335</v>
      </c>
      <c r="O314" s="32" t="s">
        <v>273</v>
      </c>
      <c r="P314" s="33">
        <f t="shared" si="72"/>
        <v>7833.5</v>
      </c>
      <c r="Q314" s="31">
        <f t="shared" si="73"/>
        <v>86168.5</v>
      </c>
      <c r="R314" s="43">
        <v>72861</v>
      </c>
      <c r="S314" s="34">
        <f t="shared" si="61"/>
        <v>0.84560000000000002</v>
      </c>
      <c r="T314" s="35">
        <f t="shared" si="62"/>
        <v>2</v>
      </c>
      <c r="U314" s="31">
        <f t="shared" si="63"/>
        <v>81240</v>
      </c>
      <c r="V314" s="35">
        <f>IF(T314&gt;$E$3,$E$3-$D$3,T314-$D$3)</f>
        <v>-1</v>
      </c>
      <c r="W314" s="31">
        <f>ROUND(U314+(U314*$I$3*V314),0)</f>
        <v>80021</v>
      </c>
      <c r="X314" s="34">
        <f t="shared" si="64"/>
        <v>0.91052348758450907</v>
      </c>
      <c r="Y314" s="29">
        <f t="shared" si="65"/>
        <v>-7160</v>
      </c>
      <c r="Z314" s="33">
        <f t="shared" si="66"/>
        <v>-7160</v>
      </c>
    </row>
    <row r="315" spans="1:26" s="36" customFormat="1">
      <c r="A315" s="29" t="s">
        <v>225</v>
      </c>
      <c r="B315" s="29" t="s">
        <v>224</v>
      </c>
      <c r="C315" s="42" t="s">
        <v>8</v>
      </c>
      <c r="D315" s="29"/>
      <c r="E315" s="30" t="s">
        <v>260</v>
      </c>
      <c r="F315" s="30" t="s">
        <v>251</v>
      </c>
      <c r="G315" s="30"/>
      <c r="H315" s="30" t="s">
        <v>251</v>
      </c>
      <c r="I315" s="30" t="s">
        <v>255</v>
      </c>
      <c r="J315" s="30">
        <v>61150</v>
      </c>
      <c r="K315" s="29">
        <v>2000</v>
      </c>
      <c r="L315" s="29"/>
      <c r="M315" s="29">
        <v>2000</v>
      </c>
      <c r="N315" s="31">
        <v>66202</v>
      </c>
      <c r="O315" s="32" t="s">
        <v>273</v>
      </c>
      <c r="P315" s="33">
        <f t="shared" si="72"/>
        <v>0</v>
      </c>
      <c r="Q315" s="31">
        <f t="shared" si="73"/>
        <v>66202</v>
      </c>
      <c r="R315" s="43">
        <v>66165</v>
      </c>
      <c r="S315" s="34">
        <f t="shared" si="61"/>
        <v>0.99939999999999996</v>
      </c>
      <c r="T315" s="35">
        <f t="shared" si="62"/>
        <v>17</v>
      </c>
      <c r="U315" s="31">
        <f t="shared" si="63"/>
        <v>62415</v>
      </c>
      <c r="V315" s="35">
        <f>IF(T315&gt;$E$4,$E$4-$D$4,T315-$D$4)</f>
        <v>4</v>
      </c>
      <c r="W315" s="31">
        <f>ROUND(U315+(U315*$I$4*V315),0)</f>
        <v>66160</v>
      </c>
      <c r="X315" s="34">
        <f t="shared" si="64"/>
        <v>1.0000755743651752</v>
      </c>
      <c r="Y315" s="29">
        <f t="shared" si="65"/>
        <v>5</v>
      </c>
      <c r="Z315" s="33">
        <f t="shared" si="66"/>
        <v>0</v>
      </c>
    </row>
    <row r="316" spans="1:26" s="36" customFormat="1">
      <c r="A316" s="29" t="s">
        <v>225</v>
      </c>
      <c r="B316" s="29" t="s">
        <v>224</v>
      </c>
      <c r="C316" s="42" t="s">
        <v>587</v>
      </c>
      <c r="D316" s="29">
        <v>1</v>
      </c>
      <c r="E316" s="30" t="s">
        <v>259</v>
      </c>
      <c r="F316" s="30" t="s">
        <v>435</v>
      </c>
      <c r="G316" s="30"/>
      <c r="H316" s="30" t="s">
        <v>253</v>
      </c>
      <c r="I316" s="30" t="s">
        <v>255</v>
      </c>
      <c r="J316" s="30">
        <v>61150</v>
      </c>
      <c r="K316" s="29">
        <v>2015</v>
      </c>
      <c r="L316" s="29"/>
      <c r="M316" s="29">
        <v>2015</v>
      </c>
      <c r="N316" s="31">
        <v>66202</v>
      </c>
      <c r="O316" s="32" t="s">
        <v>273</v>
      </c>
      <c r="P316" s="33">
        <f t="shared" si="72"/>
        <v>6620.2000000000007</v>
      </c>
      <c r="Q316" s="31">
        <f t="shared" si="73"/>
        <v>72822.2</v>
      </c>
      <c r="R316" s="43">
        <v>62424</v>
      </c>
      <c r="S316" s="34">
        <f t="shared" si="61"/>
        <v>0.85719999999999996</v>
      </c>
      <c r="T316" s="35">
        <f t="shared" si="62"/>
        <v>2</v>
      </c>
      <c r="U316" s="31">
        <f t="shared" si="63"/>
        <v>68657</v>
      </c>
      <c r="V316" s="35">
        <f>IF(T316&gt;$E$4,$E$4-$D$4,T316-$D$4)</f>
        <v>0</v>
      </c>
      <c r="W316" s="31">
        <f>ROUND(U316+(U316*$I$4*V316),0)</f>
        <v>68657</v>
      </c>
      <c r="X316" s="34">
        <f t="shared" si="64"/>
        <v>0.90921537497997296</v>
      </c>
      <c r="Y316" s="29">
        <f t="shared" si="65"/>
        <v>-6233</v>
      </c>
      <c r="Z316" s="33">
        <f t="shared" si="66"/>
        <v>-6233</v>
      </c>
    </row>
    <row r="317" spans="1:26" s="36" customFormat="1">
      <c r="A317" s="29" t="s">
        <v>225</v>
      </c>
      <c r="B317" s="29" t="s">
        <v>224</v>
      </c>
      <c r="C317" s="42" t="s">
        <v>624</v>
      </c>
      <c r="D317" s="29">
        <v>1</v>
      </c>
      <c r="E317" s="30" t="s">
        <v>625</v>
      </c>
      <c r="F317" s="30" t="s">
        <v>435</v>
      </c>
      <c r="G317" s="30"/>
      <c r="H317" s="30" t="s">
        <v>253</v>
      </c>
      <c r="I317" s="30" t="s">
        <v>255</v>
      </c>
      <c r="J317" s="30">
        <v>61150</v>
      </c>
      <c r="K317" s="29">
        <v>2016</v>
      </c>
      <c r="L317" s="29"/>
      <c r="M317" s="29">
        <v>2016</v>
      </c>
      <c r="N317" s="31">
        <v>66202</v>
      </c>
      <c r="O317" s="32" t="s">
        <v>273</v>
      </c>
      <c r="P317" s="33">
        <f t="shared" si="72"/>
        <v>6620.2000000000007</v>
      </c>
      <c r="Q317" s="31">
        <f t="shared" si="73"/>
        <v>72822.2</v>
      </c>
      <c r="R317" s="43">
        <v>61200</v>
      </c>
      <c r="S317" s="34">
        <f t="shared" si="61"/>
        <v>0.84040000000000004</v>
      </c>
      <c r="T317" s="35">
        <f t="shared" si="62"/>
        <v>1</v>
      </c>
      <c r="U317" s="31">
        <f t="shared" si="63"/>
        <v>68657</v>
      </c>
      <c r="V317" s="35">
        <f>IF(T317&gt;$E$4,$E$4-$D$4,T317-$D$4)</f>
        <v>-1</v>
      </c>
      <c r="W317" s="31">
        <f>ROUND(U317+(U317*$I$4*V317),0)</f>
        <v>67627</v>
      </c>
      <c r="X317" s="34">
        <f t="shared" si="64"/>
        <v>0.90496399367116687</v>
      </c>
      <c r="Y317" s="29">
        <f t="shared" si="65"/>
        <v>-6427</v>
      </c>
      <c r="Z317" s="33">
        <f t="shared" si="66"/>
        <v>-6427</v>
      </c>
    </row>
    <row r="318" spans="1:26" s="36" customFormat="1">
      <c r="A318" s="29" t="s">
        <v>225</v>
      </c>
      <c r="B318" s="29" t="s">
        <v>272</v>
      </c>
      <c r="C318" s="42" t="s">
        <v>368</v>
      </c>
      <c r="D318" s="29"/>
      <c r="E318" s="30" t="s">
        <v>311</v>
      </c>
      <c r="F318" s="30" t="s">
        <v>435</v>
      </c>
      <c r="G318" s="30" t="s">
        <v>218</v>
      </c>
      <c r="H318" s="30" t="s">
        <v>252</v>
      </c>
      <c r="I318" s="30" t="s">
        <v>329</v>
      </c>
      <c r="J318" s="30">
        <v>61140</v>
      </c>
      <c r="K318" s="29">
        <v>2016</v>
      </c>
      <c r="L318" s="29"/>
      <c r="M318" s="29">
        <v>2011</v>
      </c>
      <c r="N318" s="31">
        <v>82924</v>
      </c>
      <c r="O318" s="32" t="s">
        <v>193</v>
      </c>
      <c r="P318" s="33">
        <f t="shared" si="72"/>
        <v>0</v>
      </c>
      <c r="Q318" s="31">
        <f t="shared" si="73"/>
        <v>82924</v>
      </c>
      <c r="R318" s="43">
        <v>58094</v>
      </c>
      <c r="S318" s="34">
        <f t="shared" si="61"/>
        <v>0.7006</v>
      </c>
      <c r="T318" s="35">
        <f t="shared" si="62"/>
        <v>1</v>
      </c>
      <c r="U318" s="31">
        <f t="shared" si="63"/>
        <v>78181</v>
      </c>
      <c r="V318" s="35">
        <f>IF(T318&gt;$E$3,$E$3-$D$3,T318-$D$3)</f>
        <v>-2</v>
      </c>
      <c r="W318" s="31">
        <f>ROUND(U318+(U318*$I$3*V318),0)</f>
        <v>75836</v>
      </c>
      <c r="X318" s="34">
        <f t="shared" si="64"/>
        <v>0.76604778733055545</v>
      </c>
      <c r="Y318" s="29">
        <f t="shared" si="65"/>
        <v>-17742</v>
      </c>
      <c r="Z318" s="33">
        <f t="shared" si="66"/>
        <v>-17742</v>
      </c>
    </row>
    <row r="319" spans="1:26" s="36" customFormat="1">
      <c r="A319" s="29" t="s">
        <v>225</v>
      </c>
      <c r="B319" s="29" t="s">
        <v>272</v>
      </c>
      <c r="C319" s="42" t="s">
        <v>626</v>
      </c>
      <c r="D319" s="29"/>
      <c r="E319" s="30" t="s">
        <v>311</v>
      </c>
      <c r="F319" s="30" t="s">
        <v>435</v>
      </c>
      <c r="G319" s="30"/>
      <c r="H319" s="30" t="s">
        <v>253</v>
      </c>
      <c r="I319" s="30" t="s">
        <v>255</v>
      </c>
      <c r="J319" s="30">
        <v>61150</v>
      </c>
      <c r="K319" s="29">
        <v>2016</v>
      </c>
      <c r="L319" s="29"/>
      <c r="M319" s="29">
        <v>2016</v>
      </c>
      <c r="N319" s="31">
        <v>70775</v>
      </c>
      <c r="O319" s="32" t="s">
        <v>193</v>
      </c>
      <c r="P319" s="33">
        <f t="shared" si="72"/>
        <v>0</v>
      </c>
      <c r="Q319" s="31">
        <f t="shared" si="73"/>
        <v>70775</v>
      </c>
      <c r="R319" s="43">
        <v>53040</v>
      </c>
      <c r="S319" s="34">
        <f t="shared" si="61"/>
        <v>0.74939999999999996</v>
      </c>
      <c r="T319" s="35">
        <f t="shared" si="62"/>
        <v>1</v>
      </c>
      <c r="U319" s="31">
        <f t="shared" si="63"/>
        <v>66727</v>
      </c>
      <c r="V319" s="35">
        <f>IF(T319&gt;$E$4,$E$4-$D$4,T319-$D$4)</f>
        <v>-1</v>
      </c>
      <c r="W319" s="31">
        <f>ROUND(U319+(U319*$I$4*V319),0)</f>
        <v>65726</v>
      </c>
      <c r="X319" s="34">
        <f t="shared" si="64"/>
        <v>0.80698658065301399</v>
      </c>
      <c r="Y319" s="29">
        <f t="shared" si="65"/>
        <v>-12686</v>
      </c>
      <c r="Z319" s="33">
        <f t="shared" si="66"/>
        <v>-12686</v>
      </c>
    </row>
    <row r="320" spans="1:26" s="36" customFormat="1">
      <c r="A320" s="29" t="s">
        <v>225</v>
      </c>
      <c r="B320" s="29" t="s">
        <v>272</v>
      </c>
      <c r="C320" s="42" t="s">
        <v>525</v>
      </c>
      <c r="D320" s="29"/>
      <c r="E320" s="30" t="s">
        <v>311</v>
      </c>
      <c r="F320" s="30" t="s">
        <v>435</v>
      </c>
      <c r="G320" s="30"/>
      <c r="H320" s="30" t="s">
        <v>253</v>
      </c>
      <c r="I320" s="30" t="s">
        <v>255</v>
      </c>
      <c r="J320" s="30">
        <v>61150</v>
      </c>
      <c r="K320" s="29">
        <v>2017</v>
      </c>
      <c r="L320" s="29"/>
      <c r="M320" s="29">
        <v>2013</v>
      </c>
      <c r="N320" s="31">
        <v>70775</v>
      </c>
      <c r="O320" s="32" t="s">
        <v>193</v>
      </c>
      <c r="P320" s="33">
        <f t="shared" si="72"/>
        <v>0</v>
      </c>
      <c r="Q320" s="31">
        <f t="shared" si="73"/>
        <v>70775</v>
      </c>
      <c r="R320" s="43">
        <v>51000</v>
      </c>
      <c r="S320" s="34">
        <f t="shared" ref="S320" si="74">IF(Q320=0,0,ROUND(R320/Q320,4))</f>
        <v>0.72060000000000002</v>
      </c>
      <c r="T320" s="35">
        <f t="shared" ref="T320" si="75">2017-K320+L320</f>
        <v>0</v>
      </c>
      <c r="U320" s="31">
        <f t="shared" ref="U320" si="76">ROUND(Q320*0.9428,0)</f>
        <v>66727</v>
      </c>
      <c r="V320" s="35">
        <f>IF(T320&gt;$E$4,$E$4-$D$4,T320-$D$4)</f>
        <v>-2</v>
      </c>
      <c r="W320" s="31">
        <f>ROUND(U320+(U320*$I$4*V320),0)</f>
        <v>64725</v>
      </c>
      <c r="X320" s="34">
        <f t="shared" ref="X320" si="77">R320/W320</f>
        <v>0.78794901506373116</v>
      </c>
      <c r="Y320" s="29">
        <f t="shared" ref="Y320" si="78">IF(W320=0,0,+R320-W320)</f>
        <v>-13725</v>
      </c>
      <c r="Z320" s="33">
        <f t="shared" si="66"/>
        <v>-13725</v>
      </c>
    </row>
    <row r="321" spans="1:26" s="36" customFormat="1">
      <c r="A321" s="29" t="s">
        <v>225</v>
      </c>
      <c r="B321" s="29" t="s">
        <v>272</v>
      </c>
      <c r="C321" s="42" t="s">
        <v>665</v>
      </c>
      <c r="D321" s="29"/>
      <c r="E321" s="30" t="s">
        <v>666</v>
      </c>
      <c r="F321" s="30" t="s">
        <v>435</v>
      </c>
      <c r="G321" s="30"/>
      <c r="H321" s="30" t="s">
        <v>253</v>
      </c>
      <c r="I321" s="30" t="s">
        <v>255</v>
      </c>
      <c r="J321" s="30">
        <v>61150</v>
      </c>
      <c r="K321" s="29">
        <v>2017</v>
      </c>
      <c r="L321" s="29"/>
      <c r="M321" s="29">
        <v>2017</v>
      </c>
      <c r="N321" s="31">
        <v>70775</v>
      </c>
      <c r="O321" s="32" t="s">
        <v>193</v>
      </c>
      <c r="P321" s="33">
        <f t="shared" si="72"/>
        <v>0</v>
      </c>
      <c r="Q321" s="31">
        <f t="shared" si="73"/>
        <v>70775</v>
      </c>
      <c r="R321" s="43">
        <v>76923</v>
      </c>
      <c r="S321" s="34">
        <f t="shared" si="61"/>
        <v>1.0869</v>
      </c>
      <c r="T321" s="35">
        <f t="shared" si="62"/>
        <v>0</v>
      </c>
      <c r="U321" s="31">
        <f t="shared" si="63"/>
        <v>66727</v>
      </c>
      <c r="V321" s="35">
        <f>IF(T321&gt;$E$4,$E$4-$D$4,T321-$D$4)</f>
        <v>-2</v>
      </c>
      <c r="W321" s="31">
        <f>ROUND(U321+(U321*$I$4*V321),0)</f>
        <v>64725</v>
      </c>
      <c r="X321" s="34">
        <f t="shared" si="64"/>
        <v>1.1884588644264196</v>
      </c>
      <c r="Y321" s="29">
        <f t="shared" si="65"/>
        <v>12198</v>
      </c>
      <c r="Z321" s="33">
        <f t="shared" si="66"/>
        <v>0</v>
      </c>
    </row>
    <row r="322" spans="1:26" s="36" customFormat="1">
      <c r="A322" s="29" t="s">
        <v>225</v>
      </c>
      <c r="B322" s="29" t="s">
        <v>272</v>
      </c>
      <c r="C322" s="42" t="s">
        <v>476</v>
      </c>
      <c r="D322" s="29">
        <v>1</v>
      </c>
      <c r="E322" s="30" t="s">
        <v>432</v>
      </c>
      <c r="F322" s="30" t="s">
        <v>435</v>
      </c>
      <c r="G322" s="30"/>
      <c r="H322" s="30" t="s">
        <v>253</v>
      </c>
      <c r="I322" s="30" t="s">
        <v>255</v>
      </c>
      <c r="J322" s="30">
        <v>61150</v>
      </c>
      <c r="K322" s="29">
        <v>2012</v>
      </c>
      <c r="L322" s="29"/>
      <c r="M322" s="29">
        <v>2012</v>
      </c>
      <c r="N322" s="31">
        <v>70775</v>
      </c>
      <c r="O322" s="32" t="s">
        <v>193</v>
      </c>
      <c r="P322" s="33">
        <f t="shared" si="72"/>
        <v>7077.5</v>
      </c>
      <c r="Q322" s="31">
        <f t="shared" si="73"/>
        <v>77852.5</v>
      </c>
      <c r="R322" s="43">
        <v>67539</v>
      </c>
      <c r="S322" s="34">
        <f t="shared" si="61"/>
        <v>0.86750000000000005</v>
      </c>
      <c r="T322" s="35">
        <f t="shared" si="62"/>
        <v>5</v>
      </c>
      <c r="U322" s="31">
        <f t="shared" si="63"/>
        <v>73399</v>
      </c>
      <c r="V322" s="35">
        <f>IF(T322&gt;$E$4,$E$4-$D$4,T322-$D$4)</f>
        <v>3</v>
      </c>
      <c r="W322" s="31">
        <f>ROUND(U322+(U322*$I$4*V322),0)</f>
        <v>76702</v>
      </c>
      <c r="X322" s="34">
        <f t="shared" si="64"/>
        <v>0.88053766524992827</v>
      </c>
      <c r="Y322" s="29">
        <f t="shared" si="65"/>
        <v>-9163</v>
      </c>
      <c r="Z322" s="33">
        <f t="shared" si="66"/>
        <v>-9163</v>
      </c>
    </row>
    <row r="323" spans="1:26" s="36" customFormat="1">
      <c r="A323" s="29" t="s">
        <v>225</v>
      </c>
      <c r="B323" s="29" t="s">
        <v>272</v>
      </c>
      <c r="C323" s="42" t="s">
        <v>410</v>
      </c>
      <c r="D323" s="29"/>
      <c r="E323" s="30" t="s">
        <v>263</v>
      </c>
      <c r="F323" s="30" t="s">
        <v>435</v>
      </c>
      <c r="G323" s="30" t="s">
        <v>218</v>
      </c>
      <c r="H323" s="30" t="s">
        <v>253</v>
      </c>
      <c r="I323" s="30" t="s">
        <v>255</v>
      </c>
      <c r="J323" s="30">
        <v>61150</v>
      </c>
      <c r="K323" s="29">
        <v>2012</v>
      </c>
      <c r="L323" s="29"/>
      <c r="M323" s="29">
        <v>2012</v>
      </c>
      <c r="N323" s="31">
        <v>70775</v>
      </c>
      <c r="O323" s="32" t="s">
        <v>193</v>
      </c>
      <c r="P323" s="33">
        <f t="shared" si="72"/>
        <v>0</v>
      </c>
      <c r="Q323" s="31">
        <f t="shared" si="73"/>
        <v>70775</v>
      </c>
      <c r="R323" s="43">
        <v>52244</v>
      </c>
      <c r="S323" s="34">
        <f t="shared" si="61"/>
        <v>0.73819999999999997</v>
      </c>
      <c r="T323" s="35">
        <f t="shared" si="62"/>
        <v>5</v>
      </c>
      <c r="U323" s="31">
        <f t="shared" si="63"/>
        <v>66727</v>
      </c>
      <c r="V323" s="35">
        <f>IF(T323&gt;$E$4,$E$4-$D$4,T323-$D$4)</f>
        <v>3</v>
      </c>
      <c r="W323" s="31">
        <f>ROUND(U323+(U323*$I$4*V323),0)</f>
        <v>69730</v>
      </c>
      <c r="X323" s="34">
        <f t="shared" si="64"/>
        <v>0.74923275491180263</v>
      </c>
      <c r="Y323" s="29">
        <f t="shared" si="65"/>
        <v>-17486</v>
      </c>
      <c r="Z323" s="33">
        <f t="shared" si="66"/>
        <v>-17486</v>
      </c>
    </row>
    <row r="324" spans="1:26" s="36" customFormat="1">
      <c r="A324" s="29" t="s">
        <v>225</v>
      </c>
      <c r="B324" s="29" t="s">
        <v>234</v>
      </c>
      <c r="C324" s="42" t="s">
        <v>61</v>
      </c>
      <c r="D324" s="29"/>
      <c r="E324" s="30" t="s">
        <v>403</v>
      </c>
      <c r="F324" s="30" t="s">
        <v>251</v>
      </c>
      <c r="G324" s="30" t="s">
        <v>218</v>
      </c>
      <c r="H324" s="30" t="s">
        <v>252</v>
      </c>
      <c r="I324" s="30" t="s">
        <v>257</v>
      </c>
      <c r="J324" s="30">
        <v>61120</v>
      </c>
      <c r="K324" s="29">
        <v>2015</v>
      </c>
      <c r="L324" s="29"/>
      <c r="M324" s="29">
        <v>2004</v>
      </c>
      <c r="N324" s="31">
        <v>104026</v>
      </c>
      <c r="O324" s="32" t="s">
        <v>389</v>
      </c>
      <c r="P324" s="33">
        <f t="shared" si="72"/>
        <v>0</v>
      </c>
      <c r="Q324" s="31">
        <f t="shared" si="73"/>
        <v>104026</v>
      </c>
      <c r="R324" s="43">
        <v>75372</v>
      </c>
      <c r="S324" s="34">
        <f t="shared" si="61"/>
        <v>0.72450000000000003</v>
      </c>
      <c r="T324" s="35">
        <f t="shared" si="62"/>
        <v>2</v>
      </c>
      <c r="U324" s="31">
        <f t="shared" si="63"/>
        <v>98076</v>
      </c>
      <c r="V324" s="35">
        <f>IF(T324&gt;$E$2,$E$2+(T324-$E$2)/2-$D$2,T324-$D$2)</f>
        <v>-9</v>
      </c>
      <c r="W324" s="31">
        <f>ROUND(U324+(U324*$I$2*V324),0)</f>
        <v>89249</v>
      </c>
      <c r="X324" s="34">
        <f t="shared" si="64"/>
        <v>0.84451366401864447</v>
      </c>
      <c r="Y324" s="29">
        <f t="shared" si="65"/>
        <v>-13877</v>
      </c>
      <c r="Z324" s="33">
        <f t="shared" si="66"/>
        <v>-13877</v>
      </c>
    </row>
    <row r="325" spans="1:26" s="36" customFormat="1">
      <c r="A325" s="29" t="s">
        <v>225</v>
      </c>
      <c r="B325" s="29" t="s">
        <v>234</v>
      </c>
      <c r="C325" s="42" t="s">
        <v>334</v>
      </c>
      <c r="D325" s="29"/>
      <c r="E325" s="30" t="s">
        <v>259</v>
      </c>
      <c r="F325" s="30" t="s">
        <v>435</v>
      </c>
      <c r="G325" s="30" t="s">
        <v>218</v>
      </c>
      <c r="H325" s="30" t="s">
        <v>252</v>
      </c>
      <c r="I325" s="30" t="s">
        <v>257</v>
      </c>
      <c r="J325" s="30">
        <v>61120</v>
      </c>
      <c r="K325" s="29">
        <v>2017</v>
      </c>
      <c r="L325" s="29"/>
      <c r="M325" s="29">
        <v>2000</v>
      </c>
      <c r="N325" s="31">
        <v>104026</v>
      </c>
      <c r="O325" s="32" t="s">
        <v>389</v>
      </c>
      <c r="P325" s="33">
        <f t="shared" si="72"/>
        <v>0</v>
      </c>
      <c r="Q325" s="31">
        <f t="shared" si="73"/>
        <v>104026</v>
      </c>
      <c r="R325" s="43">
        <v>78938</v>
      </c>
      <c r="S325" s="34">
        <f t="shared" si="61"/>
        <v>0.75880000000000003</v>
      </c>
      <c r="T325" s="35">
        <f t="shared" si="62"/>
        <v>0</v>
      </c>
      <c r="U325" s="31">
        <f t="shared" si="63"/>
        <v>98076</v>
      </c>
      <c r="V325" s="35">
        <f>IF(T325&gt;$E$2,$E$2+(T325-$E$2)/2-$D$2,T325-$D$2)</f>
        <v>-11</v>
      </c>
      <c r="W325" s="31">
        <f>ROUND(U325+(U325*$I$2*V325),0)</f>
        <v>87288</v>
      </c>
      <c r="X325" s="34">
        <f t="shared" si="64"/>
        <v>0.90433965722665199</v>
      </c>
      <c r="Y325" s="29">
        <f t="shared" si="65"/>
        <v>-8350</v>
      </c>
      <c r="Z325" s="33">
        <f t="shared" si="66"/>
        <v>-8350</v>
      </c>
    </row>
    <row r="326" spans="1:26" s="36" customFormat="1">
      <c r="A326" s="29" t="s">
        <v>225</v>
      </c>
      <c r="B326" s="29" t="s">
        <v>234</v>
      </c>
      <c r="C326" s="42" t="s">
        <v>349</v>
      </c>
      <c r="D326" s="29"/>
      <c r="E326" s="30" t="s">
        <v>259</v>
      </c>
      <c r="F326" s="30" t="s">
        <v>435</v>
      </c>
      <c r="G326" s="30" t="s">
        <v>218</v>
      </c>
      <c r="H326" s="30" t="s">
        <v>252</v>
      </c>
      <c r="I326" s="30" t="s">
        <v>257</v>
      </c>
      <c r="J326" s="30">
        <v>61120</v>
      </c>
      <c r="K326" s="29">
        <v>2016</v>
      </c>
      <c r="L326" s="29"/>
      <c r="M326" s="29">
        <v>2005</v>
      </c>
      <c r="N326" s="31">
        <v>104026</v>
      </c>
      <c r="O326" s="32" t="s">
        <v>389</v>
      </c>
      <c r="P326" s="33">
        <f t="shared" si="72"/>
        <v>0</v>
      </c>
      <c r="Q326" s="31">
        <f t="shared" si="73"/>
        <v>104026</v>
      </c>
      <c r="R326" s="43">
        <v>85405</v>
      </c>
      <c r="S326" s="34">
        <f t="shared" si="61"/>
        <v>0.82099999999999995</v>
      </c>
      <c r="T326" s="35">
        <f t="shared" si="62"/>
        <v>1</v>
      </c>
      <c r="U326" s="31">
        <f t="shared" si="63"/>
        <v>98076</v>
      </c>
      <c r="V326" s="35">
        <f>IF(T326&gt;$E$2,$E$2+(T326-$E$2)/2-$D$2,T326-$D$2)</f>
        <v>-10</v>
      </c>
      <c r="W326" s="31">
        <f>ROUND(U326+(U326*$I$2*V326),0)</f>
        <v>88268</v>
      </c>
      <c r="X326" s="34">
        <f t="shared" si="64"/>
        <v>0.96756468935514572</v>
      </c>
      <c r="Y326" s="29">
        <f t="shared" si="65"/>
        <v>-2863</v>
      </c>
      <c r="Z326" s="33">
        <f t="shared" si="66"/>
        <v>-2863</v>
      </c>
    </row>
    <row r="327" spans="1:26" s="36" customFormat="1">
      <c r="A327" s="29" t="s">
        <v>225</v>
      </c>
      <c r="B327" s="29" t="s">
        <v>234</v>
      </c>
      <c r="C327" s="42" t="s">
        <v>145</v>
      </c>
      <c r="D327" s="29"/>
      <c r="E327" s="30" t="s">
        <v>262</v>
      </c>
      <c r="F327" s="30" t="s">
        <v>435</v>
      </c>
      <c r="G327" s="30" t="s">
        <v>218</v>
      </c>
      <c r="H327" s="30" t="s">
        <v>252</v>
      </c>
      <c r="I327" s="30" t="s">
        <v>257</v>
      </c>
      <c r="J327" s="30">
        <v>61120</v>
      </c>
      <c r="K327" s="29">
        <v>2014</v>
      </c>
      <c r="L327" s="29"/>
      <c r="M327" s="29">
        <v>1998</v>
      </c>
      <c r="N327" s="31">
        <v>104026</v>
      </c>
      <c r="O327" s="32" t="s">
        <v>389</v>
      </c>
      <c r="P327" s="33">
        <f t="shared" si="72"/>
        <v>0</v>
      </c>
      <c r="Q327" s="31">
        <f t="shared" si="73"/>
        <v>104026</v>
      </c>
      <c r="R327" s="43">
        <v>81864</v>
      </c>
      <c r="S327" s="34">
        <f t="shared" si="61"/>
        <v>0.78700000000000003</v>
      </c>
      <c r="T327" s="35">
        <f t="shared" si="62"/>
        <v>3</v>
      </c>
      <c r="U327" s="31">
        <f t="shared" si="63"/>
        <v>98076</v>
      </c>
      <c r="V327" s="35">
        <f>IF(T327&gt;$E$2,$E$2+(T327-$E$2)/2-$D$2,T327-$D$2)</f>
        <v>-8</v>
      </c>
      <c r="W327" s="31">
        <f>ROUND(U327+(U327*$I$2*V327),0)</f>
        <v>90230</v>
      </c>
      <c r="X327" s="34">
        <f t="shared" si="64"/>
        <v>0.90728139199822677</v>
      </c>
      <c r="Y327" s="29">
        <f t="shared" si="65"/>
        <v>-8366</v>
      </c>
      <c r="Z327" s="33">
        <f t="shared" si="66"/>
        <v>-8366</v>
      </c>
    </row>
    <row r="328" spans="1:26" s="36" customFormat="1">
      <c r="A328" s="29" t="s">
        <v>225</v>
      </c>
      <c r="B328" s="29" t="s">
        <v>234</v>
      </c>
      <c r="C328" s="42" t="s">
        <v>3</v>
      </c>
      <c r="D328" s="29">
        <v>-0.5</v>
      </c>
      <c r="E328" s="30" t="s">
        <v>270</v>
      </c>
      <c r="F328" s="30" t="s">
        <v>251</v>
      </c>
      <c r="G328" s="30" t="s">
        <v>218</v>
      </c>
      <c r="H328" s="30" t="s">
        <v>252</v>
      </c>
      <c r="I328" s="30" t="s">
        <v>329</v>
      </c>
      <c r="J328" s="30">
        <v>61140</v>
      </c>
      <c r="K328" s="29">
        <v>2014</v>
      </c>
      <c r="L328" s="29"/>
      <c r="M328" s="29">
        <v>2007</v>
      </c>
      <c r="N328" s="31">
        <v>82380</v>
      </c>
      <c r="O328" s="32" t="s">
        <v>389</v>
      </c>
      <c r="P328" s="33">
        <f t="shared" si="72"/>
        <v>-4119</v>
      </c>
      <c r="Q328" s="31">
        <f t="shared" si="73"/>
        <v>78261</v>
      </c>
      <c r="R328" s="43">
        <v>64232</v>
      </c>
      <c r="S328" s="34">
        <f t="shared" si="61"/>
        <v>0.82069999999999999</v>
      </c>
      <c r="T328" s="35">
        <f t="shared" si="62"/>
        <v>3</v>
      </c>
      <c r="U328" s="31">
        <f t="shared" si="63"/>
        <v>73784</v>
      </c>
      <c r="V328" s="35">
        <f t="shared" ref="V328:V336" si="79">IF(T328&gt;$E$3,$E$3-$D$3,T328-$D$3)</f>
        <v>0</v>
      </c>
      <c r="W328" s="31">
        <f t="shared" ref="W328:W336" si="80">ROUND(U328+(U328*$I$3*V328),0)</f>
        <v>73784</v>
      </c>
      <c r="X328" s="34">
        <f t="shared" si="64"/>
        <v>0.87054103870757893</v>
      </c>
      <c r="Y328" s="29">
        <f t="shared" si="65"/>
        <v>-9552</v>
      </c>
      <c r="Z328" s="33">
        <f t="shared" si="66"/>
        <v>-9552</v>
      </c>
    </row>
    <row r="329" spans="1:26" s="36" customFormat="1">
      <c r="A329" s="29" t="s">
        <v>225</v>
      </c>
      <c r="B329" s="29" t="s">
        <v>234</v>
      </c>
      <c r="C329" s="42" t="s">
        <v>438</v>
      </c>
      <c r="D329" s="29">
        <v>-0.5</v>
      </c>
      <c r="E329" s="30" t="s">
        <v>270</v>
      </c>
      <c r="F329" s="30" t="s">
        <v>251</v>
      </c>
      <c r="G329" s="30" t="s">
        <v>218</v>
      </c>
      <c r="H329" s="30" t="s">
        <v>252</v>
      </c>
      <c r="I329" s="30" t="s">
        <v>329</v>
      </c>
      <c r="J329" s="30">
        <v>61140</v>
      </c>
      <c r="K329" s="29">
        <v>2005</v>
      </c>
      <c r="L329" s="29"/>
      <c r="M329" s="29">
        <v>2001</v>
      </c>
      <c r="N329" s="31">
        <v>82380</v>
      </c>
      <c r="O329" s="32" t="s">
        <v>389</v>
      </c>
      <c r="P329" s="33">
        <f t="shared" si="72"/>
        <v>-4119</v>
      </c>
      <c r="Q329" s="31">
        <f t="shared" si="73"/>
        <v>78261</v>
      </c>
      <c r="R329" s="43">
        <v>69580</v>
      </c>
      <c r="S329" s="34">
        <f t="shared" si="61"/>
        <v>0.8891</v>
      </c>
      <c r="T329" s="35">
        <f t="shared" si="62"/>
        <v>12</v>
      </c>
      <c r="U329" s="31">
        <f t="shared" si="63"/>
        <v>73784</v>
      </c>
      <c r="V329" s="35">
        <f t="shared" si="79"/>
        <v>4</v>
      </c>
      <c r="W329" s="31">
        <f t="shared" si="80"/>
        <v>78211</v>
      </c>
      <c r="X329" s="34">
        <f t="shared" si="64"/>
        <v>0.8896446791372058</v>
      </c>
      <c r="Y329" s="29">
        <f t="shared" si="65"/>
        <v>-8631</v>
      </c>
      <c r="Z329" s="33">
        <f t="shared" si="66"/>
        <v>-8631</v>
      </c>
    </row>
    <row r="330" spans="1:26" s="36" customFormat="1">
      <c r="A330" s="29" t="s">
        <v>225</v>
      </c>
      <c r="B330" s="29" t="s">
        <v>234</v>
      </c>
      <c r="C330" s="42" t="s">
        <v>500</v>
      </c>
      <c r="D330" s="29">
        <v>-0.5</v>
      </c>
      <c r="E330" s="30" t="s">
        <v>270</v>
      </c>
      <c r="F330" s="30" t="s">
        <v>251</v>
      </c>
      <c r="G330" s="30" t="s">
        <v>218</v>
      </c>
      <c r="H330" s="30" t="s">
        <v>252</v>
      </c>
      <c r="I330" s="30" t="s">
        <v>329</v>
      </c>
      <c r="J330" s="30">
        <v>61140</v>
      </c>
      <c r="K330" s="29">
        <v>2004</v>
      </c>
      <c r="L330" s="29"/>
      <c r="M330" s="29">
        <v>1999</v>
      </c>
      <c r="N330" s="31">
        <v>82380</v>
      </c>
      <c r="O330" s="32" t="s">
        <v>389</v>
      </c>
      <c r="P330" s="33">
        <f t="shared" si="72"/>
        <v>-4119</v>
      </c>
      <c r="Q330" s="31">
        <f t="shared" si="73"/>
        <v>78261</v>
      </c>
      <c r="R330" s="43">
        <v>67684</v>
      </c>
      <c r="S330" s="34">
        <f t="shared" ref="S330:S393" si="81">IF(Q330=0,0,ROUND(R330/Q330,4))</f>
        <v>0.86480000000000001</v>
      </c>
      <c r="T330" s="35">
        <f t="shared" ref="T330:T393" si="82">2017-K330+L330</f>
        <v>13</v>
      </c>
      <c r="U330" s="31">
        <f t="shared" ref="U330:U393" si="83">ROUND(Q330*0.9428,0)</f>
        <v>73784</v>
      </c>
      <c r="V330" s="35">
        <f t="shared" si="79"/>
        <v>4</v>
      </c>
      <c r="W330" s="31">
        <f t="shared" si="80"/>
        <v>78211</v>
      </c>
      <c r="X330" s="34">
        <f t="shared" ref="X330:X393" si="84">R330/W330</f>
        <v>0.86540256485660583</v>
      </c>
      <c r="Y330" s="29">
        <f t="shared" ref="Y330:Y393" si="85">IF(W330=0,0,+R330-W330)</f>
        <v>-10527</v>
      </c>
      <c r="Z330" s="33">
        <f t="shared" ref="Z330:Z393" si="86">IF(Y330&gt;0,0,Y330)</f>
        <v>-10527</v>
      </c>
    </row>
    <row r="331" spans="1:26" s="36" customFormat="1">
      <c r="A331" s="29" t="s">
        <v>225</v>
      </c>
      <c r="B331" s="29" t="s">
        <v>234</v>
      </c>
      <c r="C331" s="42" t="s">
        <v>452</v>
      </c>
      <c r="D331" s="29">
        <v>-0.5</v>
      </c>
      <c r="E331" s="30" t="s">
        <v>270</v>
      </c>
      <c r="F331" s="30" t="s">
        <v>251</v>
      </c>
      <c r="G331" s="30" t="s">
        <v>218</v>
      </c>
      <c r="H331" s="30" t="s">
        <v>252</v>
      </c>
      <c r="I331" s="30" t="s">
        <v>329</v>
      </c>
      <c r="J331" s="30">
        <v>61140</v>
      </c>
      <c r="K331" s="29">
        <v>2017</v>
      </c>
      <c r="L331" s="29"/>
      <c r="M331" s="29">
        <v>2012</v>
      </c>
      <c r="N331" s="31">
        <v>82380</v>
      </c>
      <c r="O331" s="32" t="s">
        <v>389</v>
      </c>
      <c r="P331" s="33">
        <f t="shared" si="72"/>
        <v>-4119</v>
      </c>
      <c r="Q331" s="31">
        <f t="shared" si="73"/>
        <v>78261</v>
      </c>
      <c r="R331" s="43">
        <v>62794</v>
      </c>
      <c r="S331" s="34">
        <f t="shared" si="81"/>
        <v>0.8024</v>
      </c>
      <c r="T331" s="35">
        <f t="shared" si="82"/>
        <v>0</v>
      </c>
      <c r="U331" s="31">
        <f t="shared" si="83"/>
        <v>73784</v>
      </c>
      <c r="V331" s="35">
        <f t="shared" si="79"/>
        <v>-3</v>
      </c>
      <c r="W331" s="31">
        <f t="shared" si="80"/>
        <v>70464</v>
      </c>
      <c r="X331" s="34">
        <f t="shared" si="84"/>
        <v>0.8911500908265213</v>
      </c>
      <c r="Y331" s="29">
        <f t="shared" si="85"/>
        <v>-7670</v>
      </c>
      <c r="Z331" s="33">
        <f t="shared" si="86"/>
        <v>-7670</v>
      </c>
    </row>
    <row r="332" spans="1:26" s="36" customFormat="1">
      <c r="A332" s="29" t="s">
        <v>225</v>
      </c>
      <c r="B332" s="29" t="s">
        <v>234</v>
      </c>
      <c r="C332" s="42" t="s">
        <v>447</v>
      </c>
      <c r="D332" s="29">
        <v>-0.5</v>
      </c>
      <c r="E332" s="30" t="s">
        <v>270</v>
      </c>
      <c r="F332" s="30" t="s">
        <v>251</v>
      </c>
      <c r="G332" s="30" t="s">
        <v>218</v>
      </c>
      <c r="H332" s="30" t="s">
        <v>252</v>
      </c>
      <c r="I332" s="30" t="s">
        <v>329</v>
      </c>
      <c r="J332" s="30">
        <v>61140</v>
      </c>
      <c r="K332" s="29">
        <v>2017</v>
      </c>
      <c r="L332" s="29"/>
      <c r="M332" s="29">
        <v>2011</v>
      </c>
      <c r="N332" s="31">
        <v>82380</v>
      </c>
      <c r="O332" s="32" t="s">
        <v>389</v>
      </c>
      <c r="P332" s="33">
        <f t="shared" si="72"/>
        <v>-4119</v>
      </c>
      <c r="Q332" s="31">
        <f t="shared" si="73"/>
        <v>78261</v>
      </c>
      <c r="R332" s="43">
        <v>63735</v>
      </c>
      <c r="S332" s="34">
        <f t="shared" si="81"/>
        <v>0.81440000000000001</v>
      </c>
      <c r="T332" s="35">
        <f t="shared" si="82"/>
        <v>0</v>
      </c>
      <c r="U332" s="31">
        <f t="shared" si="83"/>
        <v>73784</v>
      </c>
      <c r="V332" s="35">
        <f t="shared" si="79"/>
        <v>-3</v>
      </c>
      <c r="W332" s="31">
        <f t="shared" si="80"/>
        <v>70464</v>
      </c>
      <c r="X332" s="34">
        <f t="shared" si="84"/>
        <v>0.90450442779291551</v>
      </c>
      <c r="Y332" s="29">
        <f t="shared" si="85"/>
        <v>-6729</v>
      </c>
      <c r="Z332" s="33">
        <f t="shared" si="86"/>
        <v>-6729</v>
      </c>
    </row>
    <row r="333" spans="1:26" s="36" customFormat="1">
      <c r="A333" s="29" t="s">
        <v>225</v>
      </c>
      <c r="B333" s="29" t="s">
        <v>234</v>
      </c>
      <c r="C333" s="42" t="s">
        <v>377</v>
      </c>
      <c r="D333" s="29">
        <v>-0.5</v>
      </c>
      <c r="E333" s="30" t="s">
        <v>260</v>
      </c>
      <c r="F333" s="30" t="s">
        <v>251</v>
      </c>
      <c r="G333" s="30" t="s">
        <v>218</v>
      </c>
      <c r="H333" s="30" t="s">
        <v>252</v>
      </c>
      <c r="I333" s="30" t="s">
        <v>329</v>
      </c>
      <c r="J333" s="30">
        <v>61140</v>
      </c>
      <c r="K333" s="29">
        <v>2016</v>
      </c>
      <c r="L333" s="29"/>
      <c r="M333" s="29">
        <v>2010</v>
      </c>
      <c r="N333" s="31">
        <v>82380</v>
      </c>
      <c r="O333" s="32" t="s">
        <v>389</v>
      </c>
      <c r="P333" s="33">
        <f t="shared" si="72"/>
        <v>-4119</v>
      </c>
      <c r="Q333" s="31">
        <f t="shared" si="73"/>
        <v>78261</v>
      </c>
      <c r="R333" s="43">
        <v>64283</v>
      </c>
      <c r="S333" s="34">
        <f t="shared" si="81"/>
        <v>0.82140000000000002</v>
      </c>
      <c r="T333" s="35">
        <f t="shared" si="82"/>
        <v>1</v>
      </c>
      <c r="U333" s="31">
        <f t="shared" si="83"/>
        <v>73784</v>
      </c>
      <c r="V333" s="35">
        <f t="shared" si="79"/>
        <v>-2</v>
      </c>
      <c r="W333" s="31">
        <f t="shared" si="80"/>
        <v>71570</v>
      </c>
      <c r="X333" s="34">
        <f t="shared" si="84"/>
        <v>0.89818359647897161</v>
      </c>
      <c r="Y333" s="29">
        <f t="shared" si="85"/>
        <v>-7287</v>
      </c>
      <c r="Z333" s="33">
        <f t="shared" si="86"/>
        <v>-7287</v>
      </c>
    </row>
    <row r="334" spans="1:26" s="36" customFormat="1">
      <c r="A334" s="29" t="s">
        <v>225</v>
      </c>
      <c r="B334" s="29" t="s">
        <v>234</v>
      </c>
      <c r="C334" s="42" t="s">
        <v>455</v>
      </c>
      <c r="D334" s="29"/>
      <c r="E334" s="30" t="s">
        <v>403</v>
      </c>
      <c r="F334" s="30" t="s">
        <v>435</v>
      </c>
      <c r="G334" s="30" t="s">
        <v>218</v>
      </c>
      <c r="H334" s="30" t="s">
        <v>252</v>
      </c>
      <c r="I334" s="30" t="s">
        <v>329</v>
      </c>
      <c r="J334" s="30">
        <v>61140</v>
      </c>
      <c r="K334" s="29">
        <v>2016</v>
      </c>
      <c r="L334" s="29"/>
      <c r="M334" s="29">
        <v>2010</v>
      </c>
      <c r="N334" s="31">
        <v>82380</v>
      </c>
      <c r="O334" s="32" t="s">
        <v>389</v>
      </c>
      <c r="P334" s="33">
        <f t="shared" si="72"/>
        <v>0</v>
      </c>
      <c r="Q334" s="31">
        <f t="shared" si="73"/>
        <v>82380</v>
      </c>
      <c r="R334" s="43">
        <v>76848</v>
      </c>
      <c r="S334" s="34">
        <f t="shared" si="81"/>
        <v>0.93279999999999996</v>
      </c>
      <c r="T334" s="35">
        <f t="shared" si="82"/>
        <v>1</v>
      </c>
      <c r="U334" s="31">
        <f t="shared" si="83"/>
        <v>77668</v>
      </c>
      <c r="V334" s="35">
        <f t="shared" si="79"/>
        <v>-2</v>
      </c>
      <c r="W334" s="31">
        <f t="shared" si="80"/>
        <v>75338</v>
      </c>
      <c r="X334" s="34">
        <f t="shared" si="84"/>
        <v>1.0200430061854575</v>
      </c>
      <c r="Y334" s="29">
        <f t="shared" si="85"/>
        <v>1510</v>
      </c>
      <c r="Z334" s="33">
        <f t="shared" si="86"/>
        <v>0</v>
      </c>
    </row>
    <row r="335" spans="1:26" s="36" customFormat="1">
      <c r="A335" s="29" t="s">
        <v>225</v>
      </c>
      <c r="B335" s="29" t="s">
        <v>234</v>
      </c>
      <c r="C335" s="42" t="s">
        <v>694</v>
      </c>
      <c r="D335" s="29"/>
      <c r="E335" s="30" t="s">
        <v>259</v>
      </c>
      <c r="F335" s="30" t="s">
        <v>435</v>
      </c>
      <c r="G335" s="30" t="s">
        <v>218</v>
      </c>
      <c r="H335" s="30" t="s">
        <v>253</v>
      </c>
      <c r="I335" s="30" t="s">
        <v>329</v>
      </c>
      <c r="J335" s="30">
        <v>61140</v>
      </c>
      <c r="K335" s="29">
        <v>2017</v>
      </c>
      <c r="L335" s="29"/>
      <c r="M335" s="29">
        <v>2017</v>
      </c>
      <c r="N335" s="31">
        <v>82380</v>
      </c>
      <c r="O335" s="32" t="s">
        <v>389</v>
      </c>
      <c r="P335" s="33">
        <f t="shared" si="72"/>
        <v>0</v>
      </c>
      <c r="Q335" s="31">
        <f t="shared" si="73"/>
        <v>82380</v>
      </c>
      <c r="R335" s="43">
        <v>65000</v>
      </c>
      <c r="S335" s="34">
        <f t="shared" si="81"/>
        <v>0.78900000000000003</v>
      </c>
      <c r="T335" s="35">
        <f t="shared" si="82"/>
        <v>0</v>
      </c>
      <c r="U335" s="31">
        <f t="shared" si="83"/>
        <v>77668</v>
      </c>
      <c r="V335" s="35">
        <f t="shared" si="79"/>
        <v>-3</v>
      </c>
      <c r="W335" s="31">
        <f t="shared" si="80"/>
        <v>74173</v>
      </c>
      <c r="X335" s="34">
        <f t="shared" si="84"/>
        <v>0.87632966173675053</v>
      </c>
      <c r="Y335" s="29">
        <f t="shared" si="85"/>
        <v>-9173</v>
      </c>
      <c r="Z335" s="33">
        <f t="shared" si="86"/>
        <v>-9173</v>
      </c>
    </row>
    <row r="336" spans="1:26" s="36" customFormat="1">
      <c r="A336" s="29" t="s">
        <v>225</v>
      </c>
      <c r="B336" s="29" t="s">
        <v>234</v>
      </c>
      <c r="C336" s="42" t="s">
        <v>158</v>
      </c>
      <c r="D336" s="29"/>
      <c r="E336" s="30" t="s">
        <v>403</v>
      </c>
      <c r="F336" s="30" t="s">
        <v>435</v>
      </c>
      <c r="G336" s="30" t="s">
        <v>218</v>
      </c>
      <c r="H336" s="30" t="s">
        <v>252</v>
      </c>
      <c r="I336" s="30" t="s">
        <v>329</v>
      </c>
      <c r="J336" s="30">
        <v>61140</v>
      </c>
      <c r="K336" s="29">
        <v>2016</v>
      </c>
      <c r="L336" s="29"/>
      <c r="M336" s="29">
        <v>2004</v>
      </c>
      <c r="N336" s="31">
        <v>82380</v>
      </c>
      <c r="O336" s="32" t="s">
        <v>389</v>
      </c>
      <c r="P336" s="33">
        <f t="shared" si="72"/>
        <v>0</v>
      </c>
      <c r="Q336" s="31">
        <f t="shared" si="73"/>
        <v>82380</v>
      </c>
      <c r="R336" s="43">
        <v>68814</v>
      </c>
      <c r="S336" s="34">
        <f t="shared" si="81"/>
        <v>0.83530000000000004</v>
      </c>
      <c r="T336" s="35">
        <f t="shared" si="82"/>
        <v>1</v>
      </c>
      <c r="U336" s="31">
        <f t="shared" si="83"/>
        <v>77668</v>
      </c>
      <c r="V336" s="35">
        <f t="shared" si="79"/>
        <v>-2</v>
      </c>
      <c r="W336" s="31">
        <f t="shared" si="80"/>
        <v>75338</v>
      </c>
      <c r="X336" s="34">
        <f t="shared" si="84"/>
        <v>0.91340359446759933</v>
      </c>
      <c r="Y336" s="29">
        <f t="shared" si="85"/>
        <v>-6524</v>
      </c>
      <c r="Z336" s="33">
        <f t="shared" si="86"/>
        <v>-6524</v>
      </c>
    </row>
    <row r="337" spans="1:26" s="36" customFormat="1">
      <c r="A337" s="29" t="s">
        <v>225</v>
      </c>
      <c r="B337" s="29" t="s">
        <v>234</v>
      </c>
      <c r="C337" s="42" t="s">
        <v>522</v>
      </c>
      <c r="D337" s="29">
        <v>-0.5</v>
      </c>
      <c r="E337" s="30" t="s">
        <v>270</v>
      </c>
      <c r="F337" s="30" t="s">
        <v>251</v>
      </c>
      <c r="G337" s="30" t="s">
        <v>218</v>
      </c>
      <c r="H337" s="30" t="s">
        <v>253</v>
      </c>
      <c r="I337" s="30" t="s">
        <v>255</v>
      </c>
      <c r="J337" s="30">
        <v>61150</v>
      </c>
      <c r="K337" s="29">
        <v>2013</v>
      </c>
      <c r="L337" s="29"/>
      <c r="M337" s="29">
        <v>2013</v>
      </c>
      <c r="N337" s="31">
        <v>72361</v>
      </c>
      <c r="O337" s="32" t="s">
        <v>389</v>
      </c>
      <c r="P337" s="33">
        <f t="shared" si="72"/>
        <v>-3618.05</v>
      </c>
      <c r="Q337" s="31">
        <f t="shared" si="73"/>
        <v>68742.95</v>
      </c>
      <c r="R337" s="43">
        <v>56085</v>
      </c>
      <c r="S337" s="34">
        <f t="shared" si="81"/>
        <v>0.81589999999999996</v>
      </c>
      <c r="T337" s="35">
        <f t="shared" si="82"/>
        <v>4</v>
      </c>
      <c r="U337" s="31">
        <f t="shared" si="83"/>
        <v>64811</v>
      </c>
      <c r="V337" s="35">
        <f t="shared" ref="V337:V350" si="87">IF(T337&gt;$E$4,$E$4-$D$4,T337-$D$4)</f>
        <v>2</v>
      </c>
      <c r="W337" s="31">
        <f t="shared" ref="W337:W350" si="88">ROUND(U337+(U337*$I$4*V337),0)</f>
        <v>66755</v>
      </c>
      <c r="X337" s="34">
        <f t="shared" si="84"/>
        <v>0.84016178563403487</v>
      </c>
      <c r="Y337" s="29">
        <f t="shared" si="85"/>
        <v>-10670</v>
      </c>
      <c r="Z337" s="33">
        <f t="shared" si="86"/>
        <v>-10670</v>
      </c>
    </row>
    <row r="338" spans="1:26" s="36" customFormat="1">
      <c r="A338" s="29" t="s">
        <v>225</v>
      </c>
      <c r="B338" s="29" t="s">
        <v>234</v>
      </c>
      <c r="C338" s="42" t="s">
        <v>693</v>
      </c>
      <c r="D338" s="29">
        <v>-0.5</v>
      </c>
      <c r="E338" s="30" t="s">
        <v>270</v>
      </c>
      <c r="F338" s="30" t="s">
        <v>251</v>
      </c>
      <c r="G338" s="30" t="s">
        <v>218</v>
      </c>
      <c r="H338" s="30" t="s">
        <v>253</v>
      </c>
      <c r="I338" s="30" t="s">
        <v>255</v>
      </c>
      <c r="J338" s="30">
        <v>61150</v>
      </c>
      <c r="K338" s="29">
        <v>2017</v>
      </c>
      <c r="L338" s="29"/>
      <c r="M338" s="29">
        <v>2017</v>
      </c>
      <c r="N338" s="31">
        <v>72361</v>
      </c>
      <c r="O338" s="32" t="s">
        <v>389</v>
      </c>
      <c r="P338" s="33">
        <f t="shared" si="72"/>
        <v>-3618.05</v>
      </c>
      <c r="Q338" s="31">
        <f t="shared" si="73"/>
        <v>68742.95</v>
      </c>
      <c r="R338" s="43">
        <v>58000</v>
      </c>
      <c r="S338" s="34">
        <f t="shared" si="81"/>
        <v>0.84370000000000001</v>
      </c>
      <c r="T338" s="35">
        <f t="shared" si="82"/>
        <v>0</v>
      </c>
      <c r="U338" s="31">
        <f t="shared" si="83"/>
        <v>64811</v>
      </c>
      <c r="V338" s="35">
        <f t="shared" si="87"/>
        <v>-2</v>
      </c>
      <c r="W338" s="31">
        <f t="shared" si="88"/>
        <v>62867</v>
      </c>
      <c r="X338" s="34">
        <f t="shared" si="84"/>
        <v>0.92258259500214734</v>
      </c>
      <c r="Y338" s="29">
        <f t="shared" si="85"/>
        <v>-4867</v>
      </c>
      <c r="Z338" s="33">
        <f t="shared" si="86"/>
        <v>-4867</v>
      </c>
    </row>
    <row r="339" spans="1:26" s="36" customFormat="1">
      <c r="A339" s="29" t="s">
        <v>225</v>
      </c>
      <c r="B339" s="29" t="s">
        <v>234</v>
      </c>
      <c r="C339" s="42" t="s">
        <v>446</v>
      </c>
      <c r="D339" s="29">
        <v>-0.5</v>
      </c>
      <c r="E339" s="30" t="s">
        <v>427</v>
      </c>
      <c r="F339" s="30" t="s">
        <v>251</v>
      </c>
      <c r="G339" s="30" t="s">
        <v>218</v>
      </c>
      <c r="H339" s="30" t="s">
        <v>253</v>
      </c>
      <c r="I339" s="30" t="s">
        <v>255</v>
      </c>
      <c r="J339" s="30">
        <v>61150</v>
      </c>
      <c r="K339" s="29">
        <v>2012</v>
      </c>
      <c r="L339" s="29"/>
      <c r="M339" s="29">
        <v>2012</v>
      </c>
      <c r="N339" s="31">
        <v>72361</v>
      </c>
      <c r="O339" s="32" t="s">
        <v>389</v>
      </c>
      <c r="P339" s="33">
        <f t="shared" si="72"/>
        <v>-3618.05</v>
      </c>
      <c r="Q339" s="31">
        <f t="shared" si="73"/>
        <v>68742.95</v>
      </c>
      <c r="R339" s="43">
        <v>59512</v>
      </c>
      <c r="S339" s="34">
        <f t="shared" si="81"/>
        <v>0.86570000000000003</v>
      </c>
      <c r="T339" s="35">
        <f t="shared" si="82"/>
        <v>5</v>
      </c>
      <c r="U339" s="31">
        <f t="shared" si="83"/>
        <v>64811</v>
      </c>
      <c r="V339" s="35">
        <f t="shared" si="87"/>
        <v>3</v>
      </c>
      <c r="W339" s="31">
        <f t="shared" si="88"/>
        <v>67727</v>
      </c>
      <c r="X339" s="34">
        <f t="shared" si="84"/>
        <v>0.87870420954715256</v>
      </c>
      <c r="Y339" s="29">
        <f t="shared" si="85"/>
        <v>-8215</v>
      </c>
      <c r="Z339" s="33">
        <f t="shared" si="86"/>
        <v>-8215</v>
      </c>
    </row>
    <row r="340" spans="1:26" s="36" customFormat="1">
      <c r="A340" s="29" t="s">
        <v>225</v>
      </c>
      <c r="B340" s="29" t="s">
        <v>234</v>
      </c>
      <c r="C340" s="42" t="s">
        <v>518</v>
      </c>
      <c r="D340" s="29">
        <v>-0.5</v>
      </c>
      <c r="E340" s="30" t="s">
        <v>270</v>
      </c>
      <c r="F340" s="30" t="s">
        <v>251</v>
      </c>
      <c r="G340" s="30" t="s">
        <v>218</v>
      </c>
      <c r="H340" s="30" t="s">
        <v>253</v>
      </c>
      <c r="I340" s="30" t="s">
        <v>255</v>
      </c>
      <c r="J340" s="30">
        <v>61150</v>
      </c>
      <c r="K340" s="29">
        <v>2013</v>
      </c>
      <c r="L340" s="29"/>
      <c r="M340" s="29">
        <v>2013</v>
      </c>
      <c r="N340" s="31">
        <v>72361</v>
      </c>
      <c r="O340" s="32" t="s">
        <v>389</v>
      </c>
      <c r="P340" s="33">
        <f t="shared" si="72"/>
        <v>-3618.05</v>
      </c>
      <c r="Q340" s="31">
        <f t="shared" si="73"/>
        <v>68742.95</v>
      </c>
      <c r="R340" s="43">
        <v>56085</v>
      </c>
      <c r="S340" s="34">
        <f t="shared" si="81"/>
        <v>0.81589999999999996</v>
      </c>
      <c r="T340" s="35">
        <f t="shared" si="82"/>
        <v>4</v>
      </c>
      <c r="U340" s="31">
        <f t="shared" si="83"/>
        <v>64811</v>
      </c>
      <c r="V340" s="35">
        <f t="shared" si="87"/>
        <v>2</v>
      </c>
      <c r="W340" s="31">
        <f t="shared" si="88"/>
        <v>66755</v>
      </c>
      <c r="X340" s="34">
        <f t="shared" si="84"/>
        <v>0.84016178563403487</v>
      </c>
      <c r="Y340" s="29">
        <f t="shared" si="85"/>
        <v>-10670</v>
      </c>
      <c r="Z340" s="33">
        <f t="shared" si="86"/>
        <v>-10670</v>
      </c>
    </row>
    <row r="341" spans="1:26" s="36" customFormat="1">
      <c r="A341" s="29" t="s">
        <v>225</v>
      </c>
      <c r="B341" s="29" t="s">
        <v>234</v>
      </c>
      <c r="C341" s="42" t="s">
        <v>528</v>
      </c>
      <c r="D341" s="29">
        <v>-0.5</v>
      </c>
      <c r="E341" s="30" t="s">
        <v>270</v>
      </c>
      <c r="F341" s="30" t="s">
        <v>251</v>
      </c>
      <c r="G341" s="30" t="s">
        <v>218</v>
      </c>
      <c r="H341" s="30" t="s">
        <v>253</v>
      </c>
      <c r="I341" s="30" t="s">
        <v>255</v>
      </c>
      <c r="J341" s="30">
        <v>61150</v>
      </c>
      <c r="K341" s="29">
        <v>2013</v>
      </c>
      <c r="L341" s="29"/>
      <c r="M341" s="29">
        <v>2013</v>
      </c>
      <c r="N341" s="31">
        <v>72361</v>
      </c>
      <c r="O341" s="32" t="s">
        <v>389</v>
      </c>
      <c r="P341" s="33">
        <f t="shared" si="72"/>
        <v>-3618.05</v>
      </c>
      <c r="Q341" s="31">
        <f t="shared" si="73"/>
        <v>68742.95</v>
      </c>
      <c r="R341" s="43">
        <v>56085</v>
      </c>
      <c r="S341" s="34">
        <f t="shared" si="81"/>
        <v>0.81589999999999996</v>
      </c>
      <c r="T341" s="35">
        <f t="shared" si="82"/>
        <v>4</v>
      </c>
      <c r="U341" s="31">
        <f t="shared" si="83"/>
        <v>64811</v>
      </c>
      <c r="V341" s="35">
        <f t="shared" si="87"/>
        <v>2</v>
      </c>
      <c r="W341" s="31">
        <f t="shared" si="88"/>
        <v>66755</v>
      </c>
      <c r="X341" s="34">
        <f t="shared" si="84"/>
        <v>0.84016178563403487</v>
      </c>
      <c r="Y341" s="29">
        <f t="shared" si="85"/>
        <v>-10670</v>
      </c>
      <c r="Z341" s="33">
        <f t="shared" si="86"/>
        <v>-10670</v>
      </c>
    </row>
    <row r="342" spans="1:26" s="36" customFormat="1">
      <c r="A342" s="29" t="s">
        <v>225</v>
      </c>
      <c r="B342" s="29" t="s">
        <v>234</v>
      </c>
      <c r="C342" s="42" t="s">
        <v>453</v>
      </c>
      <c r="D342" s="29">
        <v>-0.5</v>
      </c>
      <c r="E342" s="30" t="s">
        <v>270</v>
      </c>
      <c r="F342" s="30" t="s">
        <v>251</v>
      </c>
      <c r="G342" s="30" t="s">
        <v>218</v>
      </c>
      <c r="H342" s="30" t="s">
        <v>253</v>
      </c>
      <c r="I342" s="30" t="s">
        <v>255</v>
      </c>
      <c r="J342" s="30">
        <v>61150</v>
      </c>
      <c r="K342" s="29">
        <v>2013</v>
      </c>
      <c r="L342" s="29"/>
      <c r="M342" s="29">
        <v>2011</v>
      </c>
      <c r="N342" s="31">
        <v>72361</v>
      </c>
      <c r="O342" s="32" t="s">
        <v>389</v>
      </c>
      <c r="P342" s="33">
        <f t="shared" si="72"/>
        <v>-3618.05</v>
      </c>
      <c r="Q342" s="31">
        <f t="shared" si="73"/>
        <v>68742.95</v>
      </c>
      <c r="R342" s="43">
        <v>58134</v>
      </c>
      <c r="S342" s="34">
        <f t="shared" si="81"/>
        <v>0.84570000000000001</v>
      </c>
      <c r="T342" s="35">
        <f t="shared" si="82"/>
        <v>4</v>
      </c>
      <c r="U342" s="31">
        <f t="shared" si="83"/>
        <v>64811</v>
      </c>
      <c r="V342" s="35">
        <f t="shared" si="87"/>
        <v>2</v>
      </c>
      <c r="W342" s="31">
        <f t="shared" si="88"/>
        <v>66755</v>
      </c>
      <c r="X342" s="34">
        <f t="shared" si="84"/>
        <v>0.87085611564676801</v>
      </c>
      <c r="Y342" s="29">
        <f t="shared" si="85"/>
        <v>-8621</v>
      </c>
      <c r="Z342" s="33">
        <f t="shared" si="86"/>
        <v>-8621</v>
      </c>
    </row>
    <row r="343" spans="1:26" s="36" customFormat="1">
      <c r="A343" s="29" t="s">
        <v>225</v>
      </c>
      <c r="B343" s="29" t="s">
        <v>234</v>
      </c>
      <c r="C343" s="42" t="s">
        <v>51</v>
      </c>
      <c r="D343" s="29">
        <v>-0.5</v>
      </c>
      <c r="E343" s="30" t="s">
        <v>260</v>
      </c>
      <c r="F343" s="30" t="s">
        <v>251</v>
      </c>
      <c r="G343" s="30" t="s">
        <v>218</v>
      </c>
      <c r="H343" s="30" t="s">
        <v>251</v>
      </c>
      <c r="I343" s="30" t="s">
        <v>255</v>
      </c>
      <c r="J343" s="30">
        <v>61150</v>
      </c>
      <c r="K343" s="29">
        <v>1995</v>
      </c>
      <c r="L343" s="29"/>
      <c r="M343" s="29">
        <v>1995</v>
      </c>
      <c r="N343" s="31">
        <v>72361</v>
      </c>
      <c r="O343" s="32" t="s">
        <v>389</v>
      </c>
      <c r="P343" s="33">
        <f t="shared" si="72"/>
        <v>-3618.05</v>
      </c>
      <c r="Q343" s="31">
        <f t="shared" si="73"/>
        <v>68742.95</v>
      </c>
      <c r="R343" s="43">
        <v>61185</v>
      </c>
      <c r="S343" s="34">
        <f t="shared" si="81"/>
        <v>0.8901</v>
      </c>
      <c r="T343" s="35">
        <f t="shared" si="82"/>
        <v>22</v>
      </c>
      <c r="U343" s="31">
        <f t="shared" si="83"/>
        <v>64811</v>
      </c>
      <c r="V343" s="35">
        <f t="shared" si="87"/>
        <v>4</v>
      </c>
      <c r="W343" s="31">
        <f t="shared" si="88"/>
        <v>68700</v>
      </c>
      <c r="X343" s="34">
        <f t="shared" si="84"/>
        <v>0.89061135371179034</v>
      </c>
      <c r="Y343" s="29">
        <f t="shared" si="85"/>
        <v>-7515</v>
      </c>
      <c r="Z343" s="33">
        <f t="shared" si="86"/>
        <v>-7515</v>
      </c>
    </row>
    <row r="344" spans="1:26" s="36" customFormat="1">
      <c r="A344" s="29" t="s">
        <v>225</v>
      </c>
      <c r="B344" s="29" t="s">
        <v>234</v>
      </c>
      <c r="C344" s="42" t="s">
        <v>346</v>
      </c>
      <c r="D344" s="29">
        <v>-0.5</v>
      </c>
      <c r="E344" s="30" t="s">
        <v>271</v>
      </c>
      <c r="F344" s="30" t="s">
        <v>251</v>
      </c>
      <c r="G344" s="30"/>
      <c r="H344" s="30" t="s">
        <v>253</v>
      </c>
      <c r="I344" s="30" t="s">
        <v>255</v>
      </c>
      <c r="J344" s="30">
        <v>61150</v>
      </c>
      <c r="K344" s="29">
        <v>2001</v>
      </c>
      <c r="L344" s="29"/>
      <c r="M344" s="29">
        <v>2001</v>
      </c>
      <c r="N344" s="31">
        <v>72361</v>
      </c>
      <c r="O344" s="32" t="s">
        <v>389</v>
      </c>
      <c r="P344" s="33">
        <f t="shared" si="72"/>
        <v>-3618.05</v>
      </c>
      <c r="Q344" s="31">
        <f t="shared" si="73"/>
        <v>68742.95</v>
      </c>
      <c r="R344" s="43">
        <v>60320</v>
      </c>
      <c r="S344" s="34">
        <f t="shared" si="81"/>
        <v>0.87749999999999995</v>
      </c>
      <c r="T344" s="35">
        <f t="shared" si="82"/>
        <v>16</v>
      </c>
      <c r="U344" s="31">
        <f t="shared" si="83"/>
        <v>64811</v>
      </c>
      <c r="V344" s="35">
        <f t="shared" si="87"/>
        <v>4</v>
      </c>
      <c r="W344" s="31">
        <f t="shared" si="88"/>
        <v>68700</v>
      </c>
      <c r="X344" s="34">
        <f t="shared" si="84"/>
        <v>0.87802037845705971</v>
      </c>
      <c r="Y344" s="29">
        <f t="shared" si="85"/>
        <v>-8380</v>
      </c>
      <c r="Z344" s="33">
        <f t="shared" si="86"/>
        <v>-8380</v>
      </c>
    </row>
    <row r="345" spans="1:26" s="36" customFormat="1">
      <c r="A345" s="29" t="s">
        <v>225</v>
      </c>
      <c r="B345" s="29" t="s">
        <v>234</v>
      </c>
      <c r="C345" s="42" t="s">
        <v>523</v>
      </c>
      <c r="D345" s="29">
        <v>-0.5</v>
      </c>
      <c r="E345" s="30" t="s">
        <v>270</v>
      </c>
      <c r="F345" s="30" t="s">
        <v>251</v>
      </c>
      <c r="G345" s="30"/>
      <c r="H345" s="30" t="s">
        <v>253</v>
      </c>
      <c r="I345" s="30" t="s">
        <v>255</v>
      </c>
      <c r="J345" s="30">
        <v>61150</v>
      </c>
      <c r="K345" s="29">
        <v>2013</v>
      </c>
      <c r="L345" s="29"/>
      <c r="M345" s="29">
        <v>2013</v>
      </c>
      <c r="N345" s="31">
        <v>72361</v>
      </c>
      <c r="O345" s="32" t="s">
        <v>389</v>
      </c>
      <c r="P345" s="33">
        <f t="shared" si="72"/>
        <v>-3618.05</v>
      </c>
      <c r="Q345" s="31">
        <f t="shared" si="73"/>
        <v>68742.95</v>
      </c>
      <c r="R345" s="43">
        <v>61696</v>
      </c>
      <c r="S345" s="34">
        <f t="shared" si="81"/>
        <v>0.89749999999999996</v>
      </c>
      <c r="T345" s="35">
        <f t="shared" si="82"/>
        <v>4</v>
      </c>
      <c r="U345" s="31">
        <f t="shared" si="83"/>
        <v>64811</v>
      </c>
      <c r="V345" s="35">
        <f t="shared" si="87"/>
        <v>2</v>
      </c>
      <c r="W345" s="31">
        <f t="shared" si="88"/>
        <v>66755</v>
      </c>
      <c r="X345" s="34">
        <f t="shared" si="84"/>
        <v>0.92421541457568723</v>
      </c>
      <c r="Y345" s="29">
        <f t="shared" si="85"/>
        <v>-5059</v>
      </c>
      <c r="Z345" s="33">
        <f t="shared" si="86"/>
        <v>-5059</v>
      </c>
    </row>
    <row r="346" spans="1:26" s="36" customFormat="1">
      <c r="A346" s="29" t="s">
        <v>225</v>
      </c>
      <c r="B346" s="29" t="s">
        <v>234</v>
      </c>
      <c r="C346" s="42" t="s">
        <v>487</v>
      </c>
      <c r="D346" s="29">
        <v>-0.5</v>
      </c>
      <c r="E346" s="30" t="s">
        <v>270</v>
      </c>
      <c r="F346" s="30" t="s">
        <v>251</v>
      </c>
      <c r="G346" s="30" t="s">
        <v>218</v>
      </c>
      <c r="H346" s="30" t="s">
        <v>253</v>
      </c>
      <c r="I346" s="30" t="s">
        <v>255</v>
      </c>
      <c r="J346" s="30">
        <v>61150</v>
      </c>
      <c r="K346" s="29">
        <v>2013</v>
      </c>
      <c r="L346" s="29"/>
      <c r="M346" s="29">
        <v>2013</v>
      </c>
      <c r="N346" s="31">
        <v>72361</v>
      </c>
      <c r="O346" s="32" t="s">
        <v>389</v>
      </c>
      <c r="P346" s="33">
        <f t="shared" si="72"/>
        <v>-3618.05</v>
      </c>
      <c r="Q346" s="31">
        <f t="shared" si="73"/>
        <v>68742.95</v>
      </c>
      <c r="R346" s="43">
        <v>57115</v>
      </c>
      <c r="S346" s="34">
        <f t="shared" si="81"/>
        <v>0.83079999999999998</v>
      </c>
      <c r="T346" s="35">
        <f t="shared" si="82"/>
        <v>4</v>
      </c>
      <c r="U346" s="31">
        <f t="shared" si="83"/>
        <v>64811</v>
      </c>
      <c r="V346" s="35">
        <f t="shared" si="87"/>
        <v>2</v>
      </c>
      <c r="W346" s="31">
        <f t="shared" si="88"/>
        <v>66755</v>
      </c>
      <c r="X346" s="34">
        <f t="shared" si="84"/>
        <v>0.85559134147254889</v>
      </c>
      <c r="Y346" s="29">
        <f t="shared" si="85"/>
        <v>-9640</v>
      </c>
      <c r="Z346" s="33">
        <f t="shared" si="86"/>
        <v>-9640</v>
      </c>
    </row>
    <row r="347" spans="1:26" s="36" customFormat="1">
      <c r="A347" s="29" t="s">
        <v>225</v>
      </c>
      <c r="B347" s="29" t="s">
        <v>234</v>
      </c>
      <c r="C347" s="42" t="s">
        <v>529</v>
      </c>
      <c r="D347" s="29">
        <v>-0.5</v>
      </c>
      <c r="E347" s="30" t="s">
        <v>270</v>
      </c>
      <c r="F347" s="30" t="s">
        <v>251</v>
      </c>
      <c r="G347" s="30" t="s">
        <v>218</v>
      </c>
      <c r="H347" s="30" t="s">
        <v>253</v>
      </c>
      <c r="I347" s="30" t="s">
        <v>255</v>
      </c>
      <c r="J347" s="30">
        <v>61150</v>
      </c>
      <c r="K347" s="29">
        <v>2014</v>
      </c>
      <c r="L347" s="29"/>
      <c r="M347" s="29">
        <v>2014</v>
      </c>
      <c r="N347" s="31">
        <v>72361</v>
      </c>
      <c r="O347" s="32" t="s">
        <v>389</v>
      </c>
      <c r="P347" s="33">
        <f t="shared" si="72"/>
        <v>-3618.05</v>
      </c>
      <c r="Q347" s="31">
        <f t="shared" si="73"/>
        <v>68742.95</v>
      </c>
      <c r="R347" s="43">
        <v>58534</v>
      </c>
      <c r="S347" s="34">
        <f t="shared" si="81"/>
        <v>0.85150000000000003</v>
      </c>
      <c r="T347" s="35">
        <f t="shared" si="82"/>
        <v>3</v>
      </c>
      <c r="U347" s="31">
        <f t="shared" si="83"/>
        <v>64811</v>
      </c>
      <c r="V347" s="35">
        <f t="shared" si="87"/>
        <v>1</v>
      </c>
      <c r="W347" s="31">
        <f t="shared" si="88"/>
        <v>65783</v>
      </c>
      <c r="X347" s="34">
        <f t="shared" si="84"/>
        <v>0.88980435674870406</v>
      </c>
      <c r="Y347" s="29">
        <f t="shared" si="85"/>
        <v>-7249</v>
      </c>
      <c r="Z347" s="33">
        <f t="shared" si="86"/>
        <v>-7249</v>
      </c>
    </row>
    <row r="348" spans="1:26" s="36" customFormat="1">
      <c r="A348" s="29" t="s">
        <v>225</v>
      </c>
      <c r="B348" s="29" t="s">
        <v>234</v>
      </c>
      <c r="C348" s="42" t="s">
        <v>433</v>
      </c>
      <c r="D348" s="29">
        <v>-0.5</v>
      </c>
      <c r="E348" s="30" t="s">
        <v>270</v>
      </c>
      <c r="F348" s="30" t="s">
        <v>251</v>
      </c>
      <c r="G348" s="30" t="s">
        <v>218</v>
      </c>
      <c r="H348" s="30" t="s">
        <v>253</v>
      </c>
      <c r="I348" s="30" t="s">
        <v>255</v>
      </c>
      <c r="J348" s="30">
        <v>61150</v>
      </c>
      <c r="K348" s="29">
        <v>2012</v>
      </c>
      <c r="L348" s="29"/>
      <c r="M348" s="29">
        <v>2012</v>
      </c>
      <c r="N348" s="31">
        <v>72361</v>
      </c>
      <c r="O348" s="32" t="s">
        <v>389</v>
      </c>
      <c r="P348" s="33">
        <f t="shared" si="72"/>
        <v>-3618.05</v>
      </c>
      <c r="Q348" s="31">
        <f t="shared" si="73"/>
        <v>68742.95</v>
      </c>
      <c r="R348" s="43">
        <v>56644</v>
      </c>
      <c r="S348" s="34">
        <f t="shared" si="81"/>
        <v>0.82399999999999995</v>
      </c>
      <c r="T348" s="35">
        <f t="shared" si="82"/>
        <v>5</v>
      </c>
      <c r="U348" s="31">
        <f t="shared" si="83"/>
        <v>64811</v>
      </c>
      <c r="V348" s="35">
        <f t="shared" si="87"/>
        <v>3</v>
      </c>
      <c r="W348" s="31">
        <f t="shared" si="88"/>
        <v>67727</v>
      </c>
      <c r="X348" s="34">
        <f t="shared" si="84"/>
        <v>0.83635773029958504</v>
      </c>
      <c r="Y348" s="29">
        <f t="shared" si="85"/>
        <v>-11083</v>
      </c>
      <c r="Z348" s="33">
        <f t="shared" si="86"/>
        <v>-11083</v>
      </c>
    </row>
    <row r="349" spans="1:26" s="36" customFormat="1">
      <c r="A349" s="29" t="s">
        <v>225</v>
      </c>
      <c r="B349" s="29" t="s">
        <v>234</v>
      </c>
      <c r="C349" s="42" t="s">
        <v>156</v>
      </c>
      <c r="D349" s="29">
        <v>-0.5</v>
      </c>
      <c r="E349" s="30" t="s">
        <v>270</v>
      </c>
      <c r="F349" s="30" t="s">
        <v>251</v>
      </c>
      <c r="G349" s="30" t="s">
        <v>218</v>
      </c>
      <c r="H349" s="30" t="s">
        <v>251</v>
      </c>
      <c r="I349" s="30" t="s">
        <v>255</v>
      </c>
      <c r="J349" s="30">
        <v>61150</v>
      </c>
      <c r="K349" s="29">
        <v>2007</v>
      </c>
      <c r="L349" s="29"/>
      <c r="M349" s="29">
        <v>1992</v>
      </c>
      <c r="N349" s="31">
        <v>72361</v>
      </c>
      <c r="O349" s="32" t="s">
        <v>389</v>
      </c>
      <c r="P349" s="33">
        <f t="shared" si="72"/>
        <v>-3618.05</v>
      </c>
      <c r="Q349" s="31">
        <f t="shared" si="73"/>
        <v>68742.95</v>
      </c>
      <c r="R349" s="43">
        <v>57972</v>
      </c>
      <c r="S349" s="34">
        <f t="shared" si="81"/>
        <v>0.84330000000000005</v>
      </c>
      <c r="T349" s="35">
        <f t="shared" si="82"/>
        <v>10</v>
      </c>
      <c r="U349" s="31">
        <f t="shared" si="83"/>
        <v>64811</v>
      </c>
      <c r="V349" s="35">
        <f t="shared" si="87"/>
        <v>4</v>
      </c>
      <c r="W349" s="31">
        <f t="shared" si="88"/>
        <v>68700</v>
      </c>
      <c r="X349" s="34">
        <f t="shared" si="84"/>
        <v>0.84384279475982538</v>
      </c>
      <c r="Y349" s="29">
        <f t="shared" si="85"/>
        <v>-10728</v>
      </c>
      <c r="Z349" s="33">
        <f t="shared" si="86"/>
        <v>-10728</v>
      </c>
    </row>
    <row r="350" spans="1:26" s="36" customFormat="1">
      <c r="A350" s="29" t="s">
        <v>225</v>
      </c>
      <c r="B350" s="29" t="s">
        <v>234</v>
      </c>
      <c r="C350" s="42" t="s">
        <v>627</v>
      </c>
      <c r="D350" s="29"/>
      <c r="E350" s="30" t="s">
        <v>259</v>
      </c>
      <c r="F350" s="30" t="s">
        <v>435</v>
      </c>
      <c r="G350" s="30" t="s">
        <v>218</v>
      </c>
      <c r="H350" s="30" t="s">
        <v>253</v>
      </c>
      <c r="I350" s="30" t="s">
        <v>255</v>
      </c>
      <c r="J350" s="30">
        <v>61150</v>
      </c>
      <c r="K350" s="29">
        <v>2016</v>
      </c>
      <c r="L350" s="29"/>
      <c r="M350" s="29">
        <v>2016</v>
      </c>
      <c r="N350" s="31">
        <v>72361</v>
      </c>
      <c r="O350" s="32" t="s">
        <v>389</v>
      </c>
      <c r="P350" s="33">
        <f t="shared" si="72"/>
        <v>0</v>
      </c>
      <c r="Q350" s="31">
        <f t="shared" si="73"/>
        <v>72361</v>
      </c>
      <c r="R350" s="43">
        <v>59160</v>
      </c>
      <c r="S350" s="34">
        <f t="shared" si="81"/>
        <v>0.81759999999999999</v>
      </c>
      <c r="T350" s="35">
        <f t="shared" si="82"/>
        <v>1</v>
      </c>
      <c r="U350" s="31">
        <f t="shared" si="83"/>
        <v>68222</v>
      </c>
      <c r="V350" s="35">
        <f t="shared" si="87"/>
        <v>-1</v>
      </c>
      <c r="W350" s="31">
        <f t="shared" si="88"/>
        <v>67199</v>
      </c>
      <c r="X350" s="34">
        <f t="shared" si="84"/>
        <v>0.88037024360481553</v>
      </c>
      <c r="Y350" s="29">
        <f t="shared" si="85"/>
        <v>-8039</v>
      </c>
      <c r="Z350" s="33">
        <f t="shared" si="86"/>
        <v>-8039</v>
      </c>
    </row>
    <row r="351" spans="1:26" s="36" customFormat="1">
      <c r="A351" s="29" t="s">
        <v>225</v>
      </c>
      <c r="B351" s="29" t="s">
        <v>234</v>
      </c>
      <c r="C351" s="42" t="s">
        <v>645</v>
      </c>
      <c r="D351" s="29">
        <v>-0.5</v>
      </c>
      <c r="E351" s="30" t="s">
        <v>270</v>
      </c>
      <c r="F351" s="30" t="s">
        <v>251</v>
      </c>
      <c r="G351" s="30" t="s">
        <v>218</v>
      </c>
      <c r="H351" s="30" t="s">
        <v>253</v>
      </c>
      <c r="I351" s="30" t="s">
        <v>255</v>
      </c>
      <c r="J351" s="30">
        <v>61150</v>
      </c>
      <c r="K351" s="29">
        <v>2017</v>
      </c>
      <c r="L351" s="29"/>
      <c r="M351" s="29">
        <v>2016</v>
      </c>
      <c r="N351" s="31">
        <v>72361</v>
      </c>
      <c r="O351" s="32" t="s">
        <v>389</v>
      </c>
      <c r="P351" s="33">
        <f>IF(D351&lt;&gt;0,N351*D351*0.1,0)</f>
        <v>-3618.05</v>
      </c>
      <c r="Q351" s="31">
        <f>N351+P351</f>
        <v>68742.95</v>
      </c>
      <c r="R351" s="43">
        <v>57222</v>
      </c>
      <c r="S351" s="34">
        <f t="shared" ref="S351" si="89">IF(Q351=0,0,ROUND(R351/Q351,4))</f>
        <v>0.83240000000000003</v>
      </c>
      <c r="T351" s="35">
        <f t="shared" ref="T351" si="90">2017-K351+L351</f>
        <v>0</v>
      </c>
      <c r="U351" s="31">
        <f t="shared" ref="U351" si="91">ROUND(Q351*0.9428,0)</f>
        <v>64811</v>
      </c>
      <c r="V351" s="35">
        <f t="shared" ref="V351" si="92">IF(T351&gt;$E$4,$E$4-$D$4,T351-$D$4)</f>
        <v>-2</v>
      </c>
      <c r="W351" s="31">
        <f t="shared" ref="W351" si="93">ROUND(U351+(U351*$I$4*V351),0)</f>
        <v>62867</v>
      </c>
      <c r="X351" s="34">
        <f t="shared" ref="X351" si="94">R351/W351</f>
        <v>0.91020726295194621</v>
      </c>
      <c r="Y351" s="29">
        <f t="shared" ref="Y351" si="95">IF(W351=0,0,+R351-W351)</f>
        <v>-5645</v>
      </c>
      <c r="Z351" s="33">
        <f t="shared" ref="Z351" si="96">IF(Y351&gt;0,0,Y351)</f>
        <v>-5645</v>
      </c>
    </row>
    <row r="352" spans="1:26" s="36" customFormat="1">
      <c r="A352" s="29" t="s">
        <v>225</v>
      </c>
      <c r="B352" s="29" t="s">
        <v>234</v>
      </c>
      <c r="C352" s="42" t="s">
        <v>700</v>
      </c>
      <c r="D352" s="29"/>
      <c r="E352" s="30" t="s">
        <v>403</v>
      </c>
      <c r="F352" s="30" t="s">
        <v>251</v>
      </c>
      <c r="G352" s="30" t="s">
        <v>218</v>
      </c>
      <c r="H352" s="30" t="s">
        <v>251</v>
      </c>
      <c r="I352" s="30" t="s">
        <v>256</v>
      </c>
      <c r="J352" s="30">
        <v>61160</v>
      </c>
      <c r="K352" s="29">
        <v>2017</v>
      </c>
      <c r="L352" s="29"/>
      <c r="M352" s="29">
        <v>2017</v>
      </c>
      <c r="N352" s="31">
        <v>64384</v>
      </c>
      <c r="O352" s="32" t="s">
        <v>389</v>
      </c>
      <c r="P352" s="33">
        <f t="shared" si="72"/>
        <v>0</v>
      </c>
      <c r="Q352" s="31">
        <f t="shared" si="73"/>
        <v>64384</v>
      </c>
      <c r="R352" s="43">
        <v>60000</v>
      </c>
      <c r="S352" s="34">
        <f t="shared" si="81"/>
        <v>0.93189999999999995</v>
      </c>
      <c r="T352" s="35">
        <f t="shared" si="82"/>
        <v>0</v>
      </c>
      <c r="U352" s="31">
        <f t="shared" si="83"/>
        <v>60701</v>
      </c>
      <c r="V352" s="35">
        <f t="shared" ref="V352:V374" si="97">IF(T352&gt;$E$6,$E$6-$D$6,T352-$D$6)</f>
        <v>-2</v>
      </c>
      <c r="W352" s="31">
        <f t="shared" ref="W352:W374" si="98">ROUND(U352+(U352*$I$6*V352),0)</f>
        <v>58880</v>
      </c>
      <c r="X352" s="34">
        <f t="shared" si="84"/>
        <v>1.0190217391304348</v>
      </c>
      <c r="Y352" s="29">
        <f t="shared" si="85"/>
        <v>1120</v>
      </c>
      <c r="Z352" s="33">
        <f t="shared" si="86"/>
        <v>0</v>
      </c>
    </row>
    <row r="353" spans="1:26" s="36" customFormat="1">
      <c r="A353" s="29" t="s">
        <v>225</v>
      </c>
      <c r="B353" s="29" t="s">
        <v>234</v>
      </c>
      <c r="C353" s="42" t="s">
        <v>580</v>
      </c>
      <c r="D353" s="29"/>
      <c r="E353" s="30" t="s">
        <v>270</v>
      </c>
      <c r="F353" s="30" t="s">
        <v>251</v>
      </c>
      <c r="G353" s="30" t="s">
        <v>218</v>
      </c>
      <c r="H353" s="30" t="s">
        <v>251</v>
      </c>
      <c r="I353" s="30" t="s">
        <v>256</v>
      </c>
      <c r="J353" s="30">
        <v>61160</v>
      </c>
      <c r="K353" s="29">
        <v>2015</v>
      </c>
      <c r="L353" s="29"/>
      <c r="M353" s="29">
        <v>2015</v>
      </c>
      <c r="N353" s="31">
        <v>64384</v>
      </c>
      <c r="O353" s="32" t="s">
        <v>389</v>
      </c>
      <c r="P353" s="33">
        <f t="shared" si="72"/>
        <v>0</v>
      </c>
      <c r="Q353" s="31">
        <f t="shared" si="73"/>
        <v>64384</v>
      </c>
      <c r="R353" s="43">
        <v>54054</v>
      </c>
      <c r="S353" s="34">
        <f t="shared" si="81"/>
        <v>0.83960000000000001</v>
      </c>
      <c r="T353" s="35">
        <f t="shared" si="82"/>
        <v>2</v>
      </c>
      <c r="U353" s="31">
        <f t="shared" si="83"/>
        <v>60701</v>
      </c>
      <c r="V353" s="35">
        <f t="shared" si="97"/>
        <v>0</v>
      </c>
      <c r="W353" s="31">
        <f t="shared" si="98"/>
        <v>60701</v>
      </c>
      <c r="X353" s="34">
        <f t="shared" si="84"/>
        <v>0.89049603795654109</v>
      </c>
      <c r="Y353" s="29">
        <f t="shared" si="85"/>
        <v>-6647</v>
      </c>
      <c r="Z353" s="33">
        <f t="shared" si="86"/>
        <v>-6647</v>
      </c>
    </row>
    <row r="354" spans="1:26" s="36" customFormat="1">
      <c r="A354" s="29" t="s">
        <v>225</v>
      </c>
      <c r="B354" s="29" t="s">
        <v>234</v>
      </c>
      <c r="C354" s="42" t="s">
        <v>504</v>
      </c>
      <c r="D354" s="29"/>
      <c r="E354" s="30" t="s">
        <v>270</v>
      </c>
      <c r="F354" s="30" t="s">
        <v>251</v>
      </c>
      <c r="G354" s="30" t="s">
        <v>218</v>
      </c>
      <c r="H354" s="30" t="s">
        <v>251</v>
      </c>
      <c r="I354" s="30" t="s">
        <v>256</v>
      </c>
      <c r="J354" s="30">
        <v>61160</v>
      </c>
      <c r="K354" s="29">
        <v>2015</v>
      </c>
      <c r="L354" s="29"/>
      <c r="M354" s="29">
        <v>2015</v>
      </c>
      <c r="N354" s="31">
        <v>64384</v>
      </c>
      <c r="O354" s="32" t="s">
        <v>389</v>
      </c>
      <c r="P354" s="33">
        <f t="shared" si="72"/>
        <v>0</v>
      </c>
      <c r="Q354" s="31">
        <f t="shared" si="73"/>
        <v>64384</v>
      </c>
      <c r="R354" s="43">
        <v>55183</v>
      </c>
      <c r="S354" s="34">
        <f t="shared" si="81"/>
        <v>0.85709999999999997</v>
      </c>
      <c r="T354" s="35">
        <f t="shared" si="82"/>
        <v>2</v>
      </c>
      <c r="U354" s="31">
        <f t="shared" si="83"/>
        <v>60701</v>
      </c>
      <c r="V354" s="35">
        <f t="shared" si="97"/>
        <v>0</v>
      </c>
      <c r="W354" s="31">
        <f t="shared" si="98"/>
        <v>60701</v>
      </c>
      <c r="X354" s="34">
        <f t="shared" si="84"/>
        <v>0.90909540205268446</v>
      </c>
      <c r="Y354" s="29">
        <f t="shared" si="85"/>
        <v>-5518</v>
      </c>
      <c r="Z354" s="33">
        <f t="shared" si="86"/>
        <v>-5518</v>
      </c>
    </row>
    <row r="355" spans="1:26" s="36" customFormat="1">
      <c r="A355" s="29" t="s">
        <v>225</v>
      </c>
      <c r="B355" s="29" t="s">
        <v>234</v>
      </c>
      <c r="C355" s="42" t="s">
        <v>642</v>
      </c>
      <c r="D355" s="29"/>
      <c r="E355" s="30" t="s">
        <v>270</v>
      </c>
      <c r="F355" s="30" t="s">
        <v>251</v>
      </c>
      <c r="G355" s="30" t="s">
        <v>218</v>
      </c>
      <c r="H355" s="30" t="s">
        <v>251</v>
      </c>
      <c r="I355" s="30" t="s">
        <v>256</v>
      </c>
      <c r="J355" s="30">
        <v>61160</v>
      </c>
      <c r="K355" s="29">
        <v>2016</v>
      </c>
      <c r="L355" s="29"/>
      <c r="M355" s="29">
        <v>2016</v>
      </c>
      <c r="N355" s="31">
        <v>64384</v>
      </c>
      <c r="O355" s="32" t="s">
        <v>389</v>
      </c>
      <c r="P355" s="33">
        <f t="shared" si="72"/>
        <v>0</v>
      </c>
      <c r="Q355" s="31">
        <f t="shared" si="73"/>
        <v>64384</v>
      </c>
      <c r="R355" s="43">
        <v>55141</v>
      </c>
      <c r="S355" s="34">
        <f t="shared" si="81"/>
        <v>0.85640000000000005</v>
      </c>
      <c r="T355" s="35">
        <f t="shared" si="82"/>
        <v>1</v>
      </c>
      <c r="U355" s="31">
        <f t="shared" si="83"/>
        <v>60701</v>
      </c>
      <c r="V355" s="35">
        <f t="shared" si="97"/>
        <v>-1</v>
      </c>
      <c r="W355" s="31">
        <f t="shared" si="98"/>
        <v>59790</v>
      </c>
      <c r="X355" s="34">
        <f t="shared" si="84"/>
        <v>0.92224452249540056</v>
      </c>
      <c r="Y355" s="29">
        <f t="shared" si="85"/>
        <v>-4649</v>
      </c>
      <c r="Z355" s="33">
        <f t="shared" si="86"/>
        <v>-4649</v>
      </c>
    </row>
    <row r="356" spans="1:26" s="36" customFormat="1">
      <c r="A356" s="29" t="s">
        <v>225</v>
      </c>
      <c r="B356" s="29" t="s">
        <v>234</v>
      </c>
      <c r="C356" s="42" t="s">
        <v>628</v>
      </c>
      <c r="D356" s="29"/>
      <c r="E356" s="30" t="s">
        <v>270</v>
      </c>
      <c r="F356" s="30" t="s">
        <v>251</v>
      </c>
      <c r="G356" s="30" t="s">
        <v>218</v>
      </c>
      <c r="H356" s="30" t="s">
        <v>251</v>
      </c>
      <c r="I356" s="30" t="s">
        <v>256</v>
      </c>
      <c r="J356" s="30">
        <v>61160</v>
      </c>
      <c r="K356" s="29">
        <v>2016</v>
      </c>
      <c r="L356" s="29"/>
      <c r="M356" s="29">
        <v>2016</v>
      </c>
      <c r="N356" s="31">
        <v>64384</v>
      </c>
      <c r="O356" s="32" t="s">
        <v>389</v>
      </c>
      <c r="P356" s="33">
        <f t="shared" si="72"/>
        <v>0</v>
      </c>
      <c r="Q356" s="31">
        <f t="shared" si="73"/>
        <v>64384</v>
      </c>
      <c r="R356" s="43">
        <v>54060</v>
      </c>
      <c r="S356" s="34">
        <f t="shared" si="81"/>
        <v>0.83960000000000001</v>
      </c>
      <c r="T356" s="35">
        <f t="shared" si="82"/>
        <v>1</v>
      </c>
      <c r="U356" s="31">
        <f t="shared" si="83"/>
        <v>60701</v>
      </c>
      <c r="V356" s="35">
        <f t="shared" si="97"/>
        <v>-1</v>
      </c>
      <c r="W356" s="31">
        <f t="shared" si="98"/>
        <v>59790</v>
      </c>
      <c r="X356" s="34">
        <f t="shared" si="84"/>
        <v>0.90416457601605615</v>
      </c>
      <c r="Y356" s="29">
        <f t="shared" si="85"/>
        <v>-5730</v>
      </c>
      <c r="Z356" s="33">
        <f t="shared" si="86"/>
        <v>-5730</v>
      </c>
    </row>
    <row r="357" spans="1:26" s="36" customFormat="1">
      <c r="A357" s="29" t="s">
        <v>225</v>
      </c>
      <c r="B357" s="29" t="s">
        <v>234</v>
      </c>
      <c r="C357" s="42" t="s">
        <v>491</v>
      </c>
      <c r="D357" s="29">
        <v>-0.5</v>
      </c>
      <c r="E357" s="30" t="s">
        <v>270</v>
      </c>
      <c r="F357" s="30" t="s">
        <v>251</v>
      </c>
      <c r="G357" s="30" t="s">
        <v>218</v>
      </c>
      <c r="H357" s="30" t="s">
        <v>251</v>
      </c>
      <c r="I357" s="30" t="s">
        <v>256</v>
      </c>
      <c r="J357" s="30">
        <v>61160</v>
      </c>
      <c r="K357" s="29">
        <v>2014</v>
      </c>
      <c r="L357" s="29"/>
      <c r="M357" s="29">
        <v>2014</v>
      </c>
      <c r="N357" s="31">
        <v>64384</v>
      </c>
      <c r="O357" s="32" t="s">
        <v>389</v>
      </c>
      <c r="P357" s="33">
        <f t="shared" si="72"/>
        <v>-3219.2000000000003</v>
      </c>
      <c r="Q357" s="31">
        <f t="shared" si="73"/>
        <v>61164.800000000003</v>
      </c>
      <c r="R357" s="43">
        <v>55183</v>
      </c>
      <c r="S357" s="34">
        <f t="shared" si="81"/>
        <v>0.9022</v>
      </c>
      <c r="T357" s="35">
        <f t="shared" si="82"/>
        <v>3</v>
      </c>
      <c r="U357" s="31">
        <f t="shared" si="83"/>
        <v>57666</v>
      </c>
      <c r="V357" s="35">
        <f t="shared" si="97"/>
        <v>1</v>
      </c>
      <c r="W357" s="31">
        <f t="shared" si="98"/>
        <v>58531</v>
      </c>
      <c r="X357" s="34">
        <f t="shared" si="84"/>
        <v>0.94279954212297756</v>
      </c>
      <c r="Y357" s="29">
        <f t="shared" si="85"/>
        <v>-3348</v>
      </c>
      <c r="Z357" s="33">
        <f t="shared" si="86"/>
        <v>-3348</v>
      </c>
    </row>
    <row r="358" spans="1:26" s="36" customFormat="1">
      <c r="A358" s="29" t="s">
        <v>225</v>
      </c>
      <c r="B358" s="29" t="s">
        <v>234</v>
      </c>
      <c r="C358" s="42" t="s">
        <v>697</v>
      </c>
      <c r="D358" s="29"/>
      <c r="E358" s="30" t="s">
        <v>270</v>
      </c>
      <c r="F358" s="30" t="s">
        <v>251</v>
      </c>
      <c r="G358" s="30" t="s">
        <v>218</v>
      </c>
      <c r="H358" s="30" t="s">
        <v>251</v>
      </c>
      <c r="I358" s="30" t="s">
        <v>256</v>
      </c>
      <c r="J358" s="30">
        <v>61160</v>
      </c>
      <c r="K358" s="29">
        <v>2017</v>
      </c>
      <c r="L358" s="29"/>
      <c r="M358" s="29">
        <v>2017</v>
      </c>
      <c r="N358" s="31">
        <v>64384</v>
      </c>
      <c r="O358" s="32" t="s">
        <v>389</v>
      </c>
      <c r="P358" s="33">
        <f t="shared" si="72"/>
        <v>0</v>
      </c>
      <c r="Q358" s="31">
        <f t="shared" si="73"/>
        <v>64384</v>
      </c>
      <c r="R358" s="43">
        <v>54000</v>
      </c>
      <c r="S358" s="34">
        <f t="shared" si="81"/>
        <v>0.8387</v>
      </c>
      <c r="T358" s="35">
        <f t="shared" si="82"/>
        <v>0</v>
      </c>
      <c r="U358" s="31">
        <f t="shared" si="83"/>
        <v>60701</v>
      </c>
      <c r="V358" s="35">
        <f t="shared" si="97"/>
        <v>-2</v>
      </c>
      <c r="W358" s="31">
        <f t="shared" si="98"/>
        <v>58880</v>
      </c>
      <c r="X358" s="34">
        <f t="shared" si="84"/>
        <v>0.91711956521739135</v>
      </c>
      <c r="Y358" s="29">
        <f t="shared" si="85"/>
        <v>-4880</v>
      </c>
      <c r="Z358" s="33">
        <f t="shared" si="86"/>
        <v>-4880</v>
      </c>
    </row>
    <row r="359" spans="1:26" s="36" customFormat="1">
      <c r="A359" s="29" t="s">
        <v>225</v>
      </c>
      <c r="B359" s="29" t="s">
        <v>234</v>
      </c>
      <c r="C359" s="42" t="s">
        <v>652</v>
      </c>
      <c r="D359" s="29"/>
      <c r="E359" s="30" t="s">
        <v>270</v>
      </c>
      <c r="F359" s="30" t="s">
        <v>251</v>
      </c>
      <c r="G359" s="30" t="s">
        <v>218</v>
      </c>
      <c r="H359" s="30" t="s">
        <v>251</v>
      </c>
      <c r="I359" s="30" t="s">
        <v>256</v>
      </c>
      <c r="J359" s="30">
        <v>61160</v>
      </c>
      <c r="K359" s="29">
        <v>2015</v>
      </c>
      <c r="L359" s="29"/>
      <c r="M359" s="29">
        <v>2015</v>
      </c>
      <c r="N359" s="31">
        <v>64384</v>
      </c>
      <c r="O359" s="32" t="s">
        <v>389</v>
      </c>
      <c r="P359" s="33">
        <f t="shared" si="72"/>
        <v>0</v>
      </c>
      <c r="Q359" s="31">
        <f t="shared" si="73"/>
        <v>64384</v>
      </c>
      <c r="R359" s="43">
        <v>57222</v>
      </c>
      <c r="S359" s="34">
        <f t="shared" si="81"/>
        <v>0.88880000000000003</v>
      </c>
      <c r="T359" s="35">
        <f t="shared" si="82"/>
        <v>2</v>
      </c>
      <c r="U359" s="31">
        <f t="shared" si="83"/>
        <v>60701</v>
      </c>
      <c r="V359" s="35">
        <f t="shared" si="97"/>
        <v>0</v>
      </c>
      <c r="W359" s="31">
        <f t="shared" si="98"/>
        <v>60701</v>
      </c>
      <c r="X359" s="34">
        <f t="shared" si="84"/>
        <v>0.94268628193934201</v>
      </c>
      <c r="Y359" s="29">
        <f t="shared" si="85"/>
        <v>-3479</v>
      </c>
      <c r="Z359" s="33">
        <f t="shared" si="86"/>
        <v>-3479</v>
      </c>
    </row>
    <row r="360" spans="1:26" s="36" customFormat="1">
      <c r="A360" s="29" t="s">
        <v>225</v>
      </c>
      <c r="B360" s="29" t="s">
        <v>234</v>
      </c>
      <c r="C360" s="42" t="s">
        <v>701</v>
      </c>
      <c r="D360" s="29"/>
      <c r="E360" s="30" t="s">
        <v>703</v>
      </c>
      <c r="F360" s="30" t="s">
        <v>251</v>
      </c>
      <c r="G360" s="30" t="s">
        <v>218</v>
      </c>
      <c r="H360" s="30" t="s">
        <v>251</v>
      </c>
      <c r="I360" s="30" t="s">
        <v>256</v>
      </c>
      <c r="J360" s="30">
        <v>61160</v>
      </c>
      <c r="K360" s="29">
        <v>2017</v>
      </c>
      <c r="L360" s="29"/>
      <c r="M360" s="29">
        <v>2017</v>
      </c>
      <c r="N360" s="31">
        <v>64384</v>
      </c>
      <c r="O360" s="32" t="s">
        <v>389</v>
      </c>
      <c r="P360" s="33">
        <f t="shared" si="72"/>
        <v>0</v>
      </c>
      <c r="Q360" s="31">
        <f t="shared" si="73"/>
        <v>64384</v>
      </c>
      <c r="R360" s="43">
        <v>54135</v>
      </c>
      <c r="S360" s="34">
        <f t="shared" si="81"/>
        <v>0.84079999999999999</v>
      </c>
      <c r="T360" s="35">
        <f t="shared" si="82"/>
        <v>0</v>
      </c>
      <c r="U360" s="31">
        <f t="shared" si="83"/>
        <v>60701</v>
      </c>
      <c r="V360" s="35">
        <f t="shared" si="97"/>
        <v>-2</v>
      </c>
      <c r="W360" s="31">
        <f t="shared" si="98"/>
        <v>58880</v>
      </c>
      <c r="X360" s="34">
        <f t="shared" si="84"/>
        <v>0.91941236413043481</v>
      </c>
      <c r="Y360" s="29">
        <f t="shared" si="85"/>
        <v>-4745</v>
      </c>
      <c r="Z360" s="33">
        <f t="shared" si="86"/>
        <v>-4745</v>
      </c>
    </row>
    <row r="361" spans="1:26" s="36" customFormat="1">
      <c r="A361" s="29" t="s">
        <v>225</v>
      </c>
      <c r="B361" s="29" t="s">
        <v>234</v>
      </c>
      <c r="C361" s="42" t="s">
        <v>698</v>
      </c>
      <c r="D361" s="29"/>
      <c r="E361" s="30" t="s">
        <v>270</v>
      </c>
      <c r="F361" s="30" t="s">
        <v>251</v>
      </c>
      <c r="G361" s="30" t="s">
        <v>218</v>
      </c>
      <c r="H361" s="30" t="s">
        <v>251</v>
      </c>
      <c r="I361" s="30" t="s">
        <v>256</v>
      </c>
      <c r="J361" s="30">
        <v>61160</v>
      </c>
      <c r="K361" s="29">
        <v>2017</v>
      </c>
      <c r="L361" s="29"/>
      <c r="M361" s="29">
        <v>2017</v>
      </c>
      <c r="N361" s="31">
        <v>64384</v>
      </c>
      <c r="O361" s="32" t="s">
        <v>389</v>
      </c>
      <c r="P361" s="33">
        <f t="shared" si="72"/>
        <v>0</v>
      </c>
      <c r="Q361" s="31">
        <f t="shared" si="73"/>
        <v>64384</v>
      </c>
      <c r="R361" s="43">
        <v>54000</v>
      </c>
      <c r="S361" s="34">
        <f t="shared" si="81"/>
        <v>0.8387</v>
      </c>
      <c r="T361" s="35">
        <f t="shared" si="82"/>
        <v>0</v>
      </c>
      <c r="U361" s="31">
        <f t="shared" si="83"/>
        <v>60701</v>
      </c>
      <c r="V361" s="35">
        <f t="shared" si="97"/>
        <v>-2</v>
      </c>
      <c r="W361" s="31">
        <f t="shared" si="98"/>
        <v>58880</v>
      </c>
      <c r="X361" s="34">
        <f t="shared" si="84"/>
        <v>0.91711956521739135</v>
      </c>
      <c r="Y361" s="29">
        <f t="shared" si="85"/>
        <v>-4880</v>
      </c>
      <c r="Z361" s="33">
        <f t="shared" si="86"/>
        <v>-4880</v>
      </c>
    </row>
    <row r="362" spans="1:26" s="36" customFormat="1">
      <c r="A362" s="29" t="s">
        <v>225</v>
      </c>
      <c r="B362" s="29" t="s">
        <v>234</v>
      </c>
      <c r="C362" s="42" t="s">
        <v>600</v>
      </c>
      <c r="D362" s="29"/>
      <c r="E362" s="30" t="s">
        <v>270</v>
      </c>
      <c r="F362" s="30" t="s">
        <v>251</v>
      </c>
      <c r="G362" s="30"/>
      <c r="H362" s="30" t="s">
        <v>251</v>
      </c>
      <c r="I362" s="30" t="s">
        <v>256</v>
      </c>
      <c r="J362" s="30">
        <v>61160</v>
      </c>
      <c r="K362" s="29">
        <v>2015</v>
      </c>
      <c r="L362" s="29"/>
      <c r="M362" s="29">
        <v>2015</v>
      </c>
      <c r="N362" s="31">
        <v>64384</v>
      </c>
      <c r="O362" s="32" t="s">
        <v>389</v>
      </c>
      <c r="P362" s="33">
        <f t="shared" si="72"/>
        <v>0</v>
      </c>
      <c r="Q362" s="31">
        <f t="shared" si="73"/>
        <v>64384</v>
      </c>
      <c r="R362" s="43">
        <v>54054</v>
      </c>
      <c r="S362" s="34">
        <f t="shared" si="81"/>
        <v>0.83960000000000001</v>
      </c>
      <c r="T362" s="35">
        <f t="shared" si="82"/>
        <v>2</v>
      </c>
      <c r="U362" s="31">
        <f t="shared" si="83"/>
        <v>60701</v>
      </c>
      <c r="V362" s="35">
        <f t="shared" si="97"/>
        <v>0</v>
      </c>
      <c r="W362" s="31">
        <f t="shared" si="98"/>
        <v>60701</v>
      </c>
      <c r="X362" s="34">
        <f t="shared" si="84"/>
        <v>0.89049603795654109</v>
      </c>
      <c r="Y362" s="29">
        <f t="shared" si="85"/>
        <v>-6647</v>
      </c>
      <c r="Z362" s="33">
        <f t="shared" si="86"/>
        <v>-6647</v>
      </c>
    </row>
    <row r="363" spans="1:26" s="36" customFormat="1">
      <c r="A363" s="29" t="s">
        <v>225</v>
      </c>
      <c r="B363" s="29" t="s">
        <v>234</v>
      </c>
      <c r="C363" s="42" t="s">
        <v>478</v>
      </c>
      <c r="D363" s="29"/>
      <c r="E363" s="30" t="s">
        <v>270</v>
      </c>
      <c r="F363" s="30" t="s">
        <v>251</v>
      </c>
      <c r="G363" s="30"/>
      <c r="H363" s="30" t="s">
        <v>251</v>
      </c>
      <c r="I363" s="30" t="s">
        <v>256</v>
      </c>
      <c r="J363" s="30">
        <v>61160</v>
      </c>
      <c r="K363" s="29">
        <v>2012</v>
      </c>
      <c r="L363" s="29"/>
      <c r="M363" s="29">
        <v>2012</v>
      </c>
      <c r="N363" s="31">
        <v>64384</v>
      </c>
      <c r="O363" s="32" t="s">
        <v>389</v>
      </c>
      <c r="P363" s="33">
        <f t="shared" si="72"/>
        <v>0</v>
      </c>
      <c r="Q363" s="31">
        <f t="shared" si="73"/>
        <v>64384</v>
      </c>
      <c r="R363" s="43">
        <v>59899</v>
      </c>
      <c r="S363" s="34">
        <f t="shared" si="81"/>
        <v>0.93030000000000002</v>
      </c>
      <c r="T363" s="35">
        <f t="shared" si="82"/>
        <v>5</v>
      </c>
      <c r="U363" s="31">
        <f t="shared" si="83"/>
        <v>60701</v>
      </c>
      <c r="V363" s="35">
        <f t="shared" si="97"/>
        <v>3</v>
      </c>
      <c r="W363" s="31">
        <f t="shared" si="98"/>
        <v>63433</v>
      </c>
      <c r="X363" s="34">
        <f t="shared" si="84"/>
        <v>0.94428767360837418</v>
      </c>
      <c r="Y363" s="29">
        <f t="shared" si="85"/>
        <v>-3534</v>
      </c>
      <c r="Z363" s="33">
        <f t="shared" si="86"/>
        <v>-3534</v>
      </c>
    </row>
    <row r="364" spans="1:26" s="36" customFormat="1">
      <c r="A364" s="29" t="s">
        <v>225</v>
      </c>
      <c r="B364" s="29" t="s">
        <v>234</v>
      </c>
      <c r="C364" s="42" t="s">
        <v>657</v>
      </c>
      <c r="D364" s="29"/>
      <c r="E364" s="30" t="s">
        <v>270</v>
      </c>
      <c r="F364" s="30" t="s">
        <v>251</v>
      </c>
      <c r="G364" s="30" t="s">
        <v>218</v>
      </c>
      <c r="H364" s="30" t="s">
        <v>251</v>
      </c>
      <c r="I364" s="30" t="s">
        <v>256</v>
      </c>
      <c r="J364" s="30">
        <v>61160</v>
      </c>
      <c r="K364" s="29">
        <v>2017</v>
      </c>
      <c r="L364" s="29"/>
      <c r="M364" s="29">
        <v>2017</v>
      </c>
      <c r="N364" s="31">
        <v>64384</v>
      </c>
      <c r="O364" s="32" t="s">
        <v>389</v>
      </c>
      <c r="P364" s="33">
        <f t="shared" si="72"/>
        <v>0</v>
      </c>
      <c r="Q364" s="31">
        <f t="shared" si="73"/>
        <v>64384</v>
      </c>
      <c r="R364" s="43">
        <v>55080</v>
      </c>
      <c r="S364" s="34">
        <f t="shared" si="81"/>
        <v>0.85550000000000004</v>
      </c>
      <c r="T364" s="35">
        <f t="shared" si="82"/>
        <v>0</v>
      </c>
      <c r="U364" s="31">
        <f t="shared" si="83"/>
        <v>60701</v>
      </c>
      <c r="V364" s="35">
        <f t="shared" si="97"/>
        <v>-2</v>
      </c>
      <c r="W364" s="31">
        <f t="shared" si="98"/>
        <v>58880</v>
      </c>
      <c r="X364" s="34">
        <f t="shared" si="84"/>
        <v>0.93546195652173914</v>
      </c>
      <c r="Y364" s="29">
        <f t="shared" si="85"/>
        <v>-3800</v>
      </c>
      <c r="Z364" s="33">
        <f t="shared" si="86"/>
        <v>-3800</v>
      </c>
    </row>
    <row r="365" spans="1:26" s="36" customFormat="1">
      <c r="A365" s="29" t="s">
        <v>225</v>
      </c>
      <c r="B365" s="29" t="s">
        <v>234</v>
      </c>
      <c r="C365" s="42" t="s">
        <v>695</v>
      </c>
      <c r="D365" s="29"/>
      <c r="E365" s="30" t="s">
        <v>270</v>
      </c>
      <c r="F365" s="30" t="s">
        <v>251</v>
      </c>
      <c r="G365" s="30" t="s">
        <v>218</v>
      </c>
      <c r="H365" s="30" t="s">
        <v>251</v>
      </c>
      <c r="I365" s="30" t="s">
        <v>256</v>
      </c>
      <c r="J365" s="30">
        <v>61160</v>
      </c>
      <c r="K365" s="29">
        <v>2017</v>
      </c>
      <c r="L365" s="29"/>
      <c r="M365" s="29">
        <v>2017</v>
      </c>
      <c r="N365" s="31">
        <v>64384</v>
      </c>
      <c r="O365" s="32" t="s">
        <v>389</v>
      </c>
      <c r="P365" s="33">
        <f t="shared" si="72"/>
        <v>0</v>
      </c>
      <c r="Q365" s="31">
        <f t="shared" si="73"/>
        <v>64384</v>
      </c>
      <c r="R365" s="43">
        <v>57000</v>
      </c>
      <c r="S365" s="34">
        <f t="shared" si="81"/>
        <v>0.88529999999999998</v>
      </c>
      <c r="T365" s="35">
        <f t="shared" si="82"/>
        <v>0</v>
      </c>
      <c r="U365" s="31">
        <f t="shared" si="83"/>
        <v>60701</v>
      </c>
      <c r="V365" s="35">
        <f t="shared" si="97"/>
        <v>-2</v>
      </c>
      <c r="W365" s="31">
        <f t="shared" si="98"/>
        <v>58880</v>
      </c>
      <c r="X365" s="34">
        <f t="shared" si="84"/>
        <v>0.96807065217391308</v>
      </c>
      <c r="Y365" s="29">
        <f t="shared" si="85"/>
        <v>-1880</v>
      </c>
      <c r="Z365" s="33">
        <f t="shared" si="86"/>
        <v>-1880</v>
      </c>
    </row>
    <row r="366" spans="1:26" s="36" customFormat="1">
      <c r="A366" s="29" t="s">
        <v>225</v>
      </c>
      <c r="B366" s="29" t="s">
        <v>234</v>
      </c>
      <c r="C366" s="42" t="s">
        <v>699</v>
      </c>
      <c r="D366" s="29"/>
      <c r="E366" s="30" t="s">
        <v>270</v>
      </c>
      <c r="F366" s="30" t="s">
        <v>251</v>
      </c>
      <c r="G366" s="30" t="s">
        <v>218</v>
      </c>
      <c r="H366" s="30" t="s">
        <v>251</v>
      </c>
      <c r="I366" s="30" t="s">
        <v>256</v>
      </c>
      <c r="J366" s="30">
        <v>61160</v>
      </c>
      <c r="K366" s="29">
        <v>2017</v>
      </c>
      <c r="L366" s="29"/>
      <c r="M366" s="29">
        <v>2017</v>
      </c>
      <c r="N366" s="31">
        <v>64384</v>
      </c>
      <c r="O366" s="32" t="s">
        <v>389</v>
      </c>
      <c r="P366" s="33">
        <f t="shared" si="72"/>
        <v>0</v>
      </c>
      <c r="Q366" s="31">
        <f t="shared" si="73"/>
        <v>64384</v>
      </c>
      <c r="R366" s="43">
        <v>60000</v>
      </c>
      <c r="S366" s="34">
        <f t="shared" si="81"/>
        <v>0.93189999999999995</v>
      </c>
      <c r="T366" s="35">
        <f t="shared" si="82"/>
        <v>0</v>
      </c>
      <c r="U366" s="31">
        <f t="shared" si="83"/>
        <v>60701</v>
      </c>
      <c r="V366" s="35">
        <f t="shared" si="97"/>
        <v>-2</v>
      </c>
      <c r="W366" s="31">
        <f t="shared" si="98"/>
        <v>58880</v>
      </c>
      <c r="X366" s="34">
        <f t="shared" si="84"/>
        <v>1.0190217391304348</v>
      </c>
      <c r="Y366" s="29">
        <f t="shared" si="85"/>
        <v>1120</v>
      </c>
      <c r="Z366" s="33">
        <f t="shared" si="86"/>
        <v>0</v>
      </c>
    </row>
    <row r="367" spans="1:26" s="36" customFormat="1">
      <c r="A367" s="29" t="s">
        <v>225</v>
      </c>
      <c r="B367" s="29" t="s">
        <v>234</v>
      </c>
      <c r="C367" s="42" t="s">
        <v>348</v>
      </c>
      <c r="D367" s="29"/>
      <c r="E367" s="30" t="s">
        <v>270</v>
      </c>
      <c r="F367" s="30" t="s">
        <v>251</v>
      </c>
      <c r="G367" s="30"/>
      <c r="H367" s="30" t="s">
        <v>251</v>
      </c>
      <c r="I367" s="30" t="s">
        <v>256</v>
      </c>
      <c r="J367" s="30">
        <v>61160</v>
      </c>
      <c r="K367" s="29">
        <v>2006</v>
      </c>
      <c r="L367" s="29"/>
      <c r="M367" s="29">
        <v>2006</v>
      </c>
      <c r="N367" s="31">
        <v>64384</v>
      </c>
      <c r="O367" s="32" t="s">
        <v>389</v>
      </c>
      <c r="P367" s="33">
        <f t="shared" si="72"/>
        <v>0</v>
      </c>
      <c r="Q367" s="31">
        <f t="shared" si="73"/>
        <v>64384</v>
      </c>
      <c r="R367" s="43">
        <v>57093</v>
      </c>
      <c r="S367" s="34">
        <f t="shared" si="81"/>
        <v>0.88680000000000003</v>
      </c>
      <c r="T367" s="35">
        <f t="shared" si="82"/>
        <v>11</v>
      </c>
      <c r="U367" s="31">
        <f t="shared" si="83"/>
        <v>60701</v>
      </c>
      <c r="V367" s="35">
        <f t="shared" si="97"/>
        <v>4</v>
      </c>
      <c r="W367" s="31">
        <f t="shared" si="98"/>
        <v>64343</v>
      </c>
      <c r="X367" s="34">
        <f t="shared" si="84"/>
        <v>0.88732263027835201</v>
      </c>
      <c r="Y367" s="29">
        <f t="shared" si="85"/>
        <v>-7250</v>
      </c>
      <c r="Z367" s="33">
        <f t="shared" si="86"/>
        <v>-7250</v>
      </c>
    </row>
    <row r="368" spans="1:26" s="36" customFormat="1">
      <c r="A368" s="29" t="s">
        <v>225</v>
      </c>
      <c r="B368" s="29" t="s">
        <v>234</v>
      </c>
      <c r="C368" s="42" t="s">
        <v>517</v>
      </c>
      <c r="D368" s="29"/>
      <c r="E368" s="30" t="s">
        <v>270</v>
      </c>
      <c r="F368" s="30" t="s">
        <v>251</v>
      </c>
      <c r="G368" s="30" t="s">
        <v>218</v>
      </c>
      <c r="H368" s="30" t="s">
        <v>251</v>
      </c>
      <c r="I368" s="30" t="s">
        <v>256</v>
      </c>
      <c r="J368" s="30">
        <v>61160</v>
      </c>
      <c r="K368" s="29">
        <v>2015</v>
      </c>
      <c r="L368" s="29"/>
      <c r="M368" s="29">
        <v>2015</v>
      </c>
      <c r="N368" s="31">
        <v>64384</v>
      </c>
      <c r="O368" s="32" t="s">
        <v>389</v>
      </c>
      <c r="P368" s="33">
        <f t="shared" si="72"/>
        <v>0</v>
      </c>
      <c r="Q368" s="31">
        <f t="shared" si="73"/>
        <v>64384</v>
      </c>
      <c r="R368" s="43">
        <v>55183</v>
      </c>
      <c r="S368" s="34">
        <f t="shared" si="81"/>
        <v>0.85709999999999997</v>
      </c>
      <c r="T368" s="35">
        <f t="shared" si="82"/>
        <v>2</v>
      </c>
      <c r="U368" s="31">
        <f t="shared" si="83"/>
        <v>60701</v>
      </c>
      <c r="V368" s="35">
        <f t="shared" si="97"/>
        <v>0</v>
      </c>
      <c r="W368" s="31">
        <f t="shared" si="98"/>
        <v>60701</v>
      </c>
      <c r="X368" s="34">
        <f t="shared" si="84"/>
        <v>0.90909540205268446</v>
      </c>
      <c r="Y368" s="29">
        <f t="shared" si="85"/>
        <v>-5518</v>
      </c>
      <c r="Z368" s="33">
        <f t="shared" si="86"/>
        <v>-5518</v>
      </c>
    </row>
    <row r="369" spans="1:26" s="36" customFormat="1">
      <c r="A369" s="29" t="s">
        <v>225</v>
      </c>
      <c r="B369" s="29" t="s">
        <v>234</v>
      </c>
      <c r="C369" s="42" t="s">
        <v>347</v>
      </c>
      <c r="D369" s="29"/>
      <c r="E369" s="30" t="s">
        <v>270</v>
      </c>
      <c r="F369" s="30" t="s">
        <v>251</v>
      </c>
      <c r="G369" s="30" t="s">
        <v>218</v>
      </c>
      <c r="H369" s="30" t="s">
        <v>251</v>
      </c>
      <c r="I369" s="30" t="s">
        <v>256</v>
      </c>
      <c r="J369" s="30">
        <v>61160</v>
      </c>
      <c r="K369" s="29">
        <v>2008</v>
      </c>
      <c r="L369" s="29"/>
      <c r="M369" s="29">
        <v>2008</v>
      </c>
      <c r="N369" s="31">
        <v>64384</v>
      </c>
      <c r="O369" s="32" t="s">
        <v>389</v>
      </c>
      <c r="P369" s="33">
        <f t="shared" si="72"/>
        <v>0</v>
      </c>
      <c r="Q369" s="31">
        <f t="shared" si="73"/>
        <v>64384</v>
      </c>
      <c r="R369" s="43">
        <v>56699</v>
      </c>
      <c r="S369" s="34">
        <f t="shared" si="81"/>
        <v>0.88060000000000005</v>
      </c>
      <c r="T369" s="35">
        <f t="shared" si="82"/>
        <v>9</v>
      </c>
      <c r="U369" s="31">
        <f t="shared" si="83"/>
        <v>60701</v>
      </c>
      <c r="V369" s="35">
        <f t="shared" si="97"/>
        <v>4</v>
      </c>
      <c r="W369" s="31">
        <f t="shared" si="98"/>
        <v>64343</v>
      </c>
      <c r="X369" s="34">
        <f t="shared" si="84"/>
        <v>0.88119919804796165</v>
      </c>
      <c r="Y369" s="29">
        <f t="shared" si="85"/>
        <v>-7644</v>
      </c>
      <c r="Z369" s="33">
        <f t="shared" si="86"/>
        <v>-7644</v>
      </c>
    </row>
    <row r="370" spans="1:26" s="36" customFormat="1">
      <c r="A370" s="29" t="s">
        <v>225</v>
      </c>
      <c r="B370" s="29" t="s">
        <v>234</v>
      </c>
      <c r="C370" s="42" t="s">
        <v>696</v>
      </c>
      <c r="D370" s="29"/>
      <c r="E370" s="30" t="s">
        <v>270</v>
      </c>
      <c r="F370" s="30" t="s">
        <v>251</v>
      </c>
      <c r="G370" s="30" t="s">
        <v>218</v>
      </c>
      <c r="H370" s="30" t="s">
        <v>251</v>
      </c>
      <c r="I370" s="30" t="s">
        <v>256</v>
      </c>
      <c r="J370" s="30">
        <v>61160</v>
      </c>
      <c r="K370" s="29">
        <v>2017</v>
      </c>
      <c r="L370" s="29"/>
      <c r="M370" s="29">
        <v>2017</v>
      </c>
      <c r="N370" s="31">
        <v>64384</v>
      </c>
      <c r="O370" s="32" t="s">
        <v>389</v>
      </c>
      <c r="P370" s="33">
        <f t="shared" si="72"/>
        <v>0</v>
      </c>
      <c r="Q370" s="31">
        <f t="shared" si="73"/>
        <v>64384</v>
      </c>
      <c r="R370" s="43">
        <v>60000</v>
      </c>
      <c r="S370" s="34">
        <f t="shared" si="81"/>
        <v>0.93189999999999995</v>
      </c>
      <c r="T370" s="35">
        <f t="shared" si="82"/>
        <v>0</v>
      </c>
      <c r="U370" s="31">
        <f t="shared" si="83"/>
        <v>60701</v>
      </c>
      <c r="V370" s="35">
        <f t="shared" si="97"/>
        <v>-2</v>
      </c>
      <c r="W370" s="31">
        <f t="shared" si="98"/>
        <v>58880</v>
      </c>
      <c r="X370" s="34">
        <f t="shared" si="84"/>
        <v>1.0190217391304348</v>
      </c>
      <c r="Y370" s="29">
        <f t="shared" si="85"/>
        <v>1120</v>
      </c>
      <c r="Z370" s="33">
        <f t="shared" si="86"/>
        <v>0</v>
      </c>
    </row>
    <row r="371" spans="1:26" s="36" customFormat="1">
      <c r="A371" s="29" t="s">
        <v>225</v>
      </c>
      <c r="B371" s="29" t="s">
        <v>234</v>
      </c>
      <c r="C371" s="42" t="s">
        <v>702</v>
      </c>
      <c r="D371" s="29"/>
      <c r="E371" s="30" t="s">
        <v>270</v>
      </c>
      <c r="F371" s="30" t="s">
        <v>251</v>
      </c>
      <c r="G371" s="30" t="s">
        <v>218</v>
      </c>
      <c r="H371" s="30" t="s">
        <v>251</v>
      </c>
      <c r="I371" s="30" t="s">
        <v>256</v>
      </c>
      <c r="J371" s="30">
        <v>61160</v>
      </c>
      <c r="K371" s="29">
        <v>2017</v>
      </c>
      <c r="L371" s="29"/>
      <c r="M371" s="29">
        <v>2017</v>
      </c>
      <c r="N371" s="31">
        <v>64384</v>
      </c>
      <c r="O371" s="32" t="s">
        <v>389</v>
      </c>
      <c r="P371" s="33">
        <f t="shared" si="72"/>
        <v>0</v>
      </c>
      <c r="Q371" s="31">
        <f t="shared" si="73"/>
        <v>64384</v>
      </c>
      <c r="R371" s="43">
        <v>54000</v>
      </c>
      <c r="S371" s="34">
        <f t="shared" si="81"/>
        <v>0.8387</v>
      </c>
      <c r="T371" s="35">
        <f t="shared" si="82"/>
        <v>0</v>
      </c>
      <c r="U371" s="31">
        <f t="shared" si="83"/>
        <v>60701</v>
      </c>
      <c r="V371" s="35">
        <f t="shared" si="97"/>
        <v>-2</v>
      </c>
      <c r="W371" s="31">
        <f t="shared" si="98"/>
        <v>58880</v>
      </c>
      <c r="X371" s="34">
        <f t="shared" si="84"/>
        <v>0.91711956521739135</v>
      </c>
      <c r="Y371" s="29">
        <f t="shared" si="85"/>
        <v>-4880</v>
      </c>
      <c r="Z371" s="33">
        <f t="shared" si="86"/>
        <v>-4880</v>
      </c>
    </row>
    <row r="372" spans="1:26" s="36" customFormat="1">
      <c r="A372" s="29" t="s">
        <v>225</v>
      </c>
      <c r="B372" s="29" t="s">
        <v>234</v>
      </c>
      <c r="C372" s="42" t="s">
        <v>728</v>
      </c>
      <c r="D372" s="29"/>
      <c r="E372" s="30" t="s">
        <v>270</v>
      </c>
      <c r="F372" s="30" t="s">
        <v>251</v>
      </c>
      <c r="G372" s="30" t="s">
        <v>218</v>
      </c>
      <c r="H372" s="30" t="s">
        <v>251</v>
      </c>
      <c r="I372" s="30" t="s">
        <v>256</v>
      </c>
      <c r="J372" s="30">
        <v>61160</v>
      </c>
      <c r="K372" s="29">
        <v>2017</v>
      </c>
      <c r="L372" s="29"/>
      <c r="M372" s="29">
        <v>2017</v>
      </c>
      <c r="N372" s="31">
        <v>64384</v>
      </c>
      <c r="O372" s="32" t="s">
        <v>389</v>
      </c>
      <c r="P372" s="33">
        <f t="shared" si="72"/>
        <v>0</v>
      </c>
      <c r="Q372" s="31">
        <f t="shared" si="73"/>
        <v>64384</v>
      </c>
      <c r="R372" s="43">
        <v>61500</v>
      </c>
      <c r="S372" s="34">
        <f t="shared" si="81"/>
        <v>0.95520000000000005</v>
      </c>
      <c r="T372" s="35">
        <f t="shared" si="82"/>
        <v>0</v>
      </c>
      <c r="U372" s="31">
        <f t="shared" si="83"/>
        <v>60701</v>
      </c>
      <c r="V372" s="35">
        <f t="shared" si="97"/>
        <v>-2</v>
      </c>
      <c r="W372" s="31">
        <f t="shared" si="98"/>
        <v>58880</v>
      </c>
      <c r="X372" s="34">
        <f t="shared" si="84"/>
        <v>1.0444972826086956</v>
      </c>
      <c r="Y372" s="29">
        <f t="shared" si="85"/>
        <v>2620</v>
      </c>
      <c r="Z372" s="33">
        <f t="shared" si="86"/>
        <v>0</v>
      </c>
    </row>
    <row r="373" spans="1:26" s="36" customFormat="1">
      <c r="A373" s="29" t="s">
        <v>225</v>
      </c>
      <c r="B373" s="29" t="s">
        <v>234</v>
      </c>
      <c r="C373" s="42" t="s">
        <v>376</v>
      </c>
      <c r="D373" s="29">
        <v>0.5</v>
      </c>
      <c r="E373" s="30" t="s">
        <v>259</v>
      </c>
      <c r="F373" s="30" t="s">
        <v>435</v>
      </c>
      <c r="G373" s="30" t="s">
        <v>218</v>
      </c>
      <c r="H373" s="30" t="s">
        <v>251</v>
      </c>
      <c r="I373" s="30" t="s">
        <v>256</v>
      </c>
      <c r="J373" s="30">
        <v>61160</v>
      </c>
      <c r="K373" s="29">
        <v>2014</v>
      </c>
      <c r="L373" s="29"/>
      <c r="M373" s="29">
        <v>2010</v>
      </c>
      <c r="N373" s="31">
        <v>64384</v>
      </c>
      <c r="O373" s="32" t="s">
        <v>389</v>
      </c>
      <c r="P373" s="33">
        <f t="shared" si="72"/>
        <v>3219.2000000000003</v>
      </c>
      <c r="Q373" s="31">
        <f t="shared" si="73"/>
        <v>67603.199999999997</v>
      </c>
      <c r="R373" s="43">
        <v>69473</v>
      </c>
      <c r="S373" s="34">
        <f t="shared" si="81"/>
        <v>1.0277000000000001</v>
      </c>
      <c r="T373" s="35">
        <f t="shared" si="82"/>
        <v>3</v>
      </c>
      <c r="U373" s="31">
        <f t="shared" si="83"/>
        <v>63736</v>
      </c>
      <c r="V373" s="35">
        <f t="shared" si="97"/>
        <v>1</v>
      </c>
      <c r="W373" s="31">
        <f t="shared" si="98"/>
        <v>64692</v>
      </c>
      <c r="X373" s="34">
        <f t="shared" si="84"/>
        <v>1.07390403759352</v>
      </c>
      <c r="Y373" s="29">
        <f t="shared" si="85"/>
        <v>4781</v>
      </c>
      <c r="Z373" s="33">
        <f t="shared" si="86"/>
        <v>0</v>
      </c>
    </row>
    <row r="374" spans="1:26" s="36" customFormat="1">
      <c r="A374" s="29" t="s">
        <v>225</v>
      </c>
      <c r="B374" s="29" t="s">
        <v>234</v>
      </c>
      <c r="C374" s="42" t="s">
        <v>526</v>
      </c>
      <c r="D374" s="29"/>
      <c r="E374" s="30" t="s">
        <v>270</v>
      </c>
      <c r="F374" s="30" t="s">
        <v>435</v>
      </c>
      <c r="G374" s="30" t="s">
        <v>218</v>
      </c>
      <c r="H374" s="30" t="s">
        <v>251</v>
      </c>
      <c r="I374" s="30" t="s">
        <v>256</v>
      </c>
      <c r="J374" s="30">
        <v>61160</v>
      </c>
      <c r="K374" s="29">
        <v>2014</v>
      </c>
      <c r="L374" s="29"/>
      <c r="M374" s="29">
        <v>2014</v>
      </c>
      <c r="N374" s="31">
        <v>64384</v>
      </c>
      <c r="O374" s="32" t="s">
        <v>389</v>
      </c>
      <c r="P374" s="33">
        <f t="shared" si="72"/>
        <v>0</v>
      </c>
      <c r="Q374" s="31">
        <f t="shared" si="73"/>
        <v>64384</v>
      </c>
      <c r="R374" s="43">
        <v>55183</v>
      </c>
      <c r="S374" s="34">
        <f t="shared" si="81"/>
        <v>0.85709999999999997</v>
      </c>
      <c r="T374" s="35">
        <f t="shared" si="82"/>
        <v>3</v>
      </c>
      <c r="U374" s="31">
        <f t="shared" si="83"/>
        <v>60701</v>
      </c>
      <c r="V374" s="35">
        <f t="shared" si="97"/>
        <v>1</v>
      </c>
      <c r="W374" s="31">
        <f t="shared" si="98"/>
        <v>61612</v>
      </c>
      <c r="X374" s="34">
        <f t="shared" si="84"/>
        <v>0.89565344413425951</v>
      </c>
      <c r="Y374" s="29">
        <f t="shared" si="85"/>
        <v>-6429</v>
      </c>
      <c r="Z374" s="33">
        <f t="shared" si="86"/>
        <v>-6429</v>
      </c>
    </row>
    <row r="375" spans="1:26" s="36" customFormat="1">
      <c r="A375" s="29" t="s">
        <v>225</v>
      </c>
      <c r="B375" s="29" t="s">
        <v>241</v>
      </c>
      <c r="C375" s="42" t="s">
        <v>44</v>
      </c>
      <c r="D375" s="29"/>
      <c r="E375" s="30" t="s">
        <v>263</v>
      </c>
      <c r="F375" s="30" t="s">
        <v>435</v>
      </c>
      <c r="G375" s="30"/>
      <c r="H375" s="30" t="s">
        <v>252</v>
      </c>
      <c r="I375" s="30" t="s">
        <v>257</v>
      </c>
      <c r="J375" s="30">
        <v>61120</v>
      </c>
      <c r="K375" s="29">
        <v>1983</v>
      </c>
      <c r="L375" s="29"/>
      <c r="M375" s="29">
        <v>1975</v>
      </c>
      <c r="N375" s="31">
        <v>89306</v>
      </c>
      <c r="O375" s="32" t="s">
        <v>192</v>
      </c>
      <c r="P375" s="33">
        <f t="shared" ref="P375:P438" si="99">IF(D375&lt;&gt;0,N375*D375*0.1,0)</f>
        <v>0</v>
      </c>
      <c r="Q375" s="31">
        <f t="shared" ref="Q375:Q438" si="100">N375+P375</f>
        <v>89306</v>
      </c>
      <c r="R375" s="43">
        <v>90366</v>
      </c>
      <c r="S375" s="34">
        <f t="shared" si="81"/>
        <v>1.0119</v>
      </c>
      <c r="T375" s="35">
        <f t="shared" si="82"/>
        <v>34</v>
      </c>
      <c r="U375" s="31">
        <f t="shared" si="83"/>
        <v>84198</v>
      </c>
      <c r="V375" s="35">
        <f>IF(T375&gt;$E$2,$E$2+(T375-$E$2)/2-$D$2,T375-$D$2)</f>
        <v>16</v>
      </c>
      <c r="W375" s="31">
        <f>ROUND(U375+(U375*$I$2*V375),0)</f>
        <v>97670</v>
      </c>
      <c r="X375" s="34">
        <f t="shared" si="84"/>
        <v>0.92521756936623323</v>
      </c>
      <c r="Y375" s="29">
        <f t="shared" si="85"/>
        <v>-7304</v>
      </c>
      <c r="Z375" s="33">
        <f t="shared" si="86"/>
        <v>-7304</v>
      </c>
    </row>
    <row r="376" spans="1:26" s="36" customFormat="1">
      <c r="A376" s="29" t="s">
        <v>225</v>
      </c>
      <c r="B376" s="29" t="s">
        <v>241</v>
      </c>
      <c r="C376" s="42" t="s">
        <v>63</v>
      </c>
      <c r="D376" s="29">
        <v>1</v>
      </c>
      <c r="E376" s="30" t="s">
        <v>259</v>
      </c>
      <c r="F376" s="30" t="s">
        <v>435</v>
      </c>
      <c r="G376" s="30" t="s">
        <v>218</v>
      </c>
      <c r="H376" s="30" t="s">
        <v>252</v>
      </c>
      <c r="I376" s="30" t="s">
        <v>257</v>
      </c>
      <c r="J376" s="30">
        <v>61120</v>
      </c>
      <c r="K376" s="29">
        <v>1990</v>
      </c>
      <c r="L376" s="29"/>
      <c r="M376" s="29">
        <v>1979</v>
      </c>
      <c r="N376" s="31">
        <v>89306</v>
      </c>
      <c r="O376" s="32" t="s">
        <v>192</v>
      </c>
      <c r="P376" s="33">
        <f t="shared" si="99"/>
        <v>8930.6</v>
      </c>
      <c r="Q376" s="31">
        <f t="shared" si="100"/>
        <v>98236.6</v>
      </c>
      <c r="R376" s="43">
        <v>88779</v>
      </c>
      <c r="S376" s="34">
        <f t="shared" si="81"/>
        <v>0.90369999999999995</v>
      </c>
      <c r="T376" s="35">
        <f t="shared" si="82"/>
        <v>27</v>
      </c>
      <c r="U376" s="31">
        <f t="shared" si="83"/>
        <v>92617</v>
      </c>
      <c r="V376" s="35">
        <f>IF(T376&gt;$E$2,$E$2+(T376-$E$2)/2-$D$2,T376-$D$2)</f>
        <v>12.5</v>
      </c>
      <c r="W376" s="31">
        <f>ROUND(U376+(U376*$I$2*V376),0)</f>
        <v>104194</v>
      </c>
      <c r="X376" s="34">
        <f t="shared" si="84"/>
        <v>0.85205482081501815</v>
      </c>
      <c r="Y376" s="29">
        <f t="shared" si="85"/>
        <v>-15415</v>
      </c>
      <c r="Z376" s="33">
        <f t="shared" si="86"/>
        <v>-15415</v>
      </c>
    </row>
    <row r="377" spans="1:26" s="36" customFormat="1">
      <c r="A377" s="29" t="s">
        <v>225</v>
      </c>
      <c r="B377" s="29" t="s">
        <v>241</v>
      </c>
      <c r="C377" s="42" t="s">
        <v>154</v>
      </c>
      <c r="D377" s="29">
        <v>1</v>
      </c>
      <c r="E377" s="30" t="s">
        <v>259</v>
      </c>
      <c r="F377" s="30" t="s">
        <v>435</v>
      </c>
      <c r="G377" s="30"/>
      <c r="H377" s="30" t="s">
        <v>252</v>
      </c>
      <c r="I377" s="30" t="s">
        <v>257</v>
      </c>
      <c r="J377" s="30">
        <v>61120</v>
      </c>
      <c r="K377" s="29">
        <v>1997</v>
      </c>
      <c r="L377" s="29"/>
      <c r="M377" s="29">
        <v>1982</v>
      </c>
      <c r="N377" s="31">
        <v>89306</v>
      </c>
      <c r="O377" s="32" t="s">
        <v>192</v>
      </c>
      <c r="P377" s="33">
        <f t="shared" si="99"/>
        <v>8930.6</v>
      </c>
      <c r="Q377" s="31">
        <f t="shared" si="100"/>
        <v>98236.6</v>
      </c>
      <c r="R377" s="43">
        <v>89938</v>
      </c>
      <c r="S377" s="34">
        <f t="shared" si="81"/>
        <v>0.91549999999999998</v>
      </c>
      <c r="T377" s="35">
        <f t="shared" si="82"/>
        <v>20</v>
      </c>
      <c r="U377" s="31">
        <f t="shared" si="83"/>
        <v>92617</v>
      </c>
      <c r="V377" s="35">
        <f>IF(T377&gt;$E$2,$E$2+(T377-$E$2)/2-$D$2,T377-$D$2)</f>
        <v>9</v>
      </c>
      <c r="W377" s="31">
        <f>ROUND(U377+(U377*$I$2*V377),0)</f>
        <v>100953</v>
      </c>
      <c r="X377" s="34">
        <f t="shared" si="84"/>
        <v>0.89088982001525463</v>
      </c>
      <c r="Y377" s="29">
        <f t="shared" si="85"/>
        <v>-11015</v>
      </c>
      <c r="Z377" s="33">
        <f t="shared" si="86"/>
        <v>-11015</v>
      </c>
    </row>
    <row r="378" spans="1:26" s="36" customFormat="1">
      <c r="A378" s="29" t="s">
        <v>225</v>
      </c>
      <c r="B378" s="29" t="s">
        <v>241</v>
      </c>
      <c r="C378" s="42" t="s">
        <v>350</v>
      </c>
      <c r="D378" s="29"/>
      <c r="E378" s="30" t="s">
        <v>311</v>
      </c>
      <c r="F378" s="30" t="s">
        <v>435</v>
      </c>
      <c r="G378" s="30"/>
      <c r="H378" s="30" t="s">
        <v>252</v>
      </c>
      <c r="I378" s="30" t="s">
        <v>329</v>
      </c>
      <c r="J378" s="30">
        <v>61140</v>
      </c>
      <c r="K378" s="29">
        <v>2014</v>
      </c>
      <c r="L378" s="29"/>
      <c r="M378" s="29">
        <v>2008</v>
      </c>
      <c r="N378" s="31">
        <v>72597</v>
      </c>
      <c r="O378" s="32" t="s">
        <v>192</v>
      </c>
      <c r="P378" s="33">
        <f t="shared" si="99"/>
        <v>0</v>
      </c>
      <c r="Q378" s="31">
        <f t="shared" si="100"/>
        <v>72597</v>
      </c>
      <c r="R378" s="43">
        <v>63502</v>
      </c>
      <c r="S378" s="34">
        <f t="shared" si="81"/>
        <v>0.87470000000000003</v>
      </c>
      <c r="T378" s="35">
        <f t="shared" si="82"/>
        <v>3</v>
      </c>
      <c r="U378" s="31">
        <f t="shared" si="83"/>
        <v>68444</v>
      </c>
      <c r="V378" s="35">
        <f>IF(T378&gt;$E$3,$E$3-$D$3,T378-$D$3)</f>
        <v>0</v>
      </c>
      <c r="W378" s="31">
        <f>ROUND(U378+(U378*$I$3*V378),0)</f>
        <v>68444</v>
      </c>
      <c r="X378" s="34">
        <f t="shared" si="84"/>
        <v>0.92779498568172525</v>
      </c>
      <c r="Y378" s="29">
        <f t="shared" si="85"/>
        <v>-4942</v>
      </c>
      <c r="Z378" s="33">
        <f t="shared" si="86"/>
        <v>-4942</v>
      </c>
    </row>
    <row r="379" spans="1:26" s="36" customFormat="1">
      <c r="A379" s="29" t="s">
        <v>225</v>
      </c>
      <c r="B379" s="29" t="s">
        <v>241</v>
      </c>
      <c r="C379" s="42" t="s">
        <v>369</v>
      </c>
      <c r="D379" s="29">
        <v>1</v>
      </c>
      <c r="E379" s="30" t="s">
        <v>262</v>
      </c>
      <c r="F379" s="30" t="s">
        <v>435</v>
      </c>
      <c r="G379" s="30" t="s">
        <v>218</v>
      </c>
      <c r="H379" s="30" t="s">
        <v>252</v>
      </c>
      <c r="I379" s="30" t="s">
        <v>329</v>
      </c>
      <c r="J379" s="30">
        <v>61140</v>
      </c>
      <c r="K379" s="29">
        <v>2017</v>
      </c>
      <c r="L379" s="29"/>
      <c r="M379" s="29">
        <v>2008</v>
      </c>
      <c r="N379" s="31">
        <v>72597</v>
      </c>
      <c r="O379" s="32" t="s">
        <v>192</v>
      </c>
      <c r="P379" s="33">
        <f t="shared" si="99"/>
        <v>7259.7000000000007</v>
      </c>
      <c r="Q379" s="31">
        <f t="shared" si="100"/>
        <v>79856.7</v>
      </c>
      <c r="R379" s="43">
        <v>63696</v>
      </c>
      <c r="S379" s="34">
        <f t="shared" si="81"/>
        <v>0.79759999999999998</v>
      </c>
      <c r="T379" s="35">
        <f t="shared" si="82"/>
        <v>0</v>
      </c>
      <c r="U379" s="31">
        <f t="shared" si="83"/>
        <v>75289</v>
      </c>
      <c r="V379" s="35">
        <f>IF(T379&gt;$E$3,$E$3-$D$3,T379-$D$3)</f>
        <v>-3</v>
      </c>
      <c r="W379" s="31">
        <f>ROUND(U379+(U379*$I$3*V379),0)</f>
        <v>71901</v>
      </c>
      <c r="X379" s="34">
        <f t="shared" si="84"/>
        <v>0.88588475820920431</v>
      </c>
      <c r="Y379" s="29">
        <f t="shared" si="85"/>
        <v>-8205</v>
      </c>
      <c r="Z379" s="33">
        <f t="shared" si="86"/>
        <v>-8205</v>
      </c>
    </row>
    <row r="380" spans="1:26" s="36" customFormat="1">
      <c r="A380" s="29" t="s">
        <v>225</v>
      </c>
      <c r="B380" s="29" t="s">
        <v>241</v>
      </c>
      <c r="C380" s="42" t="s">
        <v>660</v>
      </c>
      <c r="D380" s="29"/>
      <c r="E380" s="30" t="s">
        <v>428</v>
      </c>
      <c r="F380" s="30" t="s">
        <v>435</v>
      </c>
      <c r="G380" s="30"/>
      <c r="H380" s="30" t="s">
        <v>253</v>
      </c>
      <c r="I380" s="30" t="s">
        <v>255</v>
      </c>
      <c r="J380" s="30">
        <v>61150</v>
      </c>
      <c r="K380" s="29">
        <v>2017</v>
      </c>
      <c r="L380" s="29"/>
      <c r="M380" s="29">
        <v>2017</v>
      </c>
      <c r="N380" s="31">
        <v>63081</v>
      </c>
      <c r="O380" s="32" t="s">
        <v>192</v>
      </c>
      <c r="P380" s="33">
        <f t="shared" si="99"/>
        <v>0</v>
      </c>
      <c r="Q380" s="31">
        <f t="shared" si="100"/>
        <v>63081</v>
      </c>
      <c r="R380" s="43">
        <v>54762</v>
      </c>
      <c r="S380" s="34">
        <f t="shared" si="81"/>
        <v>0.86809999999999998</v>
      </c>
      <c r="T380" s="35">
        <f t="shared" si="82"/>
        <v>0</v>
      </c>
      <c r="U380" s="31">
        <f t="shared" si="83"/>
        <v>59473</v>
      </c>
      <c r="V380" s="35">
        <f>IF(T380&gt;$E$4,$E$4-$D$4,T380-$D$4)</f>
        <v>-2</v>
      </c>
      <c r="W380" s="31">
        <f>ROUND(U380+(U380*$I$4*V380),0)</f>
        <v>57689</v>
      </c>
      <c r="X380" s="34">
        <f t="shared" si="84"/>
        <v>0.94926242437899777</v>
      </c>
      <c r="Y380" s="29">
        <f t="shared" si="85"/>
        <v>-2927</v>
      </c>
      <c r="Z380" s="33">
        <f t="shared" si="86"/>
        <v>-2927</v>
      </c>
    </row>
    <row r="381" spans="1:26" s="36" customFormat="1">
      <c r="A381" s="29" t="s">
        <v>225</v>
      </c>
      <c r="B381" s="29" t="s">
        <v>241</v>
      </c>
      <c r="C381" s="42" t="s">
        <v>416</v>
      </c>
      <c r="D381" s="29"/>
      <c r="E381" s="30" t="s">
        <v>428</v>
      </c>
      <c r="F381" s="30" t="s">
        <v>435</v>
      </c>
      <c r="G381" s="30"/>
      <c r="H381" s="30" t="s">
        <v>253</v>
      </c>
      <c r="I381" s="30" t="s">
        <v>255</v>
      </c>
      <c r="J381" s="30">
        <v>61150</v>
      </c>
      <c r="K381" s="29">
        <v>2012</v>
      </c>
      <c r="L381" s="29"/>
      <c r="M381" s="29">
        <v>2011</v>
      </c>
      <c r="N381" s="31">
        <v>63081</v>
      </c>
      <c r="O381" s="32" t="s">
        <v>192</v>
      </c>
      <c r="P381" s="33">
        <f t="shared" si="99"/>
        <v>0</v>
      </c>
      <c r="Q381" s="31">
        <f t="shared" si="100"/>
        <v>63081</v>
      </c>
      <c r="R381" s="43">
        <v>57005</v>
      </c>
      <c r="S381" s="34">
        <f t="shared" si="81"/>
        <v>0.90369999999999995</v>
      </c>
      <c r="T381" s="35">
        <f t="shared" si="82"/>
        <v>5</v>
      </c>
      <c r="U381" s="31">
        <f t="shared" si="83"/>
        <v>59473</v>
      </c>
      <c r="V381" s="35">
        <f>IF(T381&gt;$E$4,$E$4-$D$4,T381-$D$4)</f>
        <v>3</v>
      </c>
      <c r="W381" s="31">
        <f>ROUND(U381+(U381*$I$4*V381),0)</f>
        <v>62149</v>
      </c>
      <c r="X381" s="34">
        <f t="shared" si="84"/>
        <v>0.91723117025213596</v>
      </c>
      <c r="Y381" s="29">
        <f t="shared" si="85"/>
        <v>-5144</v>
      </c>
      <c r="Z381" s="33">
        <f t="shared" si="86"/>
        <v>-5144</v>
      </c>
    </row>
    <row r="382" spans="1:26" s="36" customFormat="1">
      <c r="A382" s="29" t="s">
        <v>225</v>
      </c>
      <c r="B382" s="29" t="s">
        <v>241</v>
      </c>
      <c r="C382" s="42" t="s">
        <v>659</v>
      </c>
      <c r="D382" s="29"/>
      <c r="E382" s="30" t="s">
        <v>428</v>
      </c>
      <c r="F382" s="30" t="s">
        <v>435</v>
      </c>
      <c r="G382" s="30" t="s">
        <v>218</v>
      </c>
      <c r="H382" s="30" t="s">
        <v>251</v>
      </c>
      <c r="I382" s="30" t="s">
        <v>256</v>
      </c>
      <c r="J382" s="30">
        <v>61160</v>
      </c>
      <c r="K382" s="29">
        <v>2017</v>
      </c>
      <c r="L382" s="29"/>
      <c r="M382" s="29">
        <v>2017</v>
      </c>
      <c r="N382" s="31">
        <v>52027</v>
      </c>
      <c r="O382" s="32" t="s">
        <v>192</v>
      </c>
      <c r="P382" s="33">
        <f t="shared" si="99"/>
        <v>0</v>
      </c>
      <c r="Q382" s="31">
        <f t="shared" si="100"/>
        <v>52027</v>
      </c>
      <c r="R382" s="43">
        <v>53675</v>
      </c>
      <c r="S382" s="34">
        <f t="shared" si="81"/>
        <v>1.0317000000000001</v>
      </c>
      <c r="T382" s="35">
        <f t="shared" si="82"/>
        <v>0</v>
      </c>
      <c r="U382" s="31">
        <f t="shared" si="83"/>
        <v>49051</v>
      </c>
      <c r="V382" s="35">
        <f>IF(T382&gt;$E$6,$E$6-$D$6,T382-$D$6)</f>
        <v>-2</v>
      </c>
      <c r="W382" s="31">
        <f>ROUND(U382+(U382*$I$6*V382),0)</f>
        <v>47579</v>
      </c>
      <c r="X382" s="34">
        <f t="shared" si="84"/>
        <v>1.1281237520754954</v>
      </c>
      <c r="Y382" s="29">
        <f t="shared" si="85"/>
        <v>6096</v>
      </c>
      <c r="Z382" s="33">
        <f t="shared" si="86"/>
        <v>0</v>
      </c>
    </row>
    <row r="383" spans="1:26" s="36" customFormat="1">
      <c r="A383" s="29" t="s">
        <v>225</v>
      </c>
      <c r="B383" s="29" t="s">
        <v>242</v>
      </c>
      <c r="C383" s="42" t="s">
        <v>335</v>
      </c>
      <c r="D383" s="29"/>
      <c r="E383" s="30" t="s">
        <v>259</v>
      </c>
      <c r="F383" s="30" t="s">
        <v>435</v>
      </c>
      <c r="G383" s="30"/>
      <c r="H383" s="30" t="s">
        <v>252</v>
      </c>
      <c r="I383" s="30" t="s">
        <v>257</v>
      </c>
      <c r="J383" s="30">
        <v>61120</v>
      </c>
      <c r="K383" s="29">
        <v>2013</v>
      </c>
      <c r="L383" s="29"/>
      <c r="M383" s="29">
        <v>1987</v>
      </c>
      <c r="N383" s="31">
        <v>89306</v>
      </c>
      <c r="O383" s="32" t="s">
        <v>192</v>
      </c>
      <c r="P383" s="33">
        <f t="shared" si="99"/>
        <v>0</v>
      </c>
      <c r="Q383" s="31">
        <f t="shared" si="100"/>
        <v>89306</v>
      </c>
      <c r="R383" s="43">
        <v>80756</v>
      </c>
      <c r="S383" s="34">
        <f t="shared" si="81"/>
        <v>0.90429999999999999</v>
      </c>
      <c r="T383" s="35">
        <f t="shared" si="82"/>
        <v>4</v>
      </c>
      <c r="U383" s="31">
        <f t="shared" si="83"/>
        <v>84198</v>
      </c>
      <c r="V383" s="35">
        <f>IF(T383&gt;$E$2,$E$2+(T383-$E$2)/2-$D$2,T383-$D$2)</f>
        <v>-7</v>
      </c>
      <c r="W383" s="31">
        <f>ROUND(U383+(U383*$I$2*V383),0)</f>
        <v>78304</v>
      </c>
      <c r="X383" s="34">
        <f t="shared" si="84"/>
        <v>1.0313138536984061</v>
      </c>
      <c r="Y383" s="29">
        <f t="shared" si="85"/>
        <v>2452</v>
      </c>
      <c r="Z383" s="33">
        <f t="shared" si="86"/>
        <v>0</v>
      </c>
    </row>
    <row r="384" spans="1:26" s="36" customFormat="1">
      <c r="A384" s="29" t="s">
        <v>225</v>
      </c>
      <c r="B384" s="29" t="s">
        <v>242</v>
      </c>
      <c r="C384" s="42" t="s">
        <v>370</v>
      </c>
      <c r="D384" s="29"/>
      <c r="E384" s="30" t="s">
        <v>260</v>
      </c>
      <c r="F384" s="30" t="s">
        <v>435</v>
      </c>
      <c r="G384" s="30" t="s">
        <v>218</v>
      </c>
      <c r="H384" s="30" t="s">
        <v>252</v>
      </c>
      <c r="I384" s="30" t="s">
        <v>329</v>
      </c>
      <c r="J384" s="30">
        <v>61140</v>
      </c>
      <c r="K384" s="29">
        <v>2015</v>
      </c>
      <c r="L384" s="29"/>
      <c r="M384" s="29">
        <v>2005</v>
      </c>
      <c r="N384" s="31">
        <v>72597</v>
      </c>
      <c r="O384" s="32" t="s">
        <v>192</v>
      </c>
      <c r="P384" s="33">
        <f t="shared" si="99"/>
        <v>0</v>
      </c>
      <c r="Q384" s="31">
        <f t="shared" si="100"/>
        <v>72597</v>
      </c>
      <c r="R384" s="43">
        <v>61943</v>
      </c>
      <c r="S384" s="34">
        <f t="shared" si="81"/>
        <v>0.85319999999999996</v>
      </c>
      <c r="T384" s="35">
        <f t="shared" si="82"/>
        <v>2</v>
      </c>
      <c r="U384" s="31">
        <f t="shared" si="83"/>
        <v>68444</v>
      </c>
      <c r="V384" s="35">
        <f>IF(T384&gt;$E$3,$E$3-$D$3,T384-$D$3)</f>
        <v>-1</v>
      </c>
      <c r="W384" s="31">
        <f>ROUND(U384+(U384*$I$3*V384),0)</f>
        <v>67417</v>
      </c>
      <c r="X384" s="34">
        <f t="shared" si="84"/>
        <v>0.91880386252725577</v>
      </c>
      <c r="Y384" s="29">
        <f t="shared" si="85"/>
        <v>-5474</v>
      </c>
      <c r="Z384" s="33">
        <f t="shared" si="86"/>
        <v>-5474</v>
      </c>
    </row>
    <row r="385" spans="1:26" s="36" customFormat="1">
      <c r="A385" s="29" t="s">
        <v>225</v>
      </c>
      <c r="B385" s="29" t="s">
        <v>242</v>
      </c>
      <c r="C385" s="42" t="s">
        <v>100</v>
      </c>
      <c r="D385" s="29"/>
      <c r="E385" s="30" t="s">
        <v>260</v>
      </c>
      <c r="F385" s="30" t="s">
        <v>435</v>
      </c>
      <c r="G385" s="30"/>
      <c r="H385" s="30" t="s">
        <v>252</v>
      </c>
      <c r="I385" s="30" t="s">
        <v>329</v>
      </c>
      <c r="J385" s="30">
        <v>61140</v>
      </c>
      <c r="K385" s="29">
        <v>2016</v>
      </c>
      <c r="L385" s="29"/>
      <c r="M385" s="29">
        <v>1993</v>
      </c>
      <c r="N385" s="31">
        <v>72597</v>
      </c>
      <c r="O385" s="32" t="s">
        <v>192</v>
      </c>
      <c r="P385" s="33">
        <f t="shared" si="99"/>
        <v>0</v>
      </c>
      <c r="Q385" s="31">
        <f t="shared" si="100"/>
        <v>72597</v>
      </c>
      <c r="R385" s="43">
        <v>61079</v>
      </c>
      <c r="S385" s="34">
        <f t="shared" si="81"/>
        <v>0.84130000000000005</v>
      </c>
      <c r="T385" s="35">
        <f t="shared" si="82"/>
        <v>1</v>
      </c>
      <c r="U385" s="31">
        <f t="shared" si="83"/>
        <v>68444</v>
      </c>
      <c r="V385" s="35">
        <f>IF(T385&gt;$E$3,$E$3-$D$3,T385-$D$3)</f>
        <v>-2</v>
      </c>
      <c r="W385" s="31">
        <f>ROUND(U385+(U385*$I$3*V385),0)</f>
        <v>66391</v>
      </c>
      <c r="X385" s="34">
        <f t="shared" si="84"/>
        <v>0.91998915515657242</v>
      </c>
      <c r="Y385" s="29">
        <f t="shared" si="85"/>
        <v>-5312</v>
      </c>
      <c r="Z385" s="33">
        <f t="shared" si="86"/>
        <v>-5312</v>
      </c>
    </row>
    <row r="386" spans="1:26" s="36" customFormat="1">
      <c r="A386" s="29" t="s">
        <v>225</v>
      </c>
      <c r="B386" s="29" t="s">
        <v>242</v>
      </c>
      <c r="C386" s="42" t="s">
        <v>148</v>
      </c>
      <c r="D386" s="29"/>
      <c r="E386" s="30" t="s">
        <v>260</v>
      </c>
      <c r="F386" s="30" t="s">
        <v>435</v>
      </c>
      <c r="G386" s="30" t="s">
        <v>218</v>
      </c>
      <c r="H386" s="30" t="s">
        <v>252</v>
      </c>
      <c r="I386" s="30" t="s">
        <v>329</v>
      </c>
      <c r="J386" s="30">
        <v>61140</v>
      </c>
      <c r="K386" s="29">
        <v>2015</v>
      </c>
      <c r="L386" s="29"/>
      <c r="M386" s="29">
        <v>2004</v>
      </c>
      <c r="N386" s="31">
        <v>72597</v>
      </c>
      <c r="O386" s="32" t="s">
        <v>192</v>
      </c>
      <c r="P386" s="33">
        <f t="shared" si="99"/>
        <v>0</v>
      </c>
      <c r="Q386" s="31">
        <f t="shared" si="100"/>
        <v>72597</v>
      </c>
      <c r="R386" s="43">
        <v>62481</v>
      </c>
      <c r="S386" s="34">
        <f t="shared" si="81"/>
        <v>0.86070000000000002</v>
      </c>
      <c r="T386" s="35">
        <f t="shared" si="82"/>
        <v>2</v>
      </c>
      <c r="U386" s="31">
        <f t="shared" si="83"/>
        <v>68444</v>
      </c>
      <c r="V386" s="35">
        <f>IF(T386&gt;$E$3,$E$3-$D$3,T386-$D$3)</f>
        <v>-1</v>
      </c>
      <c r="W386" s="31">
        <f>ROUND(U386+(U386*$I$3*V386),0)</f>
        <v>67417</v>
      </c>
      <c r="X386" s="34">
        <f t="shared" si="84"/>
        <v>0.92678404556714178</v>
      </c>
      <c r="Y386" s="29">
        <f t="shared" si="85"/>
        <v>-4936</v>
      </c>
      <c r="Z386" s="33">
        <f t="shared" si="86"/>
        <v>-4936</v>
      </c>
    </row>
    <row r="387" spans="1:26" s="36" customFormat="1">
      <c r="A387" s="29" t="s">
        <v>227</v>
      </c>
      <c r="B387" s="29" t="s">
        <v>228</v>
      </c>
      <c r="C387" s="42" t="s">
        <v>509</v>
      </c>
      <c r="D387" s="29"/>
      <c r="E387" s="30" t="s">
        <v>272</v>
      </c>
      <c r="F387" s="30" t="s">
        <v>435</v>
      </c>
      <c r="G387" s="30" t="s">
        <v>218</v>
      </c>
      <c r="H387" s="30" t="s">
        <v>252</v>
      </c>
      <c r="I387" s="30" t="s">
        <v>257</v>
      </c>
      <c r="J387" s="30">
        <v>61120</v>
      </c>
      <c r="K387" s="29">
        <v>2015</v>
      </c>
      <c r="L387" s="29"/>
      <c r="M387" s="29">
        <v>2008</v>
      </c>
      <c r="N387" s="31">
        <v>83926</v>
      </c>
      <c r="O387" s="32" t="s">
        <v>172</v>
      </c>
      <c r="P387" s="33">
        <f t="shared" si="99"/>
        <v>0</v>
      </c>
      <c r="Q387" s="31">
        <f t="shared" si="100"/>
        <v>83926</v>
      </c>
      <c r="R387" s="43">
        <v>69040</v>
      </c>
      <c r="S387" s="34">
        <f t="shared" si="81"/>
        <v>0.8226</v>
      </c>
      <c r="T387" s="35">
        <f t="shared" si="82"/>
        <v>2</v>
      </c>
      <c r="U387" s="31">
        <f t="shared" si="83"/>
        <v>79125</v>
      </c>
      <c r="V387" s="35">
        <f>IF(T387&gt;$E$2,$E$2+(T387-$E$2)/2-$D$2,T387-$D$2)</f>
        <v>-9</v>
      </c>
      <c r="W387" s="31">
        <f>ROUND(U387+(U387*$I$2*V387),0)</f>
        <v>72004</v>
      </c>
      <c r="X387" s="34">
        <f t="shared" si="84"/>
        <v>0.95883562024331981</v>
      </c>
      <c r="Y387" s="29">
        <f t="shared" si="85"/>
        <v>-2964</v>
      </c>
      <c r="Z387" s="33">
        <f t="shared" si="86"/>
        <v>-2964</v>
      </c>
    </row>
    <row r="388" spans="1:26" s="36" customFormat="1">
      <c r="A388" s="29" t="s">
        <v>227</v>
      </c>
      <c r="B388" s="29" t="s">
        <v>228</v>
      </c>
      <c r="C388" s="42" t="s">
        <v>68</v>
      </c>
      <c r="D388" s="29"/>
      <c r="E388" s="30" t="s">
        <v>259</v>
      </c>
      <c r="F388" s="30" t="s">
        <v>435</v>
      </c>
      <c r="G388" s="30"/>
      <c r="H388" s="30" t="s">
        <v>252</v>
      </c>
      <c r="I388" s="30" t="s">
        <v>257</v>
      </c>
      <c r="J388" s="30">
        <v>61120</v>
      </c>
      <c r="K388" s="29">
        <v>2004</v>
      </c>
      <c r="L388" s="29"/>
      <c r="M388" s="29">
        <v>1994</v>
      </c>
      <c r="N388" s="31">
        <v>83926</v>
      </c>
      <c r="O388" s="32" t="s">
        <v>172</v>
      </c>
      <c r="P388" s="33">
        <f t="shared" si="99"/>
        <v>0</v>
      </c>
      <c r="Q388" s="31">
        <f t="shared" si="100"/>
        <v>83926</v>
      </c>
      <c r="R388" s="43">
        <v>75418</v>
      </c>
      <c r="S388" s="34">
        <f t="shared" si="81"/>
        <v>0.89859999999999995</v>
      </c>
      <c r="T388" s="35">
        <f t="shared" si="82"/>
        <v>13</v>
      </c>
      <c r="U388" s="31">
        <f t="shared" si="83"/>
        <v>79125</v>
      </c>
      <c r="V388" s="35">
        <f>IF(T388&gt;$E$2,$E$2+(T388-$E$2)/2-$D$2,T388-$D$2)</f>
        <v>2</v>
      </c>
      <c r="W388" s="31">
        <f>ROUND(U388+(U388*$I$2*V388),0)</f>
        <v>80708</v>
      </c>
      <c r="X388" s="34">
        <f t="shared" si="84"/>
        <v>0.93445507260742433</v>
      </c>
      <c r="Y388" s="29">
        <f t="shared" si="85"/>
        <v>-5290</v>
      </c>
      <c r="Z388" s="33">
        <f t="shared" si="86"/>
        <v>-5290</v>
      </c>
    </row>
    <row r="389" spans="1:26" s="36" customFormat="1">
      <c r="A389" s="29" t="s">
        <v>227</v>
      </c>
      <c r="B389" s="29" t="s">
        <v>228</v>
      </c>
      <c r="C389" s="42" t="s">
        <v>40</v>
      </c>
      <c r="D389" s="29"/>
      <c r="E389" s="30" t="s">
        <v>272</v>
      </c>
      <c r="F389" s="30" t="s">
        <v>435</v>
      </c>
      <c r="G389" s="30"/>
      <c r="H389" s="30" t="s">
        <v>252</v>
      </c>
      <c r="I389" s="30" t="s">
        <v>329</v>
      </c>
      <c r="J389" s="30">
        <v>61140</v>
      </c>
      <c r="K389" s="29">
        <v>2013</v>
      </c>
      <c r="L389" s="29"/>
      <c r="M389" s="29">
        <v>2005</v>
      </c>
      <c r="N389" s="31">
        <v>67150</v>
      </c>
      <c r="O389" s="32" t="s">
        <v>172</v>
      </c>
      <c r="P389" s="33">
        <f t="shared" si="99"/>
        <v>0</v>
      </c>
      <c r="Q389" s="31">
        <f t="shared" si="100"/>
        <v>67150</v>
      </c>
      <c r="R389" s="43">
        <v>51270</v>
      </c>
      <c r="S389" s="34">
        <f t="shared" si="81"/>
        <v>0.76349999999999996</v>
      </c>
      <c r="T389" s="35">
        <f t="shared" si="82"/>
        <v>4</v>
      </c>
      <c r="U389" s="31">
        <f t="shared" si="83"/>
        <v>63309</v>
      </c>
      <c r="V389" s="35">
        <f>IF(T389&gt;$E$3,$E$3-$D$3,T389-$D$3)</f>
        <v>1</v>
      </c>
      <c r="W389" s="31">
        <f>ROUND(U389+(U389*$I$3*V389),0)</f>
        <v>64259</v>
      </c>
      <c r="X389" s="34">
        <f t="shared" si="84"/>
        <v>0.79786489052117215</v>
      </c>
      <c r="Y389" s="29">
        <f t="shared" si="85"/>
        <v>-12989</v>
      </c>
      <c r="Z389" s="33">
        <f t="shared" si="86"/>
        <v>-12989</v>
      </c>
    </row>
    <row r="390" spans="1:26" s="36" customFormat="1">
      <c r="A390" s="29" t="s">
        <v>227</v>
      </c>
      <c r="B390" s="29" t="s">
        <v>228</v>
      </c>
      <c r="C390" s="42" t="s">
        <v>106</v>
      </c>
      <c r="D390" s="29"/>
      <c r="E390" s="30" t="s">
        <v>259</v>
      </c>
      <c r="F390" s="30" t="s">
        <v>435</v>
      </c>
      <c r="G390" s="30" t="s">
        <v>218</v>
      </c>
      <c r="H390" s="30" t="s">
        <v>252</v>
      </c>
      <c r="I390" s="30" t="s">
        <v>329</v>
      </c>
      <c r="J390" s="30">
        <v>61140</v>
      </c>
      <c r="K390" s="29">
        <v>2007</v>
      </c>
      <c r="L390" s="29"/>
      <c r="M390" s="29">
        <v>2000</v>
      </c>
      <c r="N390" s="31">
        <v>67150</v>
      </c>
      <c r="O390" s="32" t="s">
        <v>172</v>
      </c>
      <c r="P390" s="33">
        <f t="shared" si="99"/>
        <v>0</v>
      </c>
      <c r="Q390" s="31">
        <f t="shared" si="100"/>
        <v>67150</v>
      </c>
      <c r="R390" s="43">
        <v>70476</v>
      </c>
      <c r="S390" s="34">
        <f t="shared" si="81"/>
        <v>1.0495000000000001</v>
      </c>
      <c r="T390" s="35">
        <f t="shared" si="82"/>
        <v>10</v>
      </c>
      <c r="U390" s="31">
        <f t="shared" si="83"/>
        <v>63309</v>
      </c>
      <c r="V390" s="35">
        <f>IF(T390&gt;$E$3,$E$3-$D$3,T390-$D$3)</f>
        <v>4</v>
      </c>
      <c r="W390" s="31">
        <f>ROUND(U390+(U390*$I$3*V390),0)</f>
        <v>67108</v>
      </c>
      <c r="X390" s="34">
        <f t="shared" si="84"/>
        <v>1.05018775704834</v>
      </c>
      <c r="Y390" s="29">
        <f t="shared" si="85"/>
        <v>3368</v>
      </c>
      <c r="Z390" s="33">
        <f t="shared" si="86"/>
        <v>0</v>
      </c>
    </row>
    <row r="391" spans="1:26" s="36" customFormat="1">
      <c r="A391" s="29" t="s">
        <v>227</v>
      </c>
      <c r="B391" s="29" t="s">
        <v>228</v>
      </c>
      <c r="C391" s="42" t="s">
        <v>425</v>
      </c>
      <c r="D391" s="29"/>
      <c r="E391" s="30" t="s">
        <v>272</v>
      </c>
      <c r="F391" s="30" t="s">
        <v>435</v>
      </c>
      <c r="G391" s="30" t="s">
        <v>218</v>
      </c>
      <c r="H391" s="30" t="s">
        <v>253</v>
      </c>
      <c r="I391" s="30" t="s">
        <v>255</v>
      </c>
      <c r="J391" s="30">
        <v>61150</v>
      </c>
      <c r="K391" s="29">
        <v>2012</v>
      </c>
      <c r="L391" s="29"/>
      <c r="M391" s="29">
        <v>2012</v>
      </c>
      <c r="N391" s="31">
        <v>59740</v>
      </c>
      <c r="O391" s="32" t="s">
        <v>172</v>
      </c>
      <c r="P391" s="33">
        <f t="shared" si="99"/>
        <v>0</v>
      </c>
      <c r="Q391" s="31">
        <f t="shared" si="100"/>
        <v>59740</v>
      </c>
      <c r="R391" s="43">
        <v>46820</v>
      </c>
      <c r="S391" s="34">
        <f t="shared" si="81"/>
        <v>0.78369999999999995</v>
      </c>
      <c r="T391" s="35">
        <f t="shared" si="82"/>
        <v>5</v>
      </c>
      <c r="U391" s="31">
        <f t="shared" si="83"/>
        <v>56323</v>
      </c>
      <c r="V391" s="35">
        <f>IF(T391&gt;$E$4,$E$4-$D$4,T391-$D$4)</f>
        <v>3</v>
      </c>
      <c r="W391" s="31">
        <f>ROUND(U391+(U391*$I$4*V391),0)</f>
        <v>58858</v>
      </c>
      <c r="X391" s="34">
        <f t="shared" si="84"/>
        <v>0.79547385232253898</v>
      </c>
      <c r="Y391" s="29">
        <f t="shared" si="85"/>
        <v>-12038</v>
      </c>
      <c r="Z391" s="33">
        <f t="shared" si="86"/>
        <v>-12038</v>
      </c>
    </row>
    <row r="392" spans="1:26" s="36" customFormat="1">
      <c r="A392" s="29" t="s">
        <v>227</v>
      </c>
      <c r="B392" s="29" t="s">
        <v>228</v>
      </c>
      <c r="C392" s="42" t="s">
        <v>440</v>
      </c>
      <c r="D392" s="29"/>
      <c r="E392" s="30" t="s">
        <v>272</v>
      </c>
      <c r="F392" s="30" t="s">
        <v>435</v>
      </c>
      <c r="G392" s="30"/>
      <c r="H392" s="30" t="s">
        <v>253</v>
      </c>
      <c r="I392" s="30" t="s">
        <v>255</v>
      </c>
      <c r="J392" s="30">
        <v>61150</v>
      </c>
      <c r="K392" s="29">
        <v>2012</v>
      </c>
      <c r="L392" s="29"/>
      <c r="M392" s="29">
        <v>2012</v>
      </c>
      <c r="N392" s="31">
        <v>59740</v>
      </c>
      <c r="O392" s="32" t="s">
        <v>172</v>
      </c>
      <c r="P392" s="33">
        <f t="shared" si="99"/>
        <v>0</v>
      </c>
      <c r="Q392" s="31">
        <f t="shared" si="100"/>
        <v>59740</v>
      </c>
      <c r="R392" s="43">
        <v>46820</v>
      </c>
      <c r="S392" s="34">
        <f t="shared" si="81"/>
        <v>0.78369999999999995</v>
      </c>
      <c r="T392" s="35">
        <f t="shared" si="82"/>
        <v>5</v>
      </c>
      <c r="U392" s="31">
        <f t="shared" si="83"/>
        <v>56323</v>
      </c>
      <c r="V392" s="35">
        <f>IF(T392&gt;$E$4,$E$4-$D$4,T392-$D$4)</f>
        <v>3</v>
      </c>
      <c r="W392" s="31">
        <f>ROUND(U392+(U392*$I$4*V392),0)</f>
        <v>58858</v>
      </c>
      <c r="X392" s="34">
        <f t="shared" si="84"/>
        <v>0.79547385232253898</v>
      </c>
      <c r="Y392" s="29">
        <f t="shared" si="85"/>
        <v>-12038</v>
      </c>
      <c r="Z392" s="33">
        <f t="shared" si="86"/>
        <v>-12038</v>
      </c>
    </row>
    <row r="393" spans="1:26" s="36" customFormat="1">
      <c r="A393" s="29" t="s">
        <v>227</v>
      </c>
      <c r="B393" s="29" t="s">
        <v>228</v>
      </c>
      <c r="C393" s="42" t="s">
        <v>46</v>
      </c>
      <c r="D393" s="29"/>
      <c r="E393" s="30" t="s">
        <v>272</v>
      </c>
      <c r="F393" s="30" t="s">
        <v>435</v>
      </c>
      <c r="G393" s="30"/>
      <c r="H393" s="30" t="s">
        <v>251</v>
      </c>
      <c r="I393" s="30" t="s">
        <v>255</v>
      </c>
      <c r="J393" s="30">
        <v>61150</v>
      </c>
      <c r="K393" s="29">
        <v>2007</v>
      </c>
      <c r="L393" s="29"/>
      <c r="M393" s="29">
        <v>1996</v>
      </c>
      <c r="N393" s="31">
        <v>59740</v>
      </c>
      <c r="O393" s="32" t="s">
        <v>172</v>
      </c>
      <c r="P393" s="33">
        <f t="shared" si="99"/>
        <v>0</v>
      </c>
      <c r="Q393" s="31">
        <f t="shared" si="100"/>
        <v>59740</v>
      </c>
      <c r="R393" s="43">
        <v>69602</v>
      </c>
      <c r="S393" s="34">
        <f t="shared" si="81"/>
        <v>1.1651</v>
      </c>
      <c r="T393" s="35">
        <f t="shared" si="82"/>
        <v>10</v>
      </c>
      <c r="U393" s="31">
        <f t="shared" si="83"/>
        <v>56323</v>
      </c>
      <c r="V393" s="35">
        <f>IF(T393&gt;$E$4,$E$4-$D$4,T393-$D$4)</f>
        <v>4</v>
      </c>
      <c r="W393" s="31">
        <f>ROUND(U393+(U393*$I$4*V393),0)</f>
        <v>59702</v>
      </c>
      <c r="X393" s="34">
        <f t="shared" si="84"/>
        <v>1.1658235904994807</v>
      </c>
      <c r="Y393" s="29">
        <f t="shared" si="85"/>
        <v>9900</v>
      </c>
      <c r="Z393" s="33">
        <f t="shared" si="86"/>
        <v>0</v>
      </c>
    </row>
    <row r="394" spans="1:26" s="36" customFormat="1">
      <c r="A394" s="29" t="s">
        <v>227</v>
      </c>
      <c r="B394" s="29" t="s">
        <v>228</v>
      </c>
      <c r="C394" s="42" t="s">
        <v>658</v>
      </c>
      <c r="D394" s="29"/>
      <c r="E394" s="30" t="s">
        <v>272</v>
      </c>
      <c r="F394" s="30" t="s">
        <v>435</v>
      </c>
      <c r="G394" s="30"/>
      <c r="H394" s="30" t="s">
        <v>253</v>
      </c>
      <c r="I394" s="30" t="s">
        <v>255</v>
      </c>
      <c r="J394" s="30">
        <v>61150</v>
      </c>
      <c r="K394" s="29">
        <v>2017</v>
      </c>
      <c r="L394" s="29"/>
      <c r="M394" s="29">
        <v>2017</v>
      </c>
      <c r="N394" s="31">
        <v>59740</v>
      </c>
      <c r="O394" s="32" t="s">
        <v>172</v>
      </c>
      <c r="P394" s="33">
        <f t="shared" si="99"/>
        <v>0</v>
      </c>
      <c r="Q394" s="31">
        <f t="shared" si="100"/>
        <v>59740</v>
      </c>
      <c r="R394" s="43">
        <v>45148</v>
      </c>
      <c r="S394" s="34">
        <f t="shared" ref="S394:S457" si="101">IF(Q394=0,0,ROUND(R394/Q394,4))</f>
        <v>0.75570000000000004</v>
      </c>
      <c r="T394" s="35">
        <f t="shared" ref="T394:T457" si="102">2017-K394+L394</f>
        <v>0</v>
      </c>
      <c r="U394" s="31">
        <f t="shared" ref="U394:U457" si="103">ROUND(Q394*0.9428,0)</f>
        <v>56323</v>
      </c>
      <c r="V394" s="35">
        <f>IF(T394&gt;$E$4,$E$4-$D$4,T394-$D$4)</f>
        <v>-2</v>
      </c>
      <c r="W394" s="31">
        <f>ROUND(U394+(U394*$I$4*V394),0)</f>
        <v>54633</v>
      </c>
      <c r="X394" s="34">
        <f t="shared" ref="X394:X457" si="104">R394/W394</f>
        <v>0.82638698222685925</v>
      </c>
      <c r="Y394" s="29">
        <f t="shared" ref="Y394:Y457" si="105">IF(W394=0,0,+R394-W394)</f>
        <v>-9485</v>
      </c>
      <c r="Z394" s="33">
        <f t="shared" ref="Z394:Z457" si="106">IF(Y394&gt;0,0,Y394)</f>
        <v>-9485</v>
      </c>
    </row>
    <row r="395" spans="1:26" s="36" customFormat="1">
      <c r="A395" s="29" t="s">
        <v>227</v>
      </c>
      <c r="B395" s="29" t="s">
        <v>228</v>
      </c>
      <c r="C395" s="42" t="s">
        <v>663</v>
      </c>
      <c r="D395" s="29"/>
      <c r="E395" s="30" t="s">
        <v>664</v>
      </c>
      <c r="F395" s="30" t="s">
        <v>435</v>
      </c>
      <c r="G395" s="30" t="s">
        <v>218</v>
      </c>
      <c r="H395" s="30" t="s">
        <v>253</v>
      </c>
      <c r="I395" s="30" t="s">
        <v>255</v>
      </c>
      <c r="J395" s="30">
        <v>61150</v>
      </c>
      <c r="K395" s="29">
        <v>2017</v>
      </c>
      <c r="L395" s="29"/>
      <c r="M395" s="29">
        <v>2017</v>
      </c>
      <c r="N395" s="31">
        <v>59740</v>
      </c>
      <c r="O395" s="32" t="s">
        <v>172</v>
      </c>
      <c r="P395" s="33">
        <f t="shared" si="99"/>
        <v>0</v>
      </c>
      <c r="Q395" s="31">
        <f t="shared" si="100"/>
        <v>59740</v>
      </c>
      <c r="R395" s="43">
        <v>43475</v>
      </c>
      <c r="S395" s="34">
        <f t="shared" si="101"/>
        <v>0.72770000000000001</v>
      </c>
      <c r="T395" s="35">
        <f t="shared" si="102"/>
        <v>0</v>
      </c>
      <c r="U395" s="31">
        <f t="shared" si="103"/>
        <v>56323</v>
      </c>
      <c r="V395" s="35">
        <f>IF(T395&gt;$E$4,$E$4-$D$4,T395-$D$4)</f>
        <v>-2</v>
      </c>
      <c r="W395" s="31">
        <f>ROUND(U395+(U395*$I$4*V395),0)</f>
        <v>54633</v>
      </c>
      <c r="X395" s="34">
        <f t="shared" si="104"/>
        <v>0.79576446470082185</v>
      </c>
      <c r="Y395" s="29">
        <f t="shared" si="105"/>
        <v>-11158</v>
      </c>
      <c r="Z395" s="33">
        <f t="shared" si="106"/>
        <v>-11158</v>
      </c>
    </row>
    <row r="396" spans="1:26" s="36" customFormat="1">
      <c r="A396" s="29" t="s">
        <v>244</v>
      </c>
      <c r="B396" s="29" t="s">
        <v>202</v>
      </c>
      <c r="C396" s="42" t="s">
        <v>291</v>
      </c>
      <c r="D396" s="29"/>
      <c r="E396" s="30" t="s">
        <v>259</v>
      </c>
      <c r="F396" s="30" t="s">
        <v>435</v>
      </c>
      <c r="G396" s="30"/>
      <c r="H396" s="30" t="s">
        <v>252</v>
      </c>
      <c r="I396" s="30" t="s">
        <v>257</v>
      </c>
      <c r="J396" s="30">
        <v>61120</v>
      </c>
      <c r="K396" s="29">
        <v>1999</v>
      </c>
      <c r="L396" s="29"/>
      <c r="M396" s="29">
        <v>1990</v>
      </c>
      <c r="N396" s="31">
        <v>91162</v>
      </c>
      <c r="O396" s="32" t="s">
        <v>183</v>
      </c>
      <c r="P396" s="33">
        <f t="shared" si="99"/>
        <v>0</v>
      </c>
      <c r="Q396" s="31">
        <f t="shared" si="100"/>
        <v>91162</v>
      </c>
      <c r="R396" s="43">
        <v>89079</v>
      </c>
      <c r="S396" s="34">
        <f t="shared" si="101"/>
        <v>0.97719999999999996</v>
      </c>
      <c r="T396" s="35">
        <f t="shared" si="102"/>
        <v>18</v>
      </c>
      <c r="U396" s="31">
        <f t="shared" si="103"/>
        <v>85948</v>
      </c>
      <c r="V396" s="35">
        <f>IF(T396&gt;$E$2,$E$2+(T396-$E$2)/2-$D$2,T396-$D$2)</f>
        <v>7</v>
      </c>
      <c r="W396" s="31">
        <f>ROUND(U396+(U396*$I$2*V396),0)</f>
        <v>91964</v>
      </c>
      <c r="X396" s="34">
        <f t="shared" si="104"/>
        <v>0.96862902875038059</v>
      </c>
      <c r="Y396" s="29">
        <f t="shared" si="105"/>
        <v>-2885</v>
      </c>
      <c r="Z396" s="33">
        <f t="shared" si="106"/>
        <v>-2885</v>
      </c>
    </row>
    <row r="397" spans="1:26" s="36" customFormat="1">
      <c r="A397" s="29" t="s">
        <v>244</v>
      </c>
      <c r="B397" s="29" t="s">
        <v>202</v>
      </c>
      <c r="C397" s="42" t="s">
        <v>323</v>
      </c>
      <c r="D397" s="29"/>
      <c r="E397" s="30" t="s">
        <v>259</v>
      </c>
      <c r="F397" s="30" t="s">
        <v>435</v>
      </c>
      <c r="G397" s="30" t="s">
        <v>218</v>
      </c>
      <c r="H397" s="30" t="s">
        <v>252</v>
      </c>
      <c r="I397" s="30" t="s">
        <v>257</v>
      </c>
      <c r="J397" s="30">
        <v>61120</v>
      </c>
      <c r="K397" s="29">
        <v>1989</v>
      </c>
      <c r="L397" s="29"/>
      <c r="M397" s="29">
        <v>1970</v>
      </c>
      <c r="N397" s="31">
        <v>91162</v>
      </c>
      <c r="O397" s="32" t="s">
        <v>183</v>
      </c>
      <c r="P397" s="33">
        <f t="shared" si="99"/>
        <v>0</v>
      </c>
      <c r="Q397" s="31">
        <f t="shared" si="100"/>
        <v>91162</v>
      </c>
      <c r="R397" s="43">
        <v>94961</v>
      </c>
      <c r="S397" s="34">
        <f t="shared" si="101"/>
        <v>1.0417000000000001</v>
      </c>
      <c r="T397" s="35">
        <f t="shared" si="102"/>
        <v>28</v>
      </c>
      <c r="U397" s="31">
        <f t="shared" si="103"/>
        <v>85948</v>
      </c>
      <c r="V397" s="35">
        <f>IF(T397&gt;$E$2,$E$2+(T397-$E$2)/2-$D$2,T397-$D$2)</f>
        <v>13</v>
      </c>
      <c r="W397" s="31">
        <f>ROUND(U397+(U397*$I$2*V397),0)</f>
        <v>97121</v>
      </c>
      <c r="X397" s="34">
        <f t="shared" si="104"/>
        <v>0.9777597018152614</v>
      </c>
      <c r="Y397" s="29">
        <f t="shared" si="105"/>
        <v>-2160</v>
      </c>
      <c r="Z397" s="33">
        <f t="shared" si="106"/>
        <v>-2160</v>
      </c>
    </row>
    <row r="398" spans="1:26" s="36" customFormat="1">
      <c r="A398" s="29" t="s">
        <v>244</v>
      </c>
      <c r="B398" s="29" t="s">
        <v>202</v>
      </c>
      <c r="C398" s="42" t="s">
        <v>52</v>
      </c>
      <c r="D398" s="29"/>
      <c r="E398" s="30" t="s">
        <v>259</v>
      </c>
      <c r="F398" s="30" t="s">
        <v>435</v>
      </c>
      <c r="G398" s="30"/>
      <c r="H398" s="30" t="s">
        <v>252</v>
      </c>
      <c r="I398" s="30" t="s">
        <v>257</v>
      </c>
      <c r="J398" s="30">
        <v>61120</v>
      </c>
      <c r="K398" s="29">
        <v>1999</v>
      </c>
      <c r="L398" s="29"/>
      <c r="M398" s="29">
        <v>1986</v>
      </c>
      <c r="N398" s="31">
        <v>91162</v>
      </c>
      <c r="O398" s="32" t="s">
        <v>183</v>
      </c>
      <c r="P398" s="33">
        <f t="shared" si="99"/>
        <v>0</v>
      </c>
      <c r="Q398" s="31">
        <f t="shared" si="100"/>
        <v>91162</v>
      </c>
      <c r="R398" s="43">
        <v>87375</v>
      </c>
      <c r="S398" s="34">
        <f t="shared" si="101"/>
        <v>0.95850000000000002</v>
      </c>
      <c r="T398" s="35">
        <f t="shared" si="102"/>
        <v>18</v>
      </c>
      <c r="U398" s="31">
        <f t="shared" si="103"/>
        <v>85948</v>
      </c>
      <c r="V398" s="35">
        <f>IF(T398&gt;$E$2,$E$2+(T398-$E$2)/2-$D$2,T398-$D$2)</f>
        <v>7</v>
      </c>
      <c r="W398" s="31">
        <f>ROUND(U398+(U398*$I$2*V398),0)</f>
        <v>91964</v>
      </c>
      <c r="X398" s="34">
        <f t="shared" si="104"/>
        <v>0.9501000391457527</v>
      </c>
      <c r="Y398" s="29">
        <f t="shared" si="105"/>
        <v>-4589</v>
      </c>
      <c r="Z398" s="33">
        <f t="shared" si="106"/>
        <v>-4589</v>
      </c>
    </row>
    <row r="399" spans="1:26" s="36" customFormat="1">
      <c r="A399" s="29" t="s">
        <v>244</v>
      </c>
      <c r="B399" s="29" t="s">
        <v>202</v>
      </c>
      <c r="C399" s="42" t="s">
        <v>591</v>
      </c>
      <c r="D399" s="29"/>
      <c r="E399" s="30" t="s">
        <v>259</v>
      </c>
      <c r="F399" s="30" t="s">
        <v>435</v>
      </c>
      <c r="G399" s="30"/>
      <c r="H399" s="30" t="s">
        <v>253</v>
      </c>
      <c r="I399" s="30" t="s">
        <v>255</v>
      </c>
      <c r="J399" s="30">
        <v>61150</v>
      </c>
      <c r="K399" s="29">
        <v>2015</v>
      </c>
      <c r="L399" s="29"/>
      <c r="M399" s="29">
        <v>2015</v>
      </c>
      <c r="N399" s="31">
        <v>61752</v>
      </c>
      <c r="O399" s="32" t="s">
        <v>183</v>
      </c>
      <c r="P399" s="33">
        <f t="shared" si="99"/>
        <v>0</v>
      </c>
      <c r="Q399" s="31">
        <f t="shared" si="100"/>
        <v>61752</v>
      </c>
      <c r="R399" s="43">
        <v>54101</v>
      </c>
      <c r="S399" s="34">
        <f t="shared" si="101"/>
        <v>0.87609999999999999</v>
      </c>
      <c r="T399" s="35">
        <f t="shared" si="102"/>
        <v>2</v>
      </c>
      <c r="U399" s="31">
        <f t="shared" si="103"/>
        <v>58220</v>
      </c>
      <c r="V399" s="35">
        <f>IF(T399&gt;$E$4,$E$4-$D$4,T399-$D$4)</f>
        <v>0</v>
      </c>
      <c r="W399" s="31">
        <f>ROUND(U399+(U399*$I$4*V399),0)</f>
        <v>58220</v>
      </c>
      <c r="X399" s="34">
        <f t="shared" si="104"/>
        <v>0.9292511164548265</v>
      </c>
      <c r="Y399" s="29">
        <f t="shared" si="105"/>
        <v>-4119</v>
      </c>
      <c r="Z399" s="33">
        <f t="shared" si="106"/>
        <v>-4119</v>
      </c>
    </row>
    <row r="400" spans="1:26" s="36" customFormat="1">
      <c r="A400" s="29" t="s">
        <v>244</v>
      </c>
      <c r="B400" s="29" t="s">
        <v>210</v>
      </c>
      <c r="C400" s="42" t="s">
        <v>298</v>
      </c>
      <c r="D400" s="29"/>
      <c r="E400" s="30" t="s">
        <v>259</v>
      </c>
      <c r="F400" s="30" t="s">
        <v>435</v>
      </c>
      <c r="G400" s="30"/>
      <c r="H400" s="30" t="s">
        <v>252</v>
      </c>
      <c r="I400" s="30" t="s">
        <v>257</v>
      </c>
      <c r="J400" s="30">
        <v>61120</v>
      </c>
      <c r="K400" s="29">
        <v>2013</v>
      </c>
      <c r="L400" s="29"/>
      <c r="M400" s="29">
        <v>2007</v>
      </c>
      <c r="N400" s="31">
        <v>90297</v>
      </c>
      <c r="O400" s="32" t="s">
        <v>181</v>
      </c>
      <c r="P400" s="33">
        <f t="shared" si="99"/>
        <v>0</v>
      </c>
      <c r="Q400" s="31">
        <f t="shared" si="100"/>
        <v>90297</v>
      </c>
      <c r="R400" s="43">
        <v>72412</v>
      </c>
      <c r="S400" s="34">
        <f t="shared" si="101"/>
        <v>0.80189999999999995</v>
      </c>
      <c r="T400" s="35">
        <f t="shared" si="102"/>
        <v>4</v>
      </c>
      <c r="U400" s="31">
        <f t="shared" si="103"/>
        <v>85132</v>
      </c>
      <c r="V400" s="35">
        <f>IF(T400&gt;$E$2,$E$2+(T400-$E$2)/2-$D$2,T400-$D$2)</f>
        <v>-7</v>
      </c>
      <c r="W400" s="31">
        <f>ROUND(U400+(U400*$I$2*V400),0)</f>
        <v>79173</v>
      </c>
      <c r="X400" s="34">
        <f t="shared" si="104"/>
        <v>0.91460472635873336</v>
      </c>
      <c r="Y400" s="29">
        <f t="shared" si="105"/>
        <v>-6761</v>
      </c>
      <c r="Z400" s="33">
        <f t="shared" si="106"/>
        <v>-6761</v>
      </c>
    </row>
    <row r="401" spans="1:26" s="36" customFormat="1">
      <c r="A401" s="29" t="s">
        <v>244</v>
      </c>
      <c r="B401" s="29" t="s">
        <v>210</v>
      </c>
      <c r="C401" s="42" t="s">
        <v>75</v>
      </c>
      <c r="D401" s="29"/>
      <c r="E401" s="30" t="s">
        <v>259</v>
      </c>
      <c r="F401" s="30" t="s">
        <v>435</v>
      </c>
      <c r="G401" s="30"/>
      <c r="H401" s="30" t="s">
        <v>252</v>
      </c>
      <c r="I401" s="30" t="s">
        <v>257</v>
      </c>
      <c r="J401" s="30">
        <v>61120</v>
      </c>
      <c r="K401" s="29">
        <v>2006</v>
      </c>
      <c r="L401" s="29"/>
      <c r="M401" s="29">
        <v>1999</v>
      </c>
      <c r="N401" s="31">
        <v>90297</v>
      </c>
      <c r="O401" s="32" t="s">
        <v>181</v>
      </c>
      <c r="P401" s="33">
        <f t="shared" si="99"/>
        <v>0</v>
      </c>
      <c r="Q401" s="31">
        <f t="shared" si="100"/>
        <v>90297</v>
      </c>
      <c r="R401" s="43">
        <v>81998</v>
      </c>
      <c r="S401" s="34">
        <f t="shared" si="101"/>
        <v>0.90810000000000002</v>
      </c>
      <c r="T401" s="35">
        <f t="shared" si="102"/>
        <v>11</v>
      </c>
      <c r="U401" s="31">
        <f t="shared" si="103"/>
        <v>85132</v>
      </c>
      <c r="V401" s="35">
        <f>IF(T401&gt;$E$2,$E$2+(T401-$E$2)/2-$D$2,T401-$D$2)</f>
        <v>0</v>
      </c>
      <c r="W401" s="31">
        <f>ROUND(U401+(U401*$I$2*V401),0)</f>
        <v>85132</v>
      </c>
      <c r="X401" s="34">
        <f t="shared" si="104"/>
        <v>0.96318658083916742</v>
      </c>
      <c r="Y401" s="29">
        <f t="shared" si="105"/>
        <v>-3134</v>
      </c>
      <c r="Z401" s="33">
        <f t="shared" si="106"/>
        <v>-3134</v>
      </c>
    </row>
    <row r="402" spans="1:26" s="36" customFormat="1">
      <c r="A402" s="29" t="s">
        <v>244</v>
      </c>
      <c r="B402" s="29" t="s">
        <v>210</v>
      </c>
      <c r="C402" s="42" t="s">
        <v>121</v>
      </c>
      <c r="D402" s="29"/>
      <c r="E402" s="30" t="s">
        <v>259</v>
      </c>
      <c r="F402" s="30" t="s">
        <v>435</v>
      </c>
      <c r="G402" s="30"/>
      <c r="H402" s="30" t="s">
        <v>252</v>
      </c>
      <c r="I402" s="30" t="s">
        <v>257</v>
      </c>
      <c r="J402" s="30">
        <v>61120</v>
      </c>
      <c r="K402" s="29">
        <v>2008</v>
      </c>
      <c r="L402" s="29"/>
      <c r="M402" s="29">
        <v>2000</v>
      </c>
      <c r="N402" s="31">
        <v>90297</v>
      </c>
      <c r="O402" s="32" t="s">
        <v>181</v>
      </c>
      <c r="P402" s="33">
        <f t="shared" si="99"/>
        <v>0</v>
      </c>
      <c r="Q402" s="31">
        <f t="shared" si="100"/>
        <v>90297</v>
      </c>
      <c r="R402" s="43">
        <v>72325</v>
      </c>
      <c r="S402" s="34">
        <f t="shared" si="101"/>
        <v>0.80100000000000005</v>
      </c>
      <c r="T402" s="35">
        <f t="shared" si="102"/>
        <v>9</v>
      </c>
      <c r="U402" s="31">
        <f t="shared" si="103"/>
        <v>85132</v>
      </c>
      <c r="V402" s="35">
        <f>IF(T402&gt;$E$2,$E$2+(T402-$E$2)/2-$D$2,T402-$D$2)</f>
        <v>-2</v>
      </c>
      <c r="W402" s="31">
        <f>ROUND(U402+(U402*$I$2*V402),0)</f>
        <v>83429</v>
      </c>
      <c r="X402" s="34">
        <f t="shared" si="104"/>
        <v>0.86690479329729475</v>
      </c>
      <c r="Y402" s="29">
        <f t="shared" si="105"/>
        <v>-11104</v>
      </c>
      <c r="Z402" s="33">
        <f t="shared" si="106"/>
        <v>-11104</v>
      </c>
    </row>
    <row r="403" spans="1:26" s="36" customFormat="1">
      <c r="A403" s="29" t="s">
        <v>244</v>
      </c>
      <c r="B403" s="29" t="s">
        <v>210</v>
      </c>
      <c r="C403" s="42" t="s">
        <v>53</v>
      </c>
      <c r="D403" s="29"/>
      <c r="E403" s="30" t="s">
        <v>259</v>
      </c>
      <c r="F403" s="30" t="s">
        <v>435</v>
      </c>
      <c r="G403" s="30"/>
      <c r="H403" s="30" t="s">
        <v>252</v>
      </c>
      <c r="I403" s="30" t="s">
        <v>329</v>
      </c>
      <c r="J403" s="30">
        <v>61140</v>
      </c>
      <c r="K403" s="29">
        <v>2011</v>
      </c>
      <c r="L403" s="29"/>
      <c r="M403" s="29">
        <v>2005</v>
      </c>
      <c r="N403" s="31">
        <v>71609</v>
      </c>
      <c r="O403" s="32" t="s">
        <v>181</v>
      </c>
      <c r="P403" s="33">
        <f t="shared" si="99"/>
        <v>0</v>
      </c>
      <c r="Q403" s="31">
        <f t="shared" si="100"/>
        <v>71609</v>
      </c>
      <c r="R403" s="43">
        <v>72216</v>
      </c>
      <c r="S403" s="34">
        <f t="shared" si="101"/>
        <v>1.0085</v>
      </c>
      <c r="T403" s="35">
        <f t="shared" si="102"/>
        <v>6</v>
      </c>
      <c r="U403" s="31">
        <f t="shared" si="103"/>
        <v>67513</v>
      </c>
      <c r="V403" s="35">
        <f>IF(T403&gt;$E$3,$E$3-$D$3,T403-$D$3)</f>
        <v>3</v>
      </c>
      <c r="W403" s="31">
        <f>ROUND(U403+(U403*$I$3*V403),0)</f>
        <v>70551</v>
      </c>
      <c r="X403" s="34">
        <f t="shared" si="104"/>
        <v>1.0235999489730834</v>
      </c>
      <c r="Y403" s="29">
        <f t="shared" si="105"/>
        <v>1665</v>
      </c>
      <c r="Z403" s="33">
        <f t="shared" si="106"/>
        <v>0</v>
      </c>
    </row>
    <row r="404" spans="1:26" s="36" customFormat="1">
      <c r="A404" s="29" t="s">
        <v>244</v>
      </c>
      <c r="B404" s="29" t="s">
        <v>210</v>
      </c>
      <c r="C404" s="42" t="s">
        <v>411</v>
      </c>
      <c r="D404" s="29"/>
      <c r="E404" s="30" t="s">
        <v>259</v>
      </c>
      <c r="F404" s="30" t="s">
        <v>435</v>
      </c>
      <c r="G404" s="30"/>
      <c r="H404" s="30" t="s">
        <v>252</v>
      </c>
      <c r="I404" s="30" t="s">
        <v>329</v>
      </c>
      <c r="J404" s="30">
        <v>61140</v>
      </c>
      <c r="K404" s="29">
        <v>2017</v>
      </c>
      <c r="L404" s="29"/>
      <c r="M404" s="29">
        <v>2011</v>
      </c>
      <c r="N404" s="31">
        <v>71609</v>
      </c>
      <c r="O404" s="32" t="s">
        <v>181</v>
      </c>
      <c r="P404" s="33">
        <f t="shared" si="99"/>
        <v>0</v>
      </c>
      <c r="Q404" s="31">
        <f t="shared" si="100"/>
        <v>71609</v>
      </c>
      <c r="R404" s="43">
        <v>64277</v>
      </c>
      <c r="S404" s="34">
        <f t="shared" si="101"/>
        <v>0.89759999999999995</v>
      </c>
      <c r="T404" s="35">
        <f t="shared" si="102"/>
        <v>0</v>
      </c>
      <c r="U404" s="31">
        <f t="shared" si="103"/>
        <v>67513</v>
      </c>
      <c r="V404" s="35">
        <f>IF(T404&gt;$E$3,$E$3-$D$3,T404-$D$3)</f>
        <v>-3</v>
      </c>
      <c r="W404" s="31">
        <f>ROUND(U404+(U404*$I$3*V404),0)</f>
        <v>64475</v>
      </c>
      <c r="X404" s="34">
        <f t="shared" si="104"/>
        <v>0.99692904226444357</v>
      </c>
      <c r="Y404" s="29">
        <f t="shared" si="105"/>
        <v>-198</v>
      </c>
      <c r="Z404" s="33">
        <f t="shared" si="106"/>
        <v>-198</v>
      </c>
    </row>
    <row r="405" spans="1:26" s="36" customFormat="1">
      <c r="A405" s="29" t="s">
        <v>244</v>
      </c>
      <c r="B405" s="29" t="s">
        <v>210</v>
      </c>
      <c r="C405" s="42" t="s">
        <v>456</v>
      </c>
      <c r="D405" s="29"/>
      <c r="E405" s="30" t="s">
        <v>259</v>
      </c>
      <c r="F405" s="30" t="s">
        <v>435</v>
      </c>
      <c r="G405" s="30" t="s">
        <v>218</v>
      </c>
      <c r="H405" s="30" t="s">
        <v>252</v>
      </c>
      <c r="I405" s="30" t="s">
        <v>329</v>
      </c>
      <c r="J405" s="30">
        <v>61140</v>
      </c>
      <c r="K405" s="29">
        <v>2017</v>
      </c>
      <c r="L405" s="29"/>
      <c r="M405" s="29">
        <v>2011</v>
      </c>
      <c r="N405" s="31">
        <v>71609</v>
      </c>
      <c r="O405" s="32" t="s">
        <v>181</v>
      </c>
      <c r="P405" s="33">
        <f t="shared" si="99"/>
        <v>0</v>
      </c>
      <c r="Q405" s="31">
        <f t="shared" si="100"/>
        <v>71609</v>
      </c>
      <c r="R405" s="43">
        <v>62665</v>
      </c>
      <c r="S405" s="34">
        <f t="shared" si="101"/>
        <v>0.87509999999999999</v>
      </c>
      <c r="T405" s="35">
        <f t="shared" si="102"/>
        <v>0</v>
      </c>
      <c r="U405" s="31">
        <f t="shared" si="103"/>
        <v>67513</v>
      </c>
      <c r="V405" s="35">
        <f>IF(T405&gt;$E$3,$E$3-$D$3,T405-$D$3)</f>
        <v>-3</v>
      </c>
      <c r="W405" s="31">
        <f>ROUND(U405+(U405*$I$3*V405),0)</f>
        <v>64475</v>
      </c>
      <c r="X405" s="34">
        <f t="shared" si="104"/>
        <v>0.97192710352849943</v>
      </c>
      <c r="Y405" s="29">
        <f t="shared" si="105"/>
        <v>-1810</v>
      </c>
      <c r="Z405" s="33">
        <f t="shared" si="106"/>
        <v>-1810</v>
      </c>
    </row>
    <row r="406" spans="1:26" s="36" customFormat="1">
      <c r="A406" s="29" t="s">
        <v>244</v>
      </c>
      <c r="B406" s="29" t="s">
        <v>210</v>
      </c>
      <c r="C406" s="42" t="s">
        <v>351</v>
      </c>
      <c r="D406" s="29">
        <v>-1</v>
      </c>
      <c r="E406" s="30" t="s">
        <v>260</v>
      </c>
      <c r="F406" s="30" t="s">
        <v>251</v>
      </c>
      <c r="G406" s="30"/>
      <c r="H406" s="30" t="s">
        <v>251</v>
      </c>
      <c r="I406" s="30" t="s">
        <v>255</v>
      </c>
      <c r="J406" s="30">
        <v>61150</v>
      </c>
      <c r="K406" s="29">
        <v>2005</v>
      </c>
      <c r="L406" s="29"/>
      <c r="M406" s="29">
        <v>2005</v>
      </c>
      <c r="N406" s="31">
        <v>60235</v>
      </c>
      <c r="O406" s="32" t="s">
        <v>181</v>
      </c>
      <c r="P406" s="33">
        <f t="shared" si="99"/>
        <v>-6023.5</v>
      </c>
      <c r="Q406" s="31">
        <f t="shared" si="100"/>
        <v>54211.5</v>
      </c>
      <c r="R406" s="43">
        <v>54151</v>
      </c>
      <c r="S406" s="34">
        <f t="shared" si="101"/>
        <v>0.99890000000000001</v>
      </c>
      <c r="T406" s="35">
        <f t="shared" si="102"/>
        <v>12</v>
      </c>
      <c r="U406" s="31">
        <f t="shared" si="103"/>
        <v>51111</v>
      </c>
      <c r="V406" s="35">
        <f>IF(T406&gt;$E$4,$E$4-$D$4,T406-$D$4)</f>
        <v>4</v>
      </c>
      <c r="W406" s="31">
        <f>ROUND(U406+(U406*$I$4*V406),0)</f>
        <v>54178</v>
      </c>
      <c r="X406" s="34">
        <f t="shared" si="104"/>
        <v>0.99950164273321274</v>
      </c>
      <c r="Y406" s="29">
        <f t="shared" si="105"/>
        <v>-27</v>
      </c>
      <c r="Z406" s="33">
        <f t="shared" si="106"/>
        <v>-27</v>
      </c>
    </row>
    <row r="407" spans="1:26" s="36" customFormat="1">
      <c r="A407" s="29" t="s">
        <v>244</v>
      </c>
      <c r="B407" s="29" t="s">
        <v>210</v>
      </c>
      <c r="C407" s="42" t="s">
        <v>537</v>
      </c>
      <c r="D407" s="29"/>
      <c r="E407" s="30" t="s">
        <v>259</v>
      </c>
      <c r="F407" s="30" t="s">
        <v>435</v>
      </c>
      <c r="G407" s="30"/>
      <c r="H407" s="30" t="s">
        <v>253</v>
      </c>
      <c r="I407" s="30" t="s">
        <v>255</v>
      </c>
      <c r="J407" s="30">
        <v>61150</v>
      </c>
      <c r="K407" s="29">
        <v>2013</v>
      </c>
      <c r="L407" s="29"/>
      <c r="M407" s="29">
        <v>2013</v>
      </c>
      <c r="N407" s="31">
        <v>60235</v>
      </c>
      <c r="O407" s="32" t="s">
        <v>181</v>
      </c>
      <c r="P407" s="33">
        <f t="shared" si="99"/>
        <v>0</v>
      </c>
      <c r="Q407" s="31">
        <f t="shared" si="100"/>
        <v>60235</v>
      </c>
      <c r="R407" s="43">
        <v>56113</v>
      </c>
      <c r="S407" s="34">
        <f t="shared" si="101"/>
        <v>0.93159999999999998</v>
      </c>
      <c r="T407" s="35">
        <f t="shared" si="102"/>
        <v>4</v>
      </c>
      <c r="U407" s="31">
        <f t="shared" si="103"/>
        <v>56790</v>
      </c>
      <c r="V407" s="35">
        <f>IF(T407&gt;$E$4,$E$4-$D$4,T407-$D$4)</f>
        <v>2</v>
      </c>
      <c r="W407" s="31">
        <f>ROUND(U407+(U407*$I$4*V407),0)</f>
        <v>58494</v>
      </c>
      <c r="X407" s="34">
        <f t="shared" si="104"/>
        <v>0.959294970424317</v>
      </c>
      <c r="Y407" s="29">
        <f t="shared" si="105"/>
        <v>-2381</v>
      </c>
      <c r="Z407" s="33">
        <f t="shared" si="106"/>
        <v>-2381</v>
      </c>
    </row>
    <row r="408" spans="1:26" s="36" customFormat="1">
      <c r="A408" s="29" t="s">
        <v>244</v>
      </c>
      <c r="B408" s="29" t="s">
        <v>210</v>
      </c>
      <c r="C408" s="42" t="s">
        <v>584</v>
      </c>
      <c r="D408" s="29"/>
      <c r="E408" s="30" t="s">
        <v>259</v>
      </c>
      <c r="F408" s="30" t="s">
        <v>435</v>
      </c>
      <c r="G408" s="30" t="s">
        <v>218</v>
      </c>
      <c r="H408" s="30" t="s">
        <v>253</v>
      </c>
      <c r="I408" s="30" t="s">
        <v>255</v>
      </c>
      <c r="J408" s="30">
        <v>61150</v>
      </c>
      <c r="K408" s="29">
        <v>2015</v>
      </c>
      <c r="L408" s="29"/>
      <c r="M408" s="29">
        <v>2015</v>
      </c>
      <c r="N408" s="31">
        <v>60235</v>
      </c>
      <c r="O408" s="32" t="s">
        <v>181</v>
      </c>
      <c r="P408" s="33">
        <f t="shared" si="99"/>
        <v>0</v>
      </c>
      <c r="Q408" s="31">
        <f t="shared" si="100"/>
        <v>60235</v>
      </c>
      <c r="R408" s="43">
        <v>55141</v>
      </c>
      <c r="S408" s="34">
        <f t="shared" si="101"/>
        <v>0.91539999999999999</v>
      </c>
      <c r="T408" s="35">
        <f t="shared" si="102"/>
        <v>2</v>
      </c>
      <c r="U408" s="31">
        <f t="shared" si="103"/>
        <v>56790</v>
      </c>
      <c r="V408" s="35">
        <f>IF(T408&gt;$E$4,$E$4-$D$4,T408-$D$4)</f>
        <v>0</v>
      </c>
      <c r="W408" s="31">
        <f>ROUND(U408+(U408*$I$4*V408),0)</f>
        <v>56790</v>
      </c>
      <c r="X408" s="34">
        <f t="shared" si="104"/>
        <v>0.97096319774608209</v>
      </c>
      <c r="Y408" s="29">
        <f t="shared" si="105"/>
        <v>-1649</v>
      </c>
      <c r="Z408" s="33">
        <f t="shared" si="106"/>
        <v>-1649</v>
      </c>
    </row>
    <row r="409" spans="1:26" s="36" customFormat="1">
      <c r="A409" s="29" t="s">
        <v>244</v>
      </c>
      <c r="B409" s="29" t="s">
        <v>210</v>
      </c>
      <c r="C409" s="42" t="s">
        <v>536</v>
      </c>
      <c r="D409" s="29"/>
      <c r="E409" s="30" t="s">
        <v>259</v>
      </c>
      <c r="F409" s="30" t="s">
        <v>435</v>
      </c>
      <c r="G409" s="30" t="s">
        <v>218</v>
      </c>
      <c r="H409" s="30" t="s">
        <v>253</v>
      </c>
      <c r="I409" s="30" t="s">
        <v>255</v>
      </c>
      <c r="J409" s="30">
        <v>61150</v>
      </c>
      <c r="K409" s="29">
        <v>2013</v>
      </c>
      <c r="L409" s="29"/>
      <c r="M409" s="29">
        <v>2013</v>
      </c>
      <c r="N409" s="31">
        <v>60235</v>
      </c>
      <c r="O409" s="32" t="s">
        <v>181</v>
      </c>
      <c r="P409" s="33">
        <f t="shared" si="99"/>
        <v>0</v>
      </c>
      <c r="Q409" s="31">
        <f t="shared" si="100"/>
        <v>60235</v>
      </c>
      <c r="R409" s="43">
        <v>56103</v>
      </c>
      <c r="S409" s="34">
        <f t="shared" si="101"/>
        <v>0.93140000000000001</v>
      </c>
      <c r="T409" s="35">
        <f t="shared" si="102"/>
        <v>4</v>
      </c>
      <c r="U409" s="31">
        <f t="shared" si="103"/>
        <v>56790</v>
      </c>
      <c r="V409" s="35">
        <f>IF(T409&gt;$E$4,$E$4-$D$4,T409-$D$4)</f>
        <v>2</v>
      </c>
      <c r="W409" s="31">
        <f>ROUND(U409+(U409*$I$4*V409),0)</f>
        <v>58494</v>
      </c>
      <c r="X409" s="34">
        <f t="shared" si="104"/>
        <v>0.95912401271925329</v>
      </c>
      <c r="Y409" s="29">
        <f t="shared" si="105"/>
        <v>-2391</v>
      </c>
      <c r="Z409" s="33">
        <f t="shared" si="106"/>
        <v>-2391</v>
      </c>
    </row>
    <row r="410" spans="1:26" s="36" customFormat="1">
      <c r="A410" s="29" t="s">
        <v>244</v>
      </c>
      <c r="B410" s="29" t="s">
        <v>210</v>
      </c>
      <c r="C410" s="42" t="s">
        <v>588</v>
      </c>
      <c r="D410" s="29"/>
      <c r="E410" s="30" t="s">
        <v>260</v>
      </c>
      <c r="F410" s="30" t="s">
        <v>251</v>
      </c>
      <c r="G410" s="30"/>
      <c r="H410" s="30" t="s">
        <v>251</v>
      </c>
      <c r="I410" s="30" t="s">
        <v>256</v>
      </c>
      <c r="J410" s="30">
        <v>61160</v>
      </c>
      <c r="K410" s="29">
        <v>2015</v>
      </c>
      <c r="L410" s="29"/>
      <c r="M410" s="29">
        <v>2015</v>
      </c>
      <c r="N410" s="31">
        <v>56479</v>
      </c>
      <c r="O410" s="32" t="s">
        <v>181</v>
      </c>
      <c r="P410" s="33">
        <f t="shared" si="99"/>
        <v>0</v>
      </c>
      <c r="Q410" s="31">
        <f t="shared" si="100"/>
        <v>56479</v>
      </c>
      <c r="R410" s="43">
        <v>43697</v>
      </c>
      <c r="S410" s="34">
        <f t="shared" si="101"/>
        <v>0.77370000000000005</v>
      </c>
      <c r="T410" s="35">
        <f t="shared" si="102"/>
        <v>2</v>
      </c>
      <c r="U410" s="31">
        <f t="shared" si="103"/>
        <v>53248</v>
      </c>
      <c r="V410" s="35">
        <f>IF(T410&gt;$E$6,$E$6-$D$6,T410-$D$6)</f>
        <v>0</v>
      </c>
      <c r="W410" s="31">
        <f>ROUND(U410+(U410*$I$6*V410),0)</f>
        <v>53248</v>
      </c>
      <c r="X410" s="34">
        <f t="shared" si="104"/>
        <v>0.82063176081730771</v>
      </c>
      <c r="Y410" s="29">
        <f t="shared" si="105"/>
        <v>-9551</v>
      </c>
      <c r="Z410" s="33">
        <f t="shared" si="106"/>
        <v>-9551</v>
      </c>
    </row>
    <row r="411" spans="1:26" s="36" customFormat="1">
      <c r="A411" s="29" t="s">
        <v>244</v>
      </c>
      <c r="B411" s="29" t="s">
        <v>210</v>
      </c>
      <c r="C411" s="42" t="s">
        <v>423</v>
      </c>
      <c r="D411" s="29"/>
      <c r="E411" s="30" t="s">
        <v>269</v>
      </c>
      <c r="F411" s="30" t="s">
        <v>435</v>
      </c>
      <c r="G411" s="30"/>
      <c r="H411" s="30" t="s">
        <v>251</v>
      </c>
      <c r="I411" s="30" t="s">
        <v>256</v>
      </c>
      <c r="J411" s="30">
        <v>61160</v>
      </c>
      <c r="K411" s="29">
        <v>2011</v>
      </c>
      <c r="L411" s="29"/>
      <c r="M411" s="29">
        <v>2011</v>
      </c>
      <c r="N411" s="31">
        <v>56479</v>
      </c>
      <c r="O411" s="32" t="s">
        <v>181</v>
      </c>
      <c r="P411" s="33">
        <f t="shared" si="99"/>
        <v>0</v>
      </c>
      <c r="Q411" s="31">
        <f t="shared" si="100"/>
        <v>56479</v>
      </c>
      <c r="R411" s="43">
        <v>45960</v>
      </c>
      <c r="S411" s="34">
        <f t="shared" si="101"/>
        <v>0.81379999999999997</v>
      </c>
      <c r="T411" s="35">
        <f t="shared" si="102"/>
        <v>6</v>
      </c>
      <c r="U411" s="31">
        <f t="shared" si="103"/>
        <v>53248</v>
      </c>
      <c r="V411" s="35">
        <f>IF(T411&gt;$E$6,$E$6-$D$6,T411-$D$6)</f>
        <v>4</v>
      </c>
      <c r="W411" s="31">
        <f>ROUND(U411+(U411*$I$6*V411),0)</f>
        <v>56443</v>
      </c>
      <c r="X411" s="34">
        <f t="shared" si="104"/>
        <v>0.81427280619385933</v>
      </c>
      <c r="Y411" s="29">
        <f t="shared" si="105"/>
        <v>-10483</v>
      </c>
      <c r="Z411" s="33">
        <f t="shared" si="106"/>
        <v>-10483</v>
      </c>
    </row>
    <row r="412" spans="1:26" s="36" customFormat="1">
      <c r="A412" s="29" t="s">
        <v>244</v>
      </c>
      <c r="B412" s="29" t="s">
        <v>220</v>
      </c>
      <c r="C412" s="42" t="s">
        <v>511</v>
      </c>
      <c r="D412" s="29"/>
      <c r="E412" s="30" t="s">
        <v>259</v>
      </c>
      <c r="F412" s="30" t="s">
        <v>435</v>
      </c>
      <c r="G412" s="30"/>
      <c r="H412" s="30" t="s">
        <v>252</v>
      </c>
      <c r="I412" s="30" t="s">
        <v>257</v>
      </c>
      <c r="J412" s="30">
        <v>61120</v>
      </c>
      <c r="K412" s="29">
        <v>2012</v>
      </c>
      <c r="L412" s="29"/>
      <c r="M412" s="29">
        <v>2002</v>
      </c>
      <c r="N412" s="31">
        <v>91227</v>
      </c>
      <c r="O412" s="32" t="s">
        <v>184</v>
      </c>
      <c r="P412" s="33">
        <f t="shared" si="99"/>
        <v>0</v>
      </c>
      <c r="Q412" s="31">
        <f t="shared" si="100"/>
        <v>91227</v>
      </c>
      <c r="R412" s="43">
        <v>72450</v>
      </c>
      <c r="S412" s="34">
        <f t="shared" si="101"/>
        <v>0.79420000000000002</v>
      </c>
      <c r="T412" s="35">
        <f t="shared" si="102"/>
        <v>5</v>
      </c>
      <c r="U412" s="31">
        <f t="shared" si="103"/>
        <v>86009</v>
      </c>
      <c r="V412" s="35">
        <f>IF(T412&gt;$E$2,$E$2+(T412-$E$2)/2-$D$2,T412-$D$2)</f>
        <v>-6</v>
      </c>
      <c r="W412" s="31">
        <f>ROUND(U412+(U412*$I$2*V412),0)</f>
        <v>80848</v>
      </c>
      <c r="X412" s="34">
        <f t="shared" si="104"/>
        <v>0.89612606372452008</v>
      </c>
      <c r="Y412" s="29">
        <f t="shared" si="105"/>
        <v>-8398</v>
      </c>
      <c r="Z412" s="33">
        <f t="shared" si="106"/>
        <v>-8398</v>
      </c>
    </row>
    <row r="413" spans="1:26" s="36" customFormat="1">
      <c r="A413" s="29" t="s">
        <v>244</v>
      </c>
      <c r="B413" s="29" t="s">
        <v>220</v>
      </c>
      <c r="C413" s="42" t="s">
        <v>23</v>
      </c>
      <c r="D413" s="29"/>
      <c r="E413" s="30" t="s">
        <v>259</v>
      </c>
      <c r="F413" s="30" t="s">
        <v>435</v>
      </c>
      <c r="G413" s="30"/>
      <c r="H413" s="30" t="s">
        <v>252</v>
      </c>
      <c r="I413" s="30" t="s">
        <v>257</v>
      </c>
      <c r="J413" s="30">
        <v>61120</v>
      </c>
      <c r="K413" s="29">
        <v>2006</v>
      </c>
      <c r="L413" s="29"/>
      <c r="M413" s="29">
        <v>1997</v>
      </c>
      <c r="N413" s="31">
        <v>91227</v>
      </c>
      <c r="O413" s="32" t="s">
        <v>184</v>
      </c>
      <c r="P413" s="33">
        <f t="shared" si="99"/>
        <v>0</v>
      </c>
      <c r="Q413" s="31">
        <f t="shared" si="100"/>
        <v>91227</v>
      </c>
      <c r="R413" s="43">
        <v>78264</v>
      </c>
      <c r="S413" s="34">
        <f t="shared" si="101"/>
        <v>0.8579</v>
      </c>
      <c r="T413" s="35">
        <f t="shared" si="102"/>
        <v>11</v>
      </c>
      <c r="U413" s="31">
        <f t="shared" si="103"/>
        <v>86009</v>
      </c>
      <c r="V413" s="35">
        <f>IF(T413&gt;$E$2,$E$2+(T413-$E$2)/2-$D$2,T413-$D$2)</f>
        <v>0</v>
      </c>
      <c r="W413" s="31">
        <f>ROUND(U413+(U413*$I$2*V413),0)</f>
        <v>86009</v>
      </c>
      <c r="X413" s="34">
        <f t="shared" si="104"/>
        <v>0.90995128416793591</v>
      </c>
      <c r="Y413" s="29">
        <f t="shared" si="105"/>
        <v>-7745</v>
      </c>
      <c r="Z413" s="33">
        <f t="shared" si="106"/>
        <v>-7745</v>
      </c>
    </row>
    <row r="414" spans="1:26" s="36" customFormat="1">
      <c r="A414" s="29" t="s">
        <v>244</v>
      </c>
      <c r="B414" s="29" t="s">
        <v>220</v>
      </c>
      <c r="C414" s="42" t="s">
        <v>26</v>
      </c>
      <c r="D414" s="29"/>
      <c r="E414" s="30" t="s">
        <v>259</v>
      </c>
      <c r="F414" s="30" t="s">
        <v>435</v>
      </c>
      <c r="G414" s="30"/>
      <c r="H414" s="30" t="s">
        <v>252</v>
      </c>
      <c r="I414" s="30" t="s">
        <v>257</v>
      </c>
      <c r="J414" s="30">
        <v>61120</v>
      </c>
      <c r="K414" s="29">
        <v>2014</v>
      </c>
      <c r="L414" s="29"/>
      <c r="M414" s="29">
        <v>2001</v>
      </c>
      <c r="N414" s="31">
        <v>91227</v>
      </c>
      <c r="O414" s="32" t="s">
        <v>184</v>
      </c>
      <c r="P414" s="33">
        <f t="shared" si="99"/>
        <v>0</v>
      </c>
      <c r="Q414" s="31">
        <f t="shared" si="100"/>
        <v>91227</v>
      </c>
      <c r="R414" s="43">
        <v>70696</v>
      </c>
      <c r="S414" s="34">
        <f t="shared" si="101"/>
        <v>0.77490000000000003</v>
      </c>
      <c r="T414" s="35">
        <f t="shared" si="102"/>
        <v>3</v>
      </c>
      <c r="U414" s="31">
        <f t="shared" si="103"/>
        <v>86009</v>
      </c>
      <c r="V414" s="35">
        <f>IF(T414&gt;$E$2,$E$2+(T414-$E$2)/2-$D$2,T414-$D$2)</f>
        <v>-8</v>
      </c>
      <c r="W414" s="31">
        <f>ROUND(U414+(U414*$I$2*V414),0)</f>
        <v>79128</v>
      </c>
      <c r="X414" s="34">
        <f t="shared" si="104"/>
        <v>0.89343847942574062</v>
      </c>
      <c r="Y414" s="29">
        <f t="shared" si="105"/>
        <v>-8432</v>
      </c>
      <c r="Z414" s="33">
        <f t="shared" si="106"/>
        <v>-8432</v>
      </c>
    </row>
    <row r="415" spans="1:26" s="36" customFormat="1">
      <c r="A415" s="29" t="s">
        <v>244</v>
      </c>
      <c r="B415" s="29" t="s">
        <v>220</v>
      </c>
      <c r="C415" s="42" t="s">
        <v>352</v>
      </c>
      <c r="D415" s="29"/>
      <c r="E415" s="30" t="s">
        <v>259</v>
      </c>
      <c r="F415" s="30" t="s">
        <v>435</v>
      </c>
      <c r="G415" s="30" t="s">
        <v>218</v>
      </c>
      <c r="H415" s="30" t="s">
        <v>252</v>
      </c>
      <c r="I415" s="30" t="s">
        <v>257</v>
      </c>
      <c r="J415" s="30">
        <v>61120</v>
      </c>
      <c r="K415" s="29">
        <v>2016</v>
      </c>
      <c r="L415" s="29"/>
      <c r="M415" s="29">
        <v>1996</v>
      </c>
      <c r="N415" s="31">
        <v>91227</v>
      </c>
      <c r="O415" s="32" t="s">
        <v>184</v>
      </c>
      <c r="P415" s="33">
        <f t="shared" si="99"/>
        <v>0</v>
      </c>
      <c r="Q415" s="31">
        <f t="shared" si="100"/>
        <v>91227</v>
      </c>
      <c r="R415" s="43">
        <v>74997</v>
      </c>
      <c r="S415" s="34">
        <f t="shared" si="101"/>
        <v>0.82210000000000005</v>
      </c>
      <c r="T415" s="35">
        <f t="shared" si="102"/>
        <v>1</v>
      </c>
      <c r="U415" s="31">
        <f t="shared" si="103"/>
        <v>86009</v>
      </c>
      <c r="V415" s="35">
        <f>IF(T415&gt;$E$2,$E$2+(T415-$E$2)/2-$D$2,T415-$D$2)</f>
        <v>-10</v>
      </c>
      <c r="W415" s="31">
        <f>ROUND(U415+(U415*$I$2*V415),0)</f>
        <v>77408</v>
      </c>
      <c r="X415" s="34">
        <f t="shared" si="104"/>
        <v>0.96885334849111204</v>
      </c>
      <c r="Y415" s="29">
        <f t="shared" si="105"/>
        <v>-2411</v>
      </c>
      <c r="Z415" s="33">
        <f t="shared" si="106"/>
        <v>-2411</v>
      </c>
    </row>
    <row r="416" spans="1:26" s="36" customFormat="1">
      <c r="A416" s="29" t="s">
        <v>244</v>
      </c>
      <c r="B416" s="29" t="s">
        <v>220</v>
      </c>
      <c r="C416" s="42" t="s">
        <v>95</v>
      </c>
      <c r="D416" s="29"/>
      <c r="E416" s="30" t="s">
        <v>259</v>
      </c>
      <c r="F416" s="30" t="s">
        <v>435</v>
      </c>
      <c r="G416" s="30" t="s">
        <v>218</v>
      </c>
      <c r="H416" s="30" t="s">
        <v>252</v>
      </c>
      <c r="I416" s="30" t="s">
        <v>329</v>
      </c>
      <c r="J416" s="30">
        <v>61140</v>
      </c>
      <c r="K416" s="29">
        <v>2015</v>
      </c>
      <c r="L416" s="29"/>
      <c r="M416" s="29">
        <v>2005</v>
      </c>
      <c r="N416" s="31">
        <v>73451</v>
      </c>
      <c r="O416" s="32" t="s">
        <v>184</v>
      </c>
      <c r="P416" s="33">
        <f t="shared" si="99"/>
        <v>0</v>
      </c>
      <c r="Q416" s="31">
        <f t="shared" si="100"/>
        <v>73451</v>
      </c>
      <c r="R416" s="43">
        <v>61708</v>
      </c>
      <c r="S416" s="34">
        <f t="shared" si="101"/>
        <v>0.84009999999999996</v>
      </c>
      <c r="T416" s="35">
        <f t="shared" si="102"/>
        <v>2</v>
      </c>
      <c r="U416" s="31">
        <f t="shared" si="103"/>
        <v>69250</v>
      </c>
      <c r="V416" s="35">
        <f>IF(T416&gt;$E$3,$E$3-$D$3,T416-$D$3)</f>
        <v>-1</v>
      </c>
      <c r="W416" s="31">
        <f>ROUND(U416+(U416*$I$3*V416),0)</f>
        <v>68211</v>
      </c>
      <c r="X416" s="34">
        <f t="shared" si="104"/>
        <v>0.90466347070120656</v>
      </c>
      <c r="Y416" s="29">
        <f t="shared" si="105"/>
        <v>-6503</v>
      </c>
      <c r="Z416" s="33">
        <f t="shared" si="106"/>
        <v>-6503</v>
      </c>
    </row>
    <row r="417" spans="1:26" s="36" customFormat="1">
      <c r="A417" s="29" t="s">
        <v>244</v>
      </c>
      <c r="B417" s="29" t="s">
        <v>220</v>
      </c>
      <c r="C417" s="42" t="s">
        <v>535</v>
      </c>
      <c r="D417" s="29"/>
      <c r="E417" s="30" t="s">
        <v>259</v>
      </c>
      <c r="F417" s="30" t="s">
        <v>435</v>
      </c>
      <c r="G417" s="30"/>
      <c r="H417" s="30" t="s">
        <v>253</v>
      </c>
      <c r="I417" s="30" t="s">
        <v>255</v>
      </c>
      <c r="J417" s="30">
        <v>61150</v>
      </c>
      <c r="K417" s="29">
        <v>2013</v>
      </c>
      <c r="L417" s="29">
        <v>1</v>
      </c>
      <c r="M417" s="29">
        <v>2013</v>
      </c>
      <c r="N417" s="31">
        <v>64494</v>
      </c>
      <c r="O417" s="32" t="s">
        <v>184</v>
      </c>
      <c r="P417" s="33">
        <f t="shared" si="99"/>
        <v>0</v>
      </c>
      <c r="Q417" s="31">
        <f t="shared" si="100"/>
        <v>64494</v>
      </c>
      <c r="R417" s="43">
        <v>56111</v>
      </c>
      <c r="S417" s="34">
        <f t="shared" si="101"/>
        <v>0.87</v>
      </c>
      <c r="T417" s="35">
        <f t="shared" si="102"/>
        <v>5</v>
      </c>
      <c r="U417" s="31">
        <f t="shared" si="103"/>
        <v>60805</v>
      </c>
      <c r="V417" s="35">
        <f>IF(T417&gt;$E$4,$E$4-$D$4,T417-$D$4)</f>
        <v>3</v>
      </c>
      <c r="W417" s="31">
        <f>ROUND(U417+(U417*$I$4*V417),0)</f>
        <v>63541</v>
      </c>
      <c r="X417" s="34">
        <f t="shared" si="104"/>
        <v>0.88306762562754759</v>
      </c>
      <c r="Y417" s="29">
        <f t="shared" si="105"/>
        <v>-7430</v>
      </c>
      <c r="Z417" s="33">
        <f t="shared" si="106"/>
        <v>-7430</v>
      </c>
    </row>
    <row r="418" spans="1:26" s="36" customFormat="1">
      <c r="A418" s="29" t="s">
        <v>244</v>
      </c>
      <c r="B418" s="29" t="s">
        <v>223</v>
      </c>
      <c r="C418" s="42" t="s">
        <v>18</v>
      </c>
      <c r="D418" s="29"/>
      <c r="E418" s="30" t="s">
        <v>259</v>
      </c>
      <c r="F418" s="30" t="s">
        <v>435</v>
      </c>
      <c r="G418" s="30" t="s">
        <v>218</v>
      </c>
      <c r="H418" s="30" t="s">
        <v>252</v>
      </c>
      <c r="I418" s="30" t="s">
        <v>257</v>
      </c>
      <c r="J418" s="30">
        <v>61120</v>
      </c>
      <c r="K418" s="29">
        <v>2009</v>
      </c>
      <c r="L418" s="29"/>
      <c r="M418" s="29">
        <v>2001</v>
      </c>
      <c r="N418" s="31">
        <v>71973</v>
      </c>
      <c r="O418" s="32" t="s">
        <v>197</v>
      </c>
      <c r="P418" s="33">
        <f t="shared" si="99"/>
        <v>0</v>
      </c>
      <c r="Q418" s="31">
        <f t="shared" si="100"/>
        <v>71973</v>
      </c>
      <c r="R418" s="43">
        <v>74254</v>
      </c>
      <c r="S418" s="34">
        <f t="shared" si="101"/>
        <v>1.0317000000000001</v>
      </c>
      <c r="T418" s="35">
        <f t="shared" si="102"/>
        <v>8</v>
      </c>
      <c r="U418" s="31">
        <f t="shared" si="103"/>
        <v>67856</v>
      </c>
      <c r="V418" s="35">
        <f t="shared" ref="V418:V424" si="107">IF(T418&gt;$E$2,$E$2+(T418-$E$2)/2-$D$2,T418-$D$2)</f>
        <v>-3</v>
      </c>
      <c r="W418" s="31">
        <f t="shared" ref="W418:W424" si="108">ROUND(U418+(U418*$I$2*V418),0)</f>
        <v>65820</v>
      </c>
      <c r="X418" s="34">
        <f t="shared" si="104"/>
        <v>1.1281373442722578</v>
      </c>
      <c r="Y418" s="29">
        <f t="shared" si="105"/>
        <v>8434</v>
      </c>
      <c r="Z418" s="33">
        <f t="shared" si="106"/>
        <v>0</v>
      </c>
    </row>
    <row r="419" spans="1:26" s="36" customFormat="1">
      <c r="A419" s="29" t="s">
        <v>244</v>
      </c>
      <c r="B419" s="29" t="s">
        <v>223</v>
      </c>
      <c r="C419" s="42" t="s">
        <v>72</v>
      </c>
      <c r="D419" s="29"/>
      <c r="E419" s="30" t="s">
        <v>259</v>
      </c>
      <c r="F419" s="30" t="s">
        <v>435</v>
      </c>
      <c r="G419" s="30"/>
      <c r="H419" s="30" t="s">
        <v>252</v>
      </c>
      <c r="I419" s="30" t="s">
        <v>257</v>
      </c>
      <c r="J419" s="30">
        <v>61120</v>
      </c>
      <c r="K419" s="29">
        <v>2008</v>
      </c>
      <c r="L419" s="29"/>
      <c r="M419" s="29">
        <v>1999</v>
      </c>
      <c r="N419" s="31">
        <v>71973</v>
      </c>
      <c r="O419" s="32" t="s">
        <v>197</v>
      </c>
      <c r="P419" s="33">
        <f t="shared" si="99"/>
        <v>0</v>
      </c>
      <c r="Q419" s="31">
        <f t="shared" si="100"/>
        <v>71973</v>
      </c>
      <c r="R419" s="43">
        <v>73084</v>
      </c>
      <c r="S419" s="34">
        <f t="shared" si="101"/>
        <v>1.0154000000000001</v>
      </c>
      <c r="T419" s="35">
        <f t="shared" si="102"/>
        <v>9</v>
      </c>
      <c r="U419" s="31">
        <f t="shared" si="103"/>
        <v>67856</v>
      </c>
      <c r="V419" s="35">
        <f t="shared" si="107"/>
        <v>-2</v>
      </c>
      <c r="W419" s="31">
        <f t="shared" si="108"/>
        <v>66499</v>
      </c>
      <c r="X419" s="34">
        <f t="shared" si="104"/>
        <v>1.099024045474368</v>
      </c>
      <c r="Y419" s="29">
        <f t="shared" si="105"/>
        <v>6585</v>
      </c>
      <c r="Z419" s="33">
        <f t="shared" si="106"/>
        <v>0</v>
      </c>
    </row>
    <row r="420" spans="1:26" s="36" customFormat="1">
      <c r="A420" s="29" t="s">
        <v>244</v>
      </c>
      <c r="B420" s="29" t="s">
        <v>223</v>
      </c>
      <c r="C420" s="42" t="s">
        <v>76</v>
      </c>
      <c r="D420" s="29"/>
      <c r="E420" s="30" t="s">
        <v>259</v>
      </c>
      <c r="F420" s="30" t="s">
        <v>435</v>
      </c>
      <c r="G420" s="30" t="s">
        <v>218</v>
      </c>
      <c r="H420" s="30" t="s">
        <v>252</v>
      </c>
      <c r="I420" s="30" t="s">
        <v>257</v>
      </c>
      <c r="J420" s="30">
        <v>61120</v>
      </c>
      <c r="K420" s="29">
        <v>2009</v>
      </c>
      <c r="L420" s="29"/>
      <c r="M420" s="29">
        <v>1988</v>
      </c>
      <c r="N420" s="31">
        <v>71973</v>
      </c>
      <c r="O420" s="32" t="s">
        <v>197</v>
      </c>
      <c r="P420" s="33">
        <f t="shared" si="99"/>
        <v>0</v>
      </c>
      <c r="Q420" s="31">
        <f t="shared" si="100"/>
        <v>71973</v>
      </c>
      <c r="R420" s="43">
        <v>79845</v>
      </c>
      <c r="S420" s="34">
        <f t="shared" si="101"/>
        <v>1.1093999999999999</v>
      </c>
      <c r="T420" s="35">
        <f t="shared" si="102"/>
        <v>8</v>
      </c>
      <c r="U420" s="31">
        <f t="shared" si="103"/>
        <v>67856</v>
      </c>
      <c r="V420" s="35">
        <f t="shared" si="107"/>
        <v>-3</v>
      </c>
      <c r="W420" s="31">
        <f t="shared" si="108"/>
        <v>65820</v>
      </c>
      <c r="X420" s="34">
        <f t="shared" si="104"/>
        <v>1.2130811303555151</v>
      </c>
      <c r="Y420" s="29">
        <f t="shared" si="105"/>
        <v>14025</v>
      </c>
      <c r="Z420" s="33">
        <f t="shared" si="106"/>
        <v>0</v>
      </c>
    </row>
    <row r="421" spans="1:26" s="36" customFormat="1">
      <c r="A421" s="29" t="s">
        <v>244</v>
      </c>
      <c r="B421" s="29" t="s">
        <v>223</v>
      </c>
      <c r="C421" s="42" t="s">
        <v>81</v>
      </c>
      <c r="D421" s="29"/>
      <c r="E421" s="30" t="s">
        <v>259</v>
      </c>
      <c r="F421" s="30" t="s">
        <v>435</v>
      </c>
      <c r="G421" s="30" t="s">
        <v>218</v>
      </c>
      <c r="H421" s="30" t="s">
        <v>252</v>
      </c>
      <c r="I421" s="30" t="s">
        <v>257</v>
      </c>
      <c r="J421" s="30">
        <v>61120</v>
      </c>
      <c r="K421" s="29">
        <v>2007</v>
      </c>
      <c r="L421" s="29"/>
      <c r="M421" s="29">
        <v>1999</v>
      </c>
      <c r="N421" s="31">
        <v>71973</v>
      </c>
      <c r="O421" s="32" t="s">
        <v>197</v>
      </c>
      <c r="P421" s="33">
        <f t="shared" si="99"/>
        <v>0</v>
      </c>
      <c r="Q421" s="31">
        <f t="shared" si="100"/>
        <v>71973</v>
      </c>
      <c r="R421" s="43">
        <v>78718</v>
      </c>
      <c r="S421" s="34">
        <f t="shared" si="101"/>
        <v>1.0936999999999999</v>
      </c>
      <c r="T421" s="35">
        <f t="shared" si="102"/>
        <v>10</v>
      </c>
      <c r="U421" s="31">
        <f t="shared" si="103"/>
        <v>67856</v>
      </c>
      <c r="V421" s="35">
        <f t="shared" si="107"/>
        <v>-1</v>
      </c>
      <c r="W421" s="31">
        <f t="shared" si="108"/>
        <v>67177</v>
      </c>
      <c r="X421" s="34">
        <f t="shared" si="104"/>
        <v>1.1717998719799931</v>
      </c>
      <c r="Y421" s="29">
        <f t="shared" si="105"/>
        <v>11541</v>
      </c>
      <c r="Z421" s="33">
        <f t="shared" si="106"/>
        <v>0</v>
      </c>
    </row>
    <row r="422" spans="1:26" s="36" customFormat="1">
      <c r="A422" s="29" t="s">
        <v>244</v>
      </c>
      <c r="B422" s="29" t="s">
        <v>223</v>
      </c>
      <c r="C422" s="42" t="s">
        <v>404</v>
      </c>
      <c r="D422" s="29"/>
      <c r="E422" s="30" t="s">
        <v>259</v>
      </c>
      <c r="F422" s="30" t="s">
        <v>435</v>
      </c>
      <c r="G422" s="30"/>
      <c r="H422" s="30" t="s">
        <v>252</v>
      </c>
      <c r="I422" s="30" t="s">
        <v>257</v>
      </c>
      <c r="J422" s="30">
        <v>61120</v>
      </c>
      <c r="K422" s="29">
        <v>1976</v>
      </c>
      <c r="L422" s="29"/>
      <c r="M422" s="29">
        <v>1969</v>
      </c>
      <c r="N422" s="31">
        <v>71973</v>
      </c>
      <c r="O422" s="32" t="s">
        <v>197</v>
      </c>
      <c r="P422" s="33">
        <f t="shared" si="99"/>
        <v>0</v>
      </c>
      <c r="Q422" s="31">
        <f t="shared" si="100"/>
        <v>71973</v>
      </c>
      <c r="R422" s="43">
        <v>116460</v>
      </c>
      <c r="S422" s="34">
        <f t="shared" si="101"/>
        <v>1.6181000000000001</v>
      </c>
      <c r="T422" s="35">
        <f t="shared" si="102"/>
        <v>41</v>
      </c>
      <c r="U422" s="31">
        <f t="shared" si="103"/>
        <v>67856</v>
      </c>
      <c r="V422" s="35">
        <f t="shared" si="107"/>
        <v>19.5</v>
      </c>
      <c r="W422" s="31">
        <f t="shared" si="108"/>
        <v>81088</v>
      </c>
      <c r="X422" s="34">
        <f t="shared" si="104"/>
        <v>1.4362174427782162</v>
      </c>
      <c r="Y422" s="29">
        <f t="shared" si="105"/>
        <v>35372</v>
      </c>
      <c r="Z422" s="33">
        <f t="shared" si="106"/>
        <v>0</v>
      </c>
    </row>
    <row r="423" spans="1:26" s="36" customFormat="1">
      <c r="A423" s="29" t="s">
        <v>244</v>
      </c>
      <c r="B423" s="29" t="s">
        <v>223</v>
      </c>
      <c r="C423" s="42" t="s">
        <v>122</v>
      </c>
      <c r="D423" s="29"/>
      <c r="E423" s="30" t="s">
        <v>259</v>
      </c>
      <c r="F423" s="30" t="s">
        <v>435</v>
      </c>
      <c r="G423" s="30"/>
      <c r="H423" s="30" t="s">
        <v>252</v>
      </c>
      <c r="I423" s="30" t="s">
        <v>257</v>
      </c>
      <c r="J423" s="30">
        <v>61120</v>
      </c>
      <c r="K423" s="29">
        <v>1987</v>
      </c>
      <c r="L423" s="29"/>
      <c r="M423" s="29">
        <v>1976</v>
      </c>
      <c r="N423" s="31">
        <v>71973</v>
      </c>
      <c r="O423" s="32" t="s">
        <v>197</v>
      </c>
      <c r="P423" s="33">
        <f t="shared" si="99"/>
        <v>0</v>
      </c>
      <c r="Q423" s="31">
        <f t="shared" si="100"/>
        <v>71973</v>
      </c>
      <c r="R423" s="43">
        <v>100493</v>
      </c>
      <c r="S423" s="34">
        <f t="shared" si="101"/>
        <v>1.3963000000000001</v>
      </c>
      <c r="T423" s="35">
        <f t="shared" si="102"/>
        <v>30</v>
      </c>
      <c r="U423" s="31">
        <f t="shared" si="103"/>
        <v>67856</v>
      </c>
      <c r="V423" s="35">
        <f t="shared" si="107"/>
        <v>14</v>
      </c>
      <c r="W423" s="31">
        <f t="shared" si="108"/>
        <v>77356</v>
      </c>
      <c r="X423" s="34">
        <f t="shared" si="104"/>
        <v>1.299097678266715</v>
      </c>
      <c r="Y423" s="29">
        <f t="shared" si="105"/>
        <v>23137</v>
      </c>
      <c r="Z423" s="33">
        <f t="shared" si="106"/>
        <v>0</v>
      </c>
    </row>
    <row r="424" spans="1:26" s="36" customFormat="1">
      <c r="A424" s="29" t="s">
        <v>244</v>
      </c>
      <c r="B424" s="29" t="s">
        <v>223</v>
      </c>
      <c r="C424" s="42" t="s">
        <v>138</v>
      </c>
      <c r="D424" s="29"/>
      <c r="E424" s="30" t="s">
        <v>259</v>
      </c>
      <c r="F424" s="30" t="s">
        <v>435</v>
      </c>
      <c r="G424" s="30"/>
      <c r="H424" s="30" t="s">
        <v>252</v>
      </c>
      <c r="I424" s="30" t="s">
        <v>257</v>
      </c>
      <c r="J424" s="30">
        <v>61120</v>
      </c>
      <c r="K424" s="29">
        <v>2014</v>
      </c>
      <c r="L424" s="29"/>
      <c r="M424" s="29">
        <v>2003</v>
      </c>
      <c r="N424" s="31">
        <v>71973</v>
      </c>
      <c r="O424" s="32" t="s">
        <v>197</v>
      </c>
      <c r="P424" s="33">
        <f t="shared" si="99"/>
        <v>0</v>
      </c>
      <c r="Q424" s="31">
        <f t="shared" si="100"/>
        <v>71973</v>
      </c>
      <c r="R424" s="43">
        <v>95286</v>
      </c>
      <c r="S424" s="34">
        <f t="shared" si="101"/>
        <v>1.3239000000000001</v>
      </c>
      <c r="T424" s="35">
        <f t="shared" si="102"/>
        <v>3</v>
      </c>
      <c r="U424" s="31">
        <f t="shared" si="103"/>
        <v>67856</v>
      </c>
      <c r="V424" s="35">
        <f t="shared" si="107"/>
        <v>-8</v>
      </c>
      <c r="W424" s="31">
        <f t="shared" si="108"/>
        <v>62428</v>
      </c>
      <c r="X424" s="34">
        <f t="shared" si="104"/>
        <v>1.5263343371564042</v>
      </c>
      <c r="Y424" s="29">
        <f t="shared" si="105"/>
        <v>32858</v>
      </c>
      <c r="Z424" s="33">
        <f t="shared" si="106"/>
        <v>0</v>
      </c>
    </row>
    <row r="425" spans="1:26" s="36" customFormat="1">
      <c r="A425" s="29" t="s">
        <v>244</v>
      </c>
      <c r="B425" s="29" t="s">
        <v>223</v>
      </c>
      <c r="C425" s="42" t="s">
        <v>353</v>
      </c>
      <c r="D425" s="29"/>
      <c r="E425" s="30" t="s">
        <v>259</v>
      </c>
      <c r="F425" s="30" t="s">
        <v>435</v>
      </c>
      <c r="G425" s="30"/>
      <c r="H425" s="30" t="s">
        <v>252</v>
      </c>
      <c r="I425" s="30" t="s">
        <v>329</v>
      </c>
      <c r="J425" s="30">
        <v>61140</v>
      </c>
      <c r="K425" s="29">
        <v>2014</v>
      </c>
      <c r="L425" s="29"/>
      <c r="M425" s="29">
        <v>2007</v>
      </c>
      <c r="N425" s="31">
        <v>67253</v>
      </c>
      <c r="O425" s="32" t="s">
        <v>197</v>
      </c>
      <c r="P425" s="33">
        <f t="shared" si="99"/>
        <v>0</v>
      </c>
      <c r="Q425" s="31">
        <f t="shared" si="100"/>
        <v>67253</v>
      </c>
      <c r="R425" s="43">
        <v>60563</v>
      </c>
      <c r="S425" s="34">
        <f t="shared" si="101"/>
        <v>0.90049999999999997</v>
      </c>
      <c r="T425" s="35">
        <f t="shared" si="102"/>
        <v>3</v>
      </c>
      <c r="U425" s="31">
        <f t="shared" si="103"/>
        <v>63406</v>
      </c>
      <c r="V425" s="35">
        <f>IF(T425&gt;$E$3,$E$3-$D$3,T425-$D$3)</f>
        <v>0</v>
      </c>
      <c r="W425" s="31">
        <f>ROUND(U425+(U425*$I$3*V425),0)</f>
        <v>63406</v>
      </c>
      <c r="X425" s="34">
        <f t="shared" si="104"/>
        <v>0.95516197205311804</v>
      </c>
      <c r="Y425" s="29">
        <f t="shared" si="105"/>
        <v>-2843</v>
      </c>
      <c r="Z425" s="33">
        <f t="shared" si="106"/>
        <v>-2843</v>
      </c>
    </row>
    <row r="426" spans="1:26" s="36" customFormat="1">
      <c r="A426" s="29" t="s">
        <v>244</v>
      </c>
      <c r="B426" s="29" t="s">
        <v>223</v>
      </c>
      <c r="C426" s="42" t="s">
        <v>527</v>
      </c>
      <c r="D426" s="29"/>
      <c r="E426" s="30" t="s">
        <v>259</v>
      </c>
      <c r="F426" s="30" t="s">
        <v>435</v>
      </c>
      <c r="G426" s="30" t="s">
        <v>218</v>
      </c>
      <c r="H426" s="30" t="s">
        <v>252</v>
      </c>
      <c r="I426" s="30" t="s">
        <v>329</v>
      </c>
      <c r="J426" s="30">
        <v>61140</v>
      </c>
      <c r="K426" s="29">
        <v>2010</v>
      </c>
      <c r="L426" s="29"/>
      <c r="M426" s="29">
        <v>2005</v>
      </c>
      <c r="N426" s="31">
        <v>67253</v>
      </c>
      <c r="O426" s="32" t="s">
        <v>197</v>
      </c>
      <c r="P426" s="33">
        <f t="shared" si="99"/>
        <v>0</v>
      </c>
      <c r="Q426" s="31">
        <f t="shared" si="100"/>
        <v>67253</v>
      </c>
      <c r="R426" s="43">
        <v>59754</v>
      </c>
      <c r="S426" s="34">
        <f t="shared" si="101"/>
        <v>0.88849999999999996</v>
      </c>
      <c r="T426" s="35">
        <f t="shared" si="102"/>
        <v>7</v>
      </c>
      <c r="U426" s="31">
        <f t="shared" si="103"/>
        <v>63406</v>
      </c>
      <c r="V426" s="35">
        <f>IF(T426&gt;$E$3,$E$3-$D$3,T426-$D$3)</f>
        <v>4</v>
      </c>
      <c r="W426" s="31">
        <f>ROUND(U426+(U426*$I$3*V426),0)</f>
        <v>67210</v>
      </c>
      <c r="X426" s="34">
        <f t="shared" si="104"/>
        <v>0.88906412736199969</v>
      </c>
      <c r="Y426" s="29">
        <f t="shared" si="105"/>
        <v>-7456</v>
      </c>
      <c r="Z426" s="33">
        <f t="shared" si="106"/>
        <v>-7456</v>
      </c>
    </row>
    <row r="427" spans="1:26" s="36" customFormat="1">
      <c r="A427" s="29" t="s">
        <v>244</v>
      </c>
      <c r="B427" s="29" t="s">
        <v>223</v>
      </c>
      <c r="C427" s="42" t="s">
        <v>30</v>
      </c>
      <c r="D427" s="29"/>
      <c r="E427" s="30" t="s">
        <v>259</v>
      </c>
      <c r="F427" s="30" t="s">
        <v>435</v>
      </c>
      <c r="G427" s="30"/>
      <c r="H427" s="30" t="s">
        <v>252</v>
      </c>
      <c r="I427" s="30" t="s">
        <v>329</v>
      </c>
      <c r="J427" s="30">
        <v>61140</v>
      </c>
      <c r="K427" s="29">
        <v>2010</v>
      </c>
      <c r="L427" s="29"/>
      <c r="M427" s="29">
        <v>2001</v>
      </c>
      <c r="N427" s="31">
        <v>67253</v>
      </c>
      <c r="O427" s="32" t="s">
        <v>197</v>
      </c>
      <c r="P427" s="33">
        <f t="shared" si="99"/>
        <v>0</v>
      </c>
      <c r="Q427" s="31">
        <f t="shared" si="100"/>
        <v>67253</v>
      </c>
      <c r="R427" s="43">
        <v>60321</v>
      </c>
      <c r="S427" s="34">
        <f t="shared" si="101"/>
        <v>0.89690000000000003</v>
      </c>
      <c r="T427" s="35">
        <f t="shared" si="102"/>
        <v>7</v>
      </c>
      <c r="U427" s="31">
        <f t="shared" si="103"/>
        <v>63406</v>
      </c>
      <c r="V427" s="35">
        <f>IF(T427&gt;$E$3,$E$3-$D$3,T427-$D$3)</f>
        <v>4</v>
      </c>
      <c r="W427" s="31">
        <f>ROUND(U427+(U427*$I$3*V427),0)</f>
        <v>67210</v>
      </c>
      <c r="X427" s="34">
        <f t="shared" si="104"/>
        <v>0.89750037196845711</v>
      </c>
      <c r="Y427" s="29">
        <f t="shared" si="105"/>
        <v>-6889</v>
      </c>
      <c r="Z427" s="33">
        <f t="shared" si="106"/>
        <v>-6889</v>
      </c>
    </row>
    <row r="428" spans="1:26" s="36" customFormat="1">
      <c r="A428" s="29" t="s">
        <v>244</v>
      </c>
      <c r="B428" s="29" t="s">
        <v>223</v>
      </c>
      <c r="C428" s="42" t="s">
        <v>336</v>
      </c>
      <c r="D428" s="29"/>
      <c r="E428" s="30" t="s">
        <v>259</v>
      </c>
      <c r="F428" s="30" t="s">
        <v>435</v>
      </c>
      <c r="G428" s="30" t="s">
        <v>218</v>
      </c>
      <c r="H428" s="30" t="s">
        <v>252</v>
      </c>
      <c r="I428" s="30" t="s">
        <v>329</v>
      </c>
      <c r="J428" s="30">
        <v>61140</v>
      </c>
      <c r="K428" s="29">
        <v>1995</v>
      </c>
      <c r="L428" s="29"/>
      <c r="M428" s="29">
        <v>1993</v>
      </c>
      <c r="N428" s="31">
        <v>67253</v>
      </c>
      <c r="O428" s="32" t="s">
        <v>197</v>
      </c>
      <c r="P428" s="33">
        <f t="shared" si="99"/>
        <v>0</v>
      </c>
      <c r="Q428" s="31">
        <f t="shared" si="100"/>
        <v>67253</v>
      </c>
      <c r="R428" s="43">
        <v>68409</v>
      </c>
      <c r="S428" s="34">
        <f t="shared" si="101"/>
        <v>1.0172000000000001</v>
      </c>
      <c r="T428" s="35">
        <f t="shared" si="102"/>
        <v>22</v>
      </c>
      <c r="U428" s="31">
        <f t="shared" si="103"/>
        <v>63406</v>
      </c>
      <c r="V428" s="35">
        <f>IF(T428&gt;$E$3,$E$3-$D$3,T428-$D$3)</f>
        <v>4</v>
      </c>
      <c r="W428" s="31">
        <f>ROUND(U428+(U428*$I$3*V428),0)</f>
        <v>67210</v>
      </c>
      <c r="X428" s="34">
        <f t="shared" si="104"/>
        <v>1.0178396072013094</v>
      </c>
      <c r="Y428" s="29">
        <f t="shared" si="105"/>
        <v>1199</v>
      </c>
      <c r="Z428" s="33">
        <f t="shared" si="106"/>
        <v>0</v>
      </c>
    </row>
    <row r="429" spans="1:26" s="36" customFormat="1">
      <c r="A429" s="29" t="s">
        <v>244</v>
      </c>
      <c r="B429" s="29" t="s">
        <v>223</v>
      </c>
      <c r="C429" s="42" t="s">
        <v>420</v>
      </c>
      <c r="D429" s="29"/>
      <c r="E429" s="30" t="s">
        <v>259</v>
      </c>
      <c r="F429" s="30" t="s">
        <v>435</v>
      </c>
      <c r="G429" s="30"/>
      <c r="H429" s="30" t="s">
        <v>252</v>
      </c>
      <c r="I429" s="30" t="s">
        <v>329</v>
      </c>
      <c r="J429" s="30">
        <v>61140</v>
      </c>
      <c r="K429" s="29">
        <v>2015</v>
      </c>
      <c r="L429" s="29"/>
      <c r="M429" s="29">
        <v>2009</v>
      </c>
      <c r="N429" s="31">
        <v>67253</v>
      </c>
      <c r="O429" s="32" t="s">
        <v>197</v>
      </c>
      <c r="P429" s="33">
        <f t="shared" si="99"/>
        <v>0</v>
      </c>
      <c r="Q429" s="31">
        <f t="shared" si="100"/>
        <v>67253</v>
      </c>
      <c r="R429" s="43">
        <v>61080</v>
      </c>
      <c r="S429" s="34">
        <f t="shared" si="101"/>
        <v>0.90820000000000001</v>
      </c>
      <c r="T429" s="35">
        <f t="shared" si="102"/>
        <v>2</v>
      </c>
      <c r="U429" s="31">
        <f t="shared" si="103"/>
        <v>63406</v>
      </c>
      <c r="V429" s="35">
        <f>IF(T429&gt;$E$3,$E$3-$D$3,T429-$D$3)</f>
        <v>-1</v>
      </c>
      <c r="W429" s="31">
        <f>ROUND(U429+(U429*$I$3*V429),0)</f>
        <v>62455</v>
      </c>
      <c r="X429" s="34">
        <f t="shared" si="104"/>
        <v>0.97798414858698268</v>
      </c>
      <c r="Y429" s="29">
        <f t="shared" si="105"/>
        <v>-1375</v>
      </c>
      <c r="Z429" s="33">
        <f t="shared" si="106"/>
        <v>-1375</v>
      </c>
    </row>
    <row r="430" spans="1:26" s="36" customFormat="1">
      <c r="A430" s="29" t="s">
        <v>244</v>
      </c>
      <c r="B430" s="29" t="s">
        <v>223</v>
      </c>
      <c r="C430" s="42" t="s">
        <v>543</v>
      </c>
      <c r="D430" s="29"/>
      <c r="E430" s="30" t="s">
        <v>259</v>
      </c>
      <c r="F430" s="30" t="s">
        <v>435</v>
      </c>
      <c r="G430" s="30"/>
      <c r="H430" s="30" t="s">
        <v>253</v>
      </c>
      <c r="I430" s="30" t="s">
        <v>255</v>
      </c>
      <c r="J430" s="30">
        <v>61150</v>
      </c>
      <c r="K430" s="29">
        <v>2013</v>
      </c>
      <c r="L430" s="29"/>
      <c r="M430" s="29">
        <v>2013</v>
      </c>
      <c r="N430" s="31">
        <v>58134</v>
      </c>
      <c r="O430" s="32" t="s">
        <v>197</v>
      </c>
      <c r="P430" s="33">
        <f t="shared" si="99"/>
        <v>0</v>
      </c>
      <c r="Q430" s="31">
        <f t="shared" si="100"/>
        <v>58134</v>
      </c>
      <c r="R430" s="43">
        <v>53390</v>
      </c>
      <c r="S430" s="34">
        <f t="shared" si="101"/>
        <v>0.91839999999999999</v>
      </c>
      <c r="T430" s="35">
        <f t="shared" si="102"/>
        <v>4</v>
      </c>
      <c r="U430" s="31">
        <f t="shared" si="103"/>
        <v>54809</v>
      </c>
      <c r="V430" s="35">
        <f>IF(T430&gt;$E$4,$E$4-$D$4,T430-$D$4)</f>
        <v>2</v>
      </c>
      <c r="W430" s="31">
        <f>ROUND(U430+(U430*$I$4*V430),0)</f>
        <v>56453</v>
      </c>
      <c r="X430" s="34">
        <f t="shared" si="104"/>
        <v>0.94574247604201722</v>
      </c>
      <c r="Y430" s="29">
        <f t="shared" si="105"/>
        <v>-3063</v>
      </c>
      <c r="Z430" s="33">
        <f t="shared" si="106"/>
        <v>-3063</v>
      </c>
    </row>
    <row r="431" spans="1:26" s="36" customFormat="1">
      <c r="A431" s="29" t="s">
        <v>244</v>
      </c>
      <c r="B431" s="29" t="s">
        <v>237</v>
      </c>
      <c r="C431" s="42" t="s">
        <v>32</v>
      </c>
      <c r="D431" s="29"/>
      <c r="E431" s="30" t="s">
        <v>259</v>
      </c>
      <c r="F431" s="30" t="s">
        <v>435</v>
      </c>
      <c r="G431" s="30"/>
      <c r="H431" s="30" t="s">
        <v>252</v>
      </c>
      <c r="I431" s="30" t="s">
        <v>257</v>
      </c>
      <c r="J431" s="30">
        <v>61120</v>
      </c>
      <c r="K431" s="29">
        <v>2016</v>
      </c>
      <c r="L431" s="29"/>
      <c r="M431" s="29">
        <v>2005</v>
      </c>
      <c r="N431" s="31">
        <v>87824</v>
      </c>
      <c r="O431" s="32" t="s">
        <v>176</v>
      </c>
      <c r="P431" s="33">
        <f t="shared" si="99"/>
        <v>0</v>
      </c>
      <c r="Q431" s="31">
        <f t="shared" si="100"/>
        <v>87824</v>
      </c>
      <c r="R431" s="43">
        <v>70103</v>
      </c>
      <c r="S431" s="34">
        <f t="shared" si="101"/>
        <v>0.79820000000000002</v>
      </c>
      <c r="T431" s="35">
        <f t="shared" si="102"/>
        <v>1</v>
      </c>
      <c r="U431" s="31">
        <f t="shared" si="103"/>
        <v>82800</v>
      </c>
      <c r="V431" s="35">
        <f>IF(T431&gt;$E$2,$E$2+(T431-$E$2)/2-$D$2,T431-$D$2)</f>
        <v>-10</v>
      </c>
      <c r="W431" s="31">
        <f>ROUND(U431+(U431*$I$2*V431),0)</f>
        <v>74520</v>
      </c>
      <c r="X431" s="34">
        <f t="shared" si="104"/>
        <v>0.94072732152442295</v>
      </c>
      <c r="Y431" s="29">
        <f t="shared" si="105"/>
        <v>-4417</v>
      </c>
      <c r="Z431" s="33">
        <f t="shared" si="106"/>
        <v>-4417</v>
      </c>
    </row>
    <row r="432" spans="1:26" s="36" customFormat="1">
      <c r="A432" s="29" t="s">
        <v>244</v>
      </c>
      <c r="B432" s="29" t="s">
        <v>237</v>
      </c>
      <c r="C432" s="42" t="s">
        <v>35</v>
      </c>
      <c r="D432" s="29"/>
      <c r="E432" s="30" t="s">
        <v>259</v>
      </c>
      <c r="F432" s="30" t="s">
        <v>435</v>
      </c>
      <c r="G432" s="30"/>
      <c r="H432" s="30" t="s">
        <v>252</v>
      </c>
      <c r="I432" s="30" t="s">
        <v>257</v>
      </c>
      <c r="J432" s="30">
        <v>61120</v>
      </c>
      <c r="K432" s="29">
        <v>2010</v>
      </c>
      <c r="L432" s="29"/>
      <c r="M432" s="29">
        <v>2001</v>
      </c>
      <c r="N432" s="31">
        <v>87824</v>
      </c>
      <c r="O432" s="32" t="s">
        <v>176</v>
      </c>
      <c r="P432" s="33">
        <f t="shared" si="99"/>
        <v>0</v>
      </c>
      <c r="Q432" s="31">
        <f t="shared" si="100"/>
        <v>87824</v>
      </c>
      <c r="R432" s="43">
        <v>74801</v>
      </c>
      <c r="S432" s="34">
        <f t="shared" si="101"/>
        <v>0.85170000000000001</v>
      </c>
      <c r="T432" s="35">
        <f t="shared" si="102"/>
        <v>7</v>
      </c>
      <c r="U432" s="31">
        <f t="shared" si="103"/>
        <v>82800</v>
      </c>
      <c r="V432" s="35">
        <f>IF(T432&gt;$E$2,$E$2+(T432-$E$2)/2-$D$2,T432-$D$2)</f>
        <v>-4</v>
      </c>
      <c r="W432" s="31">
        <f>ROUND(U432+(U432*$I$2*V432),0)</f>
        <v>79488</v>
      </c>
      <c r="X432" s="34">
        <f t="shared" si="104"/>
        <v>0.94103512479871176</v>
      </c>
      <c r="Y432" s="29">
        <f t="shared" si="105"/>
        <v>-4687</v>
      </c>
      <c r="Z432" s="33">
        <f t="shared" si="106"/>
        <v>-4687</v>
      </c>
    </row>
    <row r="433" spans="1:26" s="36" customFormat="1">
      <c r="A433" s="29" t="s">
        <v>244</v>
      </c>
      <c r="B433" s="29" t="s">
        <v>237</v>
      </c>
      <c r="C433" s="42" t="s">
        <v>458</v>
      </c>
      <c r="D433" s="29"/>
      <c r="E433" s="30" t="s">
        <v>259</v>
      </c>
      <c r="F433" s="30" t="s">
        <v>435</v>
      </c>
      <c r="G433" s="30" t="s">
        <v>218</v>
      </c>
      <c r="H433" s="30" t="s">
        <v>252</v>
      </c>
      <c r="I433" s="30" t="s">
        <v>329</v>
      </c>
      <c r="J433" s="30">
        <v>61140</v>
      </c>
      <c r="K433" s="29">
        <v>2017</v>
      </c>
      <c r="L433" s="29"/>
      <c r="M433" s="29">
        <v>2011</v>
      </c>
      <c r="N433" s="31">
        <v>69823</v>
      </c>
      <c r="O433" s="32" t="s">
        <v>176</v>
      </c>
      <c r="P433" s="33">
        <f t="shared" si="99"/>
        <v>0</v>
      </c>
      <c r="Q433" s="31">
        <f t="shared" si="100"/>
        <v>69823</v>
      </c>
      <c r="R433" s="43">
        <v>58622</v>
      </c>
      <c r="S433" s="34">
        <f t="shared" si="101"/>
        <v>0.83960000000000001</v>
      </c>
      <c r="T433" s="35">
        <f t="shared" si="102"/>
        <v>0</v>
      </c>
      <c r="U433" s="31">
        <f t="shared" si="103"/>
        <v>65829</v>
      </c>
      <c r="V433" s="35">
        <f>IF(T433&gt;$E$3,$E$3-$D$3,T433-$D$3)</f>
        <v>-3</v>
      </c>
      <c r="W433" s="31">
        <f>ROUND(U433+(U433*$I$3*V433),0)</f>
        <v>62867</v>
      </c>
      <c r="X433" s="34">
        <f t="shared" si="104"/>
        <v>0.93247649800372212</v>
      </c>
      <c r="Y433" s="29">
        <f t="shared" si="105"/>
        <v>-4245</v>
      </c>
      <c r="Z433" s="33">
        <f t="shared" si="106"/>
        <v>-4245</v>
      </c>
    </row>
    <row r="434" spans="1:26" s="36" customFormat="1">
      <c r="A434" s="29" t="s">
        <v>244</v>
      </c>
      <c r="B434" s="29" t="s">
        <v>239</v>
      </c>
      <c r="C434" s="42" t="s">
        <v>58</v>
      </c>
      <c r="D434" s="29"/>
      <c r="E434" s="30" t="s">
        <v>259</v>
      </c>
      <c r="F434" s="30" t="s">
        <v>435</v>
      </c>
      <c r="G434" s="30"/>
      <c r="H434" s="30" t="s">
        <v>252</v>
      </c>
      <c r="I434" s="30" t="s">
        <v>257</v>
      </c>
      <c r="J434" s="30">
        <v>61120</v>
      </c>
      <c r="K434" s="29">
        <v>2016</v>
      </c>
      <c r="L434" s="29"/>
      <c r="M434" s="29">
        <v>2006</v>
      </c>
      <c r="N434" s="31">
        <v>91022</v>
      </c>
      <c r="O434" s="32" t="s">
        <v>185</v>
      </c>
      <c r="P434" s="33">
        <f t="shared" si="99"/>
        <v>0</v>
      </c>
      <c r="Q434" s="31">
        <f t="shared" si="100"/>
        <v>91022</v>
      </c>
      <c r="R434" s="43">
        <v>71482</v>
      </c>
      <c r="S434" s="34">
        <f t="shared" si="101"/>
        <v>0.7853</v>
      </c>
      <c r="T434" s="35">
        <f t="shared" si="102"/>
        <v>1</v>
      </c>
      <c r="U434" s="31">
        <f t="shared" si="103"/>
        <v>85816</v>
      </c>
      <c r="V434" s="35">
        <f>IF(T434&gt;$E$2,$E$2+(T434-$E$2)/2-$D$2,T434-$D$2)</f>
        <v>-10</v>
      </c>
      <c r="W434" s="31">
        <f>ROUND(U434+(U434*$I$2*V434),0)</f>
        <v>77234</v>
      </c>
      <c r="X434" s="34">
        <f t="shared" si="104"/>
        <v>0.92552502783748092</v>
      </c>
      <c r="Y434" s="29">
        <f t="shared" si="105"/>
        <v>-5752</v>
      </c>
      <c r="Z434" s="33">
        <f t="shared" si="106"/>
        <v>-5752</v>
      </c>
    </row>
    <row r="435" spans="1:26" s="36" customFormat="1">
      <c r="A435" s="29" t="s">
        <v>244</v>
      </c>
      <c r="B435" s="29" t="s">
        <v>239</v>
      </c>
      <c r="C435" s="42" t="s">
        <v>69</v>
      </c>
      <c r="D435" s="29"/>
      <c r="E435" s="30" t="s">
        <v>259</v>
      </c>
      <c r="F435" s="30" t="s">
        <v>435</v>
      </c>
      <c r="G435" s="30"/>
      <c r="H435" s="30" t="s">
        <v>252</v>
      </c>
      <c r="I435" s="30" t="s">
        <v>257</v>
      </c>
      <c r="J435" s="30">
        <v>61120</v>
      </c>
      <c r="K435" s="29">
        <v>2002</v>
      </c>
      <c r="L435" s="29"/>
      <c r="M435" s="29">
        <v>1993</v>
      </c>
      <c r="N435" s="31">
        <v>91022</v>
      </c>
      <c r="O435" s="32" t="s">
        <v>185</v>
      </c>
      <c r="P435" s="33">
        <f t="shared" si="99"/>
        <v>0</v>
      </c>
      <c r="Q435" s="31">
        <f t="shared" si="100"/>
        <v>91022</v>
      </c>
      <c r="R435" s="43">
        <v>84769</v>
      </c>
      <c r="S435" s="34">
        <f t="shared" si="101"/>
        <v>0.93130000000000002</v>
      </c>
      <c r="T435" s="35">
        <f t="shared" si="102"/>
        <v>15</v>
      </c>
      <c r="U435" s="31">
        <f t="shared" si="103"/>
        <v>85816</v>
      </c>
      <c r="V435" s="35">
        <f>IF(T435&gt;$E$2,$E$2+(T435-$E$2)/2-$D$2,T435-$D$2)</f>
        <v>4</v>
      </c>
      <c r="W435" s="31">
        <f>ROUND(U435+(U435*$I$2*V435),0)</f>
        <v>89249</v>
      </c>
      <c r="X435" s="34">
        <f t="shared" si="104"/>
        <v>0.94980335914127889</v>
      </c>
      <c r="Y435" s="29">
        <f t="shared" si="105"/>
        <v>-4480</v>
      </c>
      <c r="Z435" s="33">
        <f t="shared" si="106"/>
        <v>-4480</v>
      </c>
    </row>
    <row r="436" spans="1:26" s="36" customFormat="1">
      <c r="A436" s="29" t="s">
        <v>244</v>
      </c>
      <c r="B436" s="29" t="s">
        <v>239</v>
      </c>
      <c r="C436" s="42" t="s">
        <v>97</v>
      </c>
      <c r="D436" s="29"/>
      <c r="E436" s="30" t="s">
        <v>259</v>
      </c>
      <c r="F436" s="30" t="s">
        <v>435</v>
      </c>
      <c r="G436" s="30" t="s">
        <v>218</v>
      </c>
      <c r="H436" s="30" t="s">
        <v>252</v>
      </c>
      <c r="I436" s="30" t="s">
        <v>257</v>
      </c>
      <c r="J436" s="30">
        <v>61120</v>
      </c>
      <c r="K436" s="29">
        <v>2015</v>
      </c>
      <c r="L436" s="29"/>
      <c r="M436" s="29">
        <v>2002</v>
      </c>
      <c r="N436" s="31">
        <v>91022</v>
      </c>
      <c r="O436" s="32" t="s">
        <v>185</v>
      </c>
      <c r="P436" s="33">
        <f t="shared" si="99"/>
        <v>0</v>
      </c>
      <c r="Q436" s="31">
        <f t="shared" si="100"/>
        <v>91022</v>
      </c>
      <c r="R436" s="43">
        <v>73128</v>
      </c>
      <c r="S436" s="34">
        <f t="shared" si="101"/>
        <v>0.8034</v>
      </c>
      <c r="T436" s="35">
        <f t="shared" si="102"/>
        <v>2</v>
      </c>
      <c r="U436" s="31">
        <f t="shared" si="103"/>
        <v>85816</v>
      </c>
      <c r="V436" s="35">
        <f>IF(T436&gt;$E$2,$E$2+(T436-$E$2)/2-$D$2,T436-$D$2)</f>
        <v>-9</v>
      </c>
      <c r="W436" s="31">
        <f>ROUND(U436+(U436*$I$2*V436),0)</f>
        <v>78093</v>
      </c>
      <c r="X436" s="34">
        <f t="shared" si="104"/>
        <v>0.93642195843417464</v>
      </c>
      <c r="Y436" s="29">
        <f t="shared" si="105"/>
        <v>-4965</v>
      </c>
      <c r="Z436" s="33">
        <f t="shared" si="106"/>
        <v>-4965</v>
      </c>
    </row>
    <row r="437" spans="1:26" s="36" customFormat="1">
      <c r="A437" s="29" t="s">
        <v>244</v>
      </c>
      <c r="B437" s="29" t="s">
        <v>239</v>
      </c>
      <c r="C437" s="42" t="s">
        <v>112</v>
      </c>
      <c r="D437" s="29"/>
      <c r="E437" s="30" t="s">
        <v>259</v>
      </c>
      <c r="F437" s="30" t="s">
        <v>435</v>
      </c>
      <c r="G437" s="30"/>
      <c r="H437" s="30" t="s">
        <v>252</v>
      </c>
      <c r="I437" s="30" t="s">
        <v>257</v>
      </c>
      <c r="J437" s="30">
        <v>61120</v>
      </c>
      <c r="K437" s="29">
        <v>1976</v>
      </c>
      <c r="L437" s="29"/>
      <c r="M437" s="29">
        <v>1966</v>
      </c>
      <c r="N437" s="31">
        <v>91022</v>
      </c>
      <c r="O437" s="32" t="s">
        <v>185</v>
      </c>
      <c r="P437" s="33">
        <f t="shared" si="99"/>
        <v>0</v>
      </c>
      <c r="Q437" s="31">
        <f t="shared" si="100"/>
        <v>91022</v>
      </c>
      <c r="R437" s="43">
        <v>93538</v>
      </c>
      <c r="S437" s="34">
        <f t="shared" si="101"/>
        <v>1.0276000000000001</v>
      </c>
      <c r="T437" s="35">
        <f t="shared" si="102"/>
        <v>41</v>
      </c>
      <c r="U437" s="31">
        <f t="shared" si="103"/>
        <v>85816</v>
      </c>
      <c r="V437" s="35">
        <f>IF(T437&gt;$E$2,$E$2+(T437-$E$2)/2-$D$2,T437-$D$2)</f>
        <v>19.5</v>
      </c>
      <c r="W437" s="31">
        <f>ROUND(U437+(U437*$I$2*V437),0)</f>
        <v>102550</v>
      </c>
      <c r="X437" s="34">
        <f t="shared" si="104"/>
        <v>0.91212091662603612</v>
      </c>
      <c r="Y437" s="29">
        <f t="shared" si="105"/>
        <v>-9012</v>
      </c>
      <c r="Z437" s="33">
        <f t="shared" si="106"/>
        <v>-9012</v>
      </c>
    </row>
    <row r="438" spans="1:26" s="36" customFormat="1">
      <c r="A438" s="29" t="s">
        <v>244</v>
      </c>
      <c r="B438" s="29" t="s">
        <v>239</v>
      </c>
      <c r="C438" s="42" t="s">
        <v>463</v>
      </c>
      <c r="D438" s="29"/>
      <c r="E438" s="30" t="s">
        <v>259</v>
      </c>
      <c r="F438" s="30" t="s">
        <v>435</v>
      </c>
      <c r="G438" s="30"/>
      <c r="H438" s="30" t="s">
        <v>253</v>
      </c>
      <c r="I438" s="30" t="s">
        <v>255</v>
      </c>
      <c r="J438" s="30">
        <v>61150</v>
      </c>
      <c r="K438" s="29">
        <v>2012</v>
      </c>
      <c r="L438" s="29"/>
      <c r="M438" s="29">
        <v>2012</v>
      </c>
      <c r="N438" s="31">
        <v>59407</v>
      </c>
      <c r="O438" s="32" t="s">
        <v>185</v>
      </c>
      <c r="P438" s="33">
        <f t="shared" si="99"/>
        <v>0</v>
      </c>
      <c r="Q438" s="31">
        <f t="shared" si="100"/>
        <v>59407</v>
      </c>
      <c r="R438" s="43">
        <v>55503</v>
      </c>
      <c r="S438" s="34">
        <f t="shared" si="101"/>
        <v>0.93430000000000002</v>
      </c>
      <c r="T438" s="35">
        <f t="shared" si="102"/>
        <v>5</v>
      </c>
      <c r="U438" s="31">
        <f t="shared" si="103"/>
        <v>56009</v>
      </c>
      <c r="V438" s="35">
        <f>IF(T438&gt;$E$4,$E$4-$D$4,T438-$D$4)</f>
        <v>3</v>
      </c>
      <c r="W438" s="31">
        <f>ROUND(U438+(U438*$I$4*V438),0)</f>
        <v>58529</v>
      </c>
      <c r="X438" s="34">
        <f t="shared" si="104"/>
        <v>0.9482991337627501</v>
      </c>
      <c r="Y438" s="29">
        <f t="shared" si="105"/>
        <v>-3026</v>
      </c>
      <c r="Z438" s="33">
        <f t="shared" si="106"/>
        <v>-3026</v>
      </c>
    </row>
    <row r="439" spans="1:26" s="36" customFormat="1">
      <c r="A439" s="29" t="s">
        <v>244</v>
      </c>
      <c r="B439" s="29" t="s">
        <v>239</v>
      </c>
      <c r="C439" s="42" t="s">
        <v>534</v>
      </c>
      <c r="D439" s="29"/>
      <c r="E439" s="30" t="s">
        <v>259</v>
      </c>
      <c r="F439" s="30" t="s">
        <v>435</v>
      </c>
      <c r="G439" s="30" t="s">
        <v>218</v>
      </c>
      <c r="H439" s="30" t="s">
        <v>253</v>
      </c>
      <c r="I439" s="30" t="s">
        <v>255</v>
      </c>
      <c r="J439" s="30">
        <v>61150</v>
      </c>
      <c r="K439" s="29">
        <v>2013</v>
      </c>
      <c r="L439" s="29"/>
      <c r="M439" s="29">
        <v>2013</v>
      </c>
      <c r="N439" s="31">
        <v>59407</v>
      </c>
      <c r="O439" s="32" t="s">
        <v>185</v>
      </c>
      <c r="P439" s="33">
        <f t="shared" ref="P439:P502" si="109">IF(D439&lt;&gt;0,N439*D439*0.1,0)</f>
        <v>0</v>
      </c>
      <c r="Q439" s="31">
        <f t="shared" ref="Q439:Q502" si="110">N439+P439</f>
        <v>59407</v>
      </c>
      <c r="R439" s="43">
        <v>53918</v>
      </c>
      <c r="S439" s="34">
        <f t="shared" si="101"/>
        <v>0.90759999999999996</v>
      </c>
      <c r="T439" s="35">
        <f t="shared" si="102"/>
        <v>4</v>
      </c>
      <c r="U439" s="31">
        <f t="shared" si="103"/>
        <v>56009</v>
      </c>
      <c r="V439" s="35">
        <f>IF(T439&gt;$E$4,$E$4-$D$4,T439-$D$4)</f>
        <v>2</v>
      </c>
      <c r="W439" s="31">
        <f>ROUND(U439+(U439*$I$4*V439),0)</f>
        <v>57689</v>
      </c>
      <c r="X439" s="34">
        <f t="shared" si="104"/>
        <v>0.93463225224912894</v>
      </c>
      <c r="Y439" s="29">
        <f t="shared" si="105"/>
        <v>-3771</v>
      </c>
      <c r="Z439" s="33">
        <f t="shared" si="106"/>
        <v>-3771</v>
      </c>
    </row>
    <row r="440" spans="1:26" s="36" customFormat="1">
      <c r="A440" s="29" t="s">
        <v>244</v>
      </c>
      <c r="B440" s="29" t="s">
        <v>240</v>
      </c>
      <c r="C440" s="42" t="s">
        <v>294</v>
      </c>
      <c r="D440" s="29"/>
      <c r="E440" s="30" t="s">
        <v>259</v>
      </c>
      <c r="F440" s="30" t="s">
        <v>435</v>
      </c>
      <c r="G440" s="30"/>
      <c r="H440" s="30" t="s">
        <v>252</v>
      </c>
      <c r="I440" s="30" t="s">
        <v>257</v>
      </c>
      <c r="J440" s="30">
        <v>61120</v>
      </c>
      <c r="K440" s="29">
        <v>2017</v>
      </c>
      <c r="L440" s="29"/>
      <c r="M440" s="29">
        <v>2006</v>
      </c>
      <c r="N440" s="31">
        <v>92479</v>
      </c>
      <c r="O440" s="32" t="s">
        <v>180</v>
      </c>
      <c r="P440" s="33">
        <f t="shared" si="109"/>
        <v>0</v>
      </c>
      <c r="Q440" s="31">
        <f t="shared" si="110"/>
        <v>92479</v>
      </c>
      <c r="R440" s="43">
        <v>72960</v>
      </c>
      <c r="S440" s="34">
        <f t="shared" si="101"/>
        <v>0.78890000000000005</v>
      </c>
      <c r="T440" s="35">
        <f t="shared" si="102"/>
        <v>0</v>
      </c>
      <c r="U440" s="31">
        <f t="shared" si="103"/>
        <v>87189</v>
      </c>
      <c r="V440" s="35">
        <f>IF(T440&gt;$E$2,$E$2+(T440-$E$2)/2-$D$2,T440-$D$2)</f>
        <v>-11</v>
      </c>
      <c r="W440" s="31">
        <f>ROUND(U440+(U440*$I$2*V440),0)</f>
        <v>77598</v>
      </c>
      <c r="X440" s="34">
        <f t="shared" si="104"/>
        <v>0.94023041830975029</v>
      </c>
      <c r="Y440" s="29">
        <f t="shared" si="105"/>
        <v>-4638</v>
      </c>
      <c r="Z440" s="33">
        <f t="shared" si="106"/>
        <v>-4638</v>
      </c>
    </row>
    <row r="441" spans="1:26" s="36" customFormat="1">
      <c r="A441" s="29" t="s">
        <v>244</v>
      </c>
      <c r="B441" s="29" t="s">
        <v>240</v>
      </c>
      <c r="C441" s="42" t="s">
        <v>29</v>
      </c>
      <c r="D441" s="29"/>
      <c r="E441" s="30" t="s">
        <v>259</v>
      </c>
      <c r="F441" s="30" t="s">
        <v>435</v>
      </c>
      <c r="G441" s="30" t="s">
        <v>218</v>
      </c>
      <c r="H441" s="30" t="s">
        <v>252</v>
      </c>
      <c r="I441" s="30" t="s">
        <v>257</v>
      </c>
      <c r="J441" s="30">
        <v>61120</v>
      </c>
      <c r="K441" s="29">
        <v>2008</v>
      </c>
      <c r="L441" s="29"/>
      <c r="M441" s="29">
        <v>1999</v>
      </c>
      <c r="N441" s="31">
        <v>92479</v>
      </c>
      <c r="O441" s="32" t="s">
        <v>180</v>
      </c>
      <c r="P441" s="33">
        <f t="shared" si="109"/>
        <v>0</v>
      </c>
      <c r="Q441" s="31">
        <f t="shared" si="110"/>
        <v>92479</v>
      </c>
      <c r="R441" s="43">
        <v>78097</v>
      </c>
      <c r="S441" s="34">
        <f t="shared" si="101"/>
        <v>0.84450000000000003</v>
      </c>
      <c r="T441" s="35">
        <f t="shared" si="102"/>
        <v>9</v>
      </c>
      <c r="U441" s="31">
        <f t="shared" si="103"/>
        <v>87189</v>
      </c>
      <c r="V441" s="35">
        <f>IF(T441&gt;$E$2,$E$2+(T441-$E$2)/2-$D$2,T441-$D$2)</f>
        <v>-2</v>
      </c>
      <c r="W441" s="31">
        <f>ROUND(U441+(U441*$I$2*V441),0)</f>
        <v>85445</v>
      </c>
      <c r="X441" s="34">
        <f t="shared" si="104"/>
        <v>0.91400315992743875</v>
      </c>
      <c r="Y441" s="29">
        <f t="shared" si="105"/>
        <v>-7348</v>
      </c>
      <c r="Z441" s="33">
        <f t="shared" si="106"/>
        <v>-7348</v>
      </c>
    </row>
    <row r="442" spans="1:26" s="36" customFormat="1">
      <c r="A442" s="29" t="s">
        <v>244</v>
      </c>
      <c r="B442" s="29" t="s">
        <v>240</v>
      </c>
      <c r="C442" s="42" t="s">
        <v>33</v>
      </c>
      <c r="D442" s="29"/>
      <c r="E442" s="30" t="s">
        <v>259</v>
      </c>
      <c r="F442" s="30" t="s">
        <v>435</v>
      </c>
      <c r="G442" s="30" t="s">
        <v>218</v>
      </c>
      <c r="H442" s="30" t="s">
        <v>252</v>
      </c>
      <c r="I442" s="30" t="s">
        <v>257</v>
      </c>
      <c r="J442" s="30">
        <v>61120</v>
      </c>
      <c r="K442" s="29">
        <v>2015</v>
      </c>
      <c r="L442" s="29"/>
      <c r="M442" s="29">
        <v>2002</v>
      </c>
      <c r="N442" s="31">
        <v>92479</v>
      </c>
      <c r="O442" s="32" t="s">
        <v>180</v>
      </c>
      <c r="P442" s="33">
        <f t="shared" si="109"/>
        <v>0</v>
      </c>
      <c r="Q442" s="31">
        <f t="shared" si="110"/>
        <v>92479</v>
      </c>
      <c r="R442" s="43">
        <v>74856</v>
      </c>
      <c r="S442" s="34">
        <f t="shared" si="101"/>
        <v>0.80940000000000001</v>
      </c>
      <c r="T442" s="35">
        <f t="shared" si="102"/>
        <v>2</v>
      </c>
      <c r="U442" s="31">
        <f t="shared" si="103"/>
        <v>87189</v>
      </c>
      <c r="V442" s="35">
        <f>IF(T442&gt;$E$2,$E$2+(T442-$E$2)/2-$D$2,T442-$D$2)</f>
        <v>-9</v>
      </c>
      <c r="W442" s="31">
        <f>ROUND(U442+(U442*$I$2*V442),0)</f>
        <v>79342</v>
      </c>
      <c r="X442" s="34">
        <f t="shared" si="104"/>
        <v>0.94345995815583172</v>
      </c>
      <c r="Y442" s="29">
        <f t="shared" si="105"/>
        <v>-4486</v>
      </c>
      <c r="Z442" s="33">
        <f t="shared" si="106"/>
        <v>-4486</v>
      </c>
    </row>
    <row r="443" spans="1:26" s="36" customFormat="1">
      <c r="A443" s="29" t="s">
        <v>244</v>
      </c>
      <c r="B443" s="29" t="s">
        <v>240</v>
      </c>
      <c r="C443" s="42" t="s">
        <v>324</v>
      </c>
      <c r="D443" s="29"/>
      <c r="E443" s="30" t="s">
        <v>259</v>
      </c>
      <c r="F443" s="30" t="s">
        <v>435</v>
      </c>
      <c r="G443" s="30"/>
      <c r="H443" s="30" t="s">
        <v>252</v>
      </c>
      <c r="I443" s="30" t="s">
        <v>257</v>
      </c>
      <c r="J443" s="30">
        <v>61120</v>
      </c>
      <c r="K443" s="29">
        <v>1989</v>
      </c>
      <c r="L443" s="29"/>
      <c r="M443" s="29">
        <v>1982</v>
      </c>
      <c r="N443" s="31">
        <v>92479</v>
      </c>
      <c r="O443" s="32" t="s">
        <v>180</v>
      </c>
      <c r="P443" s="33">
        <f t="shared" si="109"/>
        <v>0</v>
      </c>
      <c r="Q443" s="31">
        <f t="shared" si="110"/>
        <v>92479</v>
      </c>
      <c r="R443" s="43">
        <v>90075</v>
      </c>
      <c r="S443" s="34">
        <f t="shared" si="101"/>
        <v>0.97399999999999998</v>
      </c>
      <c r="T443" s="35">
        <f t="shared" si="102"/>
        <v>28</v>
      </c>
      <c r="U443" s="31">
        <f t="shared" si="103"/>
        <v>87189</v>
      </c>
      <c r="V443" s="35">
        <f>IF(T443&gt;$E$2,$E$2+(T443-$E$2)/2-$D$2,T443-$D$2)</f>
        <v>13</v>
      </c>
      <c r="W443" s="31">
        <f>ROUND(U443+(U443*$I$2*V443),0)</f>
        <v>98524</v>
      </c>
      <c r="X443" s="34">
        <f t="shared" si="104"/>
        <v>0.91424424505704194</v>
      </c>
      <c r="Y443" s="29">
        <f t="shared" si="105"/>
        <v>-8449</v>
      </c>
      <c r="Z443" s="33">
        <f t="shared" si="106"/>
        <v>-8449</v>
      </c>
    </row>
    <row r="444" spans="1:26" s="36" customFormat="1">
      <c r="A444" s="29" t="s">
        <v>244</v>
      </c>
      <c r="B444" s="29" t="s">
        <v>240</v>
      </c>
      <c r="C444" s="42" t="s">
        <v>123</v>
      </c>
      <c r="D444" s="29"/>
      <c r="E444" s="30" t="s">
        <v>259</v>
      </c>
      <c r="F444" s="30" t="s">
        <v>435</v>
      </c>
      <c r="G444" s="30" t="s">
        <v>218</v>
      </c>
      <c r="H444" s="30" t="s">
        <v>252</v>
      </c>
      <c r="I444" s="30" t="s">
        <v>257</v>
      </c>
      <c r="J444" s="30">
        <v>61120</v>
      </c>
      <c r="K444" s="29">
        <v>2015</v>
      </c>
      <c r="L444" s="29"/>
      <c r="M444" s="29">
        <v>2003</v>
      </c>
      <c r="N444" s="31">
        <v>92479</v>
      </c>
      <c r="O444" s="32" t="s">
        <v>180</v>
      </c>
      <c r="P444" s="33">
        <f t="shared" si="109"/>
        <v>0</v>
      </c>
      <c r="Q444" s="31">
        <f t="shared" si="110"/>
        <v>92479</v>
      </c>
      <c r="R444" s="43">
        <v>75849</v>
      </c>
      <c r="S444" s="34">
        <f t="shared" si="101"/>
        <v>0.82020000000000004</v>
      </c>
      <c r="T444" s="35">
        <f t="shared" si="102"/>
        <v>2</v>
      </c>
      <c r="U444" s="31">
        <f t="shared" si="103"/>
        <v>87189</v>
      </c>
      <c r="V444" s="35">
        <f>IF(T444&gt;$E$2,$E$2+(T444-$E$2)/2-$D$2,T444-$D$2)</f>
        <v>-9</v>
      </c>
      <c r="W444" s="31">
        <f>ROUND(U444+(U444*$I$2*V444),0)</f>
        <v>79342</v>
      </c>
      <c r="X444" s="34">
        <f t="shared" si="104"/>
        <v>0.95597539764563533</v>
      </c>
      <c r="Y444" s="29">
        <f t="shared" si="105"/>
        <v>-3493</v>
      </c>
      <c r="Z444" s="33">
        <f t="shared" si="106"/>
        <v>-3493</v>
      </c>
    </row>
    <row r="445" spans="1:26" s="36" customFormat="1">
      <c r="A445" s="29" t="s">
        <v>244</v>
      </c>
      <c r="B445" s="29" t="s">
        <v>240</v>
      </c>
      <c r="C445" s="42" t="s">
        <v>295</v>
      </c>
      <c r="D445" s="29"/>
      <c r="E445" s="30" t="s">
        <v>259</v>
      </c>
      <c r="F445" s="30" t="s">
        <v>435</v>
      </c>
      <c r="G445" s="30"/>
      <c r="H445" s="30" t="s">
        <v>252</v>
      </c>
      <c r="I445" s="30" t="s">
        <v>329</v>
      </c>
      <c r="J445" s="30">
        <v>61140</v>
      </c>
      <c r="K445" s="29">
        <v>2013</v>
      </c>
      <c r="L445" s="29"/>
      <c r="M445" s="29">
        <v>2003</v>
      </c>
      <c r="N445" s="31">
        <v>71859</v>
      </c>
      <c r="O445" s="32" t="s">
        <v>180</v>
      </c>
      <c r="P445" s="33">
        <f t="shared" si="109"/>
        <v>0</v>
      </c>
      <c r="Q445" s="31">
        <f t="shared" si="110"/>
        <v>71859</v>
      </c>
      <c r="R445" s="43">
        <v>64216</v>
      </c>
      <c r="S445" s="34">
        <f t="shared" si="101"/>
        <v>0.89359999999999995</v>
      </c>
      <c r="T445" s="35">
        <f t="shared" si="102"/>
        <v>4</v>
      </c>
      <c r="U445" s="31">
        <f t="shared" si="103"/>
        <v>67749</v>
      </c>
      <c r="V445" s="35">
        <f>IF(T445&gt;$E$3,$E$3-$D$3,T445-$D$3)</f>
        <v>1</v>
      </c>
      <c r="W445" s="31">
        <f>ROUND(U445+(U445*$I$3*V445),0)</f>
        <v>68765</v>
      </c>
      <c r="X445" s="34">
        <f t="shared" si="104"/>
        <v>0.93384716061950124</v>
      </c>
      <c r="Y445" s="29">
        <f t="shared" si="105"/>
        <v>-4549</v>
      </c>
      <c r="Z445" s="33">
        <f t="shared" si="106"/>
        <v>-4549</v>
      </c>
    </row>
    <row r="446" spans="1:26" s="36" customFormat="1">
      <c r="A446" s="29" t="s">
        <v>244</v>
      </c>
      <c r="B446" s="29" t="s">
        <v>240</v>
      </c>
      <c r="C446" s="42" t="s">
        <v>64</v>
      </c>
      <c r="D446" s="29"/>
      <c r="E446" s="30" t="s">
        <v>259</v>
      </c>
      <c r="F446" s="30" t="s">
        <v>435</v>
      </c>
      <c r="G446" s="30" t="s">
        <v>218</v>
      </c>
      <c r="H446" s="30" t="s">
        <v>252</v>
      </c>
      <c r="I446" s="30" t="s">
        <v>329</v>
      </c>
      <c r="J446" s="30">
        <v>61140</v>
      </c>
      <c r="K446" s="29">
        <v>2006</v>
      </c>
      <c r="L446" s="29"/>
      <c r="M446" s="29">
        <v>2001</v>
      </c>
      <c r="N446" s="31">
        <v>71859</v>
      </c>
      <c r="O446" s="32" t="s">
        <v>180</v>
      </c>
      <c r="P446" s="33">
        <f t="shared" si="109"/>
        <v>0</v>
      </c>
      <c r="Q446" s="31">
        <f t="shared" si="110"/>
        <v>71859</v>
      </c>
      <c r="R446" s="43">
        <v>60024</v>
      </c>
      <c r="S446" s="34">
        <f t="shared" si="101"/>
        <v>0.83530000000000004</v>
      </c>
      <c r="T446" s="35">
        <f t="shared" si="102"/>
        <v>11</v>
      </c>
      <c r="U446" s="31">
        <f t="shared" si="103"/>
        <v>67749</v>
      </c>
      <c r="V446" s="35">
        <f>IF(T446&gt;$E$3,$E$3-$D$3,T446-$D$3)</f>
        <v>4</v>
      </c>
      <c r="W446" s="31">
        <f>ROUND(U446+(U446*$I$3*V446),0)</f>
        <v>71814</v>
      </c>
      <c r="X446" s="34">
        <f t="shared" si="104"/>
        <v>0.8358258835324589</v>
      </c>
      <c r="Y446" s="29">
        <f t="shared" si="105"/>
        <v>-11790</v>
      </c>
      <c r="Z446" s="33">
        <f t="shared" si="106"/>
        <v>-11790</v>
      </c>
    </row>
    <row r="447" spans="1:26" s="36" customFormat="1">
      <c r="A447" s="29" t="s">
        <v>244</v>
      </c>
      <c r="B447" s="29" t="s">
        <v>240</v>
      </c>
      <c r="C447" s="42" t="s">
        <v>706</v>
      </c>
      <c r="D447" s="29"/>
      <c r="E447" s="30" t="s">
        <v>259</v>
      </c>
      <c r="F447" s="30" t="s">
        <v>435</v>
      </c>
      <c r="G447" s="30" t="s">
        <v>218</v>
      </c>
      <c r="H447" s="30" t="s">
        <v>253</v>
      </c>
      <c r="I447" s="30" t="s">
        <v>255</v>
      </c>
      <c r="J447" s="30">
        <v>61150</v>
      </c>
      <c r="K447" s="29">
        <v>2017</v>
      </c>
      <c r="L447" s="29"/>
      <c r="M447" s="29">
        <v>2017</v>
      </c>
      <c r="N447" s="31">
        <v>61556</v>
      </c>
      <c r="O447" s="32" t="s">
        <v>180</v>
      </c>
      <c r="P447" s="33">
        <f t="shared" si="109"/>
        <v>0</v>
      </c>
      <c r="Q447" s="31">
        <f t="shared" si="110"/>
        <v>61556</v>
      </c>
      <c r="R447" s="43">
        <v>54000</v>
      </c>
      <c r="S447" s="34">
        <f t="shared" si="101"/>
        <v>0.87719999999999998</v>
      </c>
      <c r="T447" s="35">
        <f t="shared" si="102"/>
        <v>0</v>
      </c>
      <c r="U447" s="31">
        <f t="shared" si="103"/>
        <v>58035</v>
      </c>
      <c r="V447" s="35">
        <f>IF(T447&gt;$E$4,$E$4-$D$4,T447-$D$4)</f>
        <v>-2</v>
      </c>
      <c r="W447" s="31">
        <f>ROUND(U447+(U447*$I$4*V447),0)</f>
        <v>56294</v>
      </c>
      <c r="X447" s="34">
        <f t="shared" si="104"/>
        <v>0.95924965360429171</v>
      </c>
      <c r="Y447" s="29">
        <f t="shared" si="105"/>
        <v>-2294</v>
      </c>
      <c r="Z447" s="33">
        <f t="shared" si="106"/>
        <v>-2294</v>
      </c>
    </row>
    <row r="448" spans="1:26" s="36" customFormat="1">
      <c r="A448" s="29" t="s">
        <v>244</v>
      </c>
      <c r="B448" s="29" t="s">
        <v>240</v>
      </c>
      <c r="C448" s="42" t="s">
        <v>634</v>
      </c>
      <c r="D448" s="29"/>
      <c r="E448" s="30" t="s">
        <v>259</v>
      </c>
      <c r="F448" s="30" t="s">
        <v>435</v>
      </c>
      <c r="G448" s="30"/>
      <c r="H448" s="30" t="s">
        <v>253</v>
      </c>
      <c r="I448" s="30" t="s">
        <v>255</v>
      </c>
      <c r="J448" s="30">
        <v>61150</v>
      </c>
      <c r="K448" s="29">
        <v>2016</v>
      </c>
      <c r="L448" s="29"/>
      <c r="M448" s="29">
        <v>2016</v>
      </c>
      <c r="N448" s="31">
        <v>61556</v>
      </c>
      <c r="O448" s="32" t="s">
        <v>180</v>
      </c>
      <c r="P448" s="33">
        <f t="shared" si="109"/>
        <v>0</v>
      </c>
      <c r="Q448" s="31">
        <f t="shared" si="110"/>
        <v>61556</v>
      </c>
      <c r="R448" s="43">
        <v>54570</v>
      </c>
      <c r="S448" s="34">
        <f t="shared" si="101"/>
        <v>0.88649999999999995</v>
      </c>
      <c r="T448" s="35">
        <f t="shared" si="102"/>
        <v>1</v>
      </c>
      <c r="U448" s="31">
        <f t="shared" si="103"/>
        <v>58035</v>
      </c>
      <c r="V448" s="35">
        <f>IF(T448&gt;$E$4,$E$4-$D$4,T448-$D$4)</f>
        <v>-1</v>
      </c>
      <c r="W448" s="31">
        <f>ROUND(U448+(U448*$I$4*V448),0)</f>
        <v>57164</v>
      </c>
      <c r="X448" s="34">
        <f t="shared" si="104"/>
        <v>0.95462178993772306</v>
      </c>
      <c r="Y448" s="29">
        <f t="shared" si="105"/>
        <v>-2594</v>
      </c>
      <c r="Z448" s="33">
        <f t="shared" si="106"/>
        <v>-2594</v>
      </c>
    </row>
    <row r="449" spans="1:26" s="36" customFormat="1">
      <c r="A449" s="29" t="s">
        <v>244</v>
      </c>
      <c r="B449" s="29" t="s">
        <v>240</v>
      </c>
      <c r="C449" s="42" t="s">
        <v>707</v>
      </c>
      <c r="D449" s="29"/>
      <c r="E449" s="30" t="s">
        <v>259</v>
      </c>
      <c r="F449" s="30" t="s">
        <v>435</v>
      </c>
      <c r="G449" s="30"/>
      <c r="H449" s="30" t="s">
        <v>253</v>
      </c>
      <c r="I449" s="30" t="s">
        <v>255</v>
      </c>
      <c r="J449" s="30">
        <v>61150</v>
      </c>
      <c r="K449" s="29">
        <v>2017</v>
      </c>
      <c r="L449" s="29"/>
      <c r="M449" s="29">
        <v>2017</v>
      </c>
      <c r="N449" s="31">
        <v>61556</v>
      </c>
      <c r="O449" s="32" t="s">
        <v>180</v>
      </c>
      <c r="P449" s="33">
        <f t="shared" si="109"/>
        <v>0</v>
      </c>
      <c r="Q449" s="31">
        <f t="shared" si="110"/>
        <v>61556</v>
      </c>
      <c r="R449" s="43">
        <v>54000</v>
      </c>
      <c r="S449" s="34">
        <f t="shared" si="101"/>
        <v>0.87719999999999998</v>
      </c>
      <c r="T449" s="35">
        <f t="shared" si="102"/>
        <v>0</v>
      </c>
      <c r="U449" s="31">
        <f t="shared" si="103"/>
        <v>58035</v>
      </c>
      <c r="V449" s="35">
        <f>IF(T449&gt;$E$4,$E$4-$D$4,T449-$D$4)</f>
        <v>-2</v>
      </c>
      <c r="W449" s="31">
        <f>ROUND(U449+(U449*$I$4*V449),0)</f>
        <v>56294</v>
      </c>
      <c r="X449" s="34">
        <f t="shared" si="104"/>
        <v>0.95924965360429171</v>
      </c>
      <c r="Y449" s="29">
        <f t="shared" si="105"/>
        <v>-2294</v>
      </c>
      <c r="Z449" s="33">
        <f t="shared" si="106"/>
        <v>-2294</v>
      </c>
    </row>
    <row r="450" spans="1:26" s="36" customFormat="1">
      <c r="A450" s="29" t="s">
        <v>244</v>
      </c>
      <c r="B450" s="29" t="s">
        <v>240</v>
      </c>
      <c r="C450" s="42" t="s">
        <v>541</v>
      </c>
      <c r="D450" s="29"/>
      <c r="E450" s="30" t="s">
        <v>259</v>
      </c>
      <c r="F450" s="30" t="s">
        <v>435</v>
      </c>
      <c r="G450" s="30" t="s">
        <v>218</v>
      </c>
      <c r="H450" s="30" t="s">
        <v>253</v>
      </c>
      <c r="I450" s="30" t="s">
        <v>255</v>
      </c>
      <c r="J450" s="30">
        <v>61150</v>
      </c>
      <c r="K450" s="29">
        <v>2013</v>
      </c>
      <c r="L450" s="29"/>
      <c r="M450" s="29">
        <v>2013</v>
      </c>
      <c r="N450" s="31">
        <v>61556</v>
      </c>
      <c r="O450" s="32" t="s">
        <v>180</v>
      </c>
      <c r="P450" s="33">
        <f t="shared" si="109"/>
        <v>0</v>
      </c>
      <c r="Q450" s="31">
        <f t="shared" si="110"/>
        <v>61556</v>
      </c>
      <c r="R450" s="43">
        <v>52305</v>
      </c>
      <c r="S450" s="34">
        <f t="shared" si="101"/>
        <v>0.84970000000000001</v>
      </c>
      <c r="T450" s="35">
        <f t="shared" si="102"/>
        <v>4</v>
      </c>
      <c r="U450" s="31">
        <f t="shared" si="103"/>
        <v>58035</v>
      </c>
      <c r="V450" s="35">
        <f>IF(T450&gt;$E$4,$E$4-$D$4,T450-$D$4)</f>
        <v>2</v>
      </c>
      <c r="W450" s="31">
        <f>ROUND(U450+(U450*$I$4*V450),0)</f>
        <v>59776</v>
      </c>
      <c r="X450" s="34">
        <f t="shared" si="104"/>
        <v>0.87501672912205564</v>
      </c>
      <c r="Y450" s="29">
        <f t="shared" si="105"/>
        <v>-7471</v>
      </c>
      <c r="Z450" s="33">
        <f t="shared" si="106"/>
        <v>-7471</v>
      </c>
    </row>
    <row r="451" spans="1:26" s="36" customFormat="1">
      <c r="A451" s="29" t="s">
        <v>244</v>
      </c>
      <c r="B451" s="29" t="s">
        <v>240</v>
      </c>
      <c r="C451" s="42" t="s">
        <v>354</v>
      </c>
      <c r="D451" s="29"/>
      <c r="E451" s="30" t="s">
        <v>259</v>
      </c>
      <c r="F451" s="30" t="s">
        <v>435</v>
      </c>
      <c r="G451" s="30" t="s">
        <v>218</v>
      </c>
      <c r="H451" s="30" t="s">
        <v>251</v>
      </c>
      <c r="I451" s="30" t="s">
        <v>255</v>
      </c>
      <c r="J451" s="30">
        <v>61150</v>
      </c>
      <c r="K451" s="29">
        <v>2007</v>
      </c>
      <c r="L451" s="29"/>
      <c r="M451" s="29">
        <v>2007</v>
      </c>
      <c r="N451" s="31">
        <v>61556</v>
      </c>
      <c r="O451" s="32" t="s">
        <v>180</v>
      </c>
      <c r="P451" s="33">
        <f t="shared" si="109"/>
        <v>0</v>
      </c>
      <c r="Q451" s="31">
        <f t="shared" si="110"/>
        <v>61556</v>
      </c>
      <c r="R451" s="43">
        <v>45824</v>
      </c>
      <c r="S451" s="34">
        <f t="shared" si="101"/>
        <v>0.74439999999999995</v>
      </c>
      <c r="T451" s="35">
        <f t="shared" si="102"/>
        <v>10</v>
      </c>
      <c r="U451" s="31">
        <f t="shared" si="103"/>
        <v>58035</v>
      </c>
      <c r="V451" s="35">
        <f>IF(T451&gt;$E$4,$E$4-$D$4,T451-$D$4)</f>
        <v>4</v>
      </c>
      <c r="W451" s="31">
        <f>ROUND(U451+(U451*$I$4*V451),0)</f>
        <v>61517</v>
      </c>
      <c r="X451" s="34">
        <f t="shared" si="104"/>
        <v>0.74489978379960009</v>
      </c>
      <c r="Y451" s="29">
        <f t="shared" si="105"/>
        <v>-15693</v>
      </c>
      <c r="Z451" s="33">
        <f t="shared" si="106"/>
        <v>-15693</v>
      </c>
    </row>
    <row r="452" spans="1:26" s="36" customFormat="1">
      <c r="A452" s="29" t="s">
        <v>244</v>
      </c>
      <c r="B452" s="29" t="s">
        <v>240</v>
      </c>
      <c r="C452" s="42" t="s">
        <v>405</v>
      </c>
      <c r="D452" s="29"/>
      <c r="E452" s="30" t="s">
        <v>260</v>
      </c>
      <c r="F452" s="30" t="s">
        <v>251</v>
      </c>
      <c r="G452" s="30" t="s">
        <v>218</v>
      </c>
      <c r="H452" s="30" t="s">
        <v>251</v>
      </c>
      <c r="I452" s="30" t="s">
        <v>256</v>
      </c>
      <c r="J452" s="30">
        <v>61160</v>
      </c>
      <c r="K452" s="29">
        <v>1993</v>
      </c>
      <c r="L452" s="29"/>
      <c r="M452" s="29">
        <v>1993</v>
      </c>
      <c r="N452" s="31">
        <v>47048</v>
      </c>
      <c r="O452" s="32" t="s">
        <v>180</v>
      </c>
      <c r="P452" s="33">
        <f t="shared" si="109"/>
        <v>0</v>
      </c>
      <c r="Q452" s="31">
        <f t="shared" si="110"/>
        <v>47048</v>
      </c>
      <c r="R452" s="43">
        <v>53211</v>
      </c>
      <c r="S452" s="34">
        <f t="shared" si="101"/>
        <v>1.131</v>
      </c>
      <c r="T452" s="35">
        <f t="shared" si="102"/>
        <v>24</v>
      </c>
      <c r="U452" s="31">
        <f t="shared" si="103"/>
        <v>44357</v>
      </c>
      <c r="V452" s="35">
        <f>IF(T452&gt;$E$6,$E$6-$D$6,T452-$D$6)</f>
        <v>4</v>
      </c>
      <c r="W452" s="31">
        <f>ROUND(U452+(U452*$I$6*V452),0)</f>
        <v>47018</v>
      </c>
      <c r="X452" s="34">
        <f t="shared" si="104"/>
        <v>1.1317155132077077</v>
      </c>
      <c r="Y452" s="29">
        <f t="shared" si="105"/>
        <v>6193</v>
      </c>
      <c r="Z452" s="33">
        <f t="shared" si="106"/>
        <v>0</v>
      </c>
    </row>
    <row r="453" spans="1:26" s="36" customFormat="1">
      <c r="A453" s="29" t="s">
        <v>244</v>
      </c>
      <c r="B453" s="29" t="s">
        <v>246</v>
      </c>
      <c r="C453" s="42" t="s">
        <v>302</v>
      </c>
      <c r="D453" s="29"/>
      <c r="E453" s="30" t="s">
        <v>259</v>
      </c>
      <c r="F453" s="30" t="s">
        <v>435</v>
      </c>
      <c r="G453" s="30"/>
      <c r="H453" s="30" t="s">
        <v>252</v>
      </c>
      <c r="I453" s="30" t="s">
        <v>257</v>
      </c>
      <c r="J453" s="30">
        <v>61120</v>
      </c>
      <c r="K453" s="29">
        <v>2014</v>
      </c>
      <c r="L453" s="29"/>
      <c r="M453" s="29">
        <v>1999</v>
      </c>
      <c r="N453" s="31">
        <v>92686</v>
      </c>
      <c r="O453" s="32" t="s">
        <v>182</v>
      </c>
      <c r="P453" s="33">
        <f t="shared" si="109"/>
        <v>0</v>
      </c>
      <c r="Q453" s="31">
        <f t="shared" si="110"/>
        <v>92686</v>
      </c>
      <c r="R453" s="43">
        <v>76184</v>
      </c>
      <c r="S453" s="34">
        <f t="shared" si="101"/>
        <v>0.82199999999999995</v>
      </c>
      <c r="T453" s="35">
        <f t="shared" si="102"/>
        <v>3</v>
      </c>
      <c r="U453" s="31">
        <f t="shared" si="103"/>
        <v>87384</v>
      </c>
      <c r="V453" s="35">
        <f>IF(T453&gt;$E$2,$E$2+(T453-$E$2)/2-$D$2,T453-$D$2)</f>
        <v>-8</v>
      </c>
      <c r="W453" s="31">
        <f>ROUND(U453+(U453*$I$2*V453),0)</f>
        <v>80393</v>
      </c>
      <c r="X453" s="34">
        <f t="shared" si="104"/>
        <v>0.94764469543368202</v>
      </c>
      <c r="Y453" s="29">
        <f t="shared" si="105"/>
        <v>-4209</v>
      </c>
      <c r="Z453" s="33">
        <f t="shared" si="106"/>
        <v>-4209</v>
      </c>
    </row>
    <row r="454" spans="1:26" s="36" customFormat="1">
      <c r="A454" s="29" t="s">
        <v>244</v>
      </c>
      <c r="B454" s="29" t="s">
        <v>246</v>
      </c>
      <c r="C454" s="42" t="s">
        <v>66</v>
      </c>
      <c r="D454" s="29"/>
      <c r="E454" s="30" t="s">
        <v>259</v>
      </c>
      <c r="F454" s="30" t="s">
        <v>435</v>
      </c>
      <c r="G454" s="30" t="s">
        <v>218</v>
      </c>
      <c r="H454" s="30" t="s">
        <v>252</v>
      </c>
      <c r="I454" s="30" t="s">
        <v>257</v>
      </c>
      <c r="J454" s="30">
        <v>61120</v>
      </c>
      <c r="K454" s="29">
        <v>2016</v>
      </c>
      <c r="L454" s="29"/>
      <c r="M454" s="29">
        <v>2005</v>
      </c>
      <c r="N454" s="31">
        <v>92686</v>
      </c>
      <c r="O454" s="32" t="s">
        <v>182</v>
      </c>
      <c r="P454" s="33">
        <f t="shared" si="109"/>
        <v>0</v>
      </c>
      <c r="Q454" s="31">
        <f t="shared" si="110"/>
        <v>92686</v>
      </c>
      <c r="R454" s="43">
        <v>71388</v>
      </c>
      <c r="S454" s="34">
        <f t="shared" si="101"/>
        <v>0.7702</v>
      </c>
      <c r="T454" s="35">
        <f t="shared" si="102"/>
        <v>1</v>
      </c>
      <c r="U454" s="31">
        <f t="shared" si="103"/>
        <v>87384</v>
      </c>
      <c r="V454" s="35">
        <f>IF(T454&gt;$E$2,$E$2+(T454-$E$2)/2-$D$2,T454-$D$2)</f>
        <v>-10</v>
      </c>
      <c r="W454" s="31">
        <f>ROUND(U454+(U454*$I$2*V454),0)</f>
        <v>78646</v>
      </c>
      <c r="X454" s="34">
        <f t="shared" si="104"/>
        <v>0.90771304325712687</v>
      </c>
      <c r="Y454" s="29">
        <f t="shared" si="105"/>
        <v>-7258</v>
      </c>
      <c r="Z454" s="33">
        <f t="shared" si="106"/>
        <v>-7258</v>
      </c>
    </row>
    <row r="455" spans="1:26" s="36" customFormat="1">
      <c r="A455" s="29" t="s">
        <v>244</v>
      </c>
      <c r="B455" s="29" t="s">
        <v>246</v>
      </c>
      <c r="C455" s="42" t="s">
        <v>140</v>
      </c>
      <c r="D455" s="29"/>
      <c r="E455" s="30" t="s">
        <v>259</v>
      </c>
      <c r="F455" s="30" t="s">
        <v>435</v>
      </c>
      <c r="G455" s="30" t="s">
        <v>218</v>
      </c>
      <c r="H455" s="30" t="s">
        <v>252</v>
      </c>
      <c r="I455" s="30" t="s">
        <v>329</v>
      </c>
      <c r="J455" s="30">
        <v>61140</v>
      </c>
      <c r="K455" s="29">
        <v>2008</v>
      </c>
      <c r="L455" s="29"/>
      <c r="M455" s="29">
        <v>2002</v>
      </c>
      <c r="N455" s="31">
        <v>72640</v>
      </c>
      <c r="O455" s="32" t="s">
        <v>182</v>
      </c>
      <c r="P455" s="33">
        <f t="shared" si="109"/>
        <v>0</v>
      </c>
      <c r="Q455" s="31">
        <f t="shared" si="110"/>
        <v>72640</v>
      </c>
      <c r="R455" s="43">
        <v>63544</v>
      </c>
      <c r="S455" s="34">
        <f t="shared" si="101"/>
        <v>0.87480000000000002</v>
      </c>
      <c r="T455" s="35">
        <f t="shared" si="102"/>
        <v>9</v>
      </c>
      <c r="U455" s="31">
        <f t="shared" si="103"/>
        <v>68485</v>
      </c>
      <c r="V455" s="35">
        <f>IF(T455&gt;$E$3,$E$3-$D$3,T455-$D$3)</f>
        <v>4</v>
      </c>
      <c r="W455" s="31">
        <f>ROUND(U455+(U455*$I$3*V455),0)</f>
        <v>72594</v>
      </c>
      <c r="X455" s="34">
        <f t="shared" si="104"/>
        <v>0.87533404964597628</v>
      </c>
      <c r="Y455" s="29">
        <f t="shared" si="105"/>
        <v>-9050</v>
      </c>
      <c r="Z455" s="33">
        <f t="shared" si="106"/>
        <v>-9050</v>
      </c>
    </row>
    <row r="456" spans="1:26" s="36" customFormat="1">
      <c r="A456" s="29" t="s">
        <v>244</v>
      </c>
      <c r="B456" s="29" t="s">
        <v>246</v>
      </c>
      <c r="C456" s="42" t="s">
        <v>151</v>
      </c>
      <c r="D456" s="29">
        <v>-1</v>
      </c>
      <c r="E456" s="30" t="s">
        <v>260</v>
      </c>
      <c r="F456" s="30" t="s">
        <v>251</v>
      </c>
      <c r="G456" s="30"/>
      <c r="H456" s="30" t="s">
        <v>251</v>
      </c>
      <c r="I456" s="30" t="s">
        <v>255</v>
      </c>
      <c r="J456" s="30">
        <v>61150</v>
      </c>
      <c r="K456" s="29">
        <v>2005</v>
      </c>
      <c r="L456" s="29"/>
      <c r="M456" s="29">
        <v>2005</v>
      </c>
      <c r="N456" s="31">
        <v>63327</v>
      </c>
      <c r="O456" s="32" t="s">
        <v>182</v>
      </c>
      <c r="P456" s="33">
        <f t="shared" si="109"/>
        <v>-6332.7000000000007</v>
      </c>
      <c r="Q456" s="31">
        <f t="shared" si="110"/>
        <v>56994.3</v>
      </c>
      <c r="R456" s="43">
        <v>46434</v>
      </c>
      <c r="S456" s="34">
        <f t="shared" si="101"/>
        <v>0.81469999999999998</v>
      </c>
      <c r="T456" s="35">
        <f t="shared" si="102"/>
        <v>12</v>
      </c>
      <c r="U456" s="31">
        <f t="shared" si="103"/>
        <v>53734</v>
      </c>
      <c r="V456" s="35">
        <f>IF(T456&gt;$E$4,$E$4-$D$4,T456-$D$4)</f>
        <v>4</v>
      </c>
      <c r="W456" s="31">
        <f>ROUND(U456+(U456*$I$4*V456),0)</f>
        <v>56958</v>
      </c>
      <c r="X456" s="34">
        <f t="shared" si="104"/>
        <v>0.81523227641419993</v>
      </c>
      <c r="Y456" s="29">
        <f t="shared" si="105"/>
        <v>-10524</v>
      </c>
      <c r="Z456" s="33">
        <f t="shared" si="106"/>
        <v>-10524</v>
      </c>
    </row>
    <row r="457" spans="1:26" s="36" customFormat="1">
      <c r="A457" s="29" t="s">
        <v>244</v>
      </c>
      <c r="B457" s="29" t="s">
        <v>246</v>
      </c>
      <c r="C457" s="42" t="s">
        <v>539</v>
      </c>
      <c r="D457" s="29"/>
      <c r="E457" s="30" t="s">
        <v>259</v>
      </c>
      <c r="F457" s="30" t="s">
        <v>435</v>
      </c>
      <c r="G457" s="30"/>
      <c r="H457" s="30" t="s">
        <v>253</v>
      </c>
      <c r="I457" s="30" t="s">
        <v>255</v>
      </c>
      <c r="J457" s="30">
        <v>61150</v>
      </c>
      <c r="K457" s="29">
        <v>2013</v>
      </c>
      <c r="L457" s="29"/>
      <c r="M457" s="29">
        <v>2013</v>
      </c>
      <c r="N457" s="31">
        <v>63327</v>
      </c>
      <c r="O457" s="32" t="s">
        <v>182</v>
      </c>
      <c r="P457" s="33">
        <f t="shared" si="109"/>
        <v>0</v>
      </c>
      <c r="Q457" s="31">
        <f t="shared" si="110"/>
        <v>63327</v>
      </c>
      <c r="R457" s="43">
        <v>56103</v>
      </c>
      <c r="S457" s="34">
        <f t="shared" si="101"/>
        <v>0.88590000000000002</v>
      </c>
      <c r="T457" s="35">
        <f t="shared" si="102"/>
        <v>4</v>
      </c>
      <c r="U457" s="31">
        <f t="shared" si="103"/>
        <v>59705</v>
      </c>
      <c r="V457" s="35">
        <f>IF(T457&gt;$E$4,$E$4-$D$4,T457-$D$4)</f>
        <v>2</v>
      </c>
      <c r="W457" s="31">
        <f>ROUND(U457+(U457*$I$4*V457),0)</f>
        <v>61496</v>
      </c>
      <c r="X457" s="34">
        <f t="shared" si="104"/>
        <v>0.91230323923507217</v>
      </c>
      <c r="Y457" s="29">
        <f t="shared" si="105"/>
        <v>-5393</v>
      </c>
      <c r="Z457" s="33">
        <f t="shared" si="106"/>
        <v>-5393</v>
      </c>
    </row>
    <row r="458" spans="1:26" s="36" customFormat="1">
      <c r="A458" s="29" t="s">
        <v>244</v>
      </c>
      <c r="B458" s="29" t="s">
        <v>246</v>
      </c>
      <c r="C458" s="42" t="s">
        <v>479</v>
      </c>
      <c r="D458" s="29"/>
      <c r="E458" s="30" t="s">
        <v>260</v>
      </c>
      <c r="F458" s="30" t="s">
        <v>251</v>
      </c>
      <c r="G458" s="30" t="s">
        <v>218</v>
      </c>
      <c r="H458" s="30" t="s">
        <v>251</v>
      </c>
      <c r="I458" s="30" t="s">
        <v>256</v>
      </c>
      <c r="J458" s="30">
        <v>61160</v>
      </c>
      <c r="K458" s="29">
        <v>2012</v>
      </c>
      <c r="L458" s="29"/>
      <c r="M458" s="29">
        <v>2012</v>
      </c>
      <c r="N458" s="31">
        <v>52027</v>
      </c>
      <c r="O458" s="32" t="s">
        <v>182</v>
      </c>
      <c r="P458" s="33">
        <f t="shared" si="109"/>
        <v>0</v>
      </c>
      <c r="Q458" s="31">
        <f t="shared" si="110"/>
        <v>52027</v>
      </c>
      <c r="R458" s="43">
        <v>42418</v>
      </c>
      <c r="S458" s="34">
        <f t="shared" ref="S458:S521" si="111">IF(Q458=0,0,ROUND(R458/Q458,4))</f>
        <v>0.81530000000000002</v>
      </c>
      <c r="T458" s="35">
        <f t="shared" ref="T458:T521" si="112">2017-K458+L458</f>
        <v>5</v>
      </c>
      <c r="U458" s="31">
        <f t="shared" ref="U458:U521" si="113">ROUND(Q458*0.9428,0)</f>
        <v>49051</v>
      </c>
      <c r="V458" s="35">
        <f>IF(T458&gt;$E$6,$E$6-$D$6,T458-$D$6)</f>
        <v>3</v>
      </c>
      <c r="W458" s="31">
        <f>ROUND(U458+(U458*$I$6*V458),0)</f>
        <v>51258</v>
      </c>
      <c r="X458" s="34">
        <f t="shared" ref="X458:X521" si="114">R458/W458</f>
        <v>0.82753911584533146</v>
      </c>
      <c r="Y458" s="29">
        <f t="shared" ref="Y458:Y521" si="115">IF(W458=0,0,+R458-W458)</f>
        <v>-8840</v>
      </c>
      <c r="Z458" s="33">
        <f t="shared" ref="Z458:Z521" si="116">IF(Y458&gt;0,0,Y458)</f>
        <v>-8840</v>
      </c>
    </row>
    <row r="459" spans="1:26" s="36" customFormat="1">
      <c r="A459" s="29" t="s">
        <v>244</v>
      </c>
      <c r="B459" s="29" t="s">
        <v>247</v>
      </c>
      <c r="C459" s="42" t="s">
        <v>507</v>
      </c>
      <c r="D459" s="29"/>
      <c r="E459" s="30" t="s">
        <v>259</v>
      </c>
      <c r="F459" s="30" t="s">
        <v>435</v>
      </c>
      <c r="G459" s="30" t="s">
        <v>218</v>
      </c>
      <c r="H459" s="30" t="s">
        <v>252</v>
      </c>
      <c r="I459" s="30" t="s">
        <v>257</v>
      </c>
      <c r="J459" s="30">
        <v>61120</v>
      </c>
      <c r="K459" s="29">
        <v>2004</v>
      </c>
      <c r="L459" s="29"/>
      <c r="M459" s="29">
        <v>1995</v>
      </c>
      <c r="N459" s="31">
        <v>89541</v>
      </c>
      <c r="O459" s="32" t="s">
        <v>186</v>
      </c>
      <c r="P459" s="33">
        <f t="shared" si="109"/>
        <v>0</v>
      </c>
      <c r="Q459" s="31">
        <f t="shared" si="110"/>
        <v>89541</v>
      </c>
      <c r="R459" s="43">
        <v>81957</v>
      </c>
      <c r="S459" s="34">
        <f t="shared" si="111"/>
        <v>0.9153</v>
      </c>
      <c r="T459" s="35">
        <f t="shared" si="112"/>
        <v>13</v>
      </c>
      <c r="U459" s="31">
        <f t="shared" si="113"/>
        <v>84419</v>
      </c>
      <c r="V459" s="35">
        <f>IF(T459&gt;$E$2,$E$2+(T459-$E$2)/2-$D$2,T459-$D$2)</f>
        <v>2</v>
      </c>
      <c r="W459" s="31">
        <f>ROUND(U459+(U459*$I$2*V459),0)</f>
        <v>86107</v>
      </c>
      <c r="X459" s="34">
        <f t="shared" si="114"/>
        <v>0.95180415064977297</v>
      </c>
      <c r="Y459" s="29">
        <f t="shared" si="115"/>
        <v>-4150</v>
      </c>
      <c r="Z459" s="33">
        <f t="shared" si="116"/>
        <v>-4150</v>
      </c>
    </row>
    <row r="460" spans="1:26" s="36" customFormat="1">
      <c r="A460" s="29" t="s">
        <v>244</v>
      </c>
      <c r="B460" s="29" t="s">
        <v>247</v>
      </c>
      <c r="C460" s="42" t="s">
        <v>101</v>
      </c>
      <c r="D460" s="29"/>
      <c r="E460" s="30" t="s">
        <v>259</v>
      </c>
      <c r="F460" s="30" t="s">
        <v>435</v>
      </c>
      <c r="G460" s="30" t="s">
        <v>218</v>
      </c>
      <c r="H460" s="30" t="s">
        <v>252</v>
      </c>
      <c r="I460" s="30" t="s">
        <v>257</v>
      </c>
      <c r="J460" s="30">
        <v>61120</v>
      </c>
      <c r="K460" s="29">
        <v>2009</v>
      </c>
      <c r="L460" s="29"/>
      <c r="M460" s="29">
        <v>1999</v>
      </c>
      <c r="N460" s="31">
        <v>89541</v>
      </c>
      <c r="O460" s="32" t="s">
        <v>186</v>
      </c>
      <c r="P460" s="33">
        <f t="shared" si="109"/>
        <v>0</v>
      </c>
      <c r="Q460" s="31">
        <f t="shared" si="110"/>
        <v>89541</v>
      </c>
      <c r="R460" s="43">
        <v>74932</v>
      </c>
      <c r="S460" s="34">
        <f t="shared" si="111"/>
        <v>0.83679999999999999</v>
      </c>
      <c r="T460" s="35">
        <f t="shared" si="112"/>
        <v>8</v>
      </c>
      <c r="U460" s="31">
        <f t="shared" si="113"/>
        <v>84419</v>
      </c>
      <c r="V460" s="35">
        <f>IF(T460&gt;$E$2,$E$2+(T460-$E$2)/2-$D$2,T460-$D$2)</f>
        <v>-3</v>
      </c>
      <c r="W460" s="31">
        <f>ROUND(U460+(U460*$I$2*V460),0)</f>
        <v>81886</v>
      </c>
      <c r="X460" s="34">
        <f t="shared" si="114"/>
        <v>0.91507705834941255</v>
      </c>
      <c r="Y460" s="29">
        <f t="shared" si="115"/>
        <v>-6954</v>
      </c>
      <c r="Z460" s="33">
        <f t="shared" si="116"/>
        <v>-6954</v>
      </c>
    </row>
    <row r="461" spans="1:26" s="36" customFormat="1">
      <c r="A461" s="29" t="s">
        <v>244</v>
      </c>
      <c r="B461" s="29" t="s">
        <v>247</v>
      </c>
      <c r="C461" s="42" t="s">
        <v>461</v>
      </c>
      <c r="D461" s="29"/>
      <c r="E461" s="30" t="s">
        <v>259</v>
      </c>
      <c r="F461" s="30" t="s">
        <v>435</v>
      </c>
      <c r="G461" s="30"/>
      <c r="H461" s="30" t="s">
        <v>252</v>
      </c>
      <c r="I461" s="30" t="s">
        <v>329</v>
      </c>
      <c r="J461" s="30">
        <v>61140</v>
      </c>
      <c r="K461" s="29">
        <v>2017</v>
      </c>
      <c r="L461" s="29"/>
      <c r="M461" s="29">
        <v>2011</v>
      </c>
      <c r="N461" s="31">
        <v>69757</v>
      </c>
      <c r="O461" s="32" t="s">
        <v>186</v>
      </c>
      <c r="P461" s="33">
        <f t="shared" si="109"/>
        <v>0</v>
      </c>
      <c r="Q461" s="31">
        <f t="shared" si="110"/>
        <v>69757</v>
      </c>
      <c r="R461" s="43">
        <v>58656</v>
      </c>
      <c r="S461" s="34">
        <f t="shared" si="111"/>
        <v>0.84089999999999998</v>
      </c>
      <c r="T461" s="35">
        <f t="shared" si="112"/>
        <v>0</v>
      </c>
      <c r="U461" s="31">
        <f t="shared" si="113"/>
        <v>65767</v>
      </c>
      <c r="V461" s="35">
        <f>IF(T461&gt;$E$3,$E$3-$D$3,T461-$D$3)</f>
        <v>-3</v>
      </c>
      <c r="W461" s="31">
        <f>ROUND(U461+(U461*$I$3*V461),0)</f>
        <v>62807</v>
      </c>
      <c r="X461" s="34">
        <f t="shared" si="114"/>
        <v>0.93390864075660351</v>
      </c>
      <c r="Y461" s="29">
        <f t="shared" si="115"/>
        <v>-4151</v>
      </c>
      <c r="Z461" s="33">
        <f t="shared" si="116"/>
        <v>-4151</v>
      </c>
    </row>
    <row r="462" spans="1:26" s="36" customFormat="1">
      <c r="A462" s="29" t="s">
        <v>244</v>
      </c>
      <c r="B462" s="29" t="s">
        <v>247</v>
      </c>
      <c r="C462" s="42" t="s">
        <v>113</v>
      </c>
      <c r="D462" s="29"/>
      <c r="E462" s="30" t="s">
        <v>259</v>
      </c>
      <c r="F462" s="30" t="s">
        <v>435</v>
      </c>
      <c r="G462" s="30"/>
      <c r="H462" s="30" t="s">
        <v>252</v>
      </c>
      <c r="I462" s="30" t="s">
        <v>329</v>
      </c>
      <c r="J462" s="30">
        <v>61140</v>
      </c>
      <c r="K462" s="29">
        <v>1997</v>
      </c>
      <c r="L462" s="29"/>
      <c r="M462" s="29">
        <v>1993</v>
      </c>
      <c r="N462" s="31">
        <v>69757</v>
      </c>
      <c r="O462" s="32" t="s">
        <v>186</v>
      </c>
      <c r="P462" s="33">
        <f t="shared" si="109"/>
        <v>0</v>
      </c>
      <c r="Q462" s="31">
        <f t="shared" si="110"/>
        <v>69757</v>
      </c>
      <c r="R462" s="43">
        <v>64789</v>
      </c>
      <c r="S462" s="34">
        <f t="shared" si="111"/>
        <v>0.92879999999999996</v>
      </c>
      <c r="T462" s="35">
        <f t="shared" si="112"/>
        <v>20</v>
      </c>
      <c r="U462" s="31">
        <f t="shared" si="113"/>
        <v>65767</v>
      </c>
      <c r="V462" s="35">
        <f>IF(T462&gt;$E$3,$E$3-$D$3,T462-$D$3)</f>
        <v>4</v>
      </c>
      <c r="W462" s="31">
        <f>ROUND(U462+(U462*$I$3*V462),0)</f>
        <v>69713</v>
      </c>
      <c r="X462" s="34">
        <f t="shared" si="114"/>
        <v>0.92936754981136949</v>
      </c>
      <c r="Y462" s="29">
        <f t="shared" si="115"/>
        <v>-4924</v>
      </c>
      <c r="Z462" s="33">
        <f t="shared" si="116"/>
        <v>-4924</v>
      </c>
    </row>
    <row r="463" spans="1:26" s="36" customFormat="1">
      <c r="A463" s="29" t="s">
        <v>244</v>
      </c>
      <c r="B463" s="29" t="s">
        <v>247</v>
      </c>
      <c r="C463" s="42" t="s">
        <v>371</v>
      </c>
      <c r="D463" s="29"/>
      <c r="E463" s="30" t="s">
        <v>259</v>
      </c>
      <c r="F463" s="30" t="s">
        <v>435</v>
      </c>
      <c r="G463" s="30" t="s">
        <v>218</v>
      </c>
      <c r="H463" s="30" t="s">
        <v>252</v>
      </c>
      <c r="I463" s="30" t="s">
        <v>329</v>
      </c>
      <c r="J463" s="30">
        <v>61140</v>
      </c>
      <c r="K463" s="29">
        <v>2015</v>
      </c>
      <c r="L463" s="29"/>
      <c r="M463" s="29">
        <v>2008</v>
      </c>
      <c r="N463" s="31">
        <v>69757</v>
      </c>
      <c r="O463" s="32" t="s">
        <v>186</v>
      </c>
      <c r="P463" s="33">
        <f t="shared" si="109"/>
        <v>0</v>
      </c>
      <c r="Q463" s="31">
        <f t="shared" si="110"/>
        <v>69757</v>
      </c>
      <c r="R463" s="43">
        <v>60632</v>
      </c>
      <c r="S463" s="34">
        <f t="shared" si="111"/>
        <v>0.86919999999999997</v>
      </c>
      <c r="T463" s="35">
        <f t="shared" si="112"/>
        <v>2</v>
      </c>
      <c r="U463" s="31">
        <f t="shared" si="113"/>
        <v>65767</v>
      </c>
      <c r="V463" s="35">
        <f>IF(T463&gt;$E$3,$E$3-$D$3,T463-$D$3)</f>
        <v>-1</v>
      </c>
      <c r="W463" s="31">
        <f>ROUND(U463+(U463*$I$3*V463),0)</f>
        <v>64780</v>
      </c>
      <c r="X463" s="34">
        <f t="shared" si="114"/>
        <v>0.93596789132448288</v>
      </c>
      <c r="Y463" s="29">
        <f t="shared" si="115"/>
        <v>-4148</v>
      </c>
      <c r="Z463" s="33">
        <f t="shared" si="116"/>
        <v>-4148</v>
      </c>
    </row>
    <row r="464" spans="1:26" s="36" customFormat="1">
      <c r="A464" s="29" t="s">
        <v>244</v>
      </c>
      <c r="B464" s="29" t="s">
        <v>247</v>
      </c>
      <c r="C464" s="42" t="s">
        <v>708</v>
      </c>
      <c r="D464" s="29"/>
      <c r="E464" s="30" t="s">
        <v>259</v>
      </c>
      <c r="F464" s="30" t="s">
        <v>435</v>
      </c>
      <c r="G464" s="30"/>
      <c r="H464" s="30" t="s">
        <v>253</v>
      </c>
      <c r="I464" s="30" t="s">
        <v>255</v>
      </c>
      <c r="J464" s="30">
        <v>61150</v>
      </c>
      <c r="K464" s="29">
        <v>2017</v>
      </c>
      <c r="L464" s="29"/>
      <c r="M464" s="29">
        <v>2017</v>
      </c>
      <c r="N464" s="31">
        <v>59948</v>
      </c>
      <c r="O464" s="32" t="s">
        <v>186</v>
      </c>
      <c r="P464" s="33">
        <f t="shared" si="109"/>
        <v>0</v>
      </c>
      <c r="Q464" s="31">
        <f t="shared" si="110"/>
        <v>59948</v>
      </c>
      <c r="R464" s="43">
        <v>54500</v>
      </c>
      <c r="S464" s="34">
        <f t="shared" si="111"/>
        <v>0.90910000000000002</v>
      </c>
      <c r="T464" s="35">
        <f t="shared" si="112"/>
        <v>0</v>
      </c>
      <c r="U464" s="31">
        <f t="shared" si="113"/>
        <v>56519</v>
      </c>
      <c r="V464" s="35">
        <f>IF(T464&gt;$E$4,$E$4-$D$4,T464-$D$4)</f>
        <v>-2</v>
      </c>
      <c r="W464" s="31">
        <f>ROUND(U464+(U464*$I$4*V464),0)</f>
        <v>54823</v>
      </c>
      <c r="X464" s="34">
        <f t="shared" si="114"/>
        <v>0.99410831220473161</v>
      </c>
      <c r="Y464" s="29">
        <f t="shared" si="115"/>
        <v>-323</v>
      </c>
      <c r="Z464" s="33">
        <f t="shared" si="116"/>
        <v>-323</v>
      </c>
    </row>
    <row r="465" spans="1:26" s="36" customFormat="1">
      <c r="A465" s="29" t="s">
        <v>244</v>
      </c>
      <c r="B465" s="29" t="s">
        <v>247</v>
      </c>
      <c r="C465" s="42" t="s">
        <v>709</v>
      </c>
      <c r="D465" s="29"/>
      <c r="E465" s="30" t="s">
        <v>259</v>
      </c>
      <c r="F465" s="30" t="s">
        <v>435</v>
      </c>
      <c r="G465" s="30"/>
      <c r="H465" s="30" t="s">
        <v>253</v>
      </c>
      <c r="I465" s="30" t="s">
        <v>255</v>
      </c>
      <c r="J465" s="30">
        <v>61150</v>
      </c>
      <c r="K465" s="29">
        <v>2017</v>
      </c>
      <c r="L465" s="29">
        <v>1</v>
      </c>
      <c r="M465" s="29">
        <v>2017</v>
      </c>
      <c r="N465" s="31">
        <v>59948</v>
      </c>
      <c r="O465" s="32" t="s">
        <v>186</v>
      </c>
      <c r="P465" s="33">
        <f t="shared" si="109"/>
        <v>0</v>
      </c>
      <c r="Q465" s="31">
        <f t="shared" si="110"/>
        <v>59948</v>
      </c>
      <c r="R465" s="43">
        <v>54000</v>
      </c>
      <c r="S465" s="34">
        <f t="shared" si="111"/>
        <v>0.90080000000000005</v>
      </c>
      <c r="T465" s="35">
        <f t="shared" si="112"/>
        <v>1</v>
      </c>
      <c r="U465" s="31">
        <f t="shared" si="113"/>
        <v>56519</v>
      </c>
      <c r="V465" s="35">
        <f>IF(T465&gt;$E$4,$E$4-$D$4,T465-$D$4)</f>
        <v>-1</v>
      </c>
      <c r="W465" s="31">
        <f>ROUND(U465+(U465*$I$4*V465),0)</f>
        <v>55671</v>
      </c>
      <c r="X465" s="34">
        <f t="shared" si="114"/>
        <v>0.96998437247399905</v>
      </c>
      <c r="Y465" s="29">
        <f t="shared" si="115"/>
        <v>-1671</v>
      </c>
      <c r="Z465" s="33">
        <f t="shared" si="116"/>
        <v>-1671</v>
      </c>
    </row>
    <row r="466" spans="1:26" s="36" customFormat="1">
      <c r="A466" s="29" t="s">
        <v>245</v>
      </c>
      <c r="B466" s="29" t="s">
        <v>205</v>
      </c>
      <c r="C466" s="42" t="s">
        <v>11</v>
      </c>
      <c r="D466" s="29"/>
      <c r="E466" s="30" t="s">
        <v>259</v>
      </c>
      <c r="F466" s="30" t="s">
        <v>435</v>
      </c>
      <c r="G466" s="30"/>
      <c r="H466" s="30" t="s">
        <v>252</v>
      </c>
      <c r="I466" s="30" t="s">
        <v>257</v>
      </c>
      <c r="J466" s="30">
        <v>61120</v>
      </c>
      <c r="K466" s="29">
        <v>1985</v>
      </c>
      <c r="L466" s="29"/>
      <c r="M466" s="29">
        <v>1967</v>
      </c>
      <c r="N466" s="31">
        <v>88886</v>
      </c>
      <c r="O466" s="32" t="s">
        <v>173</v>
      </c>
      <c r="P466" s="33">
        <f t="shared" si="109"/>
        <v>0</v>
      </c>
      <c r="Q466" s="31">
        <f t="shared" si="110"/>
        <v>88886</v>
      </c>
      <c r="R466" s="43">
        <v>92914</v>
      </c>
      <c r="S466" s="34">
        <f t="shared" si="111"/>
        <v>1.0452999999999999</v>
      </c>
      <c r="T466" s="35">
        <f t="shared" si="112"/>
        <v>32</v>
      </c>
      <c r="U466" s="31">
        <f t="shared" si="113"/>
        <v>83802</v>
      </c>
      <c r="V466" s="35">
        <f>IF(T466&gt;$E$2,$E$2+(T466-$E$2)/2-$D$2,T466-$D$2)</f>
        <v>15</v>
      </c>
      <c r="W466" s="31">
        <f>ROUND(U466+(U466*$I$2*V466),0)</f>
        <v>96372</v>
      </c>
      <c r="X466" s="34">
        <f t="shared" si="114"/>
        <v>0.96411820860830943</v>
      </c>
      <c r="Y466" s="29">
        <f t="shared" si="115"/>
        <v>-3458</v>
      </c>
      <c r="Z466" s="33">
        <f t="shared" si="116"/>
        <v>-3458</v>
      </c>
    </row>
    <row r="467" spans="1:26" s="36" customFormat="1">
      <c r="A467" s="29" t="s">
        <v>245</v>
      </c>
      <c r="B467" s="29" t="s">
        <v>205</v>
      </c>
      <c r="C467" s="42" t="s">
        <v>43</v>
      </c>
      <c r="D467" s="29"/>
      <c r="E467" s="30" t="s">
        <v>259</v>
      </c>
      <c r="F467" s="30" t="s">
        <v>435</v>
      </c>
      <c r="G467" s="30" t="s">
        <v>218</v>
      </c>
      <c r="H467" s="30" t="s">
        <v>252</v>
      </c>
      <c r="I467" s="30" t="s">
        <v>257</v>
      </c>
      <c r="J467" s="30">
        <v>61120</v>
      </c>
      <c r="K467" s="29">
        <v>1996</v>
      </c>
      <c r="L467" s="29"/>
      <c r="M467" s="29">
        <v>1989</v>
      </c>
      <c r="N467" s="31">
        <v>88886</v>
      </c>
      <c r="O467" s="32" t="s">
        <v>173</v>
      </c>
      <c r="P467" s="33">
        <f t="shared" si="109"/>
        <v>0</v>
      </c>
      <c r="Q467" s="31">
        <f t="shared" si="110"/>
        <v>88886</v>
      </c>
      <c r="R467" s="43">
        <v>87831</v>
      </c>
      <c r="S467" s="34">
        <f t="shared" si="111"/>
        <v>0.98809999999999998</v>
      </c>
      <c r="T467" s="35">
        <f t="shared" si="112"/>
        <v>21</v>
      </c>
      <c r="U467" s="31">
        <f t="shared" si="113"/>
        <v>83802</v>
      </c>
      <c r="V467" s="35">
        <f>IF(T467&gt;$E$2,$E$2+(T467-$E$2)/2-$D$2,T467-$D$2)</f>
        <v>9.5</v>
      </c>
      <c r="W467" s="31">
        <f>ROUND(U467+(U467*$I$2*V467),0)</f>
        <v>91763</v>
      </c>
      <c r="X467" s="34">
        <f t="shared" si="114"/>
        <v>0.95715048548979431</v>
      </c>
      <c r="Y467" s="29">
        <f t="shared" si="115"/>
        <v>-3932</v>
      </c>
      <c r="Z467" s="33">
        <f t="shared" si="116"/>
        <v>-3932</v>
      </c>
    </row>
    <row r="468" spans="1:26" s="36" customFormat="1">
      <c r="A468" s="29" t="s">
        <v>245</v>
      </c>
      <c r="B468" s="29" t="s">
        <v>205</v>
      </c>
      <c r="C468" s="42" t="s">
        <v>152</v>
      </c>
      <c r="D468" s="29"/>
      <c r="E468" s="30" t="s">
        <v>259</v>
      </c>
      <c r="F468" s="30" t="s">
        <v>435</v>
      </c>
      <c r="G468" s="30" t="s">
        <v>218</v>
      </c>
      <c r="H468" s="30" t="s">
        <v>252</v>
      </c>
      <c r="I468" s="30" t="s">
        <v>257</v>
      </c>
      <c r="J468" s="30">
        <v>61120</v>
      </c>
      <c r="K468" s="29">
        <v>2002</v>
      </c>
      <c r="L468" s="29"/>
      <c r="M468" s="29">
        <v>1992</v>
      </c>
      <c r="N468" s="31">
        <v>88886</v>
      </c>
      <c r="O468" s="32" t="s">
        <v>173</v>
      </c>
      <c r="P468" s="33">
        <f t="shared" si="109"/>
        <v>0</v>
      </c>
      <c r="Q468" s="31">
        <f t="shared" si="110"/>
        <v>88886</v>
      </c>
      <c r="R468" s="43">
        <v>83966</v>
      </c>
      <c r="S468" s="34">
        <f t="shared" si="111"/>
        <v>0.9446</v>
      </c>
      <c r="T468" s="35">
        <f t="shared" si="112"/>
        <v>15</v>
      </c>
      <c r="U468" s="31">
        <f t="shared" si="113"/>
        <v>83802</v>
      </c>
      <c r="V468" s="35">
        <f>IF(T468&gt;$E$2,$E$2+(T468-$E$2)/2-$D$2,T468-$D$2)</f>
        <v>4</v>
      </c>
      <c r="W468" s="31">
        <f>ROUND(U468+(U468*$I$2*V468),0)</f>
        <v>87154</v>
      </c>
      <c r="X468" s="34">
        <f t="shared" si="114"/>
        <v>0.9634210707483305</v>
      </c>
      <c r="Y468" s="29">
        <f t="shared" si="115"/>
        <v>-3188</v>
      </c>
      <c r="Z468" s="33">
        <f t="shared" si="116"/>
        <v>-3188</v>
      </c>
    </row>
    <row r="469" spans="1:26" s="36" customFormat="1">
      <c r="A469" s="29" t="s">
        <v>245</v>
      </c>
      <c r="B469" s="29" t="s">
        <v>205</v>
      </c>
      <c r="C469" s="42" t="s">
        <v>629</v>
      </c>
      <c r="D469" s="29"/>
      <c r="E469" s="30" t="s">
        <v>259</v>
      </c>
      <c r="F469" s="30" t="s">
        <v>435</v>
      </c>
      <c r="G469" s="30" t="s">
        <v>218</v>
      </c>
      <c r="H469" s="30" t="s">
        <v>253</v>
      </c>
      <c r="I469" s="30" t="s">
        <v>255</v>
      </c>
      <c r="J469" s="30">
        <v>61150</v>
      </c>
      <c r="K469" s="29">
        <v>2016</v>
      </c>
      <c r="L469" s="29"/>
      <c r="M469" s="29">
        <v>2016</v>
      </c>
      <c r="N469" s="31">
        <v>64074</v>
      </c>
      <c r="O469" s="32" t="s">
        <v>173</v>
      </c>
      <c r="P469" s="33">
        <f t="shared" si="109"/>
        <v>0</v>
      </c>
      <c r="Q469" s="31">
        <f t="shared" si="110"/>
        <v>64074</v>
      </c>
      <c r="R469" s="43">
        <v>59160</v>
      </c>
      <c r="S469" s="34">
        <f t="shared" si="111"/>
        <v>0.92330000000000001</v>
      </c>
      <c r="T469" s="35">
        <f t="shared" si="112"/>
        <v>1</v>
      </c>
      <c r="U469" s="31">
        <f t="shared" si="113"/>
        <v>60409</v>
      </c>
      <c r="V469" s="35">
        <f>IF(T469&gt;$E$4,$E$4-$D$4,T469-$D$4)</f>
        <v>-1</v>
      </c>
      <c r="W469" s="31">
        <f>ROUND(U469+(U469*$I$4*V469),0)</f>
        <v>59503</v>
      </c>
      <c r="X469" s="34">
        <f t="shared" si="114"/>
        <v>0.99423558476043228</v>
      </c>
      <c r="Y469" s="29">
        <f t="shared" si="115"/>
        <v>-343</v>
      </c>
      <c r="Z469" s="33">
        <f t="shared" si="116"/>
        <v>-343</v>
      </c>
    </row>
    <row r="470" spans="1:26" s="36" customFormat="1">
      <c r="A470" s="29" t="s">
        <v>245</v>
      </c>
      <c r="B470" s="29" t="s">
        <v>205</v>
      </c>
      <c r="C470" s="42" t="s">
        <v>560</v>
      </c>
      <c r="D470" s="29"/>
      <c r="E470" s="30" t="s">
        <v>259</v>
      </c>
      <c r="F470" s="30" t="s">
        <v>435</v>
      </c>
      <c r="G470" s="30" t="s">
        <v>218</v>
      </c>
      <c r="H470" s="30" t="s">
        <v>253</v>
      </c>
      <c r="I470" s="30" t="s">
        <v>255</v>
      </c>
      <c r="J470" s="30">
        <v>61150</v>
      </c>
      <c r="K470" s="29">
        <v>2014</v>
      </c>
      <c r="L470" s="29"/>
      <c r="M470" s="29">
        <v>2014</v>
      </c>
      <c r="N470" s="31">
        <v>64074</v>
      </c>
      <c r="O470" s="32" t="s">
        <v>173</v>
      </c>
      <c r="P470" s="33">
        <f t="shared" si="109"/>
        <v>0</v>
      </c>
      <c r="Q470" s="31">
        <f t="shared" si="110"/>
        <v>64074</v>
      </c>
      <c r="R470" s="43">
        <v>61550</v>
      </c>
      <c r="S470" s="34">
        <f t="shared" si="111"/>
        <v>0.96060000000000001</v>
      </c>
      <c r="T470" s="35">
        <f t="shared" si="112"/>
        <v>3</v>
      </c>
      <c r="U470" s="31">
        <f t="shared" si="113"/>
        <v>60409</v>
      </c>
      <c r="V470" s="35">
        <f>IF(T470&gt;$E$4,$E$4-$D$4,T470-$D$4)</f>
        <v>1</v>
      </c>
      <c r="W470" s="31">
        <f>ROUND(U470+(U470*$I$4*V470),0)</f>
        <v>61315</v>
      </c>
      <c r="X470" s="34">
        <f t="shared" si="114"/>
        <v>1.0038326673733997</v>
      </c>
      <c r="Y470" s="29">
        <f t="shared" si="115"/>
        <v>235</v>
      </c>
      <c r="Z470" s="33">
        <f t="shared" si="116"/>
        <v>0</v>
      </c>
    </row>
    <row r="471" spans="1:26" s="36" customFormat="1">
      <c r="A471" s="29" t="s">
        <v>245</v>
      </c>
      <c r="B471" s="29" t="s">
        <v>205</v>
      </c>
      <c r="C471" s="42" t="s">
        <v>595</v>
      </c>
      <c r="D471" s="29"/>
      <c r="E471" s="30" t="s">
        <v>259</v>
      </c>
      <c r="F471" s="30" t="s">
        <v>435</v>
      </c>
      <c r="G471" s="30" t="s">
        <v>218</v>
      </c>
      <c r="H471" s="30" t="s">
        <v>253</v>
      </c>
      <c r="I471" s="30" t="s">
        <v>255</v>
      </c>
      <c r="J471" s="30">
        <v>61150</v>
      </c>
      <c r="K471" s="29">
        <v>2015</v>
      </c>
      <c r="L471" s="29"/>
      <c r="M471" s="29">
        <v>2015</v>
      </c>
      <c r="N471" s="31">
        <v>64074</v>
      </c>
      <c r="O471" s="32" t="s">
        <v>173</v>
      </c>
      <c r="P471" s="33">
        <f t="shared" si="109"/>
        <v>0</v>
      </c>
      <c r="Q471" s="31">
        <f t="shared" si="110"/>
        <v>64074</v>
      </c>
      <c r="R471" s="43">
        <v>60343</v>
      </c>
      <c r="S471" s="34">
        <f t="shared" si="111"/>
        <v>0.94179999999999997</v>
      </c>
      <c r="T471" s="35">
        <f t="shared" si="112"/>
        <v>2</v>
      </c>
      <c r="U471" s="31">
        <f t="shared" si="113"/>
        <v>60409</v>
      </c>
      <c r="V471" s="35">
        <f>IF(T471&gt;$E$4,$E$4-$D$4,T471-$D$4)</f>
        <v>0</v>
      </c>
      <c r="W471" s="31">
        <f>ROUND(U471+(U471*$I$4*V471),0)</f>
        <v>60409</v>
      </c>
      <c r="X471" s="34">
        <f t="shared" si="114"/>
        <v>0.99890744756576011</v>
      </c>
      <c r="Y471" s="29">
        <f t="shared" si="115"/>
        <v>-66</v>
      </c>
      <c r="Z471" s="33">
        <f t="shared" si="116"/>
        <v>-66</v>
      </c>
    </row>
    <row r="472" spans="1:26">
      <c r="A472" s="29" t="s">
        <v>245</v>
      </c>
      <c r="B472" s="29" t="s">
        <v>208</v>
      </c>
      <c r="C472" s="42" t="s">
        <v>300</v>
      </c>
      <c r="D472" s="29"/>
      <c r="E472" s="30" t="s">
        <v>259</v>
      </c>
      <c r="F472" s="30" t="s">
        <v>435</v>
      </c>
      <c r="G472" s="30"/>
      <c r="H472" s="30" t="s">
        <v>252</v>
      </c>
      <c r="I472" s="30" t="s">
        <v>257</v>
      </c>
      <c r="J472" s="30">
        <v>61120</v>
      </c>
      <c r="K472" s="29">
        <v>2009</v>
      </c>
      <c r="L472" s="29"/>
      <c r="M472" s="29">
        <v>2000</v>
      </c>
      <c r="N472" s="31">
        <v>94560</v>
      </c>
      <c r="O472" s="32" t="s">
        <v>177</v>
      </c>
      <c r="P472" s="33">
        <f t="shared" si="109"/>
        <v>0</v>
      </c>
      <c r="Q472" s="31">
        <f t="shared" si="110"/>
        <v>94560</v>
      </c>
      <c r="R472" s="43">
        <v>83966</v>
      </c>
      <c r="S472" s="34">
        <f t="shared" si="111"/>
        <v>0.88800000000000001</v>
      </c>
      <c r="T472" s="35">
        <f t="shared" si="112"/>
        <v>8</v>
      </c>
      <c r="U472" s="31">
        <f t="shared" si="113"/>
        <v>89151</v>
      </c>
      <c r="V472" s="35">
        <f t="shared" ref="V472:V478" si="117">IF(T472&gt;$E$2,$E$2+(T472-$E$2)/2-$D$2,T472-$D$2)</f>
        <v>-3</v>
      </c>
      <c r="W472" s="31">
        <f t="shared" ref="W472:W478" si="118">ROUND(U472+(U472*$I$2*V472),0)</f>
        <v>86476</v>
      </c>
      <c r="X472" s="34">
        <f t="shared" si="114"/>
        <v>0.97097460567093763</v>
      </c>
      <c r="Y472" s="29">
        <f t="shared" si="115"/>
        <v>-2510</v>
      </c>
      <c r="Z472" s="33">
        <f t="shared" si="116"/>
        <v>-2510</v>
      </c>
    </row>
    <row r="473" spans="1:26">
      <c r="A473" s="29" t="s">
        <v>245</v>
      </c>
      <c r="B473" s="29" t="s">
        <v>208</v>
      </c>
      <c r="C473" s="42" t="s">
        <v>19</v>
      </c>
      <c r="D473" s="29"/>
      <c r="E473" s="30" t="s">
        <v>259</v>
      </c>
      <c r="F473" s="30" t="s">
        <v>435</v>
      </c>
      <c r="G473" s="30"/>
      <c r="H473" s="30" t="s">
        <v>252</v>
      </c>
      <c r="I473" s="30" t="s">
        <v>257</v>
      </c>
      <c r="J473" s="30">
        <v>61120</v>
      </c>
      <c r="K473" s="29">
        <v>2005</v>
      </c>
      <c r="L473" s="29"/>
      <c r="M473" s="29">
        <v>1998</v>
      </c>
      <c r="N473" s="31">
        <v>94560</v>
      </c>
      <c r="O473" s="32" t="s">
        <v>177</v>
      </c>
      <c r="P473" s="33">
        <f t="shared" si="109"/>
        <v>0</v>
      </c>
      <c r="Q473" s="31">
        <f t="shared" si="110"/>
        <v>94560</v>
      </c>
      <c r="R473" s="43">
        <v>83641</v>
      </c>
      <c r="S473" s="34">
        <f t="shared" si="111"/>
        <v>0.88449999999999995</v>
      </c>
      <c r="T473" s="35">
        <f t="shared" si="112"/>
        <v>12</v>
      </c>
      <c r="U473" s="31">
        <f t="shared" si="113"/>
        <v>89151</v>
      </c>
      <c r="V473" s="35">
        <f t="shared" si="117"/>
        <v>1</v>
      </c>
      <c r="W473" s="31">
        <f t="shared" si="118"/>
        <v>90043</v>
      </c>
      <c r="X473" s="34">
        <f t="shared" si="114"/>
        <v>0.92890063636262676</v>
      </c>
      <c r="Y473" s="29">
        <f t="shared" si="115"/>
        <v>-6402</v>
      </c>
      <c r="Z473" s="33">
        <f t="shared" si="116"/>
        <v>-6402</v>
      </c>
    </row>
    <row r="474" spans="1:26" s="36" customFormat="1">
      <c r="A474" s="29" t="s">
        <v>245</v>
      </c>
      <c r="B474" s="29" t="s">
        <v>208</v>
      </c>
      <c r="C474" s="42" t="s">
        <v>59</v>
      </c>
      <c r="D474" s="29"/>
      <c r="E474" s="30" t="s">
        <v>259</v>
      </c>
      <c r="F474" s="30" t="s">
        <v>435</v>
      </c>
      <c r="G474" s="30"/>
      <c r="H474" s="30" t="s">
        <v>252</v>
      </c>
      <c r="I474" s="30" t="s">
        <v>257</v>
      </c>
      <c r="J474" s="30">
        <v>61120</v>
      </c>
      <c r="K474" s="29">
        <v>2006</v>
      </c>
      <c r="L474" s="29"/>
      <c r="M474" s="29">
        <v>1994</v>
      </c>
      <c r="N474" s="31">
        <v>94560</v>
      </c>
      <c r="O474" s="32" t="s">
        <v>177</v>
      </c>
      <c r="P474" s="33">
        <f t="shared" si="109"/>
        <v>0</v>
      </c>
      <c r="Q474" s="31">
        <f t="shared" si="110"/>
        <v>94560</v>
      </c>
      <c r="R474" s="43">
        <v>77385</v>
      </c>
      <c r="S474" s="34">
        <f t="shared" si="111"/>
        <v>0.81840000000000002</v>
      </c>
      <c r="T474" s="35">
        <f t="shared" si="112"/>
        <v>11</v>
      </c>
      <c r="U474" s="31">
        <f t="shared" si="113"/>
        <v>89151</v>
      </c>
      <c r="V474" s="35">
        <f t="shared" si="117"/>
        <v>0</v>
      </c>
      <c r="W474" s="31">
        <f t="shared" si="118"/>
        <v>89151</v>
      </c>
      <c r="X474" s="34">
        <f t="shared" si="114"/>
        <v>0.86802167109735173</v>
      </c>
      <c r="Y474" s="29">
        <f t="shared" si="115"/>
        <v>-11766</v>
      </c>
      <c r="Z474" s="33">
        <f t="shared" si="116"/>
        <v>-11766</v>
      </c>
    </row>
    <row r="475" spans="1:26" s="36" customFormat="1">
      <c r="A475" s="29" t="s">
        <v>245</v>
      </c>
      <c r="B475" s="29" t="s">
        <v>208</v>
      </c>
      <c r="C475" s="42" t="s">
        <v>407</v>
      </c>
      <c r="D475" s="29"/>
      <c r="E475" s="30" t="s">
        <v>259</v>
      </c>
      <c r="F475" s="30" t="s">
        <v>435</v>
      </c>
      <c r="G475" s="30"/>
      <c r="H475" s="30" t="s">
        <v>252</v>
      </c>
      <c r="I475" s="30" t="s">
        <v>257</v>
      </c>
      <c r="J475" s="30">
        <v>61120</v>
      </c>
      <c r="K475" s="29">
        <v>2008</v>
      </c>
      <c r="L475" s="29"/>
      <c r="M475" s="29">
        <v>1999</v>
      </c>
      <c r="N475" s="31">
        <v>94560</v>
      </c>
      <c r="O475" s="32" t="s">
        <v>177</v>
      </c>
      <c r="P475" s="33">
        <f t="shared" si="109"/>
        <v>0</v>
      </c>
      <c r="Q475" s="31">
        <f t="shared" si="110"/>
        <v>94560</v>
      </c>
      <c r="R475" s="43">
        <v>78892</v>
      </c>
      <c r="S475" s="34">
        <f t="shared" si="111"/>
        <v>0.83430000000000004</v>
      </c>
      <c r="T475" s="35">
        <f t="shared" si="112"/>
        <v>9</v>
      </c>
      <c r="U475" s="31">
        <f t="shared" si="113"/>
        <v>89151</v>
      </c>
      <c r="V475" s="35">
        <f t="shared" si="117"/>
        <v>-2</v>
      </c>
      <c r="W475" s="31">
        <f t="shared" si="118"/>
        <v>87368</v>
      </c>
      <c r="X475" s="34">
        <f t="shared" si="114"/>
        <v>0.90298507462686572</v>
      </c>
      <c r="Y475" s="29">
        <f t="shared" si="115"/>
        <v>-8476</v>
      </c>
      <c r="Z475" s="33">
        <f t="shared" si="116"/>
        <v>-8476</v>
      </c>
    </row>
    <row r="476" spans="1:26" s="36" customFormat="1">
      <c r="A476" s="29" t="s">
        <v>245</v>
      </c>
      <c r="B476" s="29" t="s">
        <v>208</v>
      </c>
      <c r="C476" s="42" t="s">
        <v>73</v>
      </c>
      <c r="D476" s="29"/>
      <c r="E476" s="30" t="s">
        <v>259</v>
      </c>
      <c r="F476" s="30" t="s">
        <v>435</v>
      </c>
      <c r="G476" s="30"/>
      <c r="H476" s="30" t="s">
        <v>252</v>
      </c>
      <c r="I476" s="30" t="s">
        <v>257</v>
      </c>
      <c r="J476" s="30">
        <v>61120</v>
      </c>
      <c r="K476" s="29">
        <v>1994</v>
      </c>
      <c r="L476" s="29"/>
      <c r="M476" s="29">
        <v>1985</v>
      </c>
      <c r="N476" s="31">
        <v>94560</v>
      </c>
      <c r="O476" s="32" t="s">
        <v>177</v>
      </c>
      <c r="P476" s="33">
        <f t="shared" si="109"/>
        <v>0</v>
      </c>
      <c r="Q476" s="31">
        <f t="shared" si="110"/>
        <v>94560</v>
      </c>
      <c r="R476" s="43">
        <v>91996</v>
      </c>
      <c r="S476" s="34">
        <f t="shared" si="111"/>
        <v>0.97289999999999999</v>
      </c>
      <c r="T476" s="35">
        <f t="shared" si="112"/>
        <v>23</v>
      </c>
      <c r="U476" s="31">
        <f t="shared" si="113"/>
        <v>89151</v>
      </c>
      <c r="V476" s="35">
        <f t="shared" si="117"/>
        <v>10.5</v>
      </c>
      <c r="W476" s="31">
        <f t="shared" si="118"/>
        <v>98512</v>
      </c>
      <c r="X476" s="34">
        <f t="shared" si="114"/>
        <v>0.93385577391586816</v>
      </c>
      <c r="Y476" s="29">
        <f t="shared" si="115"/>
        <v>-6516</v>
      </c>
      <c r="Z476" s="33">
        <f t="shared" si="116"/>
        <v>-6516</v>
      </c>
    </row>
    <row r="477" spans="1:26" s="36" customFormat="1">
      <c r="A477" s="29" t="s">
        <v>245</v>
      </c>
      <c r="B477" s="29" t="s">
        <v>208</v>
      </c>
      <c r="C477" s="42" t="s">
        <v>400</v>
      </c>
      <c r="D477" s="29"/>
      <c r="E477" s="30" t="s">
        <v>259</v>
      </c>
      <c r="F477" s="30" t="s">
        <v>435</v>
      </c>
      <c r="G477" s="30" t="s">
        <v>218</v>
      </c>
      <c r="H477" s="30" t="s">
        <v>252</v>
      </c>
      <c r="I477" s="30" t="s">
        <v>257</v>
      </c>
      <c r="J477" s="30">
        <v>61120</v>
      </c>
      <c r="K477" s="29">
        <v>2009</v>
      </c>
      <c r="L477" s="29"/>
      <c r="M477" s="29">
        <v>2000</v>
      </c>
      <c r="N477" s="31">
        <v>94560</v>
      </c>
      <c r="O477" s="32" t="s">
        <v>177</v>
      </c>
      <c r="P477" s="33">
        <f t="shared" si="109"/>
        <v>0</v>
      </c>
      <c r="Q477" s="31">
        <f t="shared" si="110"/>
        <v>94560</v>
      </c>
      <c r="R477" s="43">
        <v>78061</v>
      </c>
      <c r="S477" s="34">
        <f t="shared" si="111"/>
        <v>0.82550000000000001</v>
      </c>
      <c r="T477" s="35">
        <f t="shared" si="112"/>
        <v>8</v>
      </c>
      <c r="U477" s="31">
        <f t="shared" si="113"/>
        <v>89151</v>
      </c>
      <c r="V477" s="35">
        <f t="shared" si="117"/>
        <v>-3</v>
      </c>
      <c r="W477" s="31">
        <f t="shared" si="118"/>
        <v>86476</v>
      </c>
      <c r="X477" s="34">
        <f t="shared" si="114"/>
        <v>0.90268976363384057</v>
      </c>
      <c r="Y477" s="29">
        <f t="shared" si="115"/>
        <v>-8415</v>
      </c>
      <c r="Z477" s="33">
        <f t="shared" si="116"/>
        <v>-8415</v>
      </c>
    </row>
    <row r="478" spans="1:26" s="36" customFormat="1">
      <c r="A478" s="29" t="s">
        <v>245</v>
      </c>
      <c r="B478" s="29" t="s">
        <v>208</v>
      </c>
      <c r="C478" s="42" t="s">
        <v>153</v>
      </c>
      <c r="D478" s="29"/>
      <c r="E478" s="30" t="s">
        <v>259</v>
      </c>
      <c r="F478" s="30" t="s">
        <v>435</v>
      </c>
      <c r="G478" s="30"/>
      <c r="H478" s="30" t="s">
        <v>252</v>
      </c>
      <c r="I478" s="30" t="s">
        <v>257</v>
      </c>
      <c r="J478" s="30">
        <v>61120</v>
      </c>
      <c r="K478" s="29">
        <v>1990</v>
      </c>
      <c r="L478" s="29"/>
      <c r="M478" s="29">
        <v>1981</v>
      </c>
      <c r="N478" s="31">
        <v>94560</v>
      </c>
      <c r="O478" s="32" t="s">
        <v>177</v>
      </c>
      <c r="P478" s="33">
        <f t="shared" si="109"/>
        <v>0</v>
      </c>
      <c r="Q478" s="31">
        <f t="shared" si="110"/>
        <v>94560</v>
      </c>
      <c r="R478" s="43">
        <v>99155</v>
      </c>
      <c r="S478" s="34">
        <f t="shared" si="111"/>
        <v>1.0486</v>
      </c>
      <c r="T478" s="35">
        <f t="shared" si="112"/>
        <v>27</v>
      </c>
      <c r="U478" s="31">
        <f t="shared" si="113"/>
        <v>89151</v>
      </c>
      <c r="V478" s="35">
        <f t="shared" si="117"/>
        <v>12.5</v>
      </c>
      <c r="W478" s="31">
        <f t="shared" si="118"/>
        <v>100295</v>
      </c>
      <c r="X478" s="34">
        <f t="shared" si="114"/>
        <v>0.98863353108330421</v>
      </c>
      <c r="Y478" s="29">
        <f t="shared" si="115"/>
        <v>-1140</v>
      </c>
      <c r="Z478" s="33">
        <f t="shared" si="116"/>
        <v>-1140</v>
      </c>
    </row>
    <row r="479" spans="1:26" s="36" customFormat="1">
      <c r="A479" s="29" t="s">
        <v>245</v>
      </c>
      <c r="B479" s="29" t="s">
        <v>208</v>
      </c>
      <c r="C479" s="42" t="s">
        <v>20</v>
      </c>
      <c r="D479" s="29"/>
      <c r="E479" s="30" t="s">
        <v>259</v>
      </c>
      <c r="F479" s="30" t="s">
        <v>435</v>
      </c>
      <c r="G479" s="30"/>
      <c r="H479" s="30" t="s">
        <v>252</v>
      </c>
      <c r="I479" s="30" t="s">
        <v>329</v>
      </c>
      <c r="J479" s="30">
        <v>61140</v>
      </c>
      <c r="K479" s="29">
        <v>2005</v>
      </c>
      <c r="L479" s="29"/>
      <c r="M479" s="29">
        <v>2001</v>
      </c>
      <c r="N479" s="31">
        <v>73248</v>
      </c>
      <c r="O479" s="32" t="s">
        <v>177</v>
      </c>
      <c r="P479" s="33">
        <f t="shared" si="109"/>
        <v>0</v>
      </c>
      <c r="Q479" s="31">
        <f t="shared" si="110"/>
        <v>73248</v>
      </c>
      <c r="R479" s="43">
        <v>64039</v>
      </c>
      <c r="S479" s="34">
        <f t="shared" si="111"/>
        <v>0.87429999999999997</v>
      </c>
      <c r="T479" s="35">
        <f t="shared" si="112"/>
        <v>12</v>
      </c>
      <c r="U479" s="31">
        <f t="shared" si="113"/>
        <v>69058</v>
      </c>
      <c r="V479" s="35">
        <f>IF(T479&gt;$E$3,$E$3-$D$3,T479-$D$3)</f>
        <v>4</v>
      </c>
      <c r="W479" s="31">
        <f>ROUND(U479+(U479*$I$3*V479),0)</f>
        <v>73201</v>
      </c>
      <c r="X479" s="34">
        <f t="shared" si="114"/>
        <v>0.87483777544022623</v>
      </c>
      <c r="Y479" s="29">
        <f t="shared" si="115"/>
        <v>-9162</v>
      </c>
      <c r="Z479" s="33">
        <f t="shared" si="116"/>
        <v>-9162</v>
      </c>
    </row>
    <row r="480" spans="1:26" s="36" customFormat="1">
      <c r="A480" s="29" t="s">
        <v>245</v>
      </c>
      <c r="B480" s="29" t="s">
        <v>208</v>
      </c>
      <c r="C480" s="42" t="s">
        <v>306</v>
      </c>
      <c r="D480" s="29"/>
      <c r="E480" s="30" t="s">
        <v>259</v>
      </c>
      <c r="F480" s="30" t="s">
        <v>435</v>
      </c>
      <c r="G480" s="30"/>
      <c r="H480" s="30" t="s">
        <v>252</v>
      </c>
      <c r="I480" s="30" t="s">
        <v>329</v>
      </c>
      <c r="J480" s="30">
        <v>61140</v>
      </c>
      <c r="K480" s="29">
        <v>2014</v>
      </c>
      <c r="L480" s="29"/>
      <c r="M480" s="29">
        <v>2008</v>
      </c>
      <c r="N480" s="31">
        <v>73248</v>
      </c>
      <c r="O480" s="32" t="s">
        <v>177</v>
      </c>
      <c r="P480" s="33">
        <f t="shared" si="109"/>
        <v>0</v>
      </c>
      <c r="Q480" s="31">
        <f t="shared" si="110"/>
        <v>73248</v>
      </c>
      <c r="R480" s="43">
        <v>64440</v>
      </c>
      <c r="S480" s="34">
        <f t="shared" si="111"/>
        <v>0.87980000000000003</v>
      </c>
      <c r="T480" s="35">
        <f t="shared" si="112"/>
        <v>3</v>
      </c>
      <c r="U480" s="31">
        <f t="shared" si="113"/>
        <v>69058</v>
      </c>
      <c r="V480" s="35">
        <f>IF(T480&gt;$E$3,$E$3-$D$3,T480-$D$3)</f>
        <v>0</v>
      </c>
      <c r="W480" s="31">
        <f>ROUND(U480+(U480*$I$3*V480),0)</f>
        <v>69058</v>
      </c>
      <c r="X480" s="34">
        <f t="shared" si="114"/>
        <v>0.93312867444756586</v>
      </c>
      <c r="Y480" s="29">
        <f t="shared" si="115"/>
        <v>-4618</v>
      </c>
      <c r="Z480" s="33">
        <f t="shared" si="116"/>
        <v>-4618</v>
      </c>
    </row>
    <row r="481" spans="1:26" s="36" customFormat="1">
      <c r="A481" s="29" t="s">
        <v>245</v>
      </c>
      <c r="B481" s="29" t="s">
        <v>208</v>
      </c>
      <c r="C481" s="42" t="s">
        <v>636</v>
      </c>
      <c r="D481" s="29"/>
      <c r="E481" s="30" t="s">
        <v>259</v>
      </c>
      <c r="F481" s="30" t="s">
        <v>435</v>
      </c>
      <c r="G481" s="30"/>
      <c r="H481" s="30" t="s">
        <v>253</v>
      </c>
      <c r="I481" s="30" t="s">
        <v>255</v>
      </c>
      <c r="J481" s="30">
        <v>61150</v>
      </c>
      <c r="K481" s="29">
        <v>2016</v>
      </c>
      <c r="L481" s="29"/>
      <c r="M481" s="29">
        <v>2015</v>
      </c>
      <c r="N481" s="31">
        <v>63845</v>
      </c>
      <c r="O481" s="32" t="s">
        <v>177</v>
      </c>
      <c r="P481" s="33">
        <f t="shared" si="109"/>
        <v>0</v>
      </c>
      <c r="Q481" s="31">
        <f t="shared" si="110"/>
        <v>63845</v>
      </c>
      <c r="R481" s="43">
        <v>61200</v>
      </c>
      <c r="S481" s="34">
        <f t="shared" si="111"/>
        <v>0.95860000000000001</v>
      </c>
      <c r="T481" s="35">
        <f t="shared" si="112"/>
        <v>1</v>
      </c>
      <c r="U481" s="31">
        <f t="shared" si="113"/>
        <v>60193</v>
      </c>
      <c r="V481" s="35">
        <f>IF(T481&gt;$E$4,$E$4-$D$4,T481-$D$4)</f>
        <v>-1</v>
      </c>
      <c r="W481" s="31">
        <f>ROUND(U481+(U481*$I$4*V481),0)</f>
        <v>59290</v>
      </c>
      <c r="X481" s="34">
        <f t="shared" si="114"/>
        <v>1.0322145387080452</v>
      </c>
      <c r="Y481" s="29">
        <f t="shared" si="115"/>
        <v>1910</v>
      </c>
      <c r="Z481" s="33">
        <f t="shared" si="116"/>
        <v>0</v>
      </c>
    </row>
    <row r="482" spans="1:26" s="36" customFormat="1">
      <c r="A482" s="29" t="s">
        <v>245</v>
      </c>
      <c r="B482" s="29" t="s">
        <v>208</v>
      </c>
      <c r="C482" s="42" t="s">
        <v>562</v>
      </c>
      <c r="D482" s="29"/>
      <c r="E482" s="30" t="s">
        <v>259</v>
      </c>
      <c r="F482" s="30" t="s">
        <v>435</v>
      </c>
      <c r="G482" s="30" t="s">
        <v>218</v>
      </c>
      <c r="H482" s="30" t="s">
        <v>253</v>
      </c>
      <c r="I482" s="30" t="s">
        <v>255</v>
      </c>
      <c r="J482" s="30">
        <v>61150</v>
      </c>
      <c r="K482" s="29">
        <v>2014</v>
      </c>
      <c r="L482" s="29"/>
      <c r="M482" s="29">
        <v>2014</v>
      </c>
      <c r="N482" s="31">
        <v>63845</v>
      </c>
      <c r="O482" s="32" t="s">
        <v>177</v>
      </c>
      <c r="P482" s="33">
        <f t="shared" si="109"/>
        <v>0</v>
      </c>
      <c r="Q482" s="31">
        <f t="shared" si="110"/>
        <v>63845</v>
      </c>
      <c r="R482" s="43">
        <v>62611</v>
      </c>
      <c r="S482" s="34">
        <f t="shared" si="111"/>
        <v>0.98070000000000002</v>
      </c>
      <c r="T482" s="35">
        <f t="shared" si="112"/>
        <v>3</v>
      </c>
      <c r="U482" s="31">
        <f t="shared" si="113"/>
        <v>60193</v>
      </c>
      <c r="V482" s="35">
        <f>IF(T482&gt;$E$4,$E$4-$D$4,T482-$D$4)</f>
        <v>1</v>
      </c>
      <c r="W482" s="31">
        <f>ROUND(U482+(U482*$I$4*V482),0)</f>
        <v>61096</v>
      </c>
      <c r="X482" s="34">
        <f t="shared" si="114"/>
        <v>1.0247970407227969</v>
      </c>
      <c r="Y482" s="29">
        <f t="shared" si="115"/>
        <v>1515</v>
      </c>
      <c r="Z482" s="33">
        <f t="shared" si="116"/>
        <v>0</v>
      </c>
    </row>
    <row r="483" spans="1:26" s="36" customFormat="1">
      <c r="A483" s="29" t="s">
        <v>245</v>
      </c>
      <c r="B483" s="29" t="s">
        <v>208</v>
      </c>
      <c r="C483" s="42" t="s">
        <v>532</v>
      </c>
      <c r="D483" s="29"/>
      <c r="E483" s="30" t="s">
        <v>259</v>
      </c>
      <c r="F483" s="30" t="s">
        <v>435</v>
      </c>
      <c r="G483" s="30" t="s">
        <v>218</v>
      </c>
      <c r="H483" s="30" t="s">
        <v>251</v>
      </c>
      <c r="I483" s="30" t="s">
        <v>256</v>
      </c>
      <c r="J483" s="30">
        <v>61160</v>
      </c>
      <c r="K483" s="29">
        <v>2013</v>
      </c>
      <c r="L483" s="29"/>
      <c r="M483" s="29">
        <v>2013</v>
      </c>
      <c r="N483" s="31">
        <v>49673</v>
      </c>
      <c r="O483" s="32" t="s">
        <v>177</v>
      </c>
      <c r="P483" s="33">
        <f t="shared" si="109"/>
        <v>0</v>
      </c>
      <c r="Q483" s="31">
        <f t="shared" si="110"/>
        <v>49673</v>
      </c>
      <c r="R483" s="43">
        <v>50938</v>
      </c>
      <c r="S483" s="34">
        <f t="shared" si="111"/>
        <v>1.0255000000000001</v>
      </c>
      <c r="T483" s="35">
        <f t="shared" si="112"/>
        <v>4</v>
      </c>
      <c r="U483" s="31">
        <f t="shared" si="113"/>
        <v>46832</v>
      </c>
      <c r="V483" s="35">
        <f>IF(T483&gt;$E$6,$E$6-$D$6,T483-$D$6)</f>
        <v>2</v>
      </c>
      <c r="W483" s="31">
        <f>ROUND(U483+(U483*$I$6*V483),0)</f>
        <v>48237</v>
      </c>
      <c r="X483" s="34">
        <f t="shared" si="114"/>
        <v>1.0559943611750315</v>
      </c>
      <c r="Y483" s="29">
        <f t="shared" si="115"/>
        <v>2701</v>
      </c>
      <c r="Z483" s="33">
        <f t="shared" si="116"/>
        <v>0</v>
      </c>
    </row>
    <row r="484" spans="1:26" s="36" customFormat="1">
      <c r="A484" s="29" t="s">
        <v>245</v>
      </c>
      <c r="B484" s="29" t="s">
        <v>221</v>
      </c>
      <c r="C484" s="42" t="s">
        <v>28</v>
      </c>
      <c r="D484" s="29"/>
      <c r="E484" s="30" t="s">
        <v>259</v>
      </c>
      <c r="F484" s="30" t="s">
        <v>435</v>
      </c>
      <c r="G484" s="30"/>
      <c r="H484" s="30" t="s">
        <v>252</v>
      </c>
      <c r="I484" s="30" t="s">
        <v>257</v>
      </c>
      <c r="J484" s="30">
        <v>61120</v>
      </c>
      <c r="K484" s="29">
        <v>2007</v>
      </c>
      <c r="L484" s="29"/>
      <c r="M484" s="29">
        <v>1996</v>
      </c>
      <c r="N484" s="31">
        <v>95521</v>
      </c>
      <c r="O484" s="32" t="s">
        <v>178</v>
      </c>
      <c r="P484" s="33">
        <f t="shared" si="109"/>
        <v>0</v>
      </c>
      <c r="Q484" s="31">
        <f t="shared" si="110"/>
        <v>95521</v>
      </c>
      <c r="R484" s="43">
        <v>85188</v>
      </c>
      <c r="S484" s="34">
        <f t="shared" si="111"/>
        <v>0.89180000000000004</v>
      </c>
      <c r="T484" s="35">
        <f t="shared" si="112"/>
        <v>10</v>
      </c>
      <c r="U484" s="31">
        <f t="shared" si="113"/>
        <v>90057</v>
      </c>
      <c r="V484" s="35">
        <f>IF(T484&gt;$E$2,$E$2+(T484-$E$2)/2-$D$2,T484-$D$2)</f>
        <v>-1</v>
      </c>
      <c r="W484" s="31">
        <f>ROUND(U484+(U484*$I$2*V484),0)</f>
        <v>89156</v>
      </c>
      <c r="X484" s="34">
        <f t="shared" si="114"/>
        <v>0.9554937413073713</v>
      </c>
      <c r="Y484" s="29">
        <f t="shared" si="115"/>
        <v>-3968</v>
      </c>
      <c r="Z484" s="33">
        <f t="shared" si="116"/>
        <v>-3968</v>
      </c>
    </row>
    <row r="485" spans="1:26" s="36" customFormat="1">
      <c r="A485" s="29" t="s">
        <v>245</v>
      </c>
      <c r="B485" s="29" t="s">
        <v>221</v>
      </c>
      <c r="C485" s="42" t="s">
        <v>48</v>
      </c>
      <c r="D485" s="29"/>
      <c r="E485" s="30" t="s">
        <v>259</v>
      </c>
      <c r="F485" s="30" t="s">
        <v>435</v>
      </c>
      <c r="G485" s="30"/>
      <c r="H485" s="30" t="s">
        <v>252</v>
      </c>
      <c r="I485" s="30" t="s">
        <v>257</v>
      </c>
      <c r="J485" s="30">
        <v>61120</v>
      </c>
      <c r="K485" s="29">
        <v>2015</v>
      </c>
      <c r="L485" s="29"/>
      <c r="M485" s="29">
        <v>2003</v>
      </c>
      <c r="N485" s="31">
        <v>95521</v>
      </c>
      <c r="O485" s="32" t="s">
        <v>178</v>
      </c>
      <c r="P485" s="33">
        <f t="shared" si="109"/>
        <v>0</v>
      </c>
      <c r="Q485" s="31">
        <f t="shared" si="110"/>
        <v>95521</v>
      </c>
      <c r="R485" s="43">
        <v>78663</v>
      </c>
      <c r="S485" s="34">
        <f t="shared" si="111"/>
        <v>0.82350000000000001</v>
      </c>
      <c r="T485" s="35">
        <f t="shared" si="112"/>
        <v>2</v>
      </c>
      <c r="U485" s="31">
        <f t="shared" si="113"/>
        <v>90057</v>
      </c>
      <c r="V485" s="35">
        <f>IF(T485&gt;$E$2,$E$2+(T485-$E$2)/2-$D$2,T485-$D$2)</f>
        <v>-9</v>
      </c>
      <c r="W485" s="31">
        <f>ROUND(U485+(U485*$I$2*V485),0)</f>
        <v>81952</v>
      </c>
      <c r="X485" s="34">
        <f t="shared" si="114"/>
        <v>0.95986675126903553</v>
      </c>
      <c r="Y485" s="29">
        <f t="shared" si="115"/>
        <v>-3289</v>
      </c>
      <c r="Z485" s="33">
        <f t="shared" si="116"/>
        <v>-3289</v>
      </c>
    </row>
    <row r="486" spans="1:26" s="36" customFormat="1">
      <c r="A486" s="29" t="s">
        <v>245</v>
      </c>
      <c r="B486" s="29" t="s">
        <v>221</v>
      </c>
      <c r="C486" s="42" t="s">
        <v>325</v>
      </c>
      <c r="D486" s="29"/>
      <c r="E486" s="30" t="s">
        <v>259</v>
      </c>
      <c r="F486" s="30" t="s">
        <v>435</v>
      </c>
      <c r="G486" s="30"/>
      <c r="H486" s="30" t="s">
        <v>252</v>
      </c>
      <c r="I486" s="30" t="s">
        <v>257</v>
      </c>
      <c r="J486" s="30">
        <v>61120</v>
      </c>
      <c r="K486" s="29">
        <v>2006</v>
      </c>
      <c r="L486" s="29"/>
      <c r="M486" s="29">
        <v>1997</v>
      </c>
      <c r="N486" s="31">
        <v>95521</v>
      </c>
      <c r="O486" s="32" t="s">
        <v>178</v>
      </c>
      <c r="P486" s="33">
        <f t="shared" si="109"/>
        <v>0</v>
      </c>
      <c r="Q486" s="31">
        <f t="shared" si="110"/>
        <v>95521</v>
      </c>
      <c r="R486" s="43">
        <v>84333</v>
      </c>
      <c r="S486" s="34">
        <f t="shared" si="111"/>
        <v>0.88290000000000002</v>
      </c>
      <c r="T486" s="35">
        <f t="shared" si="112"/>
        <v>11</v>
      </c>
      <c r="U486" s="31">
        <f t="shared" si="113"/>
        <v>90057</v>
      </c>
      <c r="V486" s="35">
        <f>IF(T486&gt;$E$2,$E$2+(T486-$E$2)/2-$D$2,T486-$D$2)</f>
        <v>0</v>
      </c>
      <c r="W486" s="31">
        <f>ROUND(U486+(U486*$I$2*V486),0)</f>
        <v>90057</v>
      </c>
      <c r="X486" s="34">
        <f t="shared" si="114"/>
        <v>0.93644025450547985</v>
      </c>
      <c r="Y486" s="29">
        <f t="shared" si="115"/>
        <v>-5724</v>
      </c>
      <c r="Z486" s="33">
        <f t="shared" si="116"/>
        <v>-5724</v>
      </c>
    </row>
    <row r="487" spans="1:26" s="36" customFormat="1">
      <c r="A487" s="29" t="s">
        <v>245</v>
      </c>
      <c r="B487" s="29" t="s">
        <v>221</v>
      </c>
      <c r="C487" s="42" t="s">
        <v>163</v>
      </c>
      <c r="D487" s="29"/>
      <c r="E487" s="30" t="s">
        <v>259</v>
      </c>
      <c r="F487" s="30" t="s">
        <v>435</v>
      </c>
      <c r="G487" s="30"/>
      <c r="H487" s="30" t="s">
        <v>252</v>
      </c>
      <c r="I487" s="30" t="s">
        <v>257</v>
      </c>
      <c r="J487" s="30">
        <v>61120</v>
      </c>
      <c r="K487" s="29">
        <v>2001</v>
      </c>
      <c r="L487" s="29"/>
      <c r="M487" s="29">
        <v>1991</v>
      </c>
      <c r="N487" s="31">
        <v>95521</v>
      </c>
      <c r="O487" s="32" t="s">
        <v>178</v>
      </c>
      <c r="P487" s="33">
        <f t="shared" si="109"/>
        <v>0</v>
      </c>
      <c r="Q487" s="31">
        <f t="shared" si="110"/>
        <v>95521</v>
      </c>
      <c r="R487" s="43">
        <v>92807</v>
      </c>
      <c r="S487" s="34">
        <f t="shared" si="111"/>
        <v>0.97160000000000002</v>
      </c>
      <c r="T487" s="35">
        <f t="shared" si="112"/>
        <v>16</v>
      </c>
      <c r="U487" s="31">
        <f t="shared" si="113"/>
        <v>90057</v>
      </c>
      <c r="V487" s="35">
        <f>IF(T487&gt;$E$2,$E$2+(T487-$E$2)/2-$D$2,T487-$D$2)</f>
        <v>5</v>
      </c>
      <c r="W487" s="31">
        <f>ROUND(U487+(U487*$I$2*V487),0)</f>
        <v>94560</v>
      </c>
      <c r="X487" s="34">
        <f t="shared" si="114"/>
        <v>0.98146150592216586</v>
      </c>
      <c r="Y487" s="29">
        <f t="shared" si="115"/>
        <v>-1753</v>
      </c>
      <c r="Z487" s="33">
        <f t="shared" si="116"/>
        <v>-1753</v>
      </c>
    </row>
    <row r="488" spans="1:26" s="36" customFormat="1">
      <c r="A488" s="29" t="s">
        <v>245</v>
      </c>
      <c r="B488" s="29" t="s">
        <v>221</v>
      </c>
      <c r="C488" s="42" t="s">
        <v>594</v>
      </c>
      <c r="D488" s="29"/>
      <c r="E488" s="30" t="s">
        <v>259</v>
      </c>
      <c r="F488" s="30" t="s">
        <v>435</v>
      </c>
      <c r="G488" s="30" t="s">
        <v>218</v>
      </c>
      <c r="H488" s="30" t="s">
        <v>253</v>
      </c>
      <c r="I488" s="30" t="s">
        <v>255</v>
      </c>
      <c r="J488" s="30">
        <v>61150</v>
      </c>
      <c r="K488" s="29">
        <v>2015</v>
      </c>
      <c r="L488" s="29"/>
      <c r="M488" s="29">
        <v>2015</v>
      </c>
      <c r="N488" s="31">
        <v>68038</v>
      </c>
      <c r="O488" s="32" t="s">
        <v>178</v>
      </c>
      <c r="P488" s="33">
        <f t="shared" si="109"/>
        <v>0</v>
      </c>
      <c r="Q488" s="31">
        <f t="shared" si="110"/>
        <v>68038</v>
      </c>
      <c r="R488" s="43">
        <v>62424</v>
      </c>
      <c r="S488" s="34">
        <f t="shared" si="111"/>
        <v>0.91749999999999998</v>
      </c>
      <c r="T488" s="35">
        <f t="shared" si="112"/>
        <v>2</v>
      </c>
      <c r="U488" s="31">
        <f t="shared" si="113"/>
        <v>64146</v>
      </c>
      <c r="V488" s="35">
        <f>IF(T488&gt;$E$4,$E$4-$D$4,T488-$D$4)</f>
        <v>0</v>
      </c>
      <c r="W488" s="31">
        <f>ROUND(U488+(U488*$I$4*V488),0)</f>
        <v>64146</v>
      </c>
      <c r="X488" s="34">
        <f t="shared" si="114"/>
        <v>0.97315499017865492</v>
      </c>
      <c r="Y488" s="29">
        <f t="shared" si="115"/>
        <v>-1722</v>
      </c>
      <c r="Z488" s="33">
        <f t="shared" si="116"/>
        <v>-1722</v>
      </c>
    </row>
    <row r="489" spans="1:26" s="36" customFormat="1">
      <c r="A489" s="29" t="s">
        <v>245</v>
      </c>
      <c r="B489" s="29" t="s">
        <v>221</v>
      </c>
      <c r="C489" s="42" t="s">
        <v>631</v>
      </c>
      <c r="D489" s="29"/>
      <c r="E489" s="30" t="s">
        <v>259</v>
      </c>
      <c r="F489" s="30" t="s">
        <v>435</v>
      </c>
      <c r="G489" s="30" t="s">
        <v>218</v>
      </c>
      <c r="H489" s="30" t="s">
        <v>253</v>
      </c>
      <c r="I489" s="30" t="s">
        <v>255</v>
      </c>
      <c r="J489" s="30">
        <v>61150</v>
      </c>
      <c r="K489" s="29">
        <v>2016</v>
      </c>
      <c r="L489" s="29"/>
      <c r="M489" s="29">
        <v>2016</v>
      </c>
      <c r="N489" s="31">
        <v>68038</v>
      </c>
      <c r="O489" s="32" t="s">
        <v>178</v>
      </c>
      <c r="P489" s="33">
        <f t="shared" si="109"/>
        <v>0</v>
      </c>
      <c r="Q489" s="31">
        <f t="shared" si="110"/>
        <v>68038</v>
      </c>
      <c r="R489" s="43">
        <v>63240</v>
      </c>
      <c r="S489" s="34">
        <f t="shared" si="111"/>
        <v>0.92949999999999999</v>
      </c>
      <c r="T489" s="35">
        <f t="shared" si="112"/>
        <v>1</v>
      </c>
      <c r="U489" s="31">
        <f t="shared" si="113"/>
        <v>64146</v>
      </c>
      <c r="V489" s="35">
        <f>IF(T489&gt;$E$4,$E$4-$D$4,T489-$D$4)</f>
        <v>-1</v>
      </c>
      <c r="W489" s="31">
        <f>ROUND(U489+(U489*$I$4*V489),0)</f>
        <v>63184</v>
      </c>
      <c r="X489" s="34">
        <f t="shared" si="114"/>
        <v>1.0008863003291972</v>
      </c>
      <c r="Y489" s="29">
        <f t="shared" si="115"/>
        <v>56</v>
      </c>
      <c r="Z489" s="33">
        <f t="shared" si="116"/>
        <v>0</v>
      </c>
    </row>
    <row r="490" spans="1:26" s="36" customFormat="1">
      <c r="A490" s="29" t="s">
        <v>245</v>
      </c>
      <c r="B490" s="29" t="s">
        <v>229</v>
      </c>
      <c r="C490" s="42" t="s">
        <v>326</v>
      </c>
      <c r="D490" s="29"/>
      <c r="E490" s="30" t="s">
        <v>259</v>
      </c>
      <c r="F490" s="30" t="s">
        <v>435</v>
      </c>
      <c r="G490" s="30"/>
      <c r="H490" s="30" t="s">
        <v>252</v>
      </c>
      <c r="I490" s="30" t="s">
        <v>257</v>
      </c>
      <c r="J490" s="30">
        <v>61120</v>
      </c>
      <c r="K490" s="29">
        <v>1999</v>
      </c>
      <c r="L490" s="29"/>
      <c r="M490" s="29">
        <v>1992</v>
      </c>
      <c r="N490" s="31">
        <v>89557</v>
      </c>
      <c r="O490" s="32" t="s">
        <v>174</v>
      </c>
      <c r="P490" s="33">
        <f t="shared" si="109"/>
        <v>0</v>
      </c>
      <c r="Q490" s="31">
        <f t="shared" si="110"/>
        <v>89557</v>
      </c>
      <c r="R490" s="43">
        <v>82653</v>
      </c>
      <c r="S490" s="34">
        <f t="shared" si="111"/>
        <v>0.92290000000000005</v>
      </c>
      <c r="T490" s="35">
        <f t="shared" si="112"/>
        <v>18</v>
      </c>
      <c r="U490" s="31">
        <f t="shared" si="113"/>
        <v>84434</v>
      </c>
      <c r="V490" s="35">
        <f>IF(T490&gt;$E$2,$E$2+(T490-$E$2)/2-$D$2,T490-$D$2)</f>
        <v>7</v>
      </c>
      <c r="W490" s="31">
        <f>ROUND(U490+(U490*$I$2*V490),0)</f>
        <v>90344</v>
      </c>
      <c r="X490" s="34">
        <f t="shared" si="114"/>
        <v>0.91486983086867968</v>
      </c>
      <c r="Y490" s="29">
        <f t="shared" si="115"/>
        <v>-7691</v>
      </c>
      <c r="Z490" s="33">
        <f t="shared" si="116"/>
        <v>-7691</v>
      </c>
    </row>
    <row r="491" spans="1:26" s="36" customFormat="1">
      <c r="A491" s="29" t="s">
        <v>245</v>
      </c>
      <c r="B491" s="29" t="s">
        <v>229</v>
      </c>
      <c r="C491" s="42" t="s">
        <v>67</v>
      </c>
      <c r="D491" s="29"/>
      <c r="E491" s="30" t="s">
        <v>259</v>
      </c>
      <c r="F491" s="30" t="s">
        <v>435</v>
      </c>
      <c r="G491" s="30"/>
      <c r="H491" s="30" t="s">
        <v>252</v>
      </c>
      <c r="I491" s="30" t="s">
        <v>257</v>
      </c>
      <c r="J491" s="30">
        <v>61120</v>
      </c>
      <c r="K491" s="29">
        <v>1997</v>
      </c>
      <c r="L491" s="29"/>
      <c r="M491" s="29">
        <v>1990</v>
      </c>
      <c r="N491" s="31">
        <v>89557</v>
      </c>
      <c r="O491" s="32" t="s">
        <v>174</v>
      </c>
      <c r="P491" s="33">
        <f t="shared" si="109"/>
        <v>0</v>
      </c>
      <c r="Q491" s="31">
        <f t="shared" si="110"/>
        <v>89557</v>
      </c>
      <c r="R491" s="43">
        <v>84158</v>
      </c>
      <c r="S491" s="34">
        <f t="shared" si="111"/>
        <v>0.93969999999999998</v>
      </c>
      <c r="T491" s="35">
        <f t="shared" si="112"/>
        <v>20</v>
      </c>
      <c r="U491" s="31">
        <f t="shared" si="113"/>
        <v>84434</v>
      </c>
      <c r="V491" s="35">
        <f>IF(T491&gt;$E$2,$E$2+(T491-$E$2)/2-$D$2,T491-$D$2)</f>
        <v>9</v>
      </c>
      <c r="W491" s="31">
        <f>ROUND(U491+(U491*$I$2*V491),0)</f>
        <v>92033</v>
      </c>
      <c r="X491" s="34">
        <f t="shared" si="114"/>
        <v>0.91443286647180899</v>
      </c>
      <c r="Y491" s="29">
        <f t="shared" si="115"/>
        <v>-7875</v>
      </c>
      <c r="Z491" s="33">
        <f t="shared" si="116"/>
        <v>-7875</v>
      </c>
    </row>
    <row r="492" spans="1:26" s="36" customFormat="1">
      <c r="A492" s="29" t="s">
        <v>245</v>
      </c>
      <c r="B492" s="29" t="s">
        <v>229</v>
      </c>
      <c r="C492" s="42" t="s">
        <v>327</v>
      </c>
      <c r="D492" s="29"/>
      <c r="E492" s="30" t="s">
        <v>259</v>
      </c>
      <c r="F492" s="30" t="s">
        <v>435</v>
      </c>
      <c r="G492" s="30"/>
      <c r="H492" s="30" t="s">
        <v>252</v>
      </c>
      <c r="I492" s="30" t="s">
        <v>257</v>
      </c>
      <c r="J492" s="30">
        <v>61120</v>
      </c>
      <c r="K492" s="29">
        <v>2005</v>
      </c>
      <c r="L492" s="29"/>
      <c r="M492" s="29">
        <v>1998</v>
      </c>
      <c r="N492" s="31">
        <v>89557</v>
      </c>
      <c r="O492" s="32" t="s">
        <v>174</v>
      </c>
      <c r="P492" s="33">
        <f t="shared" si="109"/>
        <v>0</v>
      </c>
      <c r="Q492" s="31">
        <f t="shared" si="110"/>
        <v>89557</v>
      </c>
      <c r="R492" s="43">
        <v>83191</v>
      </c>
      <c r="S492" s="34">
        <f t="shared" si="111"/>
        <v>0.92889999999999995</v>
      </c>
      <c r="T492" s="35">
        <f t="shared" si="112"/>
        <v>12</v>
      </c>
      <c r="U492" s="31">
        <f t="shared" si="113"/>
        <v>84434</v>
      </c>
      <c r="V492" s="35">
        <f>IF(T492&gt;$E$2,$E$2+(T492-$E$2)/2-$D$2,T492-$D$2)</f>
        <v>1</v>
      </c>
      <c r="W492" s="31">
        <f>ROUND(U492+(U492*$I$2*V492),0)</f>
        <v>85278</v>
      </c>
      <c r="X492" s="34">
        <f t="shared" si="114"/>
        <v>0.97552709960364925</v>
      </c>
      <c r="Y492" s="29">
        <f t="shared" si="115"/>
        <v>-2087</v>
      </c>
      <c r="Z492" s="33">
        <f t="shared" si="116"/>
        <v>-2087</v>
      </c>
    </row>
    <row r="493" spans="1:26" s="36" customFormat="1">
      <c r="A493" s="29" t="s">
        <v>245</v>
      </c>
      <c r="B493" s="29" t="s">
        <v>229</v>
      </c>
      <c r="C493" s="42" t="s">
        <v>133</v>
      </c>
      <c r="D493" s="29"/>
      <c r="E493" s="30" t="s">
        <v>259</v>
      </c>
      <c r="F493" s="30" t="s">
        <v>435</v>
      </c>
      <c r="G493" s="30"/>
      <c r="H493" s="30" t="s">
        <v>252</v>
      </c>
      <c r="I493" s="30" t="s">
        <v>257</v>
      </c>
      <c r="J493" s="30">
        <v>61120</v>
      </c>
      <c r="K493" s="29">
        <v>2003</v>
      </c>
      <c r="L493" s="29"/>
      <c r="M493" s="29">
        <v>1994</v>
      </c>
      <c r="N493" s="31">
        <v>89557</v>
      </c>
      <c r="O493" s="32" t="s">
        <v>174</v>
      </c>
      <c r="P493" s="33">
        <f t="shared" si="109"/>
        <v>0</v>
      </c>
      <c r="Q493" s="31">
        <f t="shared" si="110"/>
        <v>89557</v>
      </c>
      <c r="R493" s="43">
        <v>87725</v>
      </c>
      <c r="S493" s="34">
        <f t="shared" si="111"/>
        <v>0.97950000000000004</v>
      </c>
      <c r="T493" s="35">
        <f t="shared" si="112"/>
        <v>14</v>
      </c>
      <c r="U493" s="31">
        <f t="shared" si="113"/>
        <v>84434</v>
      </c>
      <c r="V493" s="35">
        <f>IF(T493&gt;$E$2,$E$2+(T493-$E$2)/2-$D$2,T493-$D$2)</f>
        <v>3</v>
      </c>
      <c r="W493" s="31">
        <f>ROUND(U493+(U493*$I$2*V493),0)</f>
        <v>86967</v>
      </c>
      <c r="X493" s="34">
        <f t="shared" si="114"/>
        <v>1.0087159497280578</v>
      </c>
      <c r="Y493" s="29">
        <f t="shared" si="115"/>
        <v>758</v>
      </c>
      <c r="Z493" s="33">
        <f t="shared" si="116"/>
        <v>0</v>
      </c>
    </row>
    <row r="494" spans="1:26" s="36" customFormat="1">
      <c r="A494" s="29" t="s">
        <v>245</v>
      </c>
      <c r="B494" s="29" t="s">
        <v>229</v>
      </c>
      <c r="C494" s="42" t="s">
        <v>141</v>
      </c>
      <c r="D494" s="29"/>
      <c r="E494" s="30" t="s">
        <v>259</v>
      </c>
      <c r="F494" s="30" t="s">
        <v>435</v>
      </c>
      <c r="G494" s="30"/>
      <c r="H494" s="30" t="s">
        <v>252</v>
      </c>
      <c r="I494" s="30" t="s">
        <v>257</v>
      </c>
      <c r="J494" s="30">
        <v>61120</v>
      </c>
      <c r="K494" s="29">
        <v>1991</v>
      </c>
      <c r="L494" s="29"/>
      <c r="M494" s="29">
        <v>1980</v>
      </c>
      <c r="N494" s="31">
        <v>89557</v>
      </c>
      <c r="O494" s="32" t="s">
        <v>174</v>
      </c>
      <c r="P494" s="33">
        <f t="shared" si="109"/>
        <v>0</v>
      </c>
      <c r="Q494" s="31">
        <f t="shared" si="110"/>
        <v>89557</v>
      </c>
      <c r="R494" s="43">
        <v>88709</v>
      </c>
      <c r="S494" s="34">
        <f t="shared" si="111"/>
        <v>0.99050000000000005</v>
      </c>
      <c r="T494" s="35">
        <f t="shared" si="112"/>
        <v>26</v>
      </c>
      <c r="U494" s="31">
        <f t="shared" si="113"/>
        <v>84434</v>
      </c>
      <c r="V494" s="35">
        <f>IF(T494&gt;$E$2,$E$2+(T494-$E$2)/2-$D$2,T494-$D$2)</f>
        <v>12</v>
      </c>
      <c r="W494" s="31">
        <f>ROUND(U494+(U494*$I$2*V494),0)</f>
        <v>94566</v>
      </c>
      <c r="X494" s="34">
        <f t="shared" si="114"/>
        <v>0.93806442061628914</v>
      </c>
      <c r="Y494" s="29">
        <f t="shared" si="115"/>
        <v>-5857</v>
      </c>
      <c r="Z494" s="33">
        <f t="shared" si="116"/>
        <v>-5857</v>
      </c>
    </row>
    <row r="495" spans="1:26" s="36" customFormat="1">
      <c r="A495" s="29" t="s">
        <v>245</v>
      </c>
      <c r="B495" s="29" t="s">
        <v>229</v>
      </c>
      <c r="C495" s="42" t="s">
        <v>401</v>
      </c>
      <c r="D495" s="29"/>
      <c r="E495" s="30" t="s">
        <v>259</v>
      </c>
      <c r="F495" s="30" t="s">
        <v>435</v>
      </c>
      <c r="G495" s="30"/>
      <c r="H495" s="30" t="s">
        <v>252</v>
      </c>
      <c r="I495" s="30" t="s">
        <v>329</v>
      </c>
      <c r="J495" s="30">
        <v>61140</v>
      </c>
      <c r="K495" s="29">
        <v>2016</v>
      </c>
      <c r="L495" s="29"/>
      <c r="M495" s="29">
        <v>2010</v>
      </c>
      <c r="N495" s="31">
        <v>71180</v>
      </c>
      <c r="O495" s="32" t="s">
        <v>174</v>
      </c>
      <c r="P495" s="33">
        <f t="shared" si="109"/>
        <v>0</v>
      </c>
      <c r="Q495" s="31">
        <f t="shared" si="110"/>
        <v>71180</v>
      </c>
      <c r="R495" s="43">
        <v>64262</v>
      </c>
      <c r="S495" s="34">
        <f t="shared" si="111"/>
        <v>0.90280000000000005</v>
      </c>
      <c r="T495" s="35">
        <f t="shared" si="112"/>
        <v>1</v>
      </c>
      <c r="U495" s="31">
        <f t="shared" si="113"/>
        <v>67109</v>
      </c>
      <c r="V495" s="35">
        <f t="shared" ref="V495:V502" si="119">IF(T495&gt;$E$3,$E$3-$D$3,T495-$D$3)</f>
        <v>-2</v>
      </c>
      <c r="W495" s="31">
        <f t="shared" ref="W495:W502" si="120">ROUND(U495+(U495*$I$3*V495),0)</f>
        <v>65096</v>
      </c>
      <c r="X495" s="34">
        <f t="shared" si="114"/>
        <v>0.98718815288189754</v>
      </c>
      <c r="Y495" s="29">
        <f t="shared" si="115"/>
        <v>-834</v>
      </c>
      <c r="Z495" s="33">
        <f t="shared" si="116"/>
        <v>-834</v>
      </c>
    </row>
    <row r="496" spans="1:26" s="36" customFormat="1">
      <c r="A496" s="29" t="s">
        <v>245</v>
      </c>
      <c r="B496" s="29" t="s">
        <v>229</v>
      </c>
      <c r="C496" s="42" t="s">
        <v>356</v>
      </c>
      <c r="D496" s="29"/>
      <c r="E496" s="30" t="s">
        <v>259</v>
      </c>
      <c r="F496" s="30" t="s">
        <v>435</v>
      </c>
      <c r="G496" s="30" t="s">
        <v>218</v>
      </c>
      <c r="H496" s="30" t="s">
        <v>252</v>
      </c>
      <c r="I496" s="30" t="s">
        <v>329</v>
      </c>
      <c r="J496" s="30">
        <v>61140</v>
      </c>
      <c r="K496" s="29">
        <v>2015</v>
      </c>
      <c r="L496" s="29"/>
      <c r="M496" s="29">
        <v>2008</v>
      </c>
      <c r="N496" s="31">
        <v>71180</v>
      </c>
      <c r="O496" s="32" t="s">
        <v>174</v>
      </c>
      <c r="P496" s="33">
        <f t="shared" si="109"/>
        <v>0</v>
      </c>
      <c r="Q496" s="31">
        <f t="shared" si="110"/>
        <v>71180</v>
      </c>
      <c r="R496" s="43">
        <v>63346</v>
      </c>
      <c r="S496" s="34">
        <f t="shared" si="111"/>
        <v>0.88990000000000002</v>
      </c>
      <c r="T496" s="35">
        <f t="shared" si="112"/>
        <v>2</v>
      </c>
      <c r="U496" s="31">
        <f t="shared" si="113"/>
        <v>67109</v>
      </c>
      <c r="V496" s="35">
        <f t="shared" si="119"/>
        <v>-1</v>
      </c>
      <c r="W496" s="31">
        <f t="shared" si="120"/>
        <v>66102</v>
      </c>
      <c r="X496" s="34">
        <f t="shared" si="114"/>
        <v>0.95830685909654778</v>
      </c>
      <c r="Y496" s="29">
        <f t="shared" si="115"/>
        <v>-2756</v>
      </c>
      <c r="Z496" s="33">
        <f t="shared" si="116"/>
        <v>-2756</v>
      </c>
    </row>
    <row r="497" spans="1:26" s="36" customFormat="1">
      <c r="A497" s="29" t="s">
        <v>245</v>
      </c>
      <c r="B497" s="29" t="s">
        <v>229</v>
      </c>
      <c r="C497" s="42" t="s">
        <v>459</v>
      </c>
      <c r="D497" s="29"/>
      <c r="E497" s="30" t="s">
        <v>259</v>
      </c>
      <c r="F497" s="30" t="s">
        <v>435</v>
      </c>
      <c r="G497" s="30"/>
      <c r="H497" s="30" t="s">
        <v>252</v>
      </c>
      <c r="I497" s="30" t="s">
        <v>329</v>
      </c>
      <c r="J497" s="30">
        <v>61140</v>
      </c>
      <c r="K497" s="29">
        <v>2017</v>
      </c>
      <c r="L497" s="29"/>
      <c r="M497" s="29">
        <v>2011</v>
      </c>
      <c r="N497" s="31">
        <v>71180</v>
      </c>
      <c r="O497" s="32" t="s">
        <v>174</v>
      </c>
      <c r="P497" s="33">
        <f t="shared" si="109"/>
        <v>0</v>
      </c>
      <c r="Q497" s="31">
        <f t="shared" si="110"/>
        <v>71180</v>
      </c>
      <c r="R497" s="43">
        <v>63496</v>
      </c>
      <c r="S497" s="34">
        <f t="shared" si="111"/>
        <v>0.89200000000000002</v>
      </c>
      <c r="T497" s="35">
        <f t="shared" si="112"/>
        <v>0</v>
      </c>
      <c r="U497" s="31">
        <f t="shared" si="113"/>
        <v>67109</v>
      </c>
      <c r="V497" s="35">
        <f t="shared" si="119"/>
        <v>-3</v>
      </c>
      <c r="W497" s="31">
        <f t="shared" si="120"/>
        <v>64089</v>
      </c>
      <c r="X497" s="34">
        <f t="shared" si="114"/>
        <v>0.99074724211643184</v>
      </c>
      <c r="Y497" s="29">
        <f t="shared" si="115"/>
        <v>-593</v>
      </c>
      <c r="Z497" s="33">
        <f t="shared" si="116"/>
        <v>-593</v>
      </c>
    </row>
    <row r="498" spans="1:26" s="36" customFormat="1">
      <c r="A498" s="29" t="s">
        <v>245</v>
      </c>
      <c r="B498" s="29" t="s">
        <v>229</v>
      </c>
      <c r="C498" s="42" t="s">
        <v>355</v>
      </c>
      <c r="D498" s="29"/>
      <c r="E498" s="30" t="s">
        <v>259</v>
      </c>
      <c r="F498" s="30" t="s">
        <v>435</v>
      </c>
      <c r="G498" s="30"/>
      <c r="H498" s="30" t="s">
        <v>252</v>
      </c>
      <c r="I498" s="30" t="s">
        <v>329</v>
      </c>
      <c r="J498" s="30">
        <v>61140</v>
      </c>
      <c r="K498" s="29">
        <v>2013</v>
      </c>
      <c r="L498" s="29"/>
      <c r="M498" s="29">
        <v>2007</v>
      </c>
      <c r="N498" s="31">
        <v>71180</v>
      </c>
      <c r="O498" s="32" t="s">
        <v>174</v>
      </c>
      <c r="P498" s="33">
        <f t="shared" si="109"/>
        <v>0</v>
      </c>
      <c r="Q498" s="31">
        <f t="shared" si="110"/>
        <v>71180</v>
      </c>
      <c r="R498" s="43">
        <v>62207</v>
      </c>
      <c r="S498" s="34">
        <f t="shared" si="111"/>
        <v>0.87390000000000001</v>
      </c>
      <c r="T498" s="35">
        <f t="shared" si="112"/>
        <v>4</v>
      </c>
      <c r="U498" s="31">
        <f t="shared" si="113"/>
        <v>67109</v>
      </c>
      <c r="V498" s="35">
        <f t="shared" si="119"/>
        <v>1</v>
      </c>
      <c r="W498" s="31">
        <f t="shared" si="120"/>
        <v>68116</v>
      </c>
      <c r="X498" s="34">
        <f t="shared" si="114"/>
        <v>0.91325092489282989</v>
      </c>
      <c r="Y498" s="29">
        <f t="shared" si="115"/>
        <v>-5909</v>
      </c>
      <c r="Z498" s="33">
        <f t="shared" si="116"/>
        <v>-5909</v>
      </c>
    </row>
    <row r="499" spans="1:26" s="36" customFormat="1">
      <c r="A499" s="29" t="s">
        <v>245</v>
      </c>
      <c r="B499" s="29" t="s">
        <v>229</v>
      </c>
      <c r="C499" s="42" t="s">
        <v>310</v>
      </c>
      <c r="D499" s="29"/>
      <c r="E499" s="30" t="s">
        <v>259</v>
      </c>
      <c r="F499" s="30" t="s">
        <v>435</v>
      </c>
      <c r="G499" s="30" t="s">
        <v>218</v>
      </c>
      <c r="H499" s="30" t="s">
        <v>252</v>
      </c>
      <c r="I499" s="30" t="s">
        <v>329</v>
      </c>
      <c r="J499" s="30">
        <v>61140</v>
      </c>
      <c r="K499" s="29">
        <v>2014</v>
      </c>
      <c r="L499" s="29"/>
      <c r="M499" s="29">
        <v>2008</v>
      </c>
      <c r="N499" s="31">
        <v>71180</v>
      </c>
      <c r="O499" s="32" t="s">
        <v>174</v>
      </c>
      <c r="P499" s="33">
        <f t="shared" si="109"/>
        <v>0</v>
      </c>
      <c r="Q499" s="31">
        <f t="shared" si="110"/>
        <v>71180</v>
      </c>
      <c r="R499" s="43">
        <v>63778</v>
      </c>
      <c r="S499" s="34">
        <f t="shared" si="111"/>
        <v>0.89600000000000002</v>
      </c>
      <c r="T499" s="35">
        <f t="shared" si="112"/>
        <v>3</v>
      </c>
      <c r="U499" s="31">
        <f t="shared" si="113"/>
        <v>67109</v>
      </c>
      <c r="V499" s="35">
        <f t="shared" si="119"/>
        <v>0</v>
      </c>
      <c r="W499" s="31">
        <f t="shared" si="120"/>
        <v>67109</v>
      </c>
      <c r="X499" s="34">
        <f t="shared" si="114"/>
        <v>0.95036433265284836</v>
      </c>
      <c r="Y499" s="29">
        <f t="shared" si="115"/>
        <v>-3331</v>
      </c>
      <c r="Z499" s="33">
        <f t="shared" si="116"/>
        <v>-3331</v>
      </c>
    </row>
    <row r="500" spans="1:26" s="36" customFormat="1">
      <c r="A500" s="29" t="s">
        <v>245</v>
      </c>
      <c r="B500" s="29" t="s">
        <v>229</v>
      </c>
      <c r="C500" s="42" t="s">
        <v>103</v>
      </c>
      <c r="D500" s="29"/>
      <c r="E500" s="30" t="s">
        <v>259</v>
      </c>
      <c r="F500" s="30" t="s">
        <v>435</v>
      </c>
      <c r="G500" s="30"/>
      <c r="H500" s="30" t="s">
        <v>252</v>
      </c>
      <c r="I500" s="30" t="s">
        <v>329</v>
      </c>
      <c r="J500" s="30">
        <v>61140</v>
      </c>
      <c r="K500" s="29">
        <v>2013</v>
      </c>
      <c r="L500" s="29"/>
      <c r="M500" s="29">
        <v>2007</v>
      </c>
      <c r="N500" s="31">
        <v>71180</v>
      </c>
      <c r="O500" s="32" t="s">
        <v>174</v>
      </c>
      <c r="P500" s="33">
        <f t="shared" si="109"/>
        <v>0</v>
      </c>
      <c r="Q500" s="31">
        <f t="shared" si="110"/>
        <v>71180</v>
      </c>
      <c r="R500" s="43">
        <v>64079</v>
      </c>
      <c r="S500" s="34">
        <f t="shared" si="111"/>
        <v>0.9002</v>
      </c>
      <c r="T500" s="35">
        <f t="shared" si="112"/>
        <v>4</v>
      </c>
      <c r="U500" s="31">
        <f t="shared" si="113"/>
        <v>67109</v>
      </c>
      <c r="V500" s="35">
        <f t="shared" si="119"/>
        <v>1</v>
      </c>
      <c r="W500" s="31">
        <f t="shared" si="120"/>
        <v>68116</v>
      </c>
      <c r="X500" s="34">
        <f t="shared" si="114"/>
        <v>0.94073345469493219</v>
      </c>
      <c r="Y500" s="29">
        <f t="shared" si="115"/>
        <v>-4037</v>
      </c>
      <c r="Z500" s="33">
        <f t="shared" si="116"/>
        <v>-4037</v>
      </c>
    </row>
    <row r="501" spans="1:26" s="36" customFormat="1">
      <c r="A501" s="29" t="s">
        <v>245</v>
      </c>
      <c r="B501" s="29" t="s">
        <v>229</v>
      </c>
      <c r="C501" s="42" t="s">
        <v>107</v>
      </c>
      <c r="D501" s="29"/>
      <c r="E501" s="30" t="s">
        <v>259</v>
      </c>
      <c r="F501" s="30" t="s">
        <v>435</v>
      </c>
      <c r="G501" s="30"/>
      <c r="H501" s="30" t="s">
        <v>252</v>
      </c>
      <c r="I501" s="30" t="s">
        <v>329</v>
      </c>
      <c r="J501" s="30">
        <v>61140</v>
      </c>
      <c r="K501" s="29">
        <v>1993</v>
      </c>
      <c r="L501" s="29"/>
      <c r="M501" s="29">
        <v>1988</v>
      </c>
      <c r="N501" s="31">
        <v>71180</v>
      </c>
      <c r="O501" s="32" t="s">
        <v>174</v>
      </c>
      <c r="P501" s="33">
        <f t="shared" si="109"/>
        <v>0</v>
      </c>
      <c r="Q501" s="31">
        <f t="shared" si="110"/>
        <v>71180</v>
      </c>
      <c r="R501" s="43">
        <v>64392</v>
      </c>
      <c r="S501" s="34">
        <f t="shared" si="111"/>
        <v>0.90459999999999996</v>
      </c>
      <c r="T501" s="35">
        <f t="shared" si="112"/>
        <v>24</v>
      </c>
      <c r="U501" s="31">
        <f t="shared" si="113"/>
        <v>67109</v>
      </c>
      <c r="V501" s="35">
        <f t="shared" si="119"/>
        <v>4</v>
      </c>
      <c r="W501" s="31">
        <f t="shared" si="120"/>
        <v>71136</v>
      </c>
      <c r="X501" s="34">
        <f t="shared" si="114"/>
        <v>0.90519568151147101</v>
      </c>
      <c r="Y501" s="29">
        <f t="shared" si="115"/>
        <v>-6744</v>
      </c>
      <c r="Z501" s="33">
        <f t="shared" si="116"/>
        <v>-6744</v>
      </c>
    </row>
    <row r="502" spans="1:26" s="36" customFormat="1">
      <c r="A502" s="29" t="s">
        <v>245</v>
      </c>
      <c r="B502" s="29" t="s">
        <v>229</v>
      </c>
      <c r="C502" s="42" t="s">
        <v>142</v>
      </c>
      <c r="D502" s="29"/>
      <c r="E502" s="30" t="s">
        <v>259</v>
      </c>
      <c r="F502" s="30" t="s">
        <v>435</v>
      </c>
      <c r="G502" s="30"/>
      <c r="H502" s="30" t="s">
        <v>252</v>
      </c>
      <c r="I502" s="30" t="s">
        <v>329</v>
      </c>
      <c r="J502" s="30">
        <v>61140</v>
      </c>
      <c r="K502" s="29">
        <v>1989</v>
      </c>
      <c r="L502" s="29"/>
      <c r="M502" s="29">
        <v>1982</v>
      </c>
      <c r="N502" s="31">
        <v>71180</v>
      </c>
      <c r="O502" s="32" t="s">
        <v>174</v>
      </c>
      <c r="P502" s="33">
        <f t="shared" si="109"/>
        <v>0</v>
      </c>
      <c r="Q502" s="31">
        <f t="shared" si="110"/>
        <v>71180</v>
      </c>
      <c r="R502" s="43">
        <v>70462</v>
      </c>
      <c r="S502" s="34">
        <f t="shared" si="111"/>
        <v>0.9899</v>
      </c>
      <c r="T502" s="35">
        <f t="shared" si="112"/>
        <v>28</v>
      </c>
      <c r="U502" s="31">
        <f t="shared" si="113"/>
        <v>67109</v>
      </c>
      <c r="V502" s="35">
        <f t="shared" si="119"/>
        <v>4</v>
      </c>
      <c r="W502" s="31">
        <f t="shared" si="120"/>
        <v>71136</v>
      </c>
      <c r="X502" s="34">
        <f t="shared" si="114"/>
        <v>0.99052519118308591</v>
      </c>
      <c r="Y502" s="29">
        <f t="shared" si="115"/>
        <v>-674</v>
      </c>
      <c r="Z502" s="33">
        <f t="shared" si="116"/>
        <v>-674</v>
      </c>
    </row>
    <row r="503" spans="1:26" s="36" customFormat="1">
      <c r="A503" s="29" t="s">
        <v>245</v>
      </c>
      <c r="B503" s="29" t="s">
        <v>229</v>
      </c>
      <c r="C503" s="42" t="s">
        <v>538</v>
      </c>
      <c r="D503" s="29"/>
      <c r="E503" s="30" t="s">
        <v>259</v>
      </c>
      <c r="F503" s="30" t="s">
        <v>435</v>
      </c>
      <c r="G503" s="30" t="s">
        <v>218</v>
      </c>
      <c r="H503" s="30" t="s">
        <v>253</v>
      </c>
      <c r="I503" s="30" t="s">
        <v>255</v>
      </c>
      <c r="J503" s="30">
        <v>61150</v>
      </c>
      <c r="K503" s="29">
        <v>2013</v>
      </c>
      <c r="L503" s="29"/>
      <c r="M503" s="29">
        <v>2013</v>
      </c>
      <c r="N503" s="31">
        <v>63370</v>
      </c>
      <c r="O503" s="32" t="s">
        <v>174</v>
      </c>
      <c r="P503" s="33">
        <f t="shared" ref="P503:P545" si="121">IF(D503&lt;&gt;0,N503*D503*0.1,0)</f>
        <v>0</v>
      </c>
      <c r="Q503" s="31">
        <f t="shared" ref="Q503:Q545" si="122">N503+P503</f>
        <v>63370</v>
      </c>
      <c r="R503" s="43">
        <v>63325</v>
      </c>
      <c r="S503" s="34">
        <f t="shared" si="111"/>
        <v>0.99929999999999997</v>
      </c>
      <c r="T503" s="35">
        <f t="shared" si="112"/>
        <v>4</v>
      </c>
      <c r="U503" s="31">
        <f t="shared" si="113"/>
        <v>59745</v>
      </c>
      <c r="V503" s="35">
        <f>IF(T503&gt;$E$4,$E$4-$D$4,T503-$D$4)</f>
        <v>2</v>
      </c>
      <c r="W503" s="31">
        <f>ROUND(U503+(U503*$I$4*V503),0)</f>
        <v>61537</v>
      </c>
      <c r="X503" s="34">
        <f t="shared" si="114"/>
        <v>1.0290556900726393</v>
      </c>
      <c r="Y503" s="29">
        <f t="shared" si="115"/>
        <v>1788</v>
      </c>
      <c r="Z503" s="33">
        <f t="shared" si="116"/>
        <v>0</v>
      </c>
    </row>
    <row r="504" spans="1:26" s="36" customFormat="1">
      <c r="A504" s="29" t="s">
        <v>245</v>
      </c>
      <c r="B504" s="29" t="s">
        <v>229</v>
      </c>
      <c r="C504" s="42" t="s">
        <v>632</v>
      </c>
      <c r="D504" s="29"/>
      <c r="E504" s="30" t="s">
        <v>259</v>
      </c>
      <c r="F504" s="30" t="s">
        <v>435</v>
      </c>
      <c r="G504" s="30"/>
      <c r="H504" s="30" t="s">
        <v>253</v>
      </c>
      <c r="I504" s="30" t="s">
        <v>255</v>
      </c>
      <c r="J504" s="30">
        <v>61150</v>
      </c>
      <c r="K504" s="29">
        <v>2016</v>
      </c>
      <c r="L504" s="29"/>
      <c r="M504" s="29">
        <v>2016</v>
      </c>
      <c r="N504" s="31">
        <v>63370</v>
      </c>
      <c r="O504" s="32" t="s">
        <v>174</v>
      </c>
      <c r="P504" s="33">
        <f t="shared" si="121"/>
        <v>0</v>
      </c>
      <c r="Q504" s="31">
        <f t="shared" si="122"/>
        <v>63370</v>
      </c>
      <c r="R504" s="43">
        <v>62220</v>
      </c>
      <c r="S504" s="34">
        <f t="shared" si="111"/>
        <v>0.9819</v>
      </c>
      <c r="T504" s="35">
        <f t="shared" si="112"/>
        <v>1</v>
      </c>
      <c r="U504" s="31">
        <f t="shared" si="113"/>
        <v>59745</v>
      </c>
      <c r="V504" s="35">
        <f>IF(T504&gt;$E$4,$E$4-$D$4,T504-$D$4)</f>
        <v>-1</v>
      </c>
      <c r="W504" s="31">
        <f>ROUND(U504+(U504*$I$4*V504),0)</f>
        <v>58849</v>
      </c>
      <c r="X504" s="34">
        <f t="shared" si="114"/>
        <v>1.0572821968087818</v>
      </c>
      <c r="Y504" s="29">
        <f t="shared" si="115"/>
        <v>3371</v>
      </c>
      <c r="Z504" s="33">
        <f t="shared" si="116"/>
        <v>0</v>
      </c>
    </row>
    <row r="505" spans="1:26" s="36" customFormat="1">
      <c r="A505" s="29" t="s">
        <v>245</v>
      </c>
      <c r="B505" s="29" t="s">
        <v>229</v>
      </c>
      <c r="C505" s="42" t="s">
        <v>593</v>
      </c>
      <c r="D505" s="29"/>
      <c r="E505" s="30" t="s">
        <v>259</v>
      </c>
      <c r="F505" s="30" t="s">
        <v>435</v>
      </c>
      <c r="G505" s="30" t="s">
        <v>218</v>
      </c>
      <c r="H505" s="30" t="s">
        <v>253</v>
      </c>
      <c r="I505" s="30" t="s">
        <v>255</v>
      </c>
      <c r="J505" s="30">
        <v>61150</v>
      </c>
      <c r="K505" s="29">
        <v>2015</v>
      </c>
      <c r="L505" s="29"/>
      <c r="M505" s="29">
        <v>2015</v>
      </c>
      <c r="N505" s="31">
        <v>63370</v>
      </c>
      <c r="O505" s="32" t="s">
        <v>174</v>
      </c>
      <c r="P505" s="33">
        <f t="shared" si="121"/>
        <v>0</v>
      </c>
      <c r="Q505" s="31">
        <f t="shared" si="122"/>
        <v>63370</v>
      </c>
      <c r="R505" s="43">
        <v>65545</v>
      </c>
      <c r="S505" s="34">
        <f t="shared" si="111"/>
        <v>1.0343</v>
      </c>
      <c r="T505" s="35">
        <f t="shared" si="112"/>
        <v>2</v>
      </c>
      <c r="U505" s="31">
        <f t="shared" si="113"/>
        <v>59745</v>
      </c>
      <c r="V505" s="35">
        <f>IF(T505&gt;$E$4,$E$4-$D$4,T505-$D$4)</f>
        <v>0</v>
      </c>
      <c r="W505" s="31">
        <f>ROUND(U505+(U505*$I$4*V505),0)</f>
        <v>59745</v>
      </c>
      <c r="X505" s="34">
        <f t="shared" si="114"/>
        <v>1.0970792534940161</v>
      </c>
      <c r="Y505" s="29">
        <f t="shared" si="115"/>
        <v>5800</v>
      </c>
      <c r="Z505" s="33">
        <f t="shared" si="116"/>
        <v>0</v>
      </c>
    </row>
    <row r="506" spans="1:26" s="36" customFormat="1">
      <c r="A506" s="29" t="s">
        <v>245</v>
      </c>
      <c r="B506" s="29" t="s">
        <v>229</v>
      </c>
      <c r="C506" s="42" t="s">
        <v>704</v>
      </c>
      <c r="D506" s="29"/>
      <c r="E506" s="30" t="s">
        <v>259</v>
      </c>
      <c r="F506" s="30" t="s">
        <v>435</v>
      </c>
      <c r="G506" s="30"/>
      <c r="H506" s="30" t="s">
        <v>253</v>
      </c>
      <c r="I506" s="30" t="s">
        <v>255</v>
      </c>
      <c r="J506" s="30">
        <v>61150</v>
      </c>
      <c r="K506" s="29">
        <v>2017</v>
      </c>
      <c r="L506" s="29"/>
      <c r="M506" s="29">
        <v>2017</v>
      </c>
      <c r="N506" s="31">
        <v>63370</v>
      </c>
      <c r="O506" s="32" t="s">
        <v>174</v>
      </c>
      <c r="P506" s="33">
        <f t="shared" si="121"/>
        <v>0</v>
      </c>
      <c r="Q506" s="31">
        <f t="shared" si="122"/>
        <v>63370</v>
      </c>
      <c r="R506" s="43">
        <v>60000</v>
      </c>
      <c r="S506" s="34">
        <f t="shared" si="111"/>
        <v>0.94679999999999997</v>
      </c>
      <c r="T506" s="35">
        <f t="shared" si="112"/>
        <v>0</v>
      </c>
      <c r="U506" s="31">
        <f t="shared" si="113"/>
        <v>59745</v>
      </c>
      <c r="V506" s="35">
        <f>IF(T506&gt;$E$4,$E$4-$D$4,T506-$D$4)</f>
        <v>-2</v>
      </c>
      <c r="W506" s="31">
        <f>ROUND(U506+(U506*$I$4*V506),0)</f>
        <v>57953</v>
      </c>
      <c r="X506" s="34">
        <f t="shared" si="114"/>
        <v>1.0353217262264249</v>
      </c>
      <c r="Y506" s="29">
        <f t="shared" si="115"/>
        <v>2047</v>
      </c>
      <c r="Z506" s="33">
        <f t="shared" si="116"/>
        <v>0</v>
      </c>
    </row>
    <row r="507" spans="1:26" s="36" customFormat="1">
      <c r="A507" s="29" t="s">
        <v>245</v>
      </c>
      <c r="B507" s="29" t="s">
        <v>229</v>
      </c>
      <c r="C507" s="42" t="s">
        <v>373</v>
      </c>
      <c r="D507" s="29"/>
      <c r="E507" s="30" t="s">
        <v>261</v>
      </c>
      <c r="F507" s="30" t="s">
        <v>251</v>
      </c>
      <c r="G507" s="30" t="s">
        <v>218</v>
      </c>
      <c r="H507" s="30" t="s">
        <v>251</v>
      </c>
      <c r="I507" s="30" t="s">
        <v>256</v>
      </c>
      <c r="J507" s="30">
        <v>61160</v>
      </c>
      <c r="K507" s="29">
        <v>2009</v>
      </c>
      <c r="L507" s="29"/>
      <c r="M507" s="29">
        <v>2003</v>
      </c>
      <c r="N507" s="31">
        <v>47693</v>
      </c>
      <c r="O507" s="32" t="s">
        <v>174</v>
      </c>
      <c r="P507" s="33">
        <f t="shared" si="121"/>
        <v>0</v>
      </c>
      <c r="Q507" s="31">
        <f t="shared" si="122"/>
        <v>47693</v>
      </c>
      <c r="R507" s="43">
        <v>44298</v>
      </c>
      <c r="S507" s="34">
        <f t="shared" si="111"/>
        <v>0.92879999999999996</v>
      </c>
      <c r="T507" s="35">
        <f t="shared" si="112"/>
        <v>8</v>
      </c>
      <c r="U507" s="31">
        <f t="shared" si="113"/>
        <v>44965</v>
      </c>
      <c r="V507" s="35">
        <f t="shared" ref="V507:V518" si="123">IF(T507&gt;$E$6,$E$6-$D$6,T507-$D$6)</f>
        <v>4</v>
      </c>
      <c r="W507" s="31">
        <f t="shared" ref="W507:W518" si="124">ROUND(U507+(U507*$I$6*V507),0)</f>
        <v>47663</v>
      </c>
      <c r="X507" s="34">
        <f t="shared" si="114"/>
        <v>0.92940016364895206</v>
      </c>
      <c r="Y507" s="29">
        <f t="shared" si="115"/>
        <v>-3365</v>
      </c>
      <c r="Z507" s="33">
        <f t="shared" si="116"/>
        <v>-3365</v>
      </c>
    </row>
    <row r="508" spans="1:26" s="36" customFormat="1">
      <c r="A508" s="29" t="s">
        <v>245</v>
      </c>
      <c r="B508" s="29" t="s">
        <v>229</v>
      </c>
      <c r="C508" s="42" t="s">
        <v>381</v>
      </c>
      <c r="D508" s="29"/>
      <c r="E508" s="30" t="s">
        <v>260</v>
      </c>
      <c r="F508" s="30" t="s">
        <v>251</v>
      </c>
      <c r="G508" s="30"/>
      <c r="H508" s="30" t="s">
        <v>251</v>
      </c>
      <c r="I508" s="30" t="s">
        <v>256</v>
      </c>
      <c r="J508" s="30">
        <v>61160</v>
      </c>
      <c r="K508" s="29">
        <v>2010</v>
      </c>
      <c r="L508" s="29"/>
      <c r="M508" s="29">
        <v>2002</v>
      </c>
      <c r="N508" s="31">
        <v>47693</v>
      </c>
      <c r="O508" s="32" t="s">
        <v>174</v>
      </c>
      <c r="P508" s="33">
        <f t="shared" si="121"/>
        <v>0</v>
      </c>
      <c r="Q508" s="31">
        <f t="shared" si="122"/>
        <v>47693</v>
      </c>
      <c r="R508" s="43">
        <v>44265</v>
      </c>
      <c r="S508" s="34">
        <f t="shared" si="111"/>
        <v>0.92810000000000004</v>
      </c>
      <c r="T508" s="35">
        <f t="shared" si="112"/>
        <v>7</v>
      </c>
      <c r="U508" s="31">
        <f t="shared" si="113"/>
        <v>44965</v>
      </c>
      <c r="V508" s="35">
        <f t="shared" si="123"/>
        <v>4</v>
      </c>
      <c r="W508" s="31">
        <f t="shared" si="124"/>
        <v>47663</v>
      </c>
      <c r="X508" s="34">
        <f t="shared" si="114"/>
        <v>0.9287078026981096</v>
      </c>
      <c r="Y508" s="29">
        <f t="shared" si="115"/>
        <v>-3398</v>
      </c>
      <c r="Z508" s="33">
        <f t="shared" si="116"/>
        <v>-3398</v>
      </c>
    </row>
    <row r="509" spans="1:26" s="36" customFormat="1">
      <c r="A509" s="29" t="s">
        <v>245</v>
      </c>
      <c r="B509" s="29" t="s">
        <v>229</v>
      </c>
      <c r="C509" s="42" t="s">
        <v>630</v>
      </c>
      <c r="D509" s="29"/>
      <c r="E509" s="30" t="s">
        <v>261</v>
      </c>
      <c r="F509" s="30" t="s">
        <v>251</v>
      </c>
      <c r="G509" s="30"/>
      <c r="H509" s="30" t="s">
        <v>251</v>
      </c>
      <c r="I509" s="30" t="s">
        <v>256</v>
      </c>
      <c r="J509" s="30">
        <v>61160</v>
      </c>
      <c r="K509" s="29">
        <v>2016</v>
      </c>
      <c r="L509" s="29"/>
      <c r="M509" s="29">
        <v>2016</v>
      </c>
      <c r="N509" s="31">
        <v>47693</v>
      </c>
      <c r="O509" s="32" t="s">
        <v>174</v>
      </c>
      <c r="P509" s="33">
        <f t="shared" si="121"/>
        <v>0</v>
      </c>
      <c r="Q509" s="31">
        <f t="shared" si="122"/>
        <v>47693</v>
      </c>
      <c r="R509" s="43">
        <v>40596</v>
      </c>
      <c r="S509" s="34">
        <f t="shared" si="111"/>
        <v>0.85119999999999996</v>
      </c>
      <c r="T509" s="35">
        <f t="shared" si="112"/>
        <v>1</v>
      </c>
      <c r="U509" s="31">
        <f t="shared" si="113"/>
        <v>44965</v>
      </c>
      <c r="V509" s="35">
        <f t="shared" si="123"/>
        <v>-1</v>
      </c>
      <c r="W509" s="31">
        <f t="shared" si="124"/>
        <v>44291</v>
      </c>
      <c r="X509" s="34">
        <f t="shared" si="114"/>
        <v>0.91657447336930753</v>
      </c>
      <c r="Y509" s="29">
        <f t="shared" si="115"/>
        <v>-3695</v>
      </c>
      <c r="Z509" s="33">
        <f t="shared" si="116"/>
        <v>-3695</v>
      </c>
    </row>
    <row r="510" spans="1:26" s="36" customFormat="1">
      <c r="A510" s="29" t="s">
        <v>245</v>
      </c>
      <c r="B510" s="29" t="s">
        <v>229</v>
      </c>
      <c r="C510" s="42" t="s">
        <v>379</v>
      </c>
      <c r="D510" s="29"/>
      <c r="E510" s="30" t="s">
        <v>260</v>
      </c>
      <c r="F510" s="30" t="s">
        <v>251</v>
      </c>
      <c r="G510" s="30"/>
      <c r="H510" s="30" t="s">
        <v>251</v>
      </c>
      <c r="I510" s="30" t="s">
        <v>256</v>
      </c>
      <c r="J510" s="30">
        <v>61160</v>
      </c>
      <c r="K510" s="29">
        <v>2010</v>
      </c>
      <c r="L510" s="29"/>
      <c r="M510" s="29">
        <v>2003</v>
      </c>
      <c r="N510" s="31">
        <v>47693</v>
      </c>
      <c r="O510" s="32" t="s">
        <v>174</v>
      </c>
      <c r="P510" s="33">
        <f t="shared" si="121"/>
        <v>0</v>
      </c>
      <c r="Q510" s="31">
        <f t="shared" si="122"/>
        <v>47693</v>
      </c>
      <c r="R510" s="43">
        <v>45401</v>
      </c>
      <c r="S510" s="34">
        <f t="shared" si="111"/>
        <v>0.95189999999999997</v>
      </c>
      <c r="T510" s="35">
        <f t="shared" si="112"/>
        <v>7</v>
      </c>
      <c r="U510" s="31">
        <f t="shared" si="113"/>
        <v>44965</v>
      </c>
      <c r="V510" s="35">
        <f t="shared" si="123"/>
        <v>4</v>
      </c>
      <c r="W510" s="31">
        <f t="shared" si="124"/>
        <v>47663</v>
      </c>
      <c r="X510" s="34">
        <f t="shared" si="114"/>
        <v>0.95254180391498644</v>
      </c>
      <c r="Y510" s="29">
        <f t="shared" si="115"/>
        <v>-2262</v>
      </c>
      <c r="Z510" s="33">
        <f t="shared" si="116"/>
        <v>-2262</v>
      </c>
    </row>
    <row r="511" spans="1:26" s="36" customFormat="1">
      <c r="A511" s="29" t="s">
        <v>245</v>
      </c>
      <c r="B511" s="29" t="s">
        <v>229</v>
      </c>
      <c r="C511" s="42" t="s">
        <v>442</v>
      </c>
      <c r="D511" s="29"/>
      <c r="E511" s="30" t="s">
        <v>261</v>
      </c>
      <c r="F511" s="30" t="s">
        <v>251</v>
      </c>
      <c r="G511" s="30" t="s">
        <v>218</v>
      </c>
      <c r="H511" s="30" t="s">
        <v>251</v>
      </c>
      <c r="I511" s="30" t="s">
        <v>256</v>
      </c>
      <c r="J511" s="30">
        <v>61160</v>
      </c>
      <c r="K511" s="29">
        <v>2013</v>
      </c>
      <c r="L511" s="29"/>
      <c r="M511" s="29">
        <v>2013</v>
      </c>
      <c r="N511" s="31">
        <v>47693</v>
      </c>
      <c r="O511" s="32" t="s">
        <v>174</v>
      </c>
      <c r="P511" s="33">
        <f t="shared" si="121"/>
        <v>0</v>
      </c>
      <c r="Q511" s="31">
        <f t="shared" si="122"/>
        <v>47693</v>
      </c>
      <c r="R511" s="43">
        <v>41520</v>
      </c>
      <c r="S511" s="34">
        <f t="shared" si="111"/>
        <v>0.87060000000000004</v>
      </c>
      <c r="T511" s="35">
        <f t="shared" si="112"/>
        <v>4</v>
      </c>
      <c r="U511" s="31">
        <f t="shared" si="113"/>
        <v>44965</v>
      </c>
      <c r="V511" s="35">
        <f t="shared" si="123"/>
        <v>2</v>
      </c>
      <c r="W511" s="31">
        <f t="shared" si="124"/>
        <v>46314</v>
      </c>
      <c r="X511" s="34">
        <f t="shared" si="114"/>
        <v>0.89648918253659804</v>
      </c>
      <c r="Y511" s="29">
        <f t="shared" si="115"/>
        <v>-4794</v>
      </c>
      <c r="Z511" s="33">
        <f t="shared" si="116"/>
        <v>-4794</v>
      </c>
    </row>
    <row r="512" spans="1:26" s="36" customFormat="1">
      <c r="A512" s="29" t="s">
        <v>245</v>
      </c>
      <c r="B512" s="29" t="s">
        <v>229</v>
      </c>
      <c r="C512" s="42" t="s">
        <v>521</v>
      </c>
      <c r="D512" s="29"/>
      <c r="E512" s="30" t="s">
        <v>263</v>
      </c>
      <c r="F512" s="30" t="s">
        <v>251</v>
      </c>
      <c r="G512" s="30" t="s">
        <v>218</v>
      </c>
      <c r="H512" s="30" t="s">
        <v>251</v>
      </c>
      <c r="I512" s="30" t="s">
        <v>256</v>
      </c>
      <c r="J512" s="30">
        <v>61160</v>
      </c>
      <c r="K512" s="29">
        <v>2013</v>
      </c>
      <c r="L512" s="29"/>
      <c r="M512" s="29">
        <v>2013</v>
      </c>
      <c r="N512" s="31">
        <v>47693</v>
      </c>
      <c r="O512" s="32" t="s">
        <v>174</v>
      </c>
      <c r="P512" s="33">
        <f t="shared" si="121"/>
        <v>0</v>
      </c>
      <c r="Q512" s="31">
        <f t="shared" si="122"/>
        <v>47693</v>
      </c>
      <c r="R512" s="43">
        <v>41520</v>
      </c>
      <c r="S512" s="34">
        <f t="shared" si="111"/>
        <v>0.87060000000000004</v>
      </c>
      <c r="T512" s="35">
        <f t="shared" si="112"/>
        <v>4</v>
      </c>
      <c r="U512" s="31">
        <f t="shared" si="113"/>
        <v>44965</v>
      </c>
      <c r="V512" s="35">
        <f t="shared" si="123"/>
        <v>2</v>
      </c>
      <c r="W512" s="31">
        <f t="shared" si="124"/>
        <v>46314</v>
      </c>
      <c r="X512" s="34">
        <f t="shared" si="114"/>
        <v>0.89648918253659804</v>
      </c>
      <c r="Y512" s="29">
        <f t="shared" si="115"/>
        <v>-4794</v>
      </c>
      <c r="Z512" s="33">
        <f t="shared" si="116"/>
        <v>-4794</v>
      </c>
    </row>
    <row r="513" spans="1:26" s="36" customFormat="1">
      <c r="A513" s="29" t="s">
        <v>245</v>
      </c>
      <c r="B513" s="29" t="s">
        <v>229</v>
      </c>
      <c r="C513" s="42" t="s">
        <v>441</v>
      </c>
      <c r="D513" s="29"/>
      <c r="E513" s="30" t="s">
        <v>263</v>
      </c>
      <c r="F513" s="30" t="s">
        <v>251</v>
      </c>
      <c r="G513" s="30" t="s">
        <v>218</v>
      </c>
      <c r="H513" s="30" t="s">
        <v>251</v>
      </c>
      <c r="I513" s="30" t="s">
        <v>256</v>
      </c>
      <c r="J513" s="30">
        <v>61160</v>
      </c>
      <c r="K513" s="29">
        <v>2010</v>
      </c>
      <c r="L513" s="29"/>
      <c r="M513" s="29">
        <v>2010</v>
      </c>
      <c r="N513" s="31">
        <v>47693</v>
      </c>
      <c r="O513" s="32" t="s">
        <v>174</v>
      </c>
      <c r="P513" s="33">
        <f t="shared" si="121"/>
        <v>0</v>
      </c>
      <c r="Q513" s="31">
        <f t="shared" si="122"/>
        <v>47693</v>
      </c>
      <c r="R513" s="43">
        <v>44146</v>
      </c>
      <c r="S513" s="34">
        <f t="shared" si="111"/>
        <v>0.92559999999999998</v>
      </c>
      <c r="T513" s="35">
        <f t="shared" si="112"/>
        <v>7</v>
      </c>
      <c r="U513" s="31">
        <f t="shared" si="113"/>
        <v>44965</v>
      </c>
      <c r="V513" s="35">
        <f t="shared" si="123"/>
        <v>4</v>
      </c>
      <c r="W513" s="31">
        <f t="shared" si="124"/>
        <v>47663</v>
      </c>
      <c r="X513" s="34">
        <f t="shared" si="114"/>
        <v>0.92621110714810229</v>
      </c>
      <c r="Y513" s="29">
        <f t="shared" si="115"/>
        <v>-3517</v>
      </c>
      <c r="Z513" s="33">
        <f t="shared" si="116"/>
        <v>-3517</v>
      </c>
    </row>
    <row r="514" spans="1:26" s="36" customFormat="1">
      <c r="A514" s="29" t="s">
        <v>245</v>
      </c>
      <c r="B514" s="29" t="s">
        <v>229</v>
      </c>
      <c r="C514" s="42" t="s">
        <v>604</v>
      </c>
      <c r="D514" s="29"/>
      <c r="E514" s="30" t="s">
        <v>263</v>
      </c>
      <c r="F514" s="30" t="s">
        <v>251</v>
      </c>
      <c r="G514" s="30" t="s">
        <v>218</v>
      </c>
      <c r="H514" s="30" t="s">
        <v>251</v>
      </c>
      <c r="I514" s="30" t="s">
        <v>256</v>
      </c>
      <c r="J514" s="30">
        <v>61160</v>
      </c>
      <c r="K514" s="29">
        <v>2013</v>
      </c>
      <c r="L514" s="29"/>
      <c r="M514" s="29">
        <v>2013</v>
      </c>
      <c r="N514" s="31">
        <v>47693</v>
      </c>
      <c r="O514" s="32" t="s">
        <v>174</v>
      </c>
      <c r="P514" s="33">
        <f t="shared" si="121"/>
        <v>0</v>
      </c>
      <c r="Q514" s="31">
        <f t="shared" si="122"/>
        <v>47693</v>
      </c>
      <c r="R514" s="43">
        <v>41520</v>
      </c>
      <c r="S514" s="34">
        <f t="shared" si="111"/>
        <v>0.87060000000000004</v>
      </c>
      <c r="T514" s="35">
        <f t="shared" si="112"/>
        <v>4</v>
      </c>
      <c r="U514" s="31">
        <f t="shared" si="113"/>
        <v>44965</v>
      </c>
      <c r="V514" s="35">
        <f t="shared" si="123"/>
        <v>2</v>
      </c>
      <c r="W514" s="31">
        <f t="shared" si="124"/>
        <v>46314</v>
      </c>
      <c r="X514" s="34">
        <f t="shared" si="114"/>
        <v>0.89648918253659804</v>
      </c>
      <c r="Y514" s="29">
        <f t="shared" si="115"/>
        <v>-4794</v>
      </c>
      <c r="Z514" s="33">
        <f t="shared" si="116"/>
        <v>-4794</v>
      </c>
    </row>
    <row r="515" spans="1:26" s="36" customFormat="1">
      <c r="A515" s="29" t="s">
        <v>245</v>
      </c>
      <c r="B515" s="29" t="s">
        <v>229</v>
      </c>
      <c r="C515" s="42" t="s">
        <v>380</v>
      </c>
      <c r="D515" s="29"/>
      <c r="E515" s="30" t="s">
        <v>203</v>
      </c>
      <c r="F515" s="30" t="s">
        <v>251</v>
      </c>
      <c r="G515" s="30"/>
      <c r="H515" s="30" t="s">
        <v>251</v>
      </c>
      <c r="I515" s="30" t="s">
        <v>256</v>
      </c>
      <c r="J515" s="30">
        <v>61160</v>
      </c>
      <c r="K515" s="29">
        <v>2010</v>
      </c>
      <c r="L515" s="29"/>
      <c r="M515" s="29">
        <v>2002</v>
      </c>
      <c r="N515" s="31">
        <v>47693</v>
      </c>
      <c r="O515" s="32" t="s">
        <v>174</v>
      </c>
      <c r="P515" s="33">
        <f t="shared" si="121"/>
        <v>0</v>
      </c>
      <c r="Q515" s="31">
        <f t="shared" si="122"/>
        <v>47693</v>
      </c>
      <c r="R515" s="43">
        <v>44428</v>
      </c>
      <c r="S515" s="34">
        <f t="shared" si="111"/>
        <v>0.93149999999999999</v>
      </c>
      <c r="T515" s="35">
        <f t="shared" si="112"/>
        <v>7</v>
      </c>
      <c r="U515" s="31">
        <f t="shared" si="113"/>
        <v>44965</v>
      </c>
      <c r="V515" s="35">
        <f t="shared" si="123"/>
        <v>4</v>
      </c>
      <c r="W515" s="31">
        <f t="shared" si="124"/>
        <v>47663</v>
      </c>
      <c r="X515" s="34">
        <f t="shared" si="114"/>
        <v>0.93212764618257349</v>
      </c>
      <c r="Y515" s="29">
        <f t="shared" si="115"/>
        <v>-3235</v>
      </c>
      <c r="Z515" s="33">
        <f t="shared" si="116"/>
        <v>-3235</v>
      </c>
    </row>
    <row r="516" spans="1:26" s="36" customFormat="1">
      <c r="A516" s="29" t="s">
        <v>245</v>
      </c>
      <c r="B516" s="29" t="s">
        <v>229</v>
      </c>
      <c r="C516" s="42" t="s">
        <v>372</v>
      </c>
      <c r="D516" s="29"/>
      <c r="E516" s="30" t="s">
        <v>203</v>
      </c>
      <c r="F516" s="30" t="s">
        <v>251</v>
      </c>
      <c r="G516" s="30" t="s">
        <v>218</v>
      </c>
      <c r="H516" s="30" t="s">
        <v>251</v>
      </c>
      <c r="I516" s="30" t="s">
        <v>256</v>
      </c>
      <c r="J516" s="30">
        <v>61160</v>
      </c>
      <c r="K516" s="29">
        <v>2009</v>
      </c>
      <c r="L516" s="29"/>
      <c r="M516" s="29">
        <v>2004</v>
      </c>
      <c r="N516" s="31">
        <v>47693</v>
      </c>
      <c r="O516" s="32" t="s">
        <v>174</v>
      </c>
      <c r="P516" s="33">
        <f t="shared" si="121"/>
        <v>0</v>
      </c>
      <c r="Q516" s="31">
        <f t="shared" si="122"/>
        <v>47693</v>
      </c>
      <c r="R516" s="43">
        <v>44717</v>
      </c>
      <c r="S516" s="34">
        <f t="shared" si="111"/>
        <v>0.93759999999999999</v>
      </c>
      <c r="T516" s="35">
        <f t="shared" si="112"/>
        <v>8</v>
      </c>
      <c r="U516" s="31">
        <f t="shared" si="113"/>
        <v>44965</v>
      </c>
      <c r="V516" s="35">
        <f t="shared" si="123"/>
        <v>4</v>
      </c>
      <c r="W516" s="31">
        <f t="shared" si="124"/>
        <v>47663</v>
      </c>
      <c r="X516" s="34">
        <f t="shared" si="114"/>
        <v>0.93819104966116273</v>
      </c>
      <c r="Y516" s="29">
        <f t="shared" si="115"/>
        <v>-2946</v>
      </c>
      <c r="Z516" s="33">
        <f t="shared" si="116"/>
        <v>-2946</v>
      </c>
    </row>
    <row r="517" spans="1:26" s="36" customFormat="1">
      <c r="A517" s="29" t="s">
        <v>245</v>
      </c>
      <c r="B517" s="29" t="s">
        <v>229</v>
      </c>
      <c r="C517" s="42" t="s">
        <v>374</v>
      </c>
      <c r="D517" s="29"/>
      <c r="E517" s="30" t="s">
        <v>260</v>
      </c>
      <c r="F517" s="30" t="s">
        <v>251</v>
      </c>
      <c r="G517" s="30" t="s">
        <v>218</v>
      </c>
      <c r="H517" s="30" t="s">
        <v>251</v>
      </c>
      <c r="I517" s="30" t="s">
        <v>256</v>
      </c>
      <c r="J517" s="30">
        <v>61160</v>
      </c>
      <c r="K517" s="29">
        <v>2009</v>
      </c>
      <c r="L517" s="29"/>
      <c r="M517" s="29">
        <v>2008</v>
      </c>
      <c r="N517" s="31">
        <v>47693</v>
      </c>
      <c r="O517" s="32" t="s">
        <v>174</v>
      </c>
      <c r="P517" s="33">
        <f t="shared" si="121"/>
        <v>0</v>
      </c>
      <c r="Q517" s="31">
        <f t="shared" si="122"/>
        <v>47693</v>
      </c>
      <c r="R517" s="43">
        <v>44295</v>
      </c>
      <c r="S517" s="34">
        <f t="shared" si="111"/>
        <v>0.92879999999999996</v>
      </c>
      <c r="T517" s="35">
        <f t="shared" si="112"/>
        <v>8</v>
      </c>
      <c r="U517" s="31">
        <f t="shared" si="113"/>
        <v>44965</v>
      </c>
      <c r="V517" s="35">
        <f t="shared" si="123"/>
        <v>4</v>
      </c>
      <c r="W517" s="31">
        <f t="shared" si="124"/>
        <v>47663</v>
      </c>
      <c r="X517" s="34">
        <f t="shared" si="114"/>
        <v>0.92933722174432998</v>
      </c>
      <c r="Y517" s="29">
        <f t="shared" si="115"/>
        <v>-3368</v>
      </c>
      <c r="Z517" s="33">
        <f t="shared" si="116"/>
        <v>-3368</v>
      </c>
    </row>
    <row r="518" spans="1:26" s="36" customFormat="1">
      <c r="A518" s="29" t="s">
        <v>245</v>
      </c>
      <c r="B518" s="29" t="s">
        <v>229</v>
      </c>
      <c r="C518" s="42" t="s">
        <v>408</v>
      </c>
      <c r="D518" s="29"/>
      <c r="E518" s="30" t="s">
        <v>260</v>
      </c>
      <c r="F518" s="30" t="s">
        <v>251</v>
      </c>
      <c r="G518" s="30" t="s">
        <v>218</v>
      </c>
      <c r="H518" s="30" t="s">
        <v>251</v>
      </c>
      <c r="I518" s="30" t="s">
        <v>256</v>
      </c>
      <c r="J518" s="30">
        <v>61160</v>
      </c>
      <c r="K518" s="29">
        <v>2010</v>
      </c>
      <c r="L518" s="29"/>
      <c r="M518" s="29">
        <v>2010</v>
      </c>
      <c r="N518" s="31">
        <v>47693</v>
      </c>
      <c r="O518" s="32" t="s">
        <v>174</v>
      </c>
      <c r="P518" s="33">
        <f t="shared" si="121"/>
        <v>0</v>
      </c>
      <c r="Q518" s="31">
        <f t="shared" si="122"/>
        <v>47693</v>
      </c>
      <c r="R518" s="43">
        <v>44146</v>
      </c>
      <c r="S518" s="34">
        <f t="shared" si="111"/>
        <v>0.92559999999999998</v>
      </c>
      <c r="T518" s="35">
        <f t="shared" si="112"/>
        <v>7</v>
      </c>
      <c r="U518" s="31">
        <f t="shared" si="113"/>
        <v>44965</v>
      </c>
      <c r="V518" s="35">
        <f t="shared" si="123"/>
        <v>4</v>
      </c>
      <c r="W518" s="31">
        <f t="shared" si="124"/>
        <v>47663</v>
      </c>
      <c r="X518" s="34">
        <f t="shared" si="114"/>
        <v>0.92621110714810229</v>
      </c>
      <c r="Y518" s="29">
        <f t="shared" si="115"/>
        <v>-3517</v>
      </c>
      <c r="Z518" s="33">
        <f t="shared" si="116"/>
        <v>-3517</v>
      </c>
    </row>
    <row r="519" spans="1:26" s="36" customFormat="1">
      <c r="A519" s="29" t="s">
        <v>245</v>
      </c>
      <c r="B519" s="29" t="s">
        <v>230</v>
      </c>
      <c r="C519" s="42" t="s">
        <v>418</v>
      </c>
      <c r="D519" s="29"/>
      <c r="E519" s="30" t="s">
        <v>259</v>
      </c>
      <c r="F519" s="30" t="s">
        <v>435</v>
      </c>
      <c r="G519" s="30" t="s">
        <v>218</v>
      </c>
      <c r="H519" s="30" t="s">
        <v>252</v>
      </c>
      <c r="I519" s="30" t="s">
        <v>257</v>
      </c>
      <c r="J519" s="30">
        <v>61120</v>
      </c>
      <c r="K519" s="29">
        <v>2015</v>
      </c>
      <c r="L519" s="29"/>
      <c r="M519" s="29">
        <v>2004</v>
      </c>
      <c r="N519" s="31">
        <v>88886</v>
      </c>
      <c r="O519" s="32" t="s">
        <v>173</v>
      </c>
      <c r="P519" s="33">
        <f t="shared" si="121"/>
        <v>0</v>
      </c>
      <c r="Q519" s="31">
        <f t="shared" si="122"/>
        <v>88886</v>
      </c>
      <c r="R519" s="43">
        <v>75778</v>
      </c>
      <c r="S519" s="34">
        <f t="shared" si="111"/>
        <v>0.85250000000000004</v>
      </c>
      <c r="T519" s="35">
        <f t="shared" si="112"/>
        <v>2</v>
      </c>
      <c r="U519" s="31">
        <f t="shared" si="113"/>
        <v>83802</v>
      </c>
      <c r="V519" s="35">
        <f t="shared" ref="V519:V524" si="125">IF(T519&gt;$E$2,$E$2+(T519-$E$2)/2-$D$2,T519-$D$2)</f>
        <v>-9</v>
      </c>
      <c r="W519" s="31">
        <f t="shared" ref="W519:W524" si="126">ROUND(U519+(U519*$I$2*V519),0)</f>
        <v>76260</v>
      </c>
      <c r="X519" s="34">
        <f t="shared" si="114"/>
        <v>0.99367951744033567</v>
      </c>
      <c r="Y519" s="29">
        <f t="shared" si="115"/>
        <v>-482</v>
      </c>
      <c r="Z519" s="33">
        <f t="shared" si="116"/>
        <v>-482</v>
      </c>
    </row>
    <row r="520" spans="1:26" s="36" customFormat="1">
      <c r="A520" s="29" t="s">
        <v>245</v>
      </c>
      <c r="B520" s="29" t="s">
        <v>230</v>
      </c>
      <c r="C520" s="42" t="s">
        <v>22</v>
      </c>
      <c r="D520" s="29"/>
      <c r="E520" s="30" t="s">
        <v>259</v>
      </c>
      <c r="F520" s="30" t="s">
        <v>435</v>
      </c>
      <c r="G520" s="30"/>
      <c r="H520" s="30" t="s">
        <v>252</v>
      </c>
      <c r="I520" s="30" t="s">
        <v>257</v>
      </c>
      <c r="J520" s="30">
        <v>61120</v>
      </c>
      <c r="K520" s="29">
        <v>2015</v>
      </c>
      <c r="L520" s="29"/>
      <c r="M520" s="29">
        <v>2004</v>
      </c>
      <c r="N520" s="31">
        <v>88886</v>
      </c>
      <c r="O520" s="32" t="s">
        <v>173</v>
      </c>
      <c r="P520" s="33">
        <f t="shared" si="121"/>
        <v>0</v>
      </c>
      <c r="Q520" s="31">
        <f t="shared" si="122"/>
        <v>88886</v>
      </c>
      <c r="R520" s="43">
        <v>75671</v>
      </c>
      <c r="S520" s="34">
        <f t="shared" si="111"/>
        <v>0.85129999999999995</v>
      </c>
      <c r="T520" s="35">
        <f t="shared" si="112"/>
        <v>2</v>
      </c>
      <c r="U520" s="31">
        <f t="shared" si="113"/>
        <v>83802</v>
      </c>
      <c r="V520" s="35">
        <f t="shared" si="125"/>
        <v>-9</v>
      </c>
      <c r="W520" s="31">
        <f t="shared" si="126"/>
        <v>76260</v>
      </c>
      <c r="X520" s="34">
        <f t="shared" si="114"/>
        <v>0.99227642276422767</v>
      </c>
      <c r="Y520" s="29">
        <f t="shared" si="115"/>
        <v>-589</v>
      </c>
      <c r="Z520" s="33">
        <f t="shared" si="116"/>
        <v>-589</v>
      </c>
    </row>
    <row r="521" spans="1:26" s="36" customFormat="1">
      <c r="A521" s="29" t="s">
        <v>245</v>
      </c>
      <c r="B521" s="29" t="s">
        <v>230</v>
      </c>
      <c r="C521" s="42" t="s">
        <v>74</v>
      </c>
      <c r="D521" s="29"/>
      <c r="E521" s="30" t="s">
        <v>259</v>
      </c>
      <c r="F521" s="30" t="s">
        <v>435</v>
      </c>
      <c r="G521" s="30"/>
      <c r="H521" s="30" t="s">
        <v>252</v>
      </c>
      <c r="I521" s="30" t="s">
        <v>257</v>
      </c>
      <c r="J521" s="30">
        <v>61120</v>
      </c>
      <c r="K521" s="29">
        <v>2009</v>
      </c>
      <c r="L521" s="29"/>
      <c r="M521" s="29">
        <v>2000</v>
      </c>
      <c r="N521" s="31">
        <v>88886</v>
      </c>
      <c r="O521" s="32" t="s">
        <v>173</v>
      </c>
      <c r="P521" s="33">
        <f t="shared" si="121"/>
        <v>0</v>
      </c>
      <c r="Q521" s="31">
        <f t="shared" si="122"/>
        <v>88886</v>
      </c>
      <c r="R521" s="43">
        <v>72804</v>
      </c>
      <c r="S521" s="34">
        <f t="shared" si="111"/>
        <v>0.81910000000000005</v>
      </c>
      <c r="T521" s="35">
        <f t="shared" si="112"/>
        <v>8</v>
      </c>
      <c r="U521" s="31">
        <f t="shared" si="113"/>
        <v>83802</v>
      </c>
      <c r="V521" s="35">
        <f t="shared" si="125"/>
        <v>-3</v>
      </c>
      <c r="W521" s="31">
        <f t="shared" si="126"/>
        <v>81288</v>
      </c>
      <c r="X521" s="34">
        <f t="shared" si="114"/>
        <v>0.89563035134337177</v>
      </c>
      <c r="Y521" s="29">
        <f t="shared" si="115"/>
        <v>-8484</v>
      </c>
      <c r="Z521" s="33">
        <f t="shared" si="116"/>
        <v>-8484</v>
      </c>
    </row>
    <row r="522" spans="1:26" s="36" customFormat="1">
      <c r="A522" s="29" t="s">
        <v>245</v>
      </c>
      <c r="B522" s="29" t="s">
        <v>230</v>
      </c>
      <c r="C522" s="42" t="s">
        <v>98</v>
      </c>
      <c r="D522" s="29"/>
      <c r="E522" s="30" t="s">
        <v>259</v>
      </c>
      <c r="F522" s="30" t="s">
        <v>435</v>
      </c>
      <c r="G522" s="30" t="s">
        <v>218</v>
      </c>
      <c r="H522" s="30" t="s">
        <v>252</v>
      </c>
      <c r="I522" s="30" t="s">
        <v>257</v>
      </c>
      <c r="J522" s="30">
        <v>61120</v>
      </c>
      <c r="K522" s="29">
        <v>2006</v>
      </c>
      <c r="L522" s="29"/>
      <c r="M522" s="29">
        <v>1998</v>
      </c>
      <c r="N522" s="31">
        <v>88886</v>
      </c>
      <c r="O522" s="32" t="s">
        <v>173</v>
      </c>
      <c r="P522" s="33">
        <f t="shared" si="121"/>
        <v>0</v>
      </c>
      <c r="Q522" s="31">
        <f t="shared" si="122"/>
        <v>88886</v>
      </c>
      <c r="R522" s="43">
        <v>80420</v>
      </c>
      <c r="S522" s="34">
        <f t="shared" ref="S522:S545" si="127">IF(Q522=0,0,ROUND(R522/Q522,4))</f>
        <v>0.90480000000000005</v>
      </c>
      <c r="T522" s="35">
        <f t="shared" ref="T522:T545" si="128">2017-K522+L522</f>
        <v>11</v>
      </c>
      <c r="U522" s="31">
        <f t="shared" ref="U522:U545" si="129">ROUND(Q522*0.9428,0)</f>
        <v>83802</v>
      </c>
      <c r="V522" s="35">
        <f t="shared" si="125"/>
        <v>0</v>
      </c>
      <c r="W522" s="31">
        <f t="shared" si="126"/>
        <v>83802</v>
      </c>
      <c r="X522" s="34">
        <f t="shared" ref="X522:X545" si="130">R522/W522</f>
        <v>0.95964296794825898</v>
      </c>
      <c r="Y522" s="29">
        <f t="shared" ref="Y522:Y545" si="131">IF(W522=0,0,+R522-W522)</f>
        <v>-3382</v>
      </c>
      <c r="Z522" s="33">
        <f t="shared" ref="Z522:Z545" si="132">IF(Y522&gt;0,0,Y522)</f>
        <v>-3382</v>
      </c>
    </row>
    <row r="523" spans="1:26" s="36" customFormat="1">
      <c r="A523" s="29" t="s">
        <v>245</v>
      </c>
      <c r="B523" s="29" t="s">
        <v>230</v>
      </c>
      <c r="C523" s="42" t="s">
        <v>99</v>
      </c>
      <c r="D523" s="29"/>
      <c r="E523" s="30" t="s">
        <v>259</v>
      </c>
      <c r="F523" s="30" t="s">
        <v>435</v>
      </c>
      <c r="G523" s="30"/>
      <c r="H523" s="30" t="s">
        <v>252</v>
      </c>
      <c r="I523" s="30" t="s">
        <v>257</v>
      </c>
      <c r="J523" s="30">
        <v>61120</v>
      </c>
      <c r="K523" s="29">
        <v>1992</v>
      </c>
      <c r="L523" s="29"/>
      <c r="M523" s="29">
        <v>1983</v>
      </c>
      <c r="N523" s="31">
        <v>88886</v>
      </c>
      <c r="O523" s="32" t="s">
        <v>173</v>
      </c>
      <c r="P523" s="33">
        <f t="shared" si="121"/>
        <v>0</v>
      </c>
      <c r="Q523" s="31">
        <f t="shared" si="122"/>
        <v>88886</v>
      </c>
      <c r="R523" s="43">
        <v>98843</v>
      </c>
      <c r="S523" s="34">
        <f t="shared" si="127"/>
        <v>1.1120000000000001</v>
      </c>
      <c r="T523" s="35">
        <f t="shared" si="128"/>
        <v>25</v>
      </c>
      <c r="U523" s="31">
        <f t="shared" si="129"/>
        <v>83802</v>
      </c>
      <c r="V523" s="35">
        <f t="shared" si="125"/>
        <v>11.5</v>
      </c>
      <c r="W523" s="31">
        <f t="shared" si="126"/>
        <v>93439</v>
      </c>
      <c r="X523" s="34">
        <f t="shared" si="130"/>
        <v>1.0578345230578239</v>
      </c>
      <c r="Y523" s="29">
        <f t="shared" si="131"/>
        <v>5404</v>
      </c>
      <c r="Z523" s="33">
        <f t="shared" si="132"/>
        <v>0</v>
      </c>
    </row>
    <row r="524" spans="1:26" s="36" customFormat="1">
      <c r="A524" s="29" t="s">
        <v>245</v>
      </c>
      <c r="B524" s="29" t="s">
        <v>230</v>
      </c>
      <c r="C524" s="42" t="s">
        <v>328</v>
      </c>
      <c r="D524" s="29"/>
      <c r="E524" s="30" t="s">
        <v>259</v>
      </c>
      <c r="F524" s="30" t="s">
        <v>435</v>
      </c>
      <c r="G524" s="30"/>
      <c r="H524" s="30" t="s">
        <v>252</v>
      </c>
      <c r="I524" s="30" t="s">
        <v>257</v>
      </c>
      <c r="J524" s="30">
        <v>61120</v>
      </c>
      <c r="K524" s="29">
        <v>1997</v>
      </c>
      <c r="L524" s="29"/>
      <c r="M524" s="29">
        <v>1991</v>
      </c>
      <c r="N524" s="31">
        <v>88886</v>
      </c>
      <c r="O524" s="32" t="s">
        <v>173</v>
      </c>
      <c r="P524" s="33">
        <f t="shared" si="121"/>
        <v>0</v>
      </c>
      <c r="Q524" s="31">
        <f t="shared" si="122"/>
        <v>88886</v>
      </c>
      <c r="R524" s="43">
        <v>87610</v>
      </c>
      <c r="S524" s="34">
        <f t="shared" si="127"/>
        <v>0.98560000000000003</v>
      </c>
      <c r="T524" s="35">
        <f t="shared" si="128"/>
        <v>20</v>
      </c>
      <c r="U524" s="31">
        <f t="shared" si="129"/>
        <v>83802</v>
      </c>
      <c r="V524" s="35">
        <f t="shared" si="125"/>
        <v>9</v>
      </c>
      <c r="W524" s="31">
        <f t="shared" si="126"/>
        <v>91344</v>
      </c>
      <c r="X524" s="34">
        <f t="shared" si="130"/>
        <v>0.95912156244526192</v>
      </c>
      <c r="Y524" s="29">
        <f t="shared" si="131"/>
        <v>-3734</v>
      </c>
      <c r="Z524" s="33">
        <f t="shared" si="132"/>
        <v>-3734</v>
      </c>
    </row>
    <row r="525" spans="1:26" s="36" customFormat="1">
      <c r="A525" s="29" t="s">
        <v>245</v>
      </c>
      <c r="B525" s="29" t="s">
        <v>230</v>
      </c>
      <c r="C525" s="42" t="s">
        <v>705</v>
      </c>
      <c r="D525" s="29"/>
      <c r="E525" s="30" t="s">
        <v>259</v>
      </c>
      <c r="F525" s="30" t="s">
        <v>435</v>
      </c>
      <c r="G525" s="30"/>
      <c r="H525" s="30" t="s">
        <v>253</v>
      </c>
      <c r="I525" s="30" t="s">
        <v>255</v>
      </c>
      <c r="J525" s="30">
        <v>61150</v>
      </c>
      <c r="K525" s="29">
        <v>2017</v>
      </c>
      <c r="L525" s="29"/>
      <c r="M525" s="29">
        <v>2017</v>
      </c>
      <c r="N525" s="31">
        <v>64074</v>
      </c>
      <c r="O525" s="32" t="s">
        <v>173</v>
      </c>
      <c r="P525" s="33">
        <f t="shared" si="121"/>
        <v>0</v>
      </c>
      <c r="Q525" s="31">
        <f t="shared" si="122"/>
        <v>64074</v>
      </c>
      <c r="R525" s="43">
        <v>63000</v>
      </c>
      <c r="S525" s="34">
        <f t="shared" si="127"/>
        <v>0.98319999999999996</v>
      </c>
      <c r="T525" s="35">
        <f t="shared" si="128"/>
        <v>0</v>
      </c>
      <c r="U525" s="31">
        <f t="shared" si="129"/>
        <v>60409</v>
      </c>
      <c r="V525" s="35">
        <f>IF(T525&gt;$E$4,$E$4-$D$4,T525-$D$4)</f>
        <v>-2</v>
      </c>
      <c r="W525" s="31">
        <f>ROUND(U525+(U525*$I$4*V525),0)</f>
        <v>58597</v>
      </c>
      <c r="X525" s="34">
        <f t="shared" si="130"/>
        <v>1.0751403655477243</v>
      </c>
      <c r="Y525" s="29">
        <f t="shared" si="131"/>
        <v>4403</v>
      </c>
      <c r="Z525" s="33">
        <f t="shared" si="132"/>
        <v>0</v>
      </c>
    </row>
    <row r="526" spans="1:26" s="36" customFormat="1">
      <c r="A526" s="29" t="s">
        <v>245</v>
      </c>
      <c r="B526" s="29" t="s">
        <v>238</v>
      </c>
      <c r="C526" s="42" t="s">
        <v>292</v>
      </c>
      <c r="D526" s="29"/>
      <c r="E526" s="30" t="s">
        <v>259</v>
      </c>
      <c r="F526" s="30" t="s">
        <v>435</v>
      </c>
      <c r="G526" s="30"/>
      <c r="H526" s="30" t="s">
        <v>252</v>
      </c>
      <c r="I526" s="30" t="s">
        <v>257</v>
      </c>
      <c r="J526" s="30">
        <v>61120</v>
      </c>
      <c r="K526" s="29">
        <v>2016</v>
      </c>
      <c r="L526" s="29"/>
      <c r="M526" s="29">
        <v>2003</v>
      </c>
      <c r="N526" s="31">
        <v>96706</v>
      </c>
      <c r="O526" s="32" t="s">
        <v>179</v>
      </c>
      <c r="P526" s="33">
        <f t="shared" si="121"/>
        <v>0</v>
      </c>
      <c r="Q526" s="31">
        <f t="shared" si="122"/>
        <v>96706</v>
      </c>
      <c r="R526" s="43">
        <v>77200</v>
      </c>
      <c r="S526" s="34">
        <f t="shared" si="127"/>
        <v>0.79830000000000001</v>
      </c>
      <c r="T526" s="35">
        <f t="shared" si="128"/>
        <v>1</v>
      </c>
      <c r="U526" s="31">
        <f t="shared" si="129"/>
        <v>91174</v>
      </c>
      <c r="V526" s="35">
        <f t="shared" ref="V526:V532" si="133">IF(T526&gt;$E$2,$E$2+(T526-$E$2)/2-$D$2,T526-$D$2)</f>
        <v>-10</v>
      </c>
      <c r="W526" s="31">
        <f t="shared" ref="W526:W532" si="134">ROUND(U526+(U526*$I$2*V526),0)</f>
        <v>82057</v>
      </c>
      <c r="X526" s="34">
        <f t="shared" si="130"/>
        <v>0.94080943734233524</v>
      </c>
      <c r="Y526" s="29">
        <f t="shared" si="131"/>
        <v>-4857</v>
      </c>
      <c r="Z526" s="33">
        <f t="shared" si="132"/>
        <v>-4857</v>
      </c>
    </row>
    <row r="527" spans="1:26" s="36" customFormat="1">
      <c r="A527" s="29" t="s">
        <v>245</v>
      </c>
      <c r="B527" s="29" t="s">
        <v>238</v>
      </c>
      <c r="C527" s="42" t="s">
        <v>55</v>
      </c>
      <c r="D527" s="29"/>
      <c r="E527" s="30" t="s">
        <v>259</v>
      </c>
      <c r="F527" s="30" t="s">
        <v>435</v>
      </c>
      <c r="G527" s="30"/>
      <c r="H527" s="30" t="s">
        <v>252</v>
      </c>
      <c r="I527" s="30" t="s">
        <v>257</v>
      </c>
      <c r="J527" s="30">
        <v>61120</v>
      </c>
      <c r="K527" s="29">
        <v>2008</v>
      </c>
      <c r="L527" s="29"/>
      <c r="M527" s="29">
        <v>1999</v>
      </c>
      <c r="N527" s="31">
        <v>96706</v>
      </c>
      <c r="O527" s="32" t="s">
        <v>179</v>
      </c>
      <c r="P527" s="33">
        <f t="shared" si="121"/>
        <v>0</v>
      </c>
      <c r="Q527" s="31">
        <f t="shared" si="122"/>
        <v>96706</v>
      </c>
      <c r="R527" s="43">
        <v>85177</v>
      </c>
      <c r="S527" s="34">
        <f t="shared" si="127"/>
        <v>0.88080000000000003</v>
      </c>
      <c r="T527" s="35">
        <f t="shared" si="128"/>
        <v>9</v>
      </c>
      <c r="U527" s="31">
        <f t="shared" si="129"/>
        <v>91174</v>
      </c>
      <c r="V527" s="35">
        <f t="shared" si="133"/>
        <v>-2</v>
      </c>
      <c r="W527" s="31">
        <f t="shared" si="134"/>
        <v>89351</v>
      </c>
      <c r="X527" s="34">
        <f t="shared" si="130"/>
        <v>0.95328535774641587</v>
      </c>
      <c r="Y527" s="29">
        <f t="shared" si="131"/>
        <v>-4174</v>
      </c>
      <c r="Z527" s="33">
        <f t="shared" si="132"/>
        <v>-4174</v>
      </c>
    </row>
    <row r="528" spans="1:26" s="36" customFormat="1">
      <c r="A528" s="29" t="s">
        <v>245</v>
      </c>
      <c r="B528" s="29" t="s">
        <v>238</v>
      </c>
      <c r="C528" s="42" t="s">
        <v>60</v>
      </c>
      <c r="D528" s="29"/>
      <c r="E528" s="30" t="s">
        <v>259</v>
      </c>
      <c r="F528" s="30" t="s">
        <v>435</v>
      </c>
      <c r="G528" s="30"/>
      <c r="H528" s="30" t="s">
        <v>252</v>
      </c>
      <c r="I528" s="30" t="s">
        <v>257</v>
      </c>
      <c r="J528" s="30">
        <v>61120</v>
      </c>
      <c r="K528" s="29">
        <v>2008</v>
      </c>
      <c r="L528" s="29"/>
      <c r="M528" s="29">
        <v>1997</v>
      </c>
      <c r="N528" s="31">
        <v>96706</v>
      </c>
      <c r="O528" s="32" t="s">
        <v>179</v>
      </c>
      <c r="P528" s="33">
        <f t="shared" si="121"/>
        <v>0</v>
      </c>
      <c r="Q528" s="31">
        <f t="shared" si="122"/>
        <v>96706</v>
      </c>
      <c r="R528" s="43">
        <v>86327</v>
      </c>
      <c r="S528" s="34">
        <f t="shared" si="127"/>
        <v>0.89270000000000005</v>
      </c>
      <c r="T528" s="35">
        <f t="shared" si="128"/>
        <v>9</v>
      </c>
      <c r="U528" s="31">
        <f t="shared" si="129"/>
        <v>91174</v>
      </c>
      <c r="V528" s="35">
        <f t="shared" si="133"/>
        <v>-2</v>
      </c>
      <c r="W528" s="31">
        <f t="shared" si="134"/>
        <v>89351</v>
      </c>
      <c r="X528" s="34">
        <f t="shared" si="130"/>
        <v>0.96615594677172056</v>
      </c>
      <c r="Y528" s="29">
        <f t="shared" si="131"/>
        <v>-3024</v>
      </c>
      <c r="Z528" s="33">
        <f t="shared" si="132"/>
        <v>-3024</v>
      </c>
    </row>
    <row r="529" spans="1:26" s="36" customFormat="1">
      <c r="A529" s="29" t="s">
        <v>245</v>
      </c>
      <c r="B529" s="29" t="s">
        <v>238</v>
      </c>
      <c r="C529" s="42" t="s">
        <v>105</v>
      </c>
      <c r="D529" s="29"/>
      <c r="E529" s="30" t="s">
        <v>259</v>
      </c>
      <c r="F529" s="30" t="s">
        <v>435</v>
      </c>
      <c r="G529" s="30" t="s">
        <v>218</v>
      </c>
      <c r="H529" s="30" t="s">
        <v>252</v>
      </c>
      <c r="I529" s="30" t="s">
        <v>257</v>
      </c>
      <c r="J529" s="30">
        <v>61120</v>
      </c>
      <c r="K529" s="29">
        <v>2013</v>
      </c>
      <c r="L529" s="29"/>
      <c r="M529" s="29">
        <v>2002</v>
      </c>
      <c r="N529" s="31">
        <v>96706</v>
      </c>
      <c r="O529" s="32" t="s">
        <v>179</v>
      </c>
      <c r="P529" s="33">
        <f t="shared" si="121"/>
        <v>0</v>
      </c>
      <c r="Q529" s="31">
        <f t="shared" si="122"/>
        <v>96706</v>
      </c>
      <c r="R529" s="43">
        <v>80024</v>
      </c>
      <c r="S529" s="34">
        <f t="shared" si="127"/>
        <v>0.82750000000000001</v>
      </c>
      <c r="T529" s="35">
        <f t="shared" si="128"/>
        <v>4</v>
      </c>
      <c r="U529" s="31">
        <f t="shared" si="129"/>
        <v>91174</v>
      </c>
      <c r="V529" s="35">
        <f t="shared" si="133"/>
        <v>-7</v>
      </c>
      <c r="W529" s="31">
        <f t="shared" si="134"/>
        <v>84792</v>
      </c>
      <c r="X529" s="34">
        <f t="shared" si="130"/>
        <v>0.94376828002641755</v>
      </c>
      <c r="Y529" s="29">
        <f t="shared" si="131"/>
        <v>-4768</v>
      </c>
      <c r="Z529" s="33">
        <f t="shared" si="132"/>
        <v>-4768</v>
      </c>
    </row>
    <row r="530" spans="1:26" s="36" customFormat="1">
      <c r="A530" s="29" t="s">
        <v>245</v>
      </c>
      <c r="B530" s="29" t="s">
        <v>238</v>
      </c>
      <c r="C530" s="42" t="s">
        <v>117</v>
      </c>
      <c r="D530" s="29"/>
      <c r="E530" s="30" t="s">
        <v>259</v>
      </c>
      <c r="F530" s="30" t="s">
        <v>435</v>
      </c>
      <c r="G530" s="30"/>
      <c r="H530" s="30" t="s">
        <v>252</v>
      </c>
      <c r="I530" s="30" t="s">
        <v>257</v>
      </c>
      <c r="J530" s="30">
        <v>61120</v>
      </c>
      <c r="K530" s="29">
        <v>2000</v>
      </c>
      <c r="L530" s="29"/>
      <c r="M530" s="29">
        <v>1993</v>
      </c>
      <c r="N530" s="31">
        <v>96706</v>
      </c>
      <c r="O530" s="32" t="s">
        <v>179</v>
      </c>
      <c r="P530" s="33">
        <f t="shared" si="121"/>
        <v>0</v>
      </c>
      <c r="Q530" s="31">
        <f t="shared" si="122"/>
        <v>96706</v>
      </c>
      <c r="R530" s="43">
        <v>86818</v>
      </c>
      <c r="S530" s="34">
        <f t="shared" si="127"/>
        <v>0.89780000000000004</v>
      </c>
      <c r="T530" s="35">
        <f t="shared" si="128"/>
        <v>17</v>
      </c>
      <c r="U530" s="31">
        <f t="shared" si="129"/>
        <v>91174</v>
      </c>
      <c r="V530" s="35">
        <f t="shared" si="133"/>
        <v>6</v>
      </c>
      <c r="W530" s="31">
        <f t="shared" si="134"/>
        <v>96644</v>
      </c>
      <c r="X530" s="34">
        <f t="shared" si="130"/>
        <v>0.8983278837796449</v>
      </c>
      <c r="Y530" s="29">
        <f t="shared" si="131"/>
        <v>-9826</v>
      </c>
      <c r="Z530" s="33">
        <f t="shared" si="132"/>
        <v>-9826</v>
      </c>
    </row>
    <row r="531" spans="1:26" s="36" customFormat="1">
      <c r="A531" s="29" t="s">
        <v>245</v>
      </c>
      <c r="B531" s="29" t="s">
        <v>238</v>
      </c>
      <c r="C531" s="42" t="s">
        <v>130</v>
      </c>
      <c r="D531" s="29"/>
      <c r="E531" s="30" t="s">
        <v>259</v>
      </c>
      <c r="F531" s="30" t="s">
        <v>435</v>
      </c>
      <c r="G531" s="30"/>
      <c r="H531" s="30" t="s">
        <v>252</v>
      </c>
      <c r="I531" s="30" t="s">
        <v>257</v>
      </c>
      <c r="J531" s="30">
        <v>61120</v>
      </c>
      <c r="K531" s="29">
        <v>1999</v>
      </c>
      <c r="L531" s="29"/>
      <c r="M531" s="29">
        <v>1990</v>
      </c>
      <c r="N531" s="31">
        <v>96706</v>
      </c>
      <c r="O531" s="32" t="s">
        <v>179</v>
      </c>
      <c r="P531" s="33">
        <f t="shared" si="121"/>
        <v>0</v>
      </c>
      <c r="Q531" s="31">
        <f t="shared" si="122"/>
        <v>96706</v>
      </c>
      <c r="R531" s="43">
        <v>95060</v>
      </c>
      <c r="S531" s="34">
        <f t="shared" si="127"/>
        <v>0.98299999999999998</v>
      </c>
      <c r="T531" s="35">
        <f t="shared" si="128"/>
        <v>18</v>
      </c>
      <c r="U531" s="31">
        <f t="shared" si="129"/>
        <v>91174</v>
      </c>
      <c r="V531" s="35">
        <f t="shared" si="133"/>
        <v>7</v>
      </c>
      <c r="W531" s="31">
        <f t="shared" si="134"/>
        <v>97556</v>
      </c>
      <c r="X531" s="34">
        <f t="shared" si="130"/>
        <v>0.97441469514945267</v>
      </c>
      <c r="Y531" s="29">
        <f t="shared" si="131"/>
        <v>-2496</v>
      </c>
      <c r="Z531" s="33">
        <f t="shared" si="132"/>
        <v>-2496</v>
      </c>
    </row>
    <row r="532" spans="1:26" s="36" customFormat="1">
      <c r="A532" s="29" t="s">
        <v>245</v>
      </c>
      <c r="B532" s="29" t="s">
        <v>238</v>
      </c>
      <c r="C532" s="42" t="s">
        <v>132</v>
      </c>
      <c r="D532" s="29"/>
      <c r="E532" s="30" t="s">
        <v>259</v>
      </c>
      <c r="F532" s="30" t="s">
        <v>435</v>
      </c>
      <c r="G532" s="30"/>
      <c r="H532" s="30" t="s">
        <v>252</v>
      </c>
      <c r="I532" s="30" t="s">
        <v>257</v>
      </c>
      <c r="J532" s="30">
        <v>61120</v>
      </c>
      <c r="K532" s="29">
        <v>1991</v>
      </c>
      <c r="L532" s="29"/>
      <c r="M532" s="29">
        <v>1985</v>
      </c>
      <c r="N532" s="31">
        <v>96706</v>
      </c>
      <c r="O532" s="32" t="s">
        <v>179</v>
      </c>
      <c r="P532" s="33">
        <f t="shared" si="121"/>
        <v>0</v>
      </c>
      <c r="Q532" s="31">
        <f t="shared" si="122"/>
        <v>96706</v>
      </c>
      <c r="R532" s="43">
        <v>82077</v>
      </c>
      <c r="S532" s="34">
        <f t="shared" si="127"/>
        <v>0.84870000000000001</v>
      </c>
      <c r="T532" s="35">
        <f t="shared" si="128"/>
        <v>26</v>
      </c>
      <c r="U532" s="31">
        <f t="shared" si="129"/>
        <v>91174</v>
      </c>
      <c r="V532" s="35">
        <f t="shared" si="133"/>
        <v>12</v>
      </c>
      <c r="W532" s="31">
        <f t="shared" si="134"/>
        <v>102115</v>
      </c>
      <c r="X532" s="34">
        <f t="shared" si="130"/>
        <v>0.80377025902169119</v>
      </c>
      <c r="Y532" s="29">
        <f t="shared" si="131"/>
        <v>-20038</v>
      </c>
      <c r="Z532" s="33">
        <f t="shared" si="132"/>
        <v>-20038</v>
      </c>
    </row>
    <row r="533" spans="1:26" s="36" customFormat="1">
      <c r="A533" s="29" t="s">
        <v>245</v>
      </c>
      <c r="B533" s="29" t="s">
        <v>238</v>
      </c>
      <c r="C533" s="42" t="s">
        <v>293</v>
      </c>
      <c r="D533" s="29"/>
      <c r="E533" s="30" t="s">
        <v>259</v>
      </c>
      <c r="F533" s="30" t="s">
        <v>435</v>
      </c>
      <c r="G533" s="30" t="s">
        <v>218</v>
      </c>
      <c r="H533" s="30" t="s">
        <v>252</v>
      </c>
      <c r="I533" s="30" t="s">
        <v>329</v>
      </c>
      <c r="J533" s="30">
        <v>61140</v>
      </c>
      <c r="K533" s="29">
        <v>2008</v>
      </c>
      <c r="L533" s="29"/>
      <c r="M533" s="29">
        <v>2002</v>
      </c>
      <c r="N533" s="31">
        <v>73879</v>
      </c>
      <c r="O533" s="32" t="s">
        <v>179</v>
      </c>
      <c r="P533" s="33">
        <f t="shared" si="121"/>
        <v>0</v>
      </c>
      <c r="Q533" s="31">
        <f t="shared" si="122"/>
        <v>73879</v>
      </c>
      <c r="R533" s="43">
        <v>68242</v>
      </c>
      <c r="S533" s="34">
        <f t="shared" si="127"/>
        <v>0.92369999999999997</v>
      </c>
      <c r="T533" s="35">
        <f t="shared" si="128"/>
        <v>9</v>
      </c>
      <c r="U533" s="31">
        <f t="shared" si="129"/>
        <v>69653</v>
      </c>
      <c r="V533" s="35">
        <f>IF(T533&gt;$E$3,$E$3-$D$3,T533-$D$3)</f>
        <v>4</v>
      </c>
      <c r="W533" s="31">
        <f>ROUND(U533+(U533*$I$3*V533),0)</f>
        <v>73832</v>
      </c>
      <c r="X533" s="34">
        <f t="shared" si="130"/>
        <v>0.92428757178459209</v>
      </c>
      <c r="Y533" s="29">
        <f t="shared" si="131"/>
        <v>-5590</v>
      </c>
      <c r="Z533" s="33">
        <f t="shared" si="132"/>
        <v>-5590</v>
      </c>
    </row>
    <row r="534" spans="1:26" s="36" customFormat="1">
      <c r="A534" s="29" t="s">
        <v>245</v>
      </c>
      <c r="B534" s="29" t="s">
        <v>238</v>
      </c>
      <c r="C534" s="42" t="s">
        <v>592</v>
      </c>
      <c r="D534" s="29"/>
      <c r="E534" s="30" t="s">
        <v>259</v>
      </c>
      <c r="F534" s="30" t="s">
        <v>435</v>
      </c>
      <c r="G534" s="30" t="s">
        <v>218</v>
      </c>
      <c r="H534" s="30" t="s">
        <v>253</v>
      </c>
      <c r="I534" s="30" t="s">
        <v>255</v>
      </c>
      <c r="J534" s="30">
        <v>61150</v>
      </c>
      <c r="K534" s="29">
        <v>2015</v>
      </c>
      <c r="L534" s="29"/>
      <c r="M534" s="29">
        <v>2015</v>
      </c>
      <c r="N534" s="31">
        <v>66658</v>
      </c>
      <c r="O534" s="32" t="s">
        <v>179</v>
      </c>
      <c r="P534" s="33">
        <f t="shared" si="121"/>
        <v>0</v>
      </c>
      <c r="Q534" s="31">
        <f t="shared" si="122"/>
        <v>66658</v>
      </c>
      <c r="R534" s="43">
        <v>63464</v>
      </c>
      <c r="S534" s="34">
        <f t="shared" si="127"/>
        <v>0.95209999999999995</v>
      </c>
      <c r="T534" s="35">
        <f t="shared" si="128"/>
        <v>2</v>
      </c>
      <c r="U534" s="31">
        <f t="shared" si="129"/>
        <v>62845</v>
      </c>
      <c r="V534" s="35">
        <f>IF(T534&gt;$E$4,$E$4-$D$4,T534-$D$4)</f>
        <v>0</v>
      </c>
      <c r="W534" s="31">
        <f>ROUND(U534+(U534*$I$4*V534),0)</f>
        <v>62845</v>
      </c>
      <c r="X534" s="34">
        <f t="shared" si="130"/>
        <v>1.0098496300421673</v>
      </c>
      <c r="Y534" s="29">
        <f t="shared" si="131"/>
        <v>619</v>
      </c>
      <c r="Z534" s="33">
        <f t="shared" si="132"/>
        <v>0</v>
      </c>
    </row>
    <row r="535" spans="1:26" s="36" customFormat="1">
      <c r="A535" s="29" t="s">
        <v>245</v>
      </c>
      <c r="B535" s="29" t="s">
        <v>250</v>
      </c>
      <c r="C535" s="42" t="s">
        <v>384</v>
      </c>
      <c r="D535" s="29"/>
      <c r="E535" s="30" t="s">
        <v>259</v>
      </c>
      <c r="F535" s="30" t="s">
        <v>435</v>
      </c>
      <c r="G535" s="30" t="s">
        <v>218</v>
      </c>
      <c r="H535" s="30" t="s">
        <v>252</v>
      </c>
      <c r="I535" s="30" t="s">
        <v>257</v>
      </c>
      <c r="J535" s="30">
        <v>61120</v>
      </c>
      <c r="K535" s="29">
        <v>2015</v>
      </c>
      <c r="L535" s="29"/>
      <c r="M535" s="29">
        <v>2004</v>
      </c>
      <c r="N535" s="31">
        <v>88886</v>
      </c>
      <c r="O535" s="32" t="s">
        <v>173</v>
      </c>
      <c r="P535" s="33">
        <f t="shared" si="121"/>
        <v>0</v>
      </c>
      <c r="Q535" s="31">
        <f t="shared" si="122"/>
        <v>88886</v>
      </c>
      <c r="R535" s="43">
        <v>73118</v>
      </c>
      <c r="S535" s="34">
        <f t="shared" si="127"/>
        <v>0.8226</v>
      </c>
      <c r="T535" s="35">
        <f t="shared" si="128"/>
        <v>2</v>
      </c>
      <c r="U535" s="31">
        <f t="shared" si="129"/>
        <v>83802</v>
      </c>
      <c r="V535" s="35">
        <f t="shared" ref="V535:V542" si="135">IF(T535&gt;$E$2,$E$2+(T535-$E$2)/2-$D$2,T535-$D$2)</f>
        <v>-9</v>
      </c>
      <c r="W535" s="31">
        <f t="shared" ref="W535:W542" si="136">ROUND(U535+(U535*$I$2*V535),0)</f>
        <v>76260</v>
      </c>
      <c r="X535" s="34">
        <f t="shared" si="130"/>
        <v>0.95879884605297661</v>
      </c>
      <c r="Y535" s="29">
        <f t="shared" si="131"/>
        <v>-3142</v>
      </c>
      <c r="Z535" s="33">
        <f t="shared" si="132"/>
        <v>-3142</v>
      </c>
    </row>
    <row r="536" spans="1:26" s="36" customFormat="1">
      <c r="A536" s="29" t="s">
        <v>245</v>
      </c>
      <c r="B536" s="29" t="s">
        <v>250</v>
      </c>
      <c r="C536" s="42" t="s">
        <v>5</v>
      </c>
      <c r="D536" s="29"/>
      <c r="E536" s="30" t="s">
        <v>259</v>
      </c>
      <c r="F536" s="30" t="s">
        <v>435</v>
      </c>
      <c r="G536" s="30"/>
      <c r="H536" s="30" t="s">
        <v>252</v>
      </c>
      <c r="I536" s="30" t="s">
        <v>257</v>
      </c>
      <c r="J536" s="30">
        <v>61120</v>
      </c>
      <c r="K536" s="29">
        <v>2008</v>
      </c>
      <c r="L536" s="29"/>
      <c r="M536" s="29">
        <v>1999</v>
      </c>
      <c r="N536" s="31">
        <v>88886</v>
      </c>
      <c r="O536" s="32" t="s">
        <v>173</v>
      </c>
      <c r="P536" s="33">
        <f t="shared" si="121"/>
        <v>0</v>
      </c>
      <c r="Q536" s="31">
        <f t="shared" si="122"/>
        <v>88886</v>
      </c>
      <c r="R536" s="43">
        <v>81616</v>
      </c>
      <c r="S536" s="34">
        <f t="shared" si="127"/>
        <v>0.91820000000000002</v>
      </c>
      <c r="T536" s="35">
        <f t="shared" si="128"/>
        <v>9</v>
      </c>
      <c r="U536" s="31">
        <f t="shared" si="129"/>
        <v>83802</v>
      </c>
      <c r="V536" s="35">
        <f t="shared" si="135"/>
        <v>-2</v>
      </c>
      <c r="W536" s="31">
        <f t="shared" si="136"/>
        <v>82126</v>
      </c>
      <c r="X536" s="34">
        <f t="shared" si="130"/>
        <v>0.99379002995397314</v>
      </c>
      <c r="Y536" s="29">
        <f t="shared" si="131"/>
        <v>-510</v>
      </c>
      <c r="Z536" s="33">
        <f t="shared" si="132"/>
        <v>-510</v>
      </c>
    </row>
    <row r="537" spans="1:26" s="36" customFormat="1">
      <c r="A537" s="29" t="s">
        <v>245</v>
      </c>
      <c r="B537" s="29" t="s">
        <v>250</v>
      </c>
      <c r="C537" s="42" t="s">
        <v>10</v>
      </c>
      <c r="D537" s="29"/>
      <c r="E537" s="30" t="s">
        <v>259</v>
      </c>
      <c r="F537" s="30" t="s">
        <v>435</v>
      </c>
      <c r="G537" s="30"/>
      <c r="H537" s="30" t="s">
        <v>252</v>
      </c>
      <c r="I537" s="30" t="s">
        <v>257</v>
      </c>
      <c r="J537" s="30">
        <v>61120</v>
      </c>
      <c r="K537" s="29">
        <v>2006</v>
      </c>
      <c r="L537" s="29"/>
      <c r="M537" s="29">
        <v>1998</v>
      </c>
      <c r="N537" s="31">
        <v>88886</v>
      </c>
      <c r="O537" s="32" t="s">
        <v>173</v>
      </c>
      <c r="P537" s="33">
        <f t="shared" si="121"/>
        <v>0</v>
      </c>
      <c r="Q537" s="31">
        <f t="shared" si="122"/>
        <v>88886</v>
      </c>
      <c r="R537" s="43">
        <v>84015</v>
      </c>
      <c r="S537" s="34">
        <f t="shared" si="127"/>
        <v>0.94520000000000004</v>
      </c>
      <c r="T537" s="35">
        <f t="shared" si="128"/>
        <v>11</v>
      </c>
      <c r="U537" s="31">
        <f t="shared" si="129"/>
        <v>83802</v>
      </c>
      <c r="V537" s="35">
        <f t="shared" si="135"/>
        <v>0</v>
      </c>
      <c r="W537" s="31">
        <f t="shared" si="136"/>
        <v>83802</v>
      </c>
      <c r="X537" s="34">
        <f t="shared" si="130"/>
        <v>1.0025417054485573</v>
      </c>
      <c r="Y537" s="29">
        <f t="shared" si="131"/>
        <v>213</v>
      </c>
      <c r="Z537" s="33">
        <f t="shared" si="132"/>
        <v>0</v>
      </c>
    </row>
    <row r="538" spans="1:26" s="36" customFormat="1">
      <c r="A538" s="29" t="s">
        <v>245</v>
      </c>
      <c r="B538" s="29" t="s">
        <v>250</v>
      </c>
      <c r="C538" s="42" t="s">
        <v>357</v>
      </c>
      <c r="D538" s="29"/>
      <c r="E538" s="30" t="s">
        <v>259</v>
      </c>
      <c r="F538" s="30" t="s">
        <v>435</v>
      </c>
      <c r="G538" s="30"/>
      <c r="H538" s="30" t="s">
        <v>252</v>
      </c>
      <c r="I538" s="30" t="s">
        <v>257</v>
      </c>
      <c r="J538" s="30">
        <v>61120</v>
      </c>
      <c r="K538" s="29">
        <v>2017</v>
      </c>
      <c r="L538" s="29"/>
      <c r="M538" s="29">
        <v>2006</v>
      </c>
      <c r="N538" s="31">
        <v>88886</v>
      </c>
      <c r="O538" s="32" t="s">
        <v>173</v>
      </c>
      <c r="P538" s="33">
        <f t="shared" si="121"/>
        <v>0</v>
      </c>
      <c r="Q538" s="31">
        <f t="shared" si="122"/>
        <v>88886</v>
      </c>
      <c r="R538" s="43">
        <v>73359</v>
      </c>
      <c r="S538" s="34">
        <f t="shared" si="127"/>
        <v>0.82530000000000003</v>
      </c>
      <c r="T538" s="35">
        <f t="shared" si="128"/>
        <v>0</v>
      </c>
      <c r="U538" s="31">
        <f t="shared" si="129"/>
        <v>83802</v>
      </c>
      <c r="V538" s="35">
        <f t="shared" si="135"/>
        <v>-11</v>
      </c>
      <c r="W538" s="31">
        <f t="shared" si="136"/>
        <v>74584</v>
      </c>
      <c r="X538" s="34">
        <f t="shared" si="130"/>
        <v>0.98357556580499839</v>
      </c>
      <c r="Y538" s="29">
        <f t="shared" si="131"/>
        <v>-1225</v>
      </c>
      <c r="Z538" s="33">
        <f t="shared" si="132"/>
        <v>-1225</v>
      </c>
    </row>
    <row r="539" spans="1:26" s="36" customFormat="1">
      <c r="A539" s="29" t="s">
        <v>245</v>
      </c>
      <c r="B539" s="29" t="s">
        <v>250</v>
      </c>
      <c r="C539" s="42" t="s">
        <v>89</v>
      </c>
      <c r="D539" s="29"/>
      <c r="E539" s="30" t="s">
        <v>259</v>
      </c>
      <c r="F539" s="30" t="s">
        <v>435</v>
      </c>
      <c r="G539" s="30"/>
      <c r="H539" s="30" t="s">
        <v>252</v>
      </c>
      <c r="I539" s="30" t="s">
        <v>257</v>
      </c>
      <c r="J539" s="30">
        <v>61120</v>
      </c>
      <c r="K539" s="29">
        <v>2002</v>
      </c>
      <c r="L539" s="29"/>
      <c r="M539" s="29">
        <v>1993</v>
      </c>
      <c r="N539" s="31">
        <v>88886</v>
      </c>
      <c r="O539" s="32" t="s">
        <v>173</v>
      </c>
      <c r="P539" s="33">
        <f t="shared" si="121"/>
        <v>0</v>
      </c>
      <c r="Q539" s="31">
        <f t="shared" si="122"/>
        <v>88886</v>
      </c>
      <c r="R539" s="43">
        <v>84776</v>
      </c>
      <c r="S539" s="34">
        <f t="shared" si="127"/>
        <v>0.95379999999999998</v>
      </c>
      <c r="T539" s="35">
        <f t="shared" si="128"/>
        <v>15</v>
      </c>
      <c r="U539" s="31">
        <f t="shared" si="129"/>
        <v>83802</v>
      </c>
      <c r="V539" s="35">
        <f t="shared" si="135"/>
        <v>4</v>
      </c>
      <c r="W539" s="31">
        <f t="shared" si="136"/>
        <v>87154</v>
      </c>
      <c r="X539" s="34">
        <f t="shared" si="130"/>
        <v>0.97271496431603832</v>
      </c>
      <c r="Y539" s="29">
        <f t="shared" si="131"/>
        <v>-2378</v>
      </c>
      <c r="Z539" s="33">
        <f t="shared" si="132"/>
        <v>-2378</v>
      </c>
    </row>
    <row r="540" spans="1:26" s="36" customFormat="1">
      <c r="A540" s="29" t="s">
        <v>245</v>
      </c>
      <c r="B540" s="29" t="s">
        <v>250</v>
      </c>
      <c r="C540" s="42" t="s">
        <v>96</v>
      </c>
      <c r="D540" s="29"/>
      <c r="E540" s="30" t="s">
        <v>259</v>
      </c>
      <c r="F540" s="30" t="s">
        <v>435</v>
      </c>
      <c r="G540" s="30"/>
      <c r="H540" s="30" t="s">
        <v>252</v>
      </c>
      <c r="I540" s="30" t="s">
        <v>257</v>
      </c>
      <c r="J540" s="30">
        <v>61120</v>
      </c>
      <c r="K540" s="29">
        <v>2006</v>
      </c>
      <c r="L540" s="29"/>
      <c r="M540" s="29">
        <v>1997</v>
      </c>
      <c r="N540" s="31">
        <v>88886</v>
      </c>
      <c r="O540" s="32" t="s">
        <v>173</v>
      </c>
      <c r="P540" s="33">
        <f t="shared" si="121"/>
        <v>0</v>
      </c>
      <c r="Q540" s="31">
        <f t="shared" si="122"/>
        <v>88886</v>
      </c>
      <c r="R540" s="43">
        <v>80612</v>
      </c>
      <c r="S540" s="34">
        <f t="shared" si="127"/>
        <v>0.90690000000000004</v>
      </c>
      <c r="T540" s="35">
        <f t="shared" si="128"/>
        <v>11</v>
      </c>
      <c r="U540" s="31">
        <f t="shared" si="129"/>
        <v>83802</v>
      </c>
      <c r="V540" s="35">
        <f t="shared" si="135"/>
        <v>0</v>
      </c>
      <c r="W540" s="31">
        <f t="shared" si="136"/>
        <v>83802</v>
      </c>
      <c r="X540" s="34">
        <f t="shared" si="130"/>
        <v>0.96193408271878955</v>
      </c>
      <c r="Y540" s="29">
        <f t="shared" si="131"/>
        <v>-3190</v>
      </c>
      <c r="Z540" s="33">
        <f t="shared" si="132"/>
        <v>-3190</v>
      </c>
    </row>
    <row r="541" spans="1:26" s="36" customFormat="1">
      <c r="A541" s="29" t="s">
        <v>245</v>
      </c>
      <c r="B541" s="29" t="s">
        <v>250</v>
      </c>
      <c r="C541" s="42" t="s">
        <v>127</v>
      </c>
      <c r="D541" s="29"/>
      <c r="E541" s="30" t="s">
        <v>259</v>
      </c>
      <c r="F541" s="30" t="s">
        <v>435</v>
      </c>
      <c r="G541" s="30" t="s">
        <v>218</v>
      </c>
      <c r="H541" s="30" t="s">
        <v>252</v>
      </c>
      <c r="I541" s="30" t="s">
        <v>257</v>
      </c>
      <c r="J541" s="30">
        <v>61120</v>
      </c>
      <c r="K541" s="29">
        <v>2017</v>
      </c>
      <c r="L541" s="29"/>
      <c r="M541" s="29">
        <v>2006</v>
      </c>
      <c r="N541" s="31">
        <v>88886</v>
      </c>
      <c r="O541" s="32" t="s">
        <v>173</v>
      </c>
      <c r="P541" s="33">
        <f t="shared" si="121"/>
        <v>0</v>
      </c>
      <c r="Q541" s="31">
        <f t="shared" si="122"/>
        <v>88886</v>
      </c>
      <c r="R541" s="43">
        <v>73453</v>
      </c>
      <c r="S541" s="34">
        <f t="shared" si="127"/>
        <v>0.82640000000000002</v>
      </c>
      <c r="T541" s="35">
        <f t="shared" si="128"/>
        <v>0</v>
      </c>
      <c r="U541" s="31">
        <f t="shared" si="129"/>
        <v>83802</v>
      </c>
      <c r="V541" s="35">
        <f t="shared" si="135"/>
        <v>-11</v>
      </c>
      <c r="W541" s="31">
        <f t="shared" si="136"/>
        <v>74584</v>
      </c>
      <c r="X541" s="34">
        <f t="shared" si="130"/>
        <v>0.98483588973506386</v>
      </c>
      <c r="Y541" s="29">
        <f t="shared" si="131"/>
        <v>-1131</v>
      </c>
      <c r="Z541" s="33">
        <f t="shared" si="132"/>
        <v>-1131</v>
      </c>
    </row>
    <row r="542" spans="1:26" s="36" customFormat="1">
      <c r="A542" s="29" t="s">
        <v>245</v>
      </c>
      <c r="B542" s="29" t="s">
        <v>250</v>
      </c>
      <c r="C542" s="42" t="s">
        <v>147</v>
      </c>
      <c r="D542" s="29"/>
      <c r="E542" s="30" t="s">
        <v>259</v>
      </c>
      <c r="F542" s="30" t="s">
        <v>435</v>
      </c>
      <c r="G542" s="30" t="s">
        <v>218</v>
      </c>
      <c r="H542" s="30" t="s">
        <v>252</v>
      </c>
      <c r="I542" s="30" t="s">
        <v>257</v>
      </c>
      <c r="J542" s="30">
        <v>61120</v>
      </c>
      <c r="K542" s="29">
        <v>2014</v>
      </c>
      <c r="L542" s="29"/>
      <c r="M542" s="29">
        <v>2003</v>
      </c>
      <c r="N542" s="31">
        <v>88886</v>
      </c>
      <c r="O542" s="32" t="s">
        <v>173</v>
      </c>
      <c r="P542" s="33">
        <f t="shared" si="121"/>
        <v>0</v>
      </c>
      <c r="Q542" s="31">
        <f t="shared" si="122"/>
        <v>88886</v>
      </c>
      <c r="R542" s="43">
        <v>73841</v>
      </c>
      <c r="S542" s="34">
        <f t="shared" si="127"/>
        <v>0.83069999999999999</v>
      </c>
      <c r="T542" s="35">
        <f t="shared" si="128"/>
        <v>3</v>
      </c>
      <c r="U542" s="31">
        <f t="shared" si="129"/>
        <v>83802</v>
      </c>
      <c r="V542" s="35">
        <f t="shared" si="135"/>
        <v>-8</v>
      </c>
      <c r="W542" s="31">
        <f t="shared" si="136"/>
        <v>77098</v>
      </c>
      <c r="X542" s="34">
        <f t="shared" si="130"/>
        <v>0.9577550649822304</v>
      </c>
      <c r="Y542" s="29">
        <f t="shared" si="131"/>
        <v>-3257</v>
      </c>
      <c r="Z542" s="33">
        <f t="shared" si="132"/>
        <v>-3257</v>
      </c>
    </row>
    <row r="543" spans="1:26" s="36" customFormat="1">
      <c r="A543" s="29" t="s">
        <v>245</v>
      </c>
      <c r="B543" s="29" t="s">
        <v>250</v>
      </c>
      <c r="C543" s="42" t="s">
        <v>9</v>
      </c>
      <c r="D543" s="29"/>
      <c r="E543" s="30" t="s">
        <v>259</v>
      </c>
      <c r="F543" s="30" t="s">
        <v>435</v>
      </c>
      <c r="G543" s="30"/>
      <c r="H543" s="30" t="s">
        <v>252</v>
      </c>
      <c r="I543" s="30" t="s">
        <v>329</v>
      </c>
      <c r="J543" s="30">
        <v>61140</v>
      </c>
      <c r="K543" s="29">
        <v>2013</v>
      </c>
      <c r="L543" s="29"/>
      <c r="M543" s="29">
        <v>2007</v>
      </c>
      <c r="N543" s="31">
        <v>74331</v>
      </c>
      <c r="O543" s="32" t="s">
        <v>173</v>
      </c>
      <c r="P543" s="33">
        <f t="shared" si="121"/>
        <v>0</v>
      </c>
      <c r="Q543" s="31">
        <f t="shared" si="122"/>
        <v>74331</v>
      </c>
      <c r="R543" s="43">
        <v>62290</v>
      </c>
      <c r="S543" s="34">
        <f t="shared" si="127"/>
        <v>0.83799999999999997</v>
      </c>
      <c r="T543" s="35">
        <f t="shared" si="128"/>
        <v>4</v>
      </c>
      <c r="U543" s="31">
        <f t="shared" si="129"/>
        <v>70079</v>
      </c>
      <c r="V543" s="35">
        <f>IF(T543&gt;$E$3,$E$3-$D$3,T543-$D$3)</f>
        <v>1</v>
      </c>
      <c r="W543" s="31">
        <f>ROUND(U543+(U543*$I$3*V543),0)</f>
        <v>71130</v>
      </c>
      <c r="X543" s="34">
        <f t="shared" si="130"/>
        <v>0.87572051173906929</v>
      </c>
      <c r="Y543" s="29">
        <f t="shared" si="131"/>
        <v>-8840</v>
      </c>
      <c r="Z543" s="33">
        <f t="shared" si="132"/>
        <v>-8840</v>
      </c>
    </row>
    <row r="544" spans="1:26" s="36" customFormat="1">
      <c r="A544" s="29" t="s">
        <v>245</v>
      </c>
      <c r="B544" s="29" t="s">
        <v>250</v>
      </c>
      <c r="C544" s="42" t="s">
        <v>307</v>
      </c>
      <c r="D544" s="29"/>
      <c r="E544" s="30" t="s">
        <v>259</v>
      </c>
      <c r="F544" s="30" t="s">
        <v>435</v>
      </c>
      <c r="G544" s="30"/>
      <c r="H544" s="30" t="s">
        <v>252</v>
      </c>
      <c r="I544" s="30" t="s">
        <v>329</v>
      </c>
      <c r="J544" s="30">
        <v>61140</v>
      </c>
      <c r="K544" s="29">
        <v>2013</v>
      </c>
      <c r="L544" s="29"/>
      <c r="M544" s="29">
        <v>2008</v>
      </c>
      <c r="N544" s="31">
        <v>74331</v>
      </c>
      <c r="O544" s="32" t="s">
        <v>173</v>
      </c>
      <c r="P544" s="33">
        <f t="shared" si="121"/>
        <v>0</v>
      </c>
      <c r="Q544" s="31">
        <f t="shared" si="122"/>
        <v>74331</v>
      </c>
      <c r="R544" s="43">
        <v>62274</v>
      </c>
      <c r="S544" s="34">
        <f t="shared" si="127"/>
        <v>0.83779999999999999</v>
      </c>
      <c r="T544" s="35">
        <f t="shared" si="128"/>
        <v>4</v>
      </c>
      <c r="U544" s="31">
        <f t="shared" si="129"/>
        <v>70079</v>
      </c>
      <c r="V544" s="35">
        <f>IF(T544&gt;$E$3,$E$3-$D$3,T544-$D$3)</f>
        <v>1</v>
      </c>
      <c r="W544" s="31">
        <f>ROUND(U544+(U544*$I$3*V544),0)</f>
        <v>71130</v>
      </c>
      <c r="X544" s="34">
        <f t="shared" si="130"/>
        <v>0.87549557148882329</v>
      </c>
      <c r="Y544" s="29">
        <f t="shared" si="131"/>
        <v>-8856</v>
      </c>
      <c r="Z544" s="33">
        <f t="shared" si="132"/>
        <v>-8856</v>
      </c>
    </row>
    <row r="545" spans="1:26">
      <c r="A545" s="29" t="s">
        <v>245</v>
      </c>
      <c r="B545" s="29" t="s">
        <v>250</v>
      </c>
      <c r="C545" s="42" t="s">
        <v>633</v>
      </c>
      <c r="D545" s="29"/>
      <c r="E545" s="30" t="s">
        <v>259</v>
      </c>
      <c r="F545" s="30" t="s">
        <v>435</v>
      </c>
      <c r="G545" s="30" t="s">
        <v>218</v>
      </c>
      <c r="H545" s="30" t="s">
        <v>253</v>
      </c>
      <c r="I545" s="30" t="s">
        <v>255</v>
      </c>
      <c r="J545" s="30">
        <v>61150</v>
      </c>
      <c r="K545" s="29">
        <v>2016</v>
      </c>
      <c r="L545" s="29"/>
      <c r="M545" s="29">
        <v>2016</v>
      </c>
      <c r="N545" s="31">
        <v>64074</v>
      </c>
      <c r="O545" s="32" t="s">
        <v>173</v>
      </c>
      <c r="P545" s="33">
        <f t="shared" si="121"/>
        <v>0</v>
      </c>
      <c r="Q545" s="31">
        <f t="shared" si="122"/>
        <v>64074</v>
      </c>
      <c r="R545" s="43">
        <v>61710</v>
      </c>
      <c r="S545" s="34">
        <f t="shared" si="127"/>
        <v>0.96309999999999996</v>
      </c>
      <c r="T545" s="35">
        <f t="shared" si="128"/>
        <v>1</v>
      </c>
      <c r="U545" s="31">
        <f t="shared" si="129"/>
        <v>60409</v>
      </c>
      <c r="V545" s="35">
        <f>IF(T545&gt;$E$4,$E$4-$D$4,T545-$D$4)</f>
        <v>-1</v>
      </c>
      <c r="W545" s="31">
        <f>ROUND(U545+(U545*$I$4*V545),0)</f>
        <v>59503</v>
      </c>
      <c r="X545" s="34">
        <f t="shared" si="130"/>
        <v>1.037090566862175</v>
      </c>
      <c r="Y545" s="29">
        <f t="shared" si="131"/>
        <v>2207</v>
      </c>
      <c r="Z545" s="33">
        <f t="shared" si="132"/>
        <v>0</v>
      </c>
    </row>
    <row r="547" spans="1:26">
      <c r="R547" s="44" t="s">
        <v>713</v>
      </c>
      <c r="S547" s="45">
        <f>MEDIAN(S10:S545)</f>
        <v>0.90110000000000001</v>
      </c>
    </row>
    <row r="549" spans="1:26" ht="15.5">
      <c r="N549" s="46"/>
      <c r="R549" s="44" t="s">
        <v>714</v>
      </c>
      <c r="S549" s="12">
        <v>0.90200000000000002</v>
      </c>
    </row>
  </sheetData>
  <sortState ref="A10:AD545">
    <sortCondition ref="A10:A545"/>
    <sortCondition ref="B10:B545"/>
    <sortCondition ref="J10:J545"/>
  </sortState>
  <mergeCells count="1">
    <mergeCell ref="B2:C2"/>
  </mergeCells>
  <phoneticPr fontId="1" type="noConversion"/>
  <printOptions horizontalCentered="1" gridLines="1"/>
  <pageMargins left="0.25" right="0.25" top="0.25" bottom="0.25" header="0.25" footer="0.25"/>
  <pageSetup scale="86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4" sqref="A4"/>
    </sheetView>
  </sheetViews>
  <sheetFormatPr defaultRowHeight="12.5"/>
  <cols>
    <col min="1" max="1" width="158" bestFit="1" customWidth="1"/>
  </cols>
  <sheetData>
    <row r="1" spans="1:1" s="38" customFormat="1" ht="20">
      <c r="A1" s="51" t="s">
        <v>715</v>
      </c>
    </row>
    <row r="2" spans="1:1" ht="35.5">
      <c r="A2" s="52" t="s">
        <v>716</v>
      </c>
    </row>
    <row r="3" spans="1:1">
      <c r="A3" s="52"/>
    </row>
    <row r="4" spans="1:1" s="37" customFormat="1" ht="23">
      <c r="A4" s="52" t="s">
        <v>717</v>
      </c>
    </row>
    <row r="5" spans="1:1" s="37" customFormat="1">
      <c r="A5" s="53"/>
    </row>
    <row r="6" spans="1:1" s="37" customFormat="1" ht="13.5">
      <c r="A6" s="54" t="s">
        <v>718</v>
      </c>
    </row>
    <row r="7" spans="1:1" s="37" customFormat="1" ht="9.65" customHeight="1">
      <c r="A7" s="55"/>
    </row>
    <row r="8" spans="1:1" ht="27">
      <c r="A8" s="56" t="s">
        <v>719</v>
      </c>
    </row>
    <row r="9" spans="1:1" ht="13.5">
      <c r="A9" s="56" t="s">
        <v>720</v>
      </c>
    </row>
    <row r="10" spans="1:1" ht="13.5">
      <c r="A10" s="57" t="s">
        <v>721</v>
      </c>
    </row>
    <row r="11" spans="1:1" s="39" customFormat="1" ht="15.5">
      <c r="A11" s="56" t="s">
        <v>722</v>
      </c>
    </row>
    <row r="12" spans="1:1" s="39" customFormat="1" ht="27">
      <c r="A12" s="56" t="s">
        <v>723</v>
      </c>
    </row>
    <row r="13" spans="1:1" s="39" customFormat="1" ht="15.5">
      <c r="A13" s="59" t="s">
        <v>724</v>
      </c>
    </row>
    <row r="14" spans="1:1" s="39" customFormat="1" ht="15.5">
      <c r="A14" s="58" t="s">
        <v>725</v>
      </c>
    </row>
    <row r="15" spans="1:1" s="39" customFormat="1" ht="15.5">
      <c r="A15" s="56" t="s">
        <v>282</v>
      </c>
    </row>
    <row r="16" spans="1:1" s="39" customFormat="1" ht="15.5">
      <c r="A16" s="59" t="s">
        <v>726</v>
      </c>
    </row>
    <row r="17" spans="1:1" s="39" customFormat="1" ht="15.5">
      <c r="A17" s="58" t="s">
        <v>727</v>
      </c>
    </row>
    <row r="18" spans="1:1" s="39" customFormat="1" ht="15.5">
      <c r="A18" s="40"/>
    </row>
    <row r="19" spans="1:1" s="39" customFormat="1" ht="15.5">
      <c r="A19" s="40"/>
    </row>
    <row r="20" spans="1:1" s="39" customFormat="1" ht="15.5">
      <c r="A20" s="40"/>
    </row>
    <row r="21" spans="1:1" s="39" customFormat="1" ht="15.5"/>
    <row r="22" spans="1:1" s="39" customFormat="1" ht="15.5">
      <c r="A22" s="40"/>
    </row>
    <row r="23" spans="1:1" s="39" customFormat="1" ht="15.5">
      <c r="A23" s="40"/>
    </row>
    <row r="24" spans="1:1" s="39" customFormat="1" ht="15.5">
      <c r="A24" s="40"/>
    </row>
    <row r="25" spans="1:1" s="39" customFormat="1" ht="15.5">
      <c r="A25" s="40"/>
    </row>
    <row r="26" spans="1:1" s="39" customFormat="1" ht="15.5">
      <c r="A26" s="40"/>
    </row>
    <row r="27" spans="1:1" s="39" customFormat="1" ht="15.5">
      <c r="A27" s="40"/>
    </row>
    <row r="28" spans="1:1" s="39" customFormat="1" ht="15.5"/>
    <row r="29" spans="1:1" s="39" customFormat="1" ht="15.5"/>
    <row r="30" spans="1:1" s="39" customFormat="1" ht="15.5"/>
    <row r="31" spans="1:1" s="39" customFormat="1" ht="15.5"/>
    <row r="32" spans="1:1" s="39" customFormat="1" ht="15.5">
      <c r="A32" s="40"/>
    </row>
    <row r="33" spans="1:1" s="39" customFormat="1" ht="15.5"/>
    <row r="34" spans="1:1" s="39" customFormat="1" ht="15.5"/>
    <row r="35" spans="1:1" s="39" customFormat="1" ht="15.5"/>
    <row r="36" spans="1:1" s="39" customFormat="1" ht="15.5">
      <c r="A36" s="40"/>
    </row>
  </sheetData>
  <printOptions horizontalCentered="1"/>
  <pageMargins left="0.25" right="0.25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0" sqref="C20"/>
    </sheetView>
  </sheetViews>
  <sheetFormatPr defaultRowHeight="12.5"/>
  <cols>
    <col min="1" max="1" width="11.453125" customWidth="1"/>
    <col min="2" max="2" width="11.36328125" bestFit="1" customWidth="1"/>
    <col min="3" max="3" width="10.453125" bestFit="1" customWidth="1"/>
    <col min="4" max="4" width="9.08984375" bestFit="1" customWidth="1"/>
    <col min="5" max="5" width="23.453125" customWidth="1"/>
    <col min="6" max="6" width="19.90625" bestFit="1" customWidth="1"/>
    <col min="7" max="7" width="4.54296875" bestFit="1" customWidth="1"/>
    <col min="8" max="8" width="10.453125" bestFit="1" customWidth="1"/>
    <col min="9" max="9" width="11.1796875" bestFit="1" customWidth="1"/>
  </cols>
  <sheetData>
    <row r="1" spans="1:9">
      <c r="A1" s="48" t="s">
        <v>729</v>
      </c>
      <c r="B1" s="48"/>
      <c r="C1" s="48"/>
      <c r="D1" s="48"/>
      <c r="E1" s="48"/>
      <c r="F1" s="48"/>
      <c r="G1" s="48"/>
      <c r="H1" s="49"/>
      <c r="I1" s="48"/>
    </row>
    <row r="2" spans="1:9">
      <c r="A2" s="62" t="s">
        <v>653</v>
      </c>
      <c r="B2" s="62" t="s">
        <v>730</v>
      </c>
    </row>
    <row r="3" spans="1:9">
      <c r="A3" s="62" t="s">
        <v>731</v>
      </c>
      <c r="B3" s="62" t="s">
        <v>732</v>
      </c>
    </row>
    <row r="4" spans="1:9">
      <c r="A4" s="62" t="s">
        <v>654</v>
      </c>
      <c r="B4" s="62" t="s">
        <v>733</v>
      </c>
    </row>
    <row r="5" spans="1:9">
      <c r="A5" s="48" t="s">
        <v>734</v>
      </c>
      <c r="B5" s="62" t="s">
        <v>735</v>
      </c>
    </row>
    <row r="6" spans="1:9">
      <c r="A6" s="48" t="s">
        <v>736</v>
      </c>
      <c r="B6" s="62" t="s">
        <v>737</v>
      </c>
    </row>
    <row r="7" spans="1:9">
      <c r="A7" s="48" t="s">
        <v>731</v>
      </c>
      <c r="B7" s="62" t="s">
        <v>732</v>
      </c>
    </row>
    <row r="8" spans="1:9">
      <c r="A8" s="48" t="s">
        <v>738</v>
      </c>
      <c r="B8" s="62" t="s">
        <v>739</v>
      </c>
    </row>
    <row r="9" spans="1:9">
      <c r="A9" s="48" t="s">
        <v>740</v>
      </c>
      <c r="B9" s="62" t="s">
        <v>741</v>
      </c>
    </row>
    <row r="10" spans="1:9">
      <c r="A10" s="48" t="s">
        <v>742</v>
      </c>
      <c r="B10" s="62" t="s">
        <v>743</v>
      </c>
    </row>
    <row r="11" spans="1:9">
      <c r="A11" s="48" t="s">
        <v>744</v>
      </c>
      <c r="B11" s="62" t="s">
        <v>745</v>
      </c>
    </row>
    <row r="12" spans="1:9">
      <c r="A12" s="48" t="s">
        <v>746</v>
      </c>
      <c r="B12" s="62" t="s">
        <v>747</v>
      </c>
    </row>
    <row r="13" spans="1:9">
      <c r="A13" s="48" t="s">
        <v>748</v>
      </c>
      <c r="B13" s="62" t="s">
        <v>749</v>
      </c>
    </row>
    <row r="14" spans="1:9">
      <c r="A14" s="62" t="s">
        <v>750</v>
      </c>
      <c r="B14" s="62" t="s">
        <v>751</v>
      </c>
    </row>
    <row r="15" spans="1:9">
      <c r="A15" s="48" t="s">
        <v>752</v>
      </c>
      <c r="B15" s="62" t="s">
        <v>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Definitions</vt:lpstr>
      <vt:lpstr>NotInModel</vt:lpstr>
      <vt:lpstr>Definitions!OLE_LINK1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bkusnierz</dc:creator>
  <cp:lastModifiedBy>Betty Kusnierz</cp:lastModifiedBy>
  <cp:lastPrinted>2017-08-29T22:04:42Z</cp:lastPrinted>
  <dcterms:created xsi:type="dcterms:W3CDTF">2005-06-07T15:54:24Z</dcterms:created>
  <dcterms:modified xsi:type="dcterms:W3CDTF">2017-10-24T21:15:19Z</dcterms:modified>
</cp:coreProperties>
</file>