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encer\Documents\WSU Teaching\Projects\SBBFPCommittee\"/>
    </mc:Choice>
  </mc:AlternateContent>
  <bookViews>
    <workbookView xWindow="0" yWindow="0" windowWidth="24000" windowHeight="14100"/>
  </bookViews>
  <sheets>
    <sheet name="Main" sheetId="1" r:id="rId1"/>
    <sheet name="Definitions" sheetId="2" r:id="rId2"/>
    <sheet name="NotInModel" sheetId="3" r:id="rId3"/>
  </sheets>
  <definedNames>
    <definedName name="_10EDUC">#REF!</definedName>
    <definedName name="_11EDUC30K">#REF!</definedName>
    <definedName name="_12EDUC30K">#REF!</definedName>
    <definedName name="_13EDUCNEW">#REF!</definedName>
    <definedName name="_14HP30K">#REF!</definedName>
    <definedName name="_15HP30K">#REF!</definedName>
    <definedName name="_16HPNEW">#REF!</definedName>
    <definedName name="_17HPNEW">#REF!</definedName>
    <definedName name="_18LIBR30K">#REF!</definedName>
    <definedName name="_19LIBR30K">#REF!</definedName>
    <definedName name="_1A_H">#REF!</definedName>
    <definedName name="_20SCI30K">#REF!</definedName>
    <definedName name="_21SCI30K">#REF!</definedName>
    <definedName name="_22SCINEW">#REF!</definedName>
    <definedName name="_23SCINEW">#REF!</definedName>
    <definedName name="_2AS_T">#REF!</definedName>
    <definedName name="_3AS_TNEW">#REF!</definedName>
    <definedName name="_4AS_TNEW">#REF!</definedName>
    <definedName name="_5B_E">#REF!</definedName>
    <definedName name="_6B_E30K">#REF!</definedName>
    <definedName name="_7B_E30K">#REF!</definedName>
    <definedName name="_8B_ENEW">#REF!</definedName>
    <definedName name="_9B_ENEW">#REF!</definedName>
    <definedName name="_xlnm._FilterDatabase" localSheetId="0" hidden="1">Main!$A$9:$Z$559</definedName>
    <definedName name="OLE_LINK1" localSheetId="1">Definitions!$A$1</definedName>
    <definedName name="_xlnm.Print_Titles" localSheetId="0">Main!$1:$9</definedName>
  </definedNames>
  <calcPr calcId="162913"/>
</workbook>
</file>

<file path=xl/calcChain.xml><?xml version="1.0" encoding="utf-8"?>
<calcChain xmlns="http://schemas.openxmlformats.org/spreadsheetml/2006/main">
  <c r="S232" i="1" l="1"/>
  <c r="U232" i="1"/>
  <c r="W232" i="1" s="1"/>
  <c r="Q232" i="1"/>
  <c r="R232" i="1" s="1"/>
  <c r="V232" i="1" l="1"/>
  <c r="X232" i="1" s="1"/>
  <c r="T232" i="1"/>
  <c r="U265" i="1"/>
  <c r="W265" i="1" s="1"/>
  <c r="Q265" i="1"/>
  <c r="R265" i="1" s="1"/>
  <c r="Z232" i="1" l="1"/>
  <c r="Y232" i="1"/>
  <c r="V265" i="1"/>
  <c r="X265" i="1" s="1"/>
  <c r="T265" i="1"/>
  <c r="O177" i="1"/>
  <c r="O176" i="1"/>
  <c r="O240" i="1"/>
  <c r="O239" i="1"/>
  <c r="O242" i="1"/>
  <c r="O241" i="1"/>
  <c r="O243" i="1"/>
  <c r="Z265" i="1" l="1"/>
  <c r="Y265" i="1"/>
  <c r="U199" i="1"/>
  <c r="W199" i="1" s="1"/>
  <c r="U190" i="1"/>
  <c r="W190" i="1" s="1"/>
  <c r="U248" i="1"/>
  <c r="W248" i="1" s="1"/>
  <c r="U192" i="1"/>
  <c r="W192" i="1" s="1"/>
  <c r="U148" i="1"/>
  <c r="W148" i="1" s="1"/>
  <c r="U174" i="1"/>
  <c r="W174" i="1" s="1"/>
  <c r="U322" i="1"/>
  <c r="W322" i="1" s="1"/>
  <c r="U359" i="1"/>
  <c r="W359" i="1" s="1"/>
  <c r="U348" i="1"/>
  <c r="W348" i="1" s="1"/>
  <c r="U217" i="1"/>
  <c r="W217" i="1" s="1"/>
  <c r="U315" i="1"/>
  <c r="W315" i="1" s="1"/>
  <c r="U305" i="1"/>
  <c r="W305" i="1" s="1"/>
  <c r="U309" i="1"/>
  <c r="W309" i="1" s="1"/>
  <c r="U356" i="1"/>
  <c r="W356" i="1" s="1"/>
  <c r="U387" i="1"/>
  <c r="W387" i="1" s="1"/>
  <c r="U242" i="1"/>
  <c r="W242" i="1" s="1"/>
  <c r="U484" i="1"/>
  <c r="W484" i="1" s="1"/>
  <c r="U548" i="1"/>
  <c r="W548" i="1" s="1"/>
  <c r="U301" i="1"/>
  <c r="W301" i="1" s="1"/>
  <c r="U517" i="1"/>
  <c r="W517" i="1" s="1"/>
  <c r="U513" i="1"/>
  <c r="W513" i="1" s="1"/>
  <c r="U531" i="1"/>
  <c r="W531" i="1" s="1"/>
  <c r="U363" i="1"/>
  <c r="W363" i="1" s="1"/>
  <c r="U347" i="1"/>
  <c r="W347" i="1" s="1"/>
  <c r="U346" i="1"/>
  <c r="W346" i="1" s="1"/>
  <c r="U344" i="1"/>
  <c r="W344" i="1" s="1"/>
  <c r="U337" i="1"/>
  <c r="W337" i="1" s="1"/>
  <c r="U335" i="1"/>
  <c r="W335" i="1" s="1"/>
  <c r="U332" i="1"/>
  <c r="W332" i="1" s="1"/>
  <c r="U312" i="1"/>
  <c r="W312" i="1" s="1"/>
  <c r="U388" i="1"/>
  <c r="W388" i="1" s="1"/>
  <c r="U271" i="1"/>
  <c r="W271" i="1" s="1"/>
  <c r="U268" i="1"/>
  <c r="W268" i="1" s="1"/>
  <c r="U218" i="1"/>
  <c r="W218" i="1" s="1"/>
  <c r="U213" i="1"/>
  <c r="W213" i="1" s="1"/>
  <c r="U223" i="1"/>
  <c r="W223" i="1" s="1"/>
  <c r="U146" i="1"/>
  <c r="W146" i="1" s="1"/>
  <c r="U51" i="1"/>
  <c r="W51" i="1" s="1"/>
  <c r="U47" i="1"/>
  <c r="W47" i="1" s="1"/>
  <c r="U77" i="1"/>
  <c r="W77" i="1" s="1"/>
  <c r="U101" i="1"/>
  <c r="W101" i="1" s="1"/>
  <c r="U514" i="1"/>
  <c r="W514" i="1" s="1"/>
  <c r="U321" i="1"/>
  <c r="W321" i="1" s="1"/>
  <c r="U293" i="1"/>
  <c r="W293" i="1" s="1"/>
  <c r="U194" i="1"/>
  <c r="W194" i="1" s="1"/>
  <c r="U221" i="1"/>
  <c r="W221" i="1" s="1"/>
  <c r="U233" i="1"/>
  <c r="W233" i="1" s="1"/>
  <c r="U104" i="1"/>
  <c r="W104" i="1" s="1"/>
  <c r="U464" i="1"/>
  <c r="W464" i="1" s="1"/>
  <c r="U352" i="1"/>
  <c r="W352" i="1" s="1"/>
  <c r="U340" i="1"/>
  <c r="W340" i="1" s="1"/>
  <c r="U333" i="1"/>
  <c r="W333" i="1" s="1"/>
  <c r="U379" i="1"/>
  <c r="W379" i="1" s="1"/>
  <c r="U378" i="1"/>
  <c r="W378" i="1" s="1"/>
  <c r="U208" i="1"/>
  <c r="W208" i="1" s="1"/>
  <c r="U193" i="1"/>
  <c r="W193" i="1" s="1"/>
  <c r="U241" i="1"/>
  <c r="W241" i="1" s="1"/>
  <c r="U243" i="1"/>
  <c r="W243" i="1" s="1"/>
  <c r="U317" i="1"/>
  <c r="W317" i="1" s="1"/>
  <c r="U325" i="1"/>
  <c r="W325" i="1" s="1"/>
  <c r="U384" i="1"/>
  <c r="W384" i="1" s="1"/>
  <c r="U114" i="1"/>
  <c r="W114" i="1" s="1"/>
  <c r="U103" i="1"/>
  <c r="W103" i="1" s="1"/>
  <c r="U526" i="1"/>
  <c r="W526" i="1" s="1"/>
  <c r="U520" i="1"/>
  <c r="W520" i="1" s="1"/>
  <c r="U519" i="1"/>
  <c r="W519" i="1" s="1"/>
  <c r="U543" i="1"/>
  <c r="W543" i="1" s="1"/>
  <c r="U224" i="1"/>
  <c r="W224" i="1" s="1"/>
  <c r="U230" i="1"/>
  <c r="W230" i="1" s="1"/>
  <c r="U155" i="1"/>
  <c r="W155" i="1" s="1"/>
  <c r="U87" i="1"/>
  <c r="W87" i="1" s="1"/>
  <c r="U78" i="1"/>
  <c r="W78" i="1" s="1"/>
  <c r="U214" i="1"/>
  <c r="W214" i="1" s="1"/>
  <c r="U216" i="1"/>
  <c r="W216" i="1" s="1"/>
  <c r="U418" i="1"/>
  <c r="W418" i="1" s="1"/>
  <c r="U341" i="1"/>
  <c r="W341" i="1" s="1"/>
  <c r="U91" i="1"/>
  <c r="W91" i="1" s="1"/>
  <c r="U467" i="1"/>
  <c r="W467" i="1" s="1"/>
  <c r="U225" i="1"/>
  <c r="W225" i="1" s="1"/>
  <c r="U237" i="1"/>
  <c r="W237" i="1" s="1"/>
  <c r="U98" i="1"/>
  <c r="W98" i="1" s="1"/>
  <c r="U528" i="1"/>
  <c r="W528" i="1" s="1"/>
  <c r="U508" i="1"/>
  <c r="W508" i="1" s="1"/>
  <c r="U518" i="1"/>
  <c r="W518" i="1" s="1"/>
  <c r="U534" i="1"/>
  <c r="W534" i="1" s="1"/>
  <c r="U523" i="1"/>
  <c r="W523" i="1" s="1"/>
  <c r="U165" i="1"/>
  <c r="W165" i="1" s="1"/>
  <c r="U81" i="1"/>
  <c r="W81" i="1" s="1"/>
  <c r="U505" i="1"/>
  <c r="W505" i="1" s="1"/>
  <c r="U529" i="1"/>
  <c r="W529" i="1" s="1"/>
  <c r="U207" i="1"/>
  <c r="W207" i="1" s="1"/>
  <c r="U68" i="1"/>
  <c r="W68" i="1" s="1"/>
  <c r="U355" i="1"/>
  <c r="W355" i="1" s="1"/>
  <c r="U58" i="1"/>
  <c r="W58" i="1" s="1"/>
  <c r="U219" i="1"/>
  <c r="W219" i="1" s="1"/>
  <c r="U73" i="1"/>
  <c r="W73" i="1" s="1"/>
  <c r="U350" i="1"/>
  <c r="W350" i="1" s="1"/>
  <c r="U93" i="1"/>
  <c r="W93" i="1" s="1"/>
  <c r="U71" i="1"/>
  <c r="W71" i="1" s="1"/>
  <c r="U76" i="1"/>
  <c r="W76" i="1" s="1"/>
  <c r="U70" i="1"/>
  <c r="W70" i="1" s="1"/>
  <c r="U166" i="1"/>
  <c r="W166" i="1" s="1"/>
  <c r="U167" i="1"/>
  <c r="W167" i="1" s="1"/>
  <c r="U231" i="1"/>
  <c r="W231" i="1" s="1"/>
  <c r="U158" i="1"/>
  <c r="W158" i="1" s="1"/>
  <c r="U156" i="1"/>
  <c r="W156" i="1" s="1"/>
  <c r="U215" i="1"/>
  <c r="W215" i="1" s="1"/>
  <c r="U210" i="1"/>
  <c r="W210" i="1" s="1"/>
  <c r="U349" i="1"/>
  <c r="W349" i="1" s="1"/>
  <c r="U320" i="1"/>
  <c r="W320" i="1" s="1"/>
  <c r="U319" i="1"/>
  <c r="W319" i="1" s="1"/>
  <c r="U45" i="1"/>
  <c r="W45" i="1" s="1"/>
  <c r="U497" i="1"/>
  <c r="W497" i="1" s="1"/>
  <c r="U304" i="1"/>
  <c r="W304" i="1" s="1"/>
  <c r="U311" i="1"/>
  <c r="W311" i="1" s="1"/>
  <c r="U339" i="1"/>
  <c r="W339" i="1" s="1"/>
  <c r="U169" i="1"/>
  <c r="W169" i="1" s="1"/>
  <c r="U247" i="1"/>
  <c r="W247" i="1" s="1"/>
  <c r="U273" i="1"/>
  <c r="W273" i="1" s="1"/>
  <c r="U275" i="1"/>
  <c r="W275" i="1" s="1"/>
  <c r="U285" i="1"/>
  <c r="W285" i="1" s="1"/>
  <c r="U292" i="1"/>
  <c r="W292" i="1" s="1"/>
  <c r="U17" i="1"/>
  <c r="W17" i="1" s="1"/>
  <c r="U63" i="1"/>
  <c r="W63" i="1" s="1"/>
  <c r="U113" i="1"/>
  <c r="W113" i="1" s="1"/>
  <c r="U111" i="1"/>
  <c r="W111" i="1" s="1"/>
  <c r="U485" i="1"/>
  <c r="W485" i="1" s="1"/>
  <c r="U407" i="1"/>
  <c r="W407" i="1" s="1"/>
  <c r="U436" i="1"/>
  <c r="W436" i="1" s="1"/>
  <c r="U441" i="1"/>
  <c r="W441" i="1" s="1"/>
  <c r="U366" i="1"/>
  <c r="W366" i="1" s="1"/>
  <c r="U330" i="1"/>
  <c r="W330" i="1" s="1"/>
  <c r="U281" i="1"/>
  <c r="W281" i="1" s="1"/>
  <c r="U498" i="1"/>
  <c r="W498" i="1" s="1"/>
  <c r="U533" i="1"/>
  <c r="W533" i="1" s="1"/>
  <c r="U410" i="1"/>
  <c r="W410" i="1" s="1"/>
  <c r="U428" i="1"/>
  <c r="W428" i="1" s="1"/>
  <c r="U424" i="1"/>
  <c r="W424" i="1" s="1"/>
  <c r="U402" i="1"/>
  <c r="W402" i="1" s="1"/>
  <c r="U401" i="1"/>
  <c r="W401" i="1" s="1"/>
  <c r="U303" i="1"/>
  <c r="W303" i="1" s="1"/>
  <c r="U314" i="1"/>
  <c r="W314" i="1" s="1"/>
  <c r="U367" i="1"/>
  <c r="W367" i="1" s="1"/>
  <c r="U393" i="1"/>
  <c r="W393" i="1" s="1"/>
  <c r="U261" i="1"/>
  <c r="W261" i="1" s="1"/>
  <c r="U270" i="1"/>
  <c r="W270" i="1" s="1"/>
  <c r="U274" i="1"/>
  <c r="W274" i="1" s="1"/>
  <c r="U204" i="1"/>
  <c r="W204" i="1" s="1"/>
  <c r="U135" i="1"/>
  <c r="W135" i="1" s="1"/>
  <c r="U133" i="1"/>
  <c r="W133" i="1" s="1"/>
  <c r="U163" i="1"/>
  <c r="W163" i="1" s="1"/>
  <c r="U149" i="1"/>
  <c r="W149" i="1" s="1"/>
  <c r="U32" i="1"/>
  <c r="W32" i="1" s="1"/>
  <c r="U80" i="1"/>
  <c r="W80" i="1" s="1"/>
  <c r="U69" i="1"/>
  <c r="W69" i="1" s="1"/>
  <c r="U65" i="1"/>
  <c r="W65" i="1" s="1"/>
  <c r="U96" i="1"/>
  <c r="W96" i="1" s="1"/>
  <c r="U295" i="1"/>
  <c r="W295" i="1" s="1"/>
  <c r="U203" i="1"/>
  <c r="W203" i="1" s="1"/>
  <c r="U29" i="1"/>
  <c r="W29" i="1" s="1"/>
  <c r="U369" i="1"/>
  <c r="W369" i="1" s="1"/>
  <c r="U405" i="1"/>
  <c r="W405" i="1" s="1"/>
  <c r="U406" i="1"/>
  <c r="W406" i="1" s="1"/>
  <c r="U139" i="1"/>
  <c r="W139" i="1" s="1"/>
  <c r="U542" i="1"/>
  <c r="W542" i="1" s="1"/>
  <c r="U509" i="1"/>
  <c r="W509" i="1" s="1"/>
  <c r="U537" i="1"/>
  <c r="W537" i="1" s="1"/>
  <c r="U556" i="1"/>
  <c r="W556" i="1" s="1"/>
  <c r="U425" i="1"/>
  <c r="W425" i="1" s="1"/>
  <c r="U354" i="1"/>
  <c r="W354" i="1" s="1"/>
  <c r="U365" i="1"/>
  <c r="W365" i="1" s="1"/>
  <c r="U376" i="1"/>
  <c r="W376" i="1" s="1"/>
  <c r="U257" i="1"/>
  <c r="W257" i="1" s="1"/>
  <c r="U290" i="1"/>
  <c r="W290" i="1" s="1"/>
  <c r="U176" i="1"/>
  <c r="W176" i="1" s="1"/>
  <c r="U183" i="1"/>
  <c r="W183" i="1" s="1"/>
  <c r="U198" i="1"/>
  <c r="W198" i="1" s="1"/>
  <c r="U189" i="1"/>
  <c r="W189" i="1" s="1"/>
  <c r="U115" i="1"/>
  <c r="W115" i="1" s="1"/>
  <c r="U142" i="1"/>
  <c r="W142" i="1" s="1"/>
  <c r="U150" i="1"/>
  <c r="W150" i="1" s="1"/>
  <c r="U16" i="1"/>
  <c r="W16" i="1" s="1"/>
  <c r="U53" i="1"/>
  <c r="W53" i="1" s="1"/>
  <c r="U82" i="1"/>
  <c r="W82" i="1" s="1"/>
  <c r="U59" i="1"/>
  <c r="W59" i="1" s="1"/>
  <c r="U95" i="1"/>
  <c r="W95" i="1" s="1"/>
  <c r="U414" i="1"/>
  <c r="W414" i="1" s="1"/>
  <c r="U120" i="1"/>
  <c r="W120" i="1" s="1"/>
  <c r="U476" i="1"/>
  <c r="W476" i="1" s="1"/>
  <c r="U451" i="1"/>
  <c r="W451" i="1" s="1"/>
  <c r="U61" i="1"/>
  <c r="W61" i="1" s="1"/>
  <c r="U493" i="1"/>
  <c r="W493" i="1" s="1"/>
  <c r="U524" i="1"/>
  <c r="W524" i="1" s="1"/>
  <c r="U535" i="1"/>
  <c r="W535" i="1" s="1"/>
  <c r="U558" i="1"/>
  <c r="W558" i="1" s="1"/>
  <c r="U465" i="1"/>
  <c r="W465" i="1" s="1"/>
  <c r="U474" i="1"/>
  <c r="W474" i="1" s="1"/>
  <c r="U374" i="1"/>
  <c r="W374" i="1" s="1"/>
  <c r="U289" i="1"/>
  <c r="W289" i="1" s="1"/>
  <c r="U132" i="1"/>
  <c r="W132" i="1" s="1"/>
  <c r="U128" i="1"/>
  <c r="W128" i="1" s="1"/>
  <c r="U117" i="1"/>
  <c r="W117" i="1" s="1"/>
  <c r="U11" i="1"/>
  <c r="W11" i="1" s="1"/>
  <c r="U39" i="1"/>
  <c r="W39" i="1" s="1"/>
  <c r="U107" i="1"/>
  <c r="W107" i="1" s="1"/>
  <c r="U267" i="1"/>
  <c r="W267" i="1" s="1"/>
  <c r="U278" i="1"/>
  <c r="W278" i="1" s="1"/>
  <c r="U109" i="1"/>
  <c r="W109" i="1" s="1"/>
  <c r="U86" i="1"/>
  <c r="W86" i="1" s="1"/>
  <c r="U79" i="1"/>
  <c r="W79" i="1" s="1"/>
  <c r="U544" i="1"/>
  <c r="W544" i="1" s="1"/>
  <c r="U557" i="1"/>
  <c r="W557" i="1" s="1"/>
  <c r="U358" i="1"/>
  <c r="W358" i="1" s="1"/>
  <c r="U264" i="1"/>
  <c r="W264" i="1" s="1"/>
  <c r="U259" i="1"/>
  <c r="W259" i="1" s="1"/>
  <c r="U256" i="1"/>
  <c r="W256" i="1" s="1"/>
  <c r="U280" i="1"/>
  <c r="W280" i="1" s="1"/>
  <c r="U279" i="1"/>
  <c r="W279" i="1" s="1"/>
  <c r="U182" i="1"/>
  <c r="W182" i="1" s="1"/>
  <c r="U211" i="1"/>
  <c r="W211" i="1" s="1"/>
  <c r="U130" i="1"/>
  <c r="W130" i="1" s="1"/>
  <c r="U126" i="1"/>
  <c r="W126" i="1" s="1"/>
  <c r="U124" i="1"/>
  <c r="W124" i="1" s="1"/>
  <c r="U147" i="1"/>
  <c r="W147" i="1" s="1"/>
  <c r="U143" i="1"/>
  <c r="W143" i="1" s="1"/>
  <c r="U138" i="1"/>
  <c r="W138" i="1" s="1"/>
  <c r="U108" i="1"/>
  <c r="W108" i="1" s="1"/>
  <c r="U100" i="1"/>
  <c r="W100" i="1" s="1"/>
  <c r="U205" i="1"/>
  <c r="W205" i="1" s="1"/>
  <c r="U141" i="1"/>
  <c r="W141" i="1" s="1"/>
  <c r="U377" i="1"/>
  <c r="W377" i="1" s="1"/>
  <c r="U209" i="1"/>
  <c r="W209" i="1" s="1"/>
  <c r="U326" i="1"/>
  <c r="W326" i="1" s="1"/>
  <c r="U507" i="1"/>
  <c r="W507" i="1" s="1"/>
  <c r="U416" i="1"/>
  <c r="W416" i="1" s="1"/>
  <c r="U450" i="1"/>
  <c r="W450" i="1" s="1"/>
  <c r="U471" i="1"/>
  <c r="W471" i="1" s="1"/>
  <c r="U462" i="1"/>
  <c r="W462" i="1" s="1"/>
  <c r="U357" i="1"/>
  <c r="W357" i="1" s="1"/>
  <c r="U353" i="1"/>
  <c r="W353" i="1" s="1"/>
  <c r="U323" i="1"/>
  <c r="W323" i="1" s="1"/>
  <c r="U318" i="1"/>
  <c r="W318" i="1" s="1"/>
  <c r="U313" i="1"/>
  <c r="W313" i="1" s="1"/>
  <c r="U383" i="1"/>
  <c r="W383" i="1" s="1"/>
  <c r="U389" i="1"/>
  <c r="W389" i="1" s="1"/>
  <c r="U251" i="1"/>
  <c r="W251" i="1" s="1"/>
  <c r="U266" i="1"/>
  <c r="W266" i="1" s="1"/>
  <c r="U282" i="1"/>
  <c r="W282" i="1" s="1"/>
  <c r="U184" i="1"/>
  <c r="W184" i="1" s="1"/>
  <c r="U226" i="1"/>
  <c r="W226" i="1" s="1"/>
  <c r="U118" i="1"/>
  <c r="W118" i="1" s="1"/>
  <c r="U153" i="1"/>
  <c r="W153" i="1" s="1"/>
  <c r="U26" i="1"/>
  <c r="W26" i="1" s="1"/>
  <c r="U25" i="1"/>
  <c r="W25" i="1" s="1"/>
  <c r="U57" i="1"/>
  <c r="W57" i="1" s="1"/>
  <c r="U55" i="1"/>
  <c r="W55" i="1" s="1"/>
  <c r="U99" i="1"/>
  <c r="W99" i="1" s="1"/>
  <c r="U307" i="1"/>
  <c r="W307" i="1" s="1"/>
  <c r="U398" i="1"/>
  <c r="W398" i="1" s="1"/>
  <c r="U397" i="1"/>
  <c r="W397" i="1" s="1"/>
  <c r="U361" i="1"/>
  <c r="W361" i="1" s="1"/>
  <c r="U41" i="1"/>
  <c r="W41" i="1" s="1"/>
  <c r="U362" i="1"/>
  <c r="W362" i="1" s="1"/>
  <c r="U400" i="1"/>
  <c r="W400" i="1" s="1"/>
  <c r="U430" i="1"/>
  <c r="W430" i="1" s="1"/>
  <c r="U420" i="1"/>
  <c r="W420" i="1" s="1"/>
  <c r="U461" i="1"/>
  <c r="W461" i="1" s="1"/>
  <c r="U381" i="1"/>
  <c r="W381" i="1" s="1"/>
  <c r="U343" i="1"/>
  <c r="W343" i="1" s="1"/>
  <c r="U395" i="1"/>
  <c r="W395" i="1" s="1"/>
  <c r="U229" i="1"/>
  <c r="W229" i="1" s="1"/>
  <c r="U52" i="1"/>
  <c r="W52" i="1" s="1"/>
  <c r="U435" i="1"/>
  <c r="W435" i="1" s="1"/>
  <c r="U316" i="1"/>
  <c r="W316" i="1" s="1"/>
  <c r="U370" i="1"/>
  <c r="W370" i="1" s="1"/>
  <c r="U368" i="1"/>
  <c r="W368" i="1" s="1"/>
  <c r="U258" i="1"/>
  <c r="W258" i="1" s="1"/>
  <c r="U276" i="1"/>
  <c r="W276" i="1" s="1"/>
  <c r="U283" i="1"/>
  <c r="W283" i="1" s="1"/>
  <c r="U296" i="1"/>
  <c r="W296" i="1" s="1"/>
  <c r="U228" i="1"/>
  <c r="W228" i="1" s="1"/>
  <c r="U144" i="1"/>
  <c r="W144" i="1" s="1"/>
  <c r="U18" i="1"/>
  <c r="W18" i="1" s="1"/>
  <c r="U429" i="1"/>
  <c r="W429" i="1" s="1"/>
  <c r="U437" i="1"/>
  <c r="W437" i="1" s="1"/>
  <c r="U455" i="1"/>
  <c r="W455" i="1" s="1"/>
  <c r="U19" i="1"/>
  <c r="W19" i="1" s="1"/>
  <c r="U177" i="1"/>
  <c r="W177" i="1" s="1"/>
  <c r="U308" i="1"/>
  <c r="W308" i="1" s="1"/>
  <c r="U511" i="1"/>
  <c r="W511" i="1" s="1"/>
  <c r="U408" i="1"/>
  <c r="W408" i="1" s="1"/>
  <c r="U440" i="1"/>
  <c r="W440" i="1" s="1"/>
  <c r="U470" i="1"/>
  <c r="W470" i="1" s="1"/>
  <c r="U468" i="1"/>
  <c r="W468" i="1" s="1"/>
  <c r="U336" i="1"/>
  <c r="W336" i="1" s="1"/>
  <c r="U277" i="1"/>
  <c r="W277" i="1" s="1"/>
  <c r="U286" i="1"/>
  <c r="W286" i="1" s="1"/>
  <c r="U187" i="1"/>
  <c r="W187" i="1" s="1"/>
  <c r="U239" i="1"/>
  <c r="W239" i="1" s="1"/>
  <c r="U23" i="1"/>
  <c r="W23" i="1" s="1"/>
  <c r="U15" i="1"/>
  <c r="W15" i="1" s="1"/>
  <c r="U27" i="1"/>
  <c r="W27" i="1" s="1"/>
  <c r="U49" i="1"/>
  <c r="W49" i="1" s="1"/>
  <c r="U112" i="1"/>
  <c r="W112" i="1" s="1"/>
  <c r="U334" i="1"/>
  <c r="W334" i="1" s="1"/>
  <c r="U245" i="1"/>
  <c r="W245" i="1" s="1"/>
  <c r="U180" i="1"/>
  <c r="W180" i="1" s="1"/>
  <c r="U36" i="1"/>
  <c r="W36" i="1" s="1"/>
  <c r="U351" i="1"/>
  <c r="W351" i="1" s="1"/>
  <c r="U300" i="1"/>
  <c r="W300" i="1" s="1"/>
  <c r="U364" i="1"/>
  <c r="W364" i="1" s="1"/>
  <c r="U506" i="1"/>
  <c r="W506" i="1" s="1"/>
  <c r="U345" i="1"/>
  <c r="W345" i="1" s="1"/>
  <c r="U338" i="1"/>
  <c r="W338" i="1" s="1"/>
  <c r="U140" i="1"/>
  <c r="W140" i="1" s="1"/>
  <c r="U137" i="1"/>
  <c r="W137" i="1" s="1"/>
  <c r="U154" i="1"/>
  <c r="W154" i="1" s="1"/>
  <c r="U375" i="1"/>
  <c r="W375" i="1" s="1"/>
  <c r="U458" i="1"/>
  <c r="W458" i="1" s="1"/>
  <c r="U299" i="1"/>
  <c r="W299" i="1" s="1"/>
  <c r="U162" i="1"/>
  <c r="W162" i="1" s="1"/>
  <c r="U510" i="1"/>
  <c r="W510" i="1" s="1"/>
  <c r="U413" i="1"/>
  <c r="W413" i="1" s="1"/>
  <c r="U170" i="1"/>
  <c r="W170" i="1" s="1"/>
  <c r="U234" i="1"/>
  <c r="W234" i="1" s="1"/>
  <c r="U447" i="1"/>
  <c r="W447" i="1" s="1"/>
  <c r="U201" i="1"/>
  <c r="W201" i="1" s="1"/>
  <c r="U161" i="1"/>
  <c r="W161" i="1" s="1"/>
  <c r="U129" i="1"/>
  <c r="W129" i="1" s="1"/>
  <c r="U67" i="1"/>
  <c r="W67" i="1" s="1"/>
  <c r="U116" i="1"/>
  <c r="W116" i="1" s="1"/>
  <c r="U442" i="1"/>
  <c r="W442" i="1" s="1"/>
  <c r="U324" i="1"/>
  <c r="W324" i="1" s="1"/>
  <c r="U22" i="1"/>
  <c r="W22" i="1" s="1"/>
  <c r="U515" i="1"/>
  <c r="W515" i="1" s="1"/>
  <c r="U547" i="1"/>
  <c r="W547" i="1" s="1"/>
  <c r="U302" i="1"/>
  <c r="W302" i="1" s="1"/>
  <c r="U373" i="1"/>
  <c r="W373" i="1" s="1"/>
  <c r="U246" i="1"/>
  <c r="W246" i="1" s="1"/>
  <c r="U269" i="1"/>
  <c r="W269" i="1" s="1"/>
  <c r="U287" i="1"/>
  <c r="W287" i="1" s="1"/>
  <c r="U175" i="1"/>
  <c r="W175" i="1" s="1"/>
  <c r="U35" i="1"/>
  <c r="W35" i="1" s="1"/>
  <c r="U97" i="1"/>
  <c r="W97" i="1" s="1"/>
  <c r="U178" i="1"/>
  <c r="W178" i="1" s="1"/>
  <c r="U185" i="1"/>
  <c r="W185" i="1" s="1"/>
  <c r="U422" i="1"/>
  <c r="W422" i="1" s="1"/>
  <c r="U399" i="1"/>
  <c r="W399" i="1" s="1"/>
  <c r="U390" i="1"/>
  <c r="W390" i="1" s="1"/>
  <c r="U196" i="1"/>
  <c r="W196" i="1" s="1"/>
  <c r="U14" i="1"/>
  <c r="W14" i="1" s="1"/>
  <c r="U227" i="1"/>
  <c r="W227" i="1" s="1"/>
  <c r="U125" i="1"/>
  <c r="W125" i="1" s="1"/>
  <c r="U512" i="1"/>
  <c r="W512" i="1" s="1"/>
  <c r="U238" i="1"/>
  <c r="W238" i="1" s="1"/>
  <c r="U202" i="1"/>
  <c r="W202" i="1" s="1"/>
  <c r="U392" i="1"/>
  <c r="W392" i="1" s="1"/>
  <c r="U463" i="1"/>
  <c r="W463" i="1" s="1"/>
  <c r="U152" i="1"/>
  <c r="W152" i="1" s="1"/>
  <c r="U42" i="1"/>
  <c r="W42" i="1" s="1"/>
  <c r="U445" i="1"/>
  <c r="W445" i="1" s="1"/>
  <c r="U236" i="1"/>
  <c r="W236" i="1" s="1"/>
  <c r="U43" i="1"/>
  <c r="W43" i="1" s="1"/>
  <c r="U489" i="1"/>
  <c r="W489" i="1" s="1"/>
  <c r="U419" i="1"/>
  <c r="W419" i="1" s="1"/>
  <c r="U404" i="1"/>
  <c r="W404" i="1" s="1"/>
  <c r="U427" i="1"/>
  <c r="W427" i="1" s="1"/>
  <c r="U327" i="1"/>
  <c r="W327" i="1" s="1"/>
  <c r="U62" i="1"/>
  <c r="W62" i="1" s="1"/>
  <c r="U329" i="1"/>
  <c r="W329" i="1" s="1"/>
  <c r="U89" i="1"/>
  <c r="W89" i="1" s="1"/>
  <c r="U168" i="1"/>
  <c r="W168" i="1" s="1"/>
  <c r="U412" i="1"/>
  <c r="W412" i="1" s="1"/>
  <c r="U74" i="1"/>
  <c r="W74" i="1" s="1"/>
  <c r="U252" i="1"/>
  <c r="W252" i="1" s="1"/>
  <c r="U546" i="1"/>
  <c r="W546" i="1" s="1"/>
  <c r="U444" i="1"/>
  <c r="W444" i="1" s="1"/>
  <c r="U48" i="1"/>
  <c r="W48" i="1" s="1"/>
  <c r="U478" i="1"/>
  <c r="W478" i="1" s="1"/>
  <c r="U525" i="1"/>
  <c r="W525" i="1" s="1"/>
  <c r="U181" i="1"/>
  <c r="W181" i="1" s="1"/>
  <c r="U212" i="1"/>
  <c r="W212" i="1" s="1"/>
  <c r="U481" i="1"/>
  <c r="W481" i="1" s="1"/>
  <c r="U385" i="1"/>
  <c r="W385" i="1" s="1"/>
  <c r="U328" i="1"/>
  <c r="W328" i="1" s="1"/>
  <c r="U254" i="1"/>
  <c r="W254" i="1" s="1"/>
  <c r="U30" i="1"/>
  <c r="W30" i="1" s="1"/>
  <c r="U263" i="1"/>
  <c r="W263" i="1" s="1"/>
  <c r="U244" i="1"/>
  <c r="W244" i="1" s="1"/>
  <c r="U486" i="1"/>
  <c r="W486" i="1" s="1"/>
  <c r="U480" i="1"/>
  <c r="W480" i="1" s="1"/>
  <c r="U421" i="1"/>
  <c r="W421" i="1" s="1"/>
  <c r="U459" i="1"/>
  <c r="W459" i="1" s="1"/>
  <c r="U488" i="1"/>
  <c r="W488" i="1" s="1"/>
  <c r="U417" i="1"/>
  <c r="W417" i="1" s="1"/>
  <c r="U438" i="1"/>
  <c r="W438" i="1" s="1"/>
  <c r="U331" i="1"/>
  <c r="W331" i="1" s="1"/>
  <c r="U253" i="1"/>
  <c r="W253" i="1" s="1"/>
  <c r="U297" i="1"/>
  <c r="W297" i="1" s="1"/>
  <c r="U13" i="1"/>
  <c r="W13" i="1" s="1"/>
  <c r="U432" i="1"/>
  <c r="W432" i="1" s="1"/>
  <c r="U200" i="1"/>
  <c r="W200" i="1" s="1"/>
  <c r="U110" i="1"/>
  <c r="W110" i="1" s="1"/>
  <c r="U206" i="1"/>
  <c r="W206" i="1" s="1"/>
  <c r="U423" i="1"/>
  <c r="W423" i="1" s="1"/>
  <c r="U434" i="1"/>
  <c r="W434" i="1" s="1"/>
  <c r="U538" i="1"/>
  <c r="W538" i="1" s="1"/>
  <c r="U431" i="1"/>
  <c r="W431" i="1" s="1"/>
  <c r="U83" i="1"/>
  <c r="W83" i="1" s="1"/>
  <c r="U475" i="1"/>
  <c r="W475" i="1" s="1"/>
  <c r="U499" i="1"/>
  <c r="W499" i="1" s="1"/>
  <c r="U500" i="1"/>
  <c r="W500" i="1" s="1"/>
  <c r="U342" i="1"/>
  <c r="W342" i="1" s="1"/>
  <c r="U260" i="1"/>
  <c r="W260" i="1" s="1"/>
  <c r="U255" i="1"/>
  <c r="W255" i="1" s="1"/>
  <c r="U291" i="1"/>
  <c r="W291" i="1" s="1"/>
  <c r="U186" i="1"/>
  <c r="W186" i="1" s="1"/>
  <c r="U160" i="1"/>
  <c r="W160" i="1" s="1"/>
  <c r="U396" i="1"/>
  <c r="W396" i="1" s="1"/>
  <c r="U382" i="1"/>
  <c r="W382" i="1" s="1"/>
  <c r="U240" i="1"/>
  <c r="W240" i="1" s="1"/>
  <c r="U360" i="1"/>
  <c r="W360" i="1" s="1"/>
  <c r="U415" i="1"/>
  <c r="W415" i="1" s="1"/>
  <c r="U262" i="1"/>
  <c r="W262" i="1" s="1"/>
  <c r="U457" i="1"/>
  <c r="W457" i="1" s="1"/>
  <c r="U159" i="1"/>
  <c r="W159" i="1" s="1"/>
  <c r="U487" i="1"/>
  <c r="W487" i="1" s="1"/>
  <c r="U453" i="1"/>
  <c r="W453" i="1" s="1"/>
  <c r="U220" i="1"/>
  <c r="W220" i="1" s="1"/>
  <c r="U298" i="1"/>
  <c r="W298" i="1" s="1"/>
  <c r="U492" i="1"/>
  <c r="W492" i="1" s="1"/>
  <c r="U460" i="1"/>
  <c r="W460" i="1" s="1"/>
  <c r="U119" i="1"/>
  <c r="W119" i="1" s="1"/>
  <c r="U386" i="1"/>
  <c r="W386" i="1" s="1"/>
  <c r="U191" i="1"/>
  <c r="W191" i="1" s="1"/>
  <c r="U454" i="1"/>
  <c r="W454" i="1" s="1"/>
  <c r="U288" i="1"/>
  <c r="W288" i="1" s="1"/>
  <c r="U123" i="1"/>
  <c r="W123" i="1" s="1"/>
  <c r="U157" i="1"/>
  <c r="W157" i="1" s="1"/>
  <c r="U197" i="1"/>
  <c r="W197" i="1" s="1"/>
  <c r="U127" i="1"/>
  <c r="W127" i="1" s="1"/>
  <c r="U21" i="1"/>
  <c r="W21" i="1" s="1"/>
  <c r="U145" i="1"/>
  <c r="W145" i="1" s="1"/>
  <c r="U105" i="1"/>
  <c r="W105" i="1" s="1"/>
  <c r="U60" i="1"/>
  <c r="W60" i="1" s="1"/>
  <c r="U294" i="1"/>
  <c r="W294" i="1" s="1"/>
  <c r="U195" i="1"/>
  <c r="W195" i="1" s="1"/>
  <c r="U272" i="1"/>
  <c r="W272" i="1" s="1"/>
  <c r="U222" i="1"/>
  <c r="W222" i="1" s="1"/>
  <c r="U188" i="1"/>
  <c r="W188" i="1" s="1"/>
  <c r="U439" i="1"/>
  <c r="W439" i="1" s="1"/>
  <c r="U171" i="1"/>
  <c r="W171" i="1" s="1"/>
  <c r="U64" i="1"/>
  <c r="W64" i="1" s="1"/>
  <c r="U448" i="1"/>
  <c r="W448" i="1" s="1"/>
  <c r="U411" i="1"/>
  <c r="W411" i="1" s="1"/>
  <c r="U501" i="1"/>
  <c r="W501" i="1" s="1"/>
  <c r="U552" i="1"/>
  <c r="W552" i="1" s="1"/>
  <c r="U541" i="1"/>
  <c r="W541" i="1" s="1"/>
  <c r="U235" i="1"/>
  <c r="W235" i="1" s="1"/>
  <c r="U66" i="1"/>
  <c r="W66" i="1" s="1"/>
  <c r="U443" i="1"/>
  <c r="W443" i="1" s="1"/>
  <c r="U34" i="1"/>
  <c r="W34" i="1" s="1"/>
  <c r="U40" i="1"/>
  <c r="W40" i="1" s="1"/>
  <c r="U491" i="1"/>
  <c r="W491" i="1" s="1"/>
  <c r="U477" i="1"/>
  <c r="W477" i="1" s="1"/>
  <c r="U490" i="1"/>
  <c r="W490" i="1" s="1"/>
  <c r="U550" i="1"/>
  <c r="W550" i="1" s="1"/>
  <c r="U446" i="1"/>
  <c r="W446" i="1" s="1"/>
  <c r="U469" i="1"/>
  <c r="W469" i="1" s="1"/>
  <c r="U102" i="1"/>
  <c r="W102" i="1" s="1"/>
  <c r="U24" i="1"/>
  <c r="W24" i="1" s="1"/>
  <c r="U536" i="1"/>
  <c r="W536" i="1" s="1"/>
  <c r="U380" i="1"/>
  <c r="W380" i="1" s="1"/>
  <c r="U449" i="1"/>
  <c r="W449" i="1" s="1"/>
  <c r="U56" i="1"/>
  <c r="W56" i="1" s="1"/>
  <c r="U50" i="1"/>
  <c r="W50" i="1" s="1"/>
  <c r="U173" i="1"/>
  <c r="W173" i="1" s="1"/>
  <c r="U549" i="1"/>
  <c r="W549" i="1" s="1"/>
  <c r="U136" i="1"/>
  <c r="W136" i="1" s="1"/>
  <c r="U483" i="1"/>
  <c r="W483" i="1" s="1"/>
  <c r="U539" i="1"/>
  <c r="W539" i="1" s="1"/>
  <c r="U456" i="1"/>
  <c r="W456" i="1" s="1"/>
  <c r="U479" i="1"/>
  <c r="W479" i="1" s="1"/>
  <c r="U502" i="1"/>
  <c r="W502" i="1" s="1"/>
  <c r="U121" i="1"/>
  <c r="W121" i="1" s="1"/>
  <c r="U466" i="1"/>
  <c r="W466" i="1" s="1"/>
  <c r="U372" i="1"/>
  <c r="W372" i="1" s="1"/>
  <c r="U37" i="1"/>
  <c r="W37" i="1" s="1"/>
  <c r="U10" i="1"/>
  <c r="W10" i="1" s="1"/>
  <c r="U249" i="1"/>
  <c r="W249" i="1" s="1"/>
  <c r="U134" i="1"/>
  <c r="W134" i="1" s="1"/>
  <c r="U54" i="1"/>
  <c r="W54" i="1" s="1"/>
  <c r="U522" i="1"/>
  <c r="W522" i="1" s="1"/>
  <c r="U545" i="1"/>
  <c r="W545" i="1" s="1"/>
  <c r="U122" i="1"/>
  <c r="W122" i="1" s="1"/>
  <c r="U106" i="1"/>
  <c r="W106" i="1" s="1"/>
  <c r="U403" i="1"/>
  <c r="W403" i="1" s="1"/>
  <c r="U409" i="1"/>
  <c r="W409" i="1" s="1"/>
  <c r="U46" i="1"/>
  <c r="W46" i="1" s="1"/>
  <c r="U530" i="1"/>
  <c r="W530" i="1" s="1"/>
  <c r="U151" i="1"/>
  <c r="W151" i="1" s="1"/>
  <c r="U559" i="1"/>
  <c r="W559" i="1" s="1"/>
  <c r="U482" i="1"/>
  <c r="W482" i="1" s="1"/>
  <c r="U433" i="1"/>
  <c r="W433" i="1" s="1"/>
  <c r="U31" i="1"/>
  <c r="W31" i="1" s="1"/>
  <c r="U250" i="1"/>
  <c r="W250" i="1" s="1"/>
  <c r="U540" i="1"/>
  <c r="W540" i="1" s="1"/>
  <c r="U85" i="1"/>
  <c r="W85" i="1" s="1"/>
  <c r="U75" i="1"/>
  <c r="W75" i="1" s="1"/>
  <c r="U179" i="1"/>
  <c r="W179" i="1" s="1"/>
  <c r="U44" i="1"/>
  <c r="W44" i="1" s="1"/>
  <c r="U391" i="1"/>
  <c r="W391" i="1" s="1"/>
  <c r="U92" i="1"/>
  <c r="W92" i="1" s="1"/>
  <c r="U494" i="1"/>
  <c r="W494" i="1" s="1"/>
  <c r="U38" i="1"/>
  <c r="W38" i="1" s="1"/>
  <c r="U473" i="1"/>
  <c r="W473" i="1" s="1"/>
  <c r="U495" i="1"/>
  <c r="W495" i="1" s="1"/>
  <c r="U472" i="1"/>
  <c r="W472" i="1" s="1"/>
  <c r="U516" i="1"/>
  <c r="W516" i="1" s="1"/>
  <c r="U94" i="1"/>
  <c r="W94" i="1" s="1"/>
  <c r="U84" i="1"/>
  <c r="W84" i="1" s="1"/>
  <c r="U72" i="1"/>
  <c r="W72" i="1" s="1"/>
  <c r="U310" i="1"/>
  <c r="W310" i="1" s="1"/>
  <c r="U394" i="1"/>
  <c r="W394" i="1" s="1"/>
  <c r="U172" i="1"/>
  <c r="W172" i="1" s="1"/>
  <c r="U20" i="1"/>
  <c r="W20" i="1" s="1"/>
  <c r="U88" i="1"/>
  <c r="W88" i="1" s="1"/>
  <c r="U521" i="1"/>
  <c r="W521" i="1" s="1"/>
  <c r="U28" i="1"/>
  <c r="W28" i="1" s="1"/>
  <c r="U504" i="1"/>
  <c r="W504" i="1" s="1"/>
  <c r="U90" i="1"/>
  <c r="W90" i="1" s="1"/>
  <c r="U33" i="1"/>
  <c r="W33" i="1" s="1"/>
  <c r="U555" i="1"/>
  <c r="W555" i="1" s="1"/>
  <c r="U551" i="1"/>
  <c r="W551" i="1" s="1"/>
  <c r="U131" i="1"/>
  <c r="W131" i="1" s="1"/>
  <c r="U284" i="1"/>
  <c r="W284" i="1" s="1"/>
  <c r="U12" i="1"/>
  <c r="W12" i="1" s="1"/>
  <c r="U503" i="1"/>
  <c r="W503" i="1" s="1"/>
  <c r="U532" i="1"/>
  <c r="W532" i="1" s="1"/>
  <c r="U496" i="1"/>
  <c r="W496" i="1" s="1"/>
  <c r="U306" i="1"/>
  <c r="W306" i="1" s="1"/>
  <c r="U553" i="1"/>
  <c r="W553" i="1" s="1"/>
  <c r="U426" i="1"/>
  <c r="W426" i="1" s="1"/>
  <c r="U452" i="1"/>
  <c r="W452" i="1" s="1"/>
  <c r="U164" i="1"/>
  <c r="U371" i="1"/>
  <c r="U527" i="1"/>
  <c r="U554" i="1"/>
  <c r="R382" i="1" l="1"/>
  <c r="R386" i="1"/>
  <c r="W554" i="1"/>
  <c r="R36" i="1"/>
  <c r="W527" i="1"/>
  <c r="R29" i="1"/>
  <c r="R32" i="1"/>
  <c r="W371" i="1"/>
  <c r="R248" i="1"/>
  <c r="R293" i="1"/>
  <c r="R379" i="1"/>
  <c r="W164" i="1"/>
  <c r="T379" i="1" l="1"/>
  <c r="V379" i="1"/>
  <c r="X379" i="1" s="1"/>
  <c r="V32" i="1"/>
  <c r="X32" i="1" s="1"/>
  <c r="T32" i="1"/>
  <c r="V293" i="1"/>
  <c r="X293" i="1" s="1"/>
  <c r="T293" i="1"/>
  <c r="V29" i="1"/>
  <c r="X29" i="1" s="1"/>
  <c r="T29" i="1"/>
  <c r="V386" i="1"/>
  <c r="X386" i="1" s="1"/>
  <c r="T386" i="1"/>
  <c r="T36" i="1"/>
  <c r="V36" i="1"/>
  <c r="X36" i="1" s="1"/>
  <c r="T248" i="1"/>
  <c r="V248" i="1"/>
  <c r="X248" i="1" s="1"/>
  <c r="T382" i="1"/>
  <c r="V382" i="1"/>
  <c r="X382" i="1" s="1"/>
  <c r="Q497" i="1"/>
  <c r="R497" i="1" s="1"/>
  <c r="Y36" i="1" l="1"/>
  <c r="Z36" i="1"/>
  <c r="Y29" i="1"/>
  <c r="Z29" i="1"/>
  <c r="Y32" i="1"/>
  <c r="Z32" i="1"/>
  <c r="Y382" i="1"/>
  <c r="Z382" i="1"/>
  <c r="Y248" i="1"/>
  <c r="Z248" i="1"/>
  <c r="Y379" i="1"/>
  <c r="Z379" i="1"/>
  <c r="V497" i="1"/>
  <c r="X497" i="1" s="1"/>
  <c r="T497" i="1"/>
  <c r="Y386" i="1"/>
  <c r="Z386" i="1"/>
  <c r="Y293" i="1"/>
  <c r="Z293" i="1"/>
  <c r="Q387" i="1"/>
  <c r="R387" i="1" s="1"/>
  <c r="Q148" i="1"/>
  <c r="R148" i="1" s="1"/>
  <c r="Q305" i="1"/>
  <c r="R305" i="1" s="1"/>
  <c r="T387" i="1" l="1"/>
  <c r="V387" i="1"/>
  <c r="X387" i="1" s="1"/>
  <c r="V148" i="1"/>
  <c r="X148" i="1" s="1"/>
  <c r="T148" i="1"/>
  <c r="V305" i="1"/>
  <c r="X305" i="1" s="1"/>
  <c r="T305" i="1"/>
  <c r="Z497" i="1"/>
  <c r="Y497" i="1"/>
  <c r="Q242" i="1"/>
  <c r="R242" i="1" s="1"/>
  <c r="Q309" i="1"/>
  <c r="R309" i="1" s="1"/>
  <c r="Q304" i="1"/>
  <c r="R304" i="1" s="1"/>
  <c r="Z148" i="1" l="1"/>
  <c r="Y148" i="1"/>
  <c r="V309" i="1"/>
  <c r="X309" i="1" s="1"/>
  <c r="T309" i="1"/>
  <c r="Z387" i="1"/>
  <c r="Y387" i="1"/>
  <c r="T304" i="1"/>
  <c r="V304" i="1"/>
  <c r="X304" i="1" s="1"/>
  <c r="V242" i="1"/>
  <c r="X242" i="1" s="1"/>
  <c r="T242" i="1"/>
  <c r="Y305" i="1"/>
  <c r="Z305" i="1"/>
  <c r="Q436" i="1"/>
  <c r="R436" i="1" s="1"/>
  <c r="Q441" i="1"/>
  <c r="R441" i="1" s="1"/>
  <c r="Q451" i="1"/>
  <c r="R451" i="1" s="1"/>
  <c r="Q407" i="1"/>
  <c r="R407" i="1" s="1"/>
  <c r="Z309" i="1" l="1"/>
  <c r="Y309" i="1"/>
  <c r="T407" i="1"/>
  <c r="V407" i="1"/>
  <c r="X407" i="1" s="1"/>
  <c r="V441" i="1"/>
  <c r="X441" i="1" s="1"/>
  <c r="T441" i="1"/>
  <c r="Z304" i="1"/>
  <c r="Y304" i="1"/>
  <c r="T451" i="1"/>
  <c r="V451" i="1"/>
  <c r="X451" i="1" s="1"/>
  <c r="V436" i="1"/>
  <c r="X436" i="1" s="1"/>
  <c r="T436" i="1"/>
  <c r="Z242" i="1"/>
  <c r="Y242" i="1"/>
  <c r="Q476" i="1"/>
  <c r="R476" i="1" s="1"/>
  <c r="Q406" i="1"/>
  <c r="R406" i="1" s="1"/>
  <c r="Q405" i="1"/>
  <c r="R405" i="1" s="1"/>
  <c r="V406" i="1" l="1"/>
  <c r="X406" i="1" s="1"/>
  <c r="T406" i="1"/>
  <c r="Y407" i="1"/>
  <c r="Z407" i="1"/>
  <c r="T476" i="1"/>
  <c r="V476" i="1"/>
  <c r="X476" i="1" s="1"/>
  <c r="Y436" i="1"/>
  <c r="Z436" i="1"/>
  <c r="Y451" i="1"/>
  <c r="Z451" i="1"/>
  <c r="V405" i="1"/>
  <c r="X405" i="1" s="1"/>
  <c r="T405" i="1"/>
  <c r="Y441" i="1"/>
  <c r="Z441" i="1"/>
  <c r="Q369" i="1"/>
  <c r="R369" i="1" s="1"/>
  <c r="Y405" i="1" l="1"/>
  <c r="Z405" i="1"/>
  <c r="V369" i="1"/>
  <c r="X369" i="1" s="1"/>
  <c r="T369" i="1"/>
  <c r="Y476" i="1"/>
  <c r="Z476" i="1"/>
  <c r="Y406" i="1"/>
  <c r="Z406" i="1"/>
  <c r="Q322" i="1"/>
  <c r="R322" i="1" s="1"/>
  <c r="Q359" i="1"/>
  <c r="R359" i="1" s="1"/>
  <c r="Q315" i="1"/>
  <c r="R315" i="1" s="1"/>
  <c r="Q348" i="1"/>
  <c r="R348" i="1" s="1"/>
  <c r="Q356" i="1"/>
  <c r="R356" i="1" s="1"/>
  <c r="Q217" i="1"/>
  <c r="R217" i="1" s="1"/>
  <c r="Q215" i="1"/>
  <c r="R215" i="1" s="1"/>
  <c r="V348" i="1" l="1"/>
  <c r="X348" i="1" s="1"/>
  <c r="T348" i="1"/>
  <c r="V215" i="1"/>
  <c r="X215" i="1" s="1"/>
  <c r="T215" i="1"/>
  <c r="T315" i="1"/>
  <c r="V315" i="1"/>
  <c r="X315" i="1" s="1"/>
  <c r="Y369" i="1"/>
  <c r="Z369" i="1"/>
  <c r="T217" i="1"/>
  <c r="V217" i="1"/>
  <c r="X217" i="1" s="1"/>
  <c r="V359" i="1"/>
  <c r="X359" i="1" s="1"/>
  <c r="T359" i="1"/>
  <c r="T356" i="1"/>
  <c r="V356" i="1"/>
  <c r="X356" i="1" s="1"/>
  <c r="T322" i="1"/>
  <c r="V322" i="1"/>
  <c r="X322" i="1" s="1"/>
  <c r="Q484" i="1"/>
  <c r="R484" i="1" s="1"/>
  <c r="Q485" i="1"/>
  <c r="R485" i="1" s="1"/>
  <c r="Q531" i="1"/>
  <c r="R531" i="1" s="1"/>
  <c r="Q513" i="1"/>
  <c r="R513" i="1" s="1"/>
  <c r="Q548" i="1"/>
  <c r="R548" i="1" s="1"/>
  <c r="V513" i="1" l="1"/>
  <c r="X513" i="1" s="1"/>
  <c r="T513" i="1"/>
  <c r="Y322" i="1"/>
  <c r="Z322" i="1"/>
  <c r="T531" i="1"/>
  <c r="V531" i="1"/>
  <c r="X531" i="1" s="1"/>
  <c r="Z359" i="1"/>
  <c r="Y359" i="1"/>
  <c r="Z215" i="1"/>
  <c r="Y215" i="1"/>
  <c r="T485" i="1"/>
  <c r="V485" i="1"/>
  <c r="X485" i="1" s="1"/>
  <c r="Z356" i="1"/>
  <c r="Y356" i="1"/>
  <c r="Z217" i="1"/>
  <c r="Y217" i="1"/>
  <c r="Z315" i="1"/>
  <c r="Y315" i="1"/>
  <c r="T548" i="1"/>
  <c r="V548" i="1"/>
  <c r="X548" i="1" s="1"/>
  <c r="V484" i="1"/>
  <c r="X484" i="1" s="1"/>
  <c r="T484" i="1"/>
  <c r="Y348" i="1"/>
  <c r="Z348" i="1"/>
  <c r="Q234" i="1"/>
  <c r="R234" i="1" s="1"/>
  <c r="Q174" i="1"/>
  <c r="R174" i="1" s="1"/>
  <c r="Q199" i="1"/>
  <c r="R199" i="1" s="1"/>
  <c r="Q190" i="1"/>
  <c r="R190" i="1" s="1"/>
  <c r="Q192" i="1"/>
  <c r="R192" i="1" s="1"/>
  <c r="Q203" i="1"/>
  <c r="R203" i="1" s="1"/>
  <c r="Q247" i="1"/>
  <c r="R247" i="1" s="1"/>
  <c r="Q275" i="1"/>
  <c r="R275" i="1" s="1"/>
  <c r="Q273" i="1"/>
  <c r="R273" i="1" s="1"/>
  <c r="V275" i="1" l="1"/>
  <c r="X275" i="1" s="1"/>
  <c r="T275" i="1"/>
  <c r="T190" i="1"/>
  <c r="V190" i="1"/>
  <c r="X190" i="1" s="1"/>
  <c r="Z548" i="1"/>
  <c r="Y548" i="1"/>
  <c r="Y485" i="1"/>
  <c r="Z485" i="1"/>
  <c r="T247" i="1"/>
  <c r="V247" i="1"/>
  <c r="X247" i="1" s="1"/>
  <c r="V199" i="1"/>
  <c r="X199" i="1" s="1"/>
  <c r="T199" i="1"/>
  <c r="T203" i="1"/>
  <c r="V203" i="1"/>
  <c r="X203" i="1" s="1"/>
  <c r="T174" i="1"/>
  <c r="V174" i="1"/>
  <c r="X174" i="1" s="1"/>
  <c r="Z531" i="1"/>
  <c r="Y531" i="1"/>
  <c r="T273" i="1"/>
  <c r="V273" i="1"/>
  <c r="X273" i="1" s="1"/>
  <c r="V192" i="1"/>
  <c r="X192" i="1" s="1"/>
  <c r="T192" i="1"/>
  <c r="V234" i="1"/>
  <c r="X234" i="1" s="1"/>
  <c r="T234" i="1"/>
  <c r="Y484" i="1"/>
  <c r="Z484" i="1"/>
  <c r="Y513" i="1"/>
  <c r="Z513" i="1"/>
  <c r="Q285" i="1"/>
  <c r="R285" i="1" s="1"/>
  <c r="Q292" i="1"/>
  <c r="R292" i="1" s="1"/>
  <c r="Q295" i="1"/>
  <c r="R295" i="1" s="1"/>
  <c r="Q120" i="1"/>
  <c r="R120" i="1" s="1"/>
  <c r="T120" i="1" l="1"/>
  <c r="V120" i="1"/>
  <c r="X120" i="1" s="1"/>
  <c r="Z273" i="1"/>
  <c r="Y273" i="1"/>
  <c r="Z174" i="1"/>
  <c r="Y174" i="1"/>
  <c r="Z190" i="1"/>
  <c r="Y190" i="1"/>
  <c r="T295" i="1"/>
  <c r="V295" i="1"/>
  <c r="X295" i="1" s="1"/>
  <c r="Y234" i="1"/>
  <c r="Z234" i="1"/>
  <c r="Y199" i="1"/>
  <c r="Z199" i="1"/>
  <c r="T292" i="1"/>
  <c r="V292" i="1"/>
  <c r="X292" i="1" s="1"/>
  <c r="Y203" i="1"/>
  <c r="Z203" i="1"/>
  <c r="Z247" i="1"/>
  <c r="Y247" i="1"/>
  <c r="V285" i="1"/>
  <c r="X285" i="1" s="1"/>
  <c r="T285" i="1"/>
  <c r="Y192" i="1"/>
  <c r="Z192" i="1"/>
  <c r="Z275" i="1"/>
  <c r="Y275" i="1"/>
  <c r="Q17" i="1"/>
  <c r="R17" i="1" s="1"/>
  <c r="Q63" i="1"/>
  <c r="R63" i="1" s="1"/>
  <c r="Q113" i="1"/>
  <c r="R113" i="1" s="1"/>
  <c r="Q111" i="1"/>
  <c r="R111" i="1" s="1"/>
  <c r="V63" i="1" l="1"/>
  <c r="X63" i="1" s="1"/>
  <c r="T63" i="1"/>
  <c r="T111" i="1"/>
  <c r="V111" i="1"/>
  <c r="X111" i="1" s="1"/>
  <c r="Y295" i="1"/>
  <c r="Z295" i="1"/>
  <c r="Y120" i="1"/>
  <c r="Z120" i="1"/>
  <c r="Z292" i="1"/>
  <c r="Y292" i="1"/>
  <c r="T17" i="1"/>
  <c r="V17" i="1"/>
  <c r="X17" i="1" s="1"/>
  <c r="V113" i="1"/>
  <c r="X113" i="1" s="1"/>
  <c r="T113" i="1"/>
  <c r="Z285" i="1"/>
  <c r="Y285" i="1"/>
  <c r="Q301" i="1"/>
  <c r="R301" i="1" s="1"/>
  <c r="Q101" i="1"/>
  <c r="R101" i="1" s="1"/>
  <c r="Q452" i="1"/>
  <c r="R452" i="1" s="1"/>
  <c r="Q426" i="1"/>
  <c r="R426" i="1" s="1"/>
  <c r="Q306" i="1"/>
  <c r="R306" i="1" s="1"/>
  <c r="Q553" i="1"/>
  <c r="R553" i="1" s="1"/>
  <c r="Q532" i="1"/>
  <c r="R532" i="1" s="1"/>
  <c r="Q496" i="1"/>
  <c r="R496" i="1" s="1"/>
  <c r="Q12" i="1"/>
  <c r="R12" i="1" s="1"/>
  <c r="Q284" i="1"/>
  <c r="R284" i="1" s="1"/>
  <c r="Q503" i="1"/>
  <c r="R503" i="1" s="1"/>
  <c r="Q551" i="1"/>
  <c r="R551" i="1" s="1"/>
  <c r="Q131" i="1"/>
  <c r="R131" i="1" s="1"/>
  <c r="Q555" i="1"/>
  <c r="R555" i="1" s="1"/>
  <c r="Q90" i="1"/>
  <c r="R90" i="1" s="1"/>
  <c r="Q33" i="1"/>
  <c r="R33" i="1" s="1"/>
  <c r="Q310" i="1"/>
  <c r="R310" i="1" s="1"/>
  <c r="Q172" i="1"/>
  <c r="R172" i="1" s="1"/>
  <c r="Q521" i="1"/>
  <c r="R521" i="1" s="1"/>
  <c r="Q28" i="1"/>
  <c r="R28" i="1" s="1"/>
  <c r="Q394" i="1"/>
  <c r="R394" i="1" s="1"/>
  <c r="Q20" i="1"/>
  <c r="R20" i="1" s="1"/>
  <c r="Q504" i="1"/>
  <c r="R504" i="1" s="1"/>
  <c r="Q88" i="1"/>
  <c r="R88" i="1" s="1"/>
  <c r="Q72" i="1"/>
  <c r="R72" i="1" s="1"/>
  <c r="Q84" i="1"/>
  <c r="R84" i="1" s="1"/>
  <c r="Q94" i="1"/>
  <c r="R94" i="1" s="1"/>
  <c r="Q472" i="1"/>
  <c r="R472" i="1" s="1"/>
  <c r="Q516" i="1"/>
  <c r="R516" i="1" s="1"/>
  <c r="Q38" i="1"/>
  <c r="R38" i="1" s="1"/>
  <c r="Q473" i="1"/>
  <c r="R473" i="1" s="1"/>
  <c r="Q495" i="1"/>
  <c r="R495" i="1" s="1"/>
  <c r="Q391" i="1"/>
  <c r="R391" i="1" s="1"/>
  <c r="Q494" i="1"/>
  <c r="R494" i="1" s="1"/>
  <c r="Q44" i="1"/>
  <c r="R44" i="1" s="1"/>
  <c r="Q92" i="1"/>
  <c r="R92" i="1" s="1"/>
  <c r="Q250" i="1"/>
  <c r="R250" i="1" s="1"/>
  <c r="Q179" i="1"/>
  <c r="R179" i="1" s="1"/>
  <c r="Q75" i="1"/>
  <c r="R75" i="1" s="1"/>
  <c r="Q85" i="1"/>
  <c r="R85" i="1" s="1"/>
  <c r="Q540" i="1"/>
  <c r="R540" i="1" s="1"/>
  <c r="Q433" i="1"/>
  <c r="R433" i="1" s="1"/>
  <c r="Q482" i="1"/>
  <c r="R482" i="1" s="1"/>
  <c r="Q31" i="1"/>
  <c r="R31" i="1" s="1"/>
  <c r="Q559" i="1"/>
  <c r="R559" i="1" s="1"/>
  <c r="Q151" i="1"/>
  <c r="R151" i="1" s="1"/>
  <c r="Q530" i="1"/>
  <c r="R530" i="1" s="1"/>
  <c r="Q46" i="1"/>
  <c r="R46" i="1" s="1"/>
  <c r="Q106" i="1"/>
  <c r="R106" i="1" s="1"/>
  <c r="Q409" i="1"/>
  <c r="R409" i="1" s="1"/>
  <c r="Q403" i="1"/>
  <c r="R403" i="1" s="1"/>
  <c r="Q122" i="1"/>
  <c r="R122" i="1" s="1"/>
  <c r="Q249" i="1"/>
  <c r="R249" i="1" s="1"/>
  <c r="Q10" i="1"/>
  <c r="R10" i="1" s="1"/>
  <c r="Q545" i="1"/>
  <c r="R545" i="1" s="1"/>
  <c r="Q37" i="1"/>
  <c r="R37" i="1" s="1"/>
  <c r="Q522" i="1"/>
  <c r="R522" i="1" s="1"/>
  <c r="Q54" i="1"/>
  <c r="R54" i="1" s="1"/>
  <c r="Q134" i="1"/>
  <c r="R134" i="1" s="1"/>
  <c r="Q136" i="1"/>
  <c r="R136" i="1" s="1"/>
  <c r="Q479" i="1"/>
  <c r="R479" i="1" s="1"/>
  <c r="Q456" i="1"/>
  <c r="R456" i="1" s="1"/>
  <c r="Q173" i="1"/>
  <c r="R173" i="1" s="1"/>
  <c r="Q372" i="1"/>
  <c r="R372" i="1" s="1"/>
  <c r="Q549" i="1"/>
  <c r="R549" i="1" s="1"/>
  <c r="Q121" i="1"/>
  <c r="R121" i="1" s="1"/>
  <c r="Q466" i="1"/>
  <c r="R466" i="1" s="1"/>
  <c r="Q539" i="1"/>
  <c r="R539" i="1" s="1"/>
  <c r="Q483" i="1"/>
  <c r="R483" i="1" s="1"/>
  <c r="Q502" i="1"/>
  <c r="R502" i="1" s="1"/>
  <c r="Q50" i="1"/>
  <c r="R50" i="1" s="1"/>
  <c r="Q536" i="1"/>
  <c r="R536" i="1" s="1"/>
  <c r="Q24" i="1"/>
  <c r="R24" i="1" s="1"/>
  <c r="Q380" i="1"/>
  <c r="R380" i="1" s="1"/>
  <c r="Q449" i="1"/>
  <c r="R449" i="1" s="1"/>
  <c r="Q56" i="1"/>
  <c r="R56" i="1" s="1"/>
  <c r="Q477" i="1"/>
  <c r="R477" i="1" s="1"/>
  <c r="Q490" i="1"/>
  <c r="R490" i="1" s="1"/>
  <c r="Q102" i="1"/>
  <c r="R102" i="1" s="1"/>
  <c r="Q491" i="1"/>
  <c r="R491" i="1" s="1"/>
  <c r="Q446" i="1"/>
  <c r="R446" i="1" s="1"/>
  <c r="Q550" i="1"/>
  <c r="R550" i="1" s="1"/>
  <c r="Q469" i="1"/>
  <c r="R469" i="1" s="1"/>
  <c r="Q541" i="1"/>
  <c r="R541" i="1" s="1"/>
  <c r="Q443" i="1"/>
  <c r="R443" i="1" s="1"/>
  <c r="Q66" i="1"/>
  <c r="R66" i="1" s="1"/>
  <c r="Q411" i="1"/>
  <c r="R411" i="1" s="1"/>
  <c r="Q40" i="1"/>
  <c r="R40" i="1" s="1"/>
  <c r="Q34" i="1"/>
  <c r="R34" i="1" s="1"/>
  <c r="Q501" i="1"/>
  <c r="R501" i="1" s="1"/>
  <c r="Q448" i="1"/>
  <c r="R448" i="1" s="1"/>
  <c r="Q552" i="1"/>
  <c r="R552" i="1" s="1"/>
  <c r="Q235" i="1"/>
  <c r="R235" i="1" s="1"/>
  <c r="Q188" i="1"/>
  <c r="R188" i="1" s="1"/>
  <c r="Q64" i="1"/>
  <c r="R64" i="1" s="1"/>
  <c r="Q222" i="1"/>
  <c r="R222" i="1" s="1"/>
  <c r="Q294" i="1"/>
  <c r="R294" i="1" s="1"/>
  <c r="Q60" i="1"/>
  <c r="R60" i="1" s="1"/>
  <c r="Q171" i="1"/>
  <c r="R171" i="1" s="1"/>
  <c r="Q439" i="1"/>
  <c r="R439" i="1" s="1"/>
  <c r="Q105" i="1"/>
  <c r="R105" i="1" s="1"/>
  <c r="Q195" i="1"/>
  <c r="R195" i="1" s="1"/>
  <c r="Q272" i="1"/>
  <c r="R272" i="1" s="1"/>
  <c r="Q127" i="1"/>
  <c r="R127" i="1" s="1"/>
  <c r="Q197" i="1"/>
  <c r="R197" i="1" s="1"/>
  <c r="Q145" i="1"/>
  <c r="R145" i="1" s="1"/>
  <c r="Q21" i="1"/>
  <c r="R21" i="1" s="1"/>
  <c r="Q454" i="1"/>
  <c r="R454" i="1" s="1"/>
  <c r="Q157" i="1"/>
  <c r="R157" i="1" s="1"/>
  <c r="Q123" i="1"/>
  <c r="R123" i="1" s="1"/>
  <c r="Q191" i="1"/>
  <c r="R191" i="1" s="1"/>
  <c r="Q288" i="1"/>
  <c r="R288" i="1" s="1"/>
  <c r="Q298" i="1"/>
  <c r="R298" i="1" s="1"/>
  <c r="Q460" i="1"/>
  <c r="R460" i="1" s="1"/>
  <c r="Q119" i="1"/>
  <c r="R119" i="1" s="1"/>
  <c r="Q492" i="1"/>
  <c r="R492" i="1" s="1"/>
  <c r="Q415" i="1"/>
  <c r="R415" i="1" s="1"/>
  <c r="Q457" i="1"/>
  <c r="R457" i="1" s="1"/>
  <c r="Q159" i="1"/>
  <c r="R159" i="1" s="1"/>
  <c r="Q360" i="1"/>
  <c r="R360" i="1" s="1"/>
  <c r="Q487" i="1"/>
  <c r="R487" i="1" s="1"/>
  <c r="Q220" i="1"/>
  <c r="R220" i="1" s="1"/>
  <c r="Q262" i="1"/>
  <c r="R262" i="1" s="1"/>
  <c r="Q453" i="1"/>
  <c r="R453" i="1" s="1"/>
  <c r="Q500" i="1"/>
  <c r="R500" i="1" s="1"/>
  <c r="Q160" i="1"/>
  <c r="R160" i="1" s="1"/>
  <c r="Q110" i="1"/>
  <c r="R110" i="1" s="1"/>
  <c r="Q396" i="1"/>
  <c r="R396" i="1" s="1"/>
  <c r="Q186" i="1"/>
  <c r="R186" i="1" s="1"/>
  <c r="Q475" i="1"/>
  <c r="R475" i="1" s="1"/>
  <c r="Q206" i="1"/>
  <c r="R206" i="1" s="1"/>
  <c r="Q499" i="1"/>
  <c r="R499" i="1" s="1"/>
  <c r="Q423" i="1"/>
  <c r="R423" i="1" s="1"/>
  <c r="Q291" i="1"/>
  <c r="R291" i="1" s="1"/>
  <c r="Q538" i="1"/>
  <c r="R538" i="1" s="1"/>
  <c r="Q342" i="1"/>
  <c r="R342" i="1" s="1"/>
  <c r="Q255" i="1"/>
  <c r="R255" i="1" s="1"/>
  <c r="Q434" i="1"/>
  <c r="R434" i="1" s="1"/>
  <c r="Q83" i="1"/>
  <c r="R83" i="1" s="1"/>
  <c r="Q260" i="1"/>
  <c r="R260" i="1" s="1"/>
  <c r="Q431" i="1"/>
  <c r="R431" i="1" s="1"/>
  <c r="Q200" i="1"/>
  <c r="R200" i="1" s="1"/>
  <c r="Q13" i="1"/>
  <c r="R13" i="1" s="1"/>
  <c r="Q253" i="1"/>
  <c r="R253" i="1" s="1"/>
  <c r="Q488" i="1"/>
  <c r="R488" i="1" s="1"/>
  <c r="Q438" i="1"/>
  <c r="R438" i="1" s="1"/>
  <c r="Q331" i="1"/>
  <c r="R331" i="1" s="1"/>
  <c r="Q297" i="1"/>
  <c r="R297" i="1" s="1"/>
  <c r="Q432" i="1"/>
  <c r="R432" i="1" s="1"/>
  <c r="Q417" i="1"/>
  <c r="R417" i="1" s="1"/>
  <c r="Q459" i="1"/>
  <c r="R459" i="1" s="1"/>
  <c r="Q421" i="1"/>
  <c r="R421" i="1" s="1"/>
  <c r="Q480" i="1"/>
  <c r="R480" i="1" s="1"/>
  <c r="Q385" i="1"/>
  <c r="R385" i="1" s="1"/>
  <c r="Q244" i="1"/>
  <c r="R244" i="1" s="1"/>
  <c r="Q328" i="1"/>
  <c r="R328" i="1" s="1"/>
  <c r="Q254" i="1"/>
  <c r="R254" i="1" s="1"/>
  <c r="Q486" i="1"/>
  <c r="R486" i="1" s="1"/>
  <c r="Q30" i="1"/>
  <c r="R30" i="1" s="1"/>
  <c r="Q263" i="1"/>
  <c r="R263" i="1" s="1"/>
  <c r="Q181" i="1"/>
  <c r="R181" i="1" s="1"/>
  <c r="Q48" i="1"/>
  <c r="R48" i="1" s="1"/>
  <c r="Q478" i="1"/>
  <c r="R478" i="1" s="1"/>
  <c r="Q546" i="1"/>
  <c r="R546" i="1" s="1"/>
  <c r="Q444" i="1"/>
  <c r="R444" i="1" s="1"/>
  <c r="Q212" i="1"/>
  <c r="R212" i="1" s="1"/>
  <c r="Q481" i="1"/>
  <c r="R481" i="1" s="1"/>
  <c r="Q525" i="1"/>
  <c r="R525" i="1" s="1"/>
  <c r="Q252" i="1"/>
  <c r="R252" i="1" s="1"/>
  <c r="Q74" i="1"/>
  <c r="R74" i="1" s="1"/>
  <c r="Q412" i="1"/>
  <c r="R412" i="1" s="1"/>
  <c r="Q168" i="1"/>
  <c r="R168" i="1" s="1"/>
  <c r="Q89" i="1"/>
  <c r="R89" i="1" s="1"/>
  <c r="Q62" i="1"/>
  <c r="R62" i="1" s="1"/>
  <c r="Q329" i="1"/>
  <c r="R329" i="1" s="1"/>
  <c r="Q327" i="1"/>
  <c r="R327" i="1" s="1"/>
  <c r="Q427" i="1"/>
  <c r="R427" i="1" s="1"/>
  <c r="Q404" i="1"/>
  <c r="R404" i="1" s="1"/>
  <c r="Q489" i="1"/>
  <c r="R489" i="1" s="1"/>
  <c r="Q419" i="1"/>
  <c r="R419" i="1" s="1"/>
  <c r="Q43" i="1"/>
  <c r="R43" i="1" s="1"/>
  <c r="Q445" i="1"/>
  <c r="R445" i="1" s="1"/>
  <c r="Q236" i="1"/>
  <c r="R236" i="1" s="1"/>
  <c r="Q463" i="1"/>
  <c r="R463" i="1" s="1"/>
  <c r="Q152" i="1"/>
  <c r="R152" i="1" s="1"/>
  <c r="Q42" i="1"/>
  <c r="R42" i="1" s="1"/>
  <c r="Q392" i="1"/>
  <c r="R392" i="1" s="1"/>
  <c r="Q399" i="1"/>
  <c r="R399" i="1" s="1"/>
  <c r="Q238" i="1"/>
  <c r="R238" i="1" s="1"/>
  <c r="Q125" i="1"/>
  <c r="R125" i="1" s="1"/>
  <c r="Q390" i="1"/>
  <c r="R390" i="1" s="1"/>
  <c r="Q422" i="1"/>
  <c r="R422" i="1" s="1"/>
  <c r="Q14" i="1"/>
  <c r="R14" i="1" s="1"/>
  <c r="Q512" i="1"/>
  <c r="R512" i="1" s="1"/>
  <c r="Q196" i="1"/>
  <c r="R196" i="1" s="1"/>
  <c r="Q227" i="1"/>
  <c r="R227" i="1" s="1"/>
  <c r="Q202" i="1"/>
  <c r="R202" i="1" s="1"/>
  <c r="Q324" i="1"/>
  <c r="R324" i="1" s="1"/>
  <c r="Q287" i="1"/>
  <c r="R287" i="1" s="1"/>
  <c r="Q97" i="1"/>
  <c r="R97" i="1" s="1"/>
  <c r="Q442" i="1"/>
  <c r="R442" i="1" s="1"/>
  <c r="Q178" i="1"/>
  <c r="R178" i="1" s="1"/>
  <c r="Q246" i="1"/>
  <c r="R246" i="1" s="1"/>
  <c r="Q35" i="1"/>
  <c r="R35" i="1" s="1"/>
  <c r="Q302" i="1"/>
  <c r="R302" i="1" s="1"/>
  <c r="Q269" i="1"/>
  <c r="R269" i="1" s="1"/>
  <c r="Q515" i="1"/>
  <c r="R515" i="1" s="1"/>
  <c r="Q547" i="1"/>
  <c r="R547" i="1" s="1"/>
  <c r="Q175" i="1"/>
  <c r="R175" i="1" s="1"/>
  <c r="Q373" i="1"/>
  <c r="R373" i="1" s="1"/>
  <c r="Q22" i="1"/>
  <c r="R22" i="1" s="1"/>
  <c r="Q185" i="1"/>
  <c r="R185" i="1" s="1"/>
  <c r="Q129" i="1"/>
  <c r="R129" i="1" s="1"/>
  <c r="Q170" i="1"/>
  <c r="R170" i="1" s="1"/>
  <c r="Q116" i="1"/>
  <c r="R116" i="1" s="1"/>
  <c r="Q510" i="1"/>
  <c r="R510" i="1" s="1"/>
  <c r="Q299" i="1"/>
  <c r="R299" i="1" s="1"/>
  <c r="Q67" i="1"/>
  <c r="R67" i="1" s="1"/>
  <c r="Q447" i="1"/>
  <c r="R447" i="1" s="1"/>
  <c r="Q458" i="1"/>
  <c r="R458" i="1" s="1"/>
  <c r="Q375" i="1"/>
  <c r="R375" i="1" s="1"/>
  <c r="Q161" i="1"/>
  <c r="R161" i="1" s="1"/>
  <c r="Q413" i="1"/>
  <c r="R413" i="1" s="1"/>
  <c r="Q162" i="1"/>
  <c r="R162" i="1" s="1"/>
  <c r="Q201" i="1"/>
  <c r="R201" i="1" s="1"/>
  <c r="Q338" i="1"/>
  <c r="R338" i="1" s="1"/>
  <c r="Q506" i="1"/>
  <c r="R506" i="1" s="1"/>
  <c r="Q137" i="1"/>
  <c r="R137" i="1" s="1"/>
  <c r="Q154" i="1"/>
  <c r="R154" i="1" s="1"/>
  <c r="Q140" i="1"/>
  <c r="R140" i="1" s="1"/>
  <c r="Q345" i="1"/>
  <c r="R345" i="1" s="1"/>
  <c r="Q300" i="1"/>
  <c r="R300" i="1" s="1"/>
  <c r="Q364" i="1"/>
  <c r="R364" i="1" s="1"/>
  <c r="Q239" i="1"/>
  <c r="Q277" i="1"/>
  <c r="R277" i="1" s="1"/>
  <c r="Q245" i="1"/>
  <c r="R245" i="1" s="1"/>
  <c r="Q49" i="1"/>
  <c r="R49" i="1" s="1"/>
  <c r="Q187" i="1"/>
  <c r="R187" i="1" s="1"/>
  <c r="Q511" i="1"/>
  <c r="R511" i="1" s="1"/>
  <c r="Q15" i="1"/>
  <c r="R15" i="1" s="1"/>
  <c r="Q408" i="1"/>
  <c r="R408" i="1" s="1"/>
  <c r="Q334" i="1"/>
  <c r="R334" i="1" s="1"/>
  <c r="Q336" i="1"/>
  <c r="R336" i="1" s="1"/>
  <c r="Q180" i="1"/>
  <c r="R180" i="1" s="1"/>
  <c r="Q27" i="1"/>
  <c r="R27" i="1" s="1"/>
  <c r="Q308" i="1"/>
  <c r="R308" i="1" s="1"/>
  <c r="Q286" i="1"/>
  <c r="R286" i="1" s="1"/>
  <c r="Q351" i="1"/>
  <c r="R351" i="1" s="1"/>
  <c r="Q468" i="1"/>
  <c r="R468" i="1" s="1"/>
  <c r="Q112" i="1"/>
  <c r="R112" i="1" s="1"/>
  <c r="Q470" i="1"/>
  <c r="R470" i="1" s="1"/>
  <c r="Q440" i="1"/>
  <c r="R440" i="1" s="1"/>
  <c r="Q23" i="1"/>
  <c r="R23" i="1" s="1"/>
  <c r="Q368" i="1"/>
  <c r="R368" i="1" s="1"/>
  <c r="Q144" i="1"/>
  <c r="R144" i="1" s="1"/>
  <c r="Q229" i="1"/>
  <c r="R229" i="1" s="1"/>
  <c r="Q316" i="1"/>
  <c r="R316" i="1" s="1"/>
  <c r="Q455" i="1"/>
  <c r="R455" i="1" s="1"/>
  <c r="Q296" i="1"/>
  <c r="R296" i="1" s="1"/>
  <c r="Q52" i="1"/>
  <c r="R52" i="1" s="1"/>
  <c r="Q283" i="1"/>
  <c r="R283" i="1" s="1"/>
  <c r="Q18" i="1"/>
  <c r="R18" i="1" s="1"/>
  <c r="Q429" i="1"/>
  <c r="R429" i="1" s="1"/>
  <c r="Q19" i="1"/>
  <c r="R19" i="1" s="1"/>
  <c r="Q395" i="1"/>
  <c r="R395" i="1" s="1"/>
  <c r="Q435" i="1"/>
  <c r="R435" i="1" s="1"/>
  <c r="Q258" i="1"/>
  <c r="R258" i="1" s="1"/>
  <c r="Q276" i="1"/>
  <c r="R276" i="1" s="1"/>
  <c r="Q370" i="1"/>
  <c r="R370" i="1" s="1"/>
  <c r="Q437" i="1"/>
  <c r="R437" i="1" s="1"/>
  <c r="Q228" i="1"/>
  <c r="R228" i="1" s="1"/>
  <c r="Q343" i="1"/>
  <c r="R343" i="1" s="1"/>
  <c r="Q461" i="1"/>
  <c r="R461" i="1" s="1"/>
  <c r="Q381" i="1"/>
  <c r="R381" i="1" s="1"/>
  <c r="Q420" i="1"/>
  <c r="R420" i="1" s="1"/>
  <c r="Q400" i="1"/>
  <c r="R400" i="1" s="1"/>
  <c r="Q430" i="1"/>
  <c r="R430" i="1" s="1"/>
  <c r="Q362" i="1"/>
  <c r="R362" i="1" s="1"/>
  <c r="Q397" i="1"/>
  <c r="R397" i="1" s="1"/>
  <c r="Q398" i="1"/>
  <c r="R398" i="1" s="1"/>
  <c r="Q307" i="1"/>
  <c r="R307" i="1" s="1"/>
  <c r="Q361" i="1"/>
  <c r="R361" i="1" s="1"/>
  <c r="Q389" i="1"/>
  <c r="R389" i="1" s="1"/>
  <c r="Q313" i="1"/>
  <c r="R313" i="1" s="1"/>
  <c r="Q507" i="1"/>
  <c r="R507" i="1" s="1"/>
  <c r="Q318" i="1"/>
  <c r="R318" i="1" s="1"/>
  <c r="Q416" i="1"/>
  <c r="R416" i="1" s="1"/>
  <c r="Q323" i="1"/>
  <c r="R323" i="1" s="1"/>
  <c r="Q326" i="1"/>
  <c r="R326" i="1" s="1"/>
  <c r="Q99" i="1"/>
  <c r="R99" i="1" s="1"/>
  <c r="Q251" i="1"/>
  <c r="R251" i="1" s="1"/>
  <c r="Q462" i="1"/>
  <c r="R462" i="1" s="1"/>
  <c r="Q118" i="1"/>
  <c r="R118" i="1" s="1"/>
  <c r="Q25" i="1"/>
  <c r="R25" i="1" s="1"/>
  <c r="Q153" i="1"/>
  <c r="R153" i="1" s="1"/>
  <c r="Q26" i="1"/>
  <c r="R26" i="1" s="1"/>
  <c r="Q266" i="1"/>
  <c r="R266" i="1" s="1"/>
  <c r="Q282" i="1"/>
  <c r="R282" i="1" s="1"/>
  <c r="Q383" i="1"/>
  <c r="R383" i="1" s="1"/>
  <c r="Q55" i="1"/>
  <c r="R55" i="1" s="1"/>
  <c r="Q450" i="1"/>
  <c r="R450" i="1" s="1"/>
  <c r="Q353" i="1"/>
  <c r="R353" i="1" s="1"/>
  <c r="Q41" i="1"/>
  <c r="R41" i="1" s="1"/>
  <c r="Q357" i="1"/>
  <c r="R357" i="1" s="1"/>
  <c r="Q57" i="1"/>
  <c r="R57" i="1" s="1"/>
  <c r="Q471" i="1"/>
  <c r="R471" i="1" s="1"/>
  <c r="Q358" i="1"/>
  <c r="R358" i="1" s="1"/>
  <c r="Q279" i="1"/>
  <c r="R279" i="1" s="1"/>
  <c r="Q138" i="1"/>
  <c r="R138" i="1" s="1"/>
  <c r="Q280" i="1"/>
  <c r="R280" i="1" s="1"/>
  <c r="Q544" i="1"/>
  <c r="R544" i="1" s="1"/>
  <c r="Q211" i="1"/>
  <c r="R211" i="1" s="1"/>
  <c r="Q100" i="1"/>
  <c r="R100" i="1" s="1"/>
  <c r="Q126" i="1"/>
  <c r="R126" i="1" s="1"/>
  <c r="Q130" i="1"/>
  <c r="R130" i="1" s="1"/>
  <c r="Q256" i="1"/>
  <c r="R256" i="1" s="1"/>
  <c r="Q182" i="1"/>
  <c r="R182" i="1" s="1"/>
  <c r="Q143" i="1"/>
  <c r="R143" i="1" s="1"/>
  <c r="Q108" i="1"/>
  <c r="R108" i="1" s="1"/>
  <c r="Q79" i="1"/>
  <c r="R79" i="1" s="1"/>
  <c r="Q557" i="1"/>
  <c r="R557" i="1" s="1"/>
  <c r="Q259" i="1"/>
  <c r="R259" i="1" s="1"/>
  <c r="Q147" i="1"/>
  <c r="R147" i="1" s="1"/>
  <c r="Q184" i="1"/>
  <c r="R184" i="1" s="1"/>
  <c r="Q226" i="1"/>
  <c r="R226" i="1" s="1"/>
  <c r="Q264" i="1"/>
  <c r="R264" i="1" s="1"/>
  <c r="Q289" i="1"/>
  <c r="R289" i="1" s="1"/>
  <c r="Q535" i="1"/>
  <c r="R535" i="1" s="1"/>
  <c r="Q205" i="1"/>
  <c r="R205" i="1" s="1"/>
  <c r="Q61" i="1"/>
  <c r="R61" i="1" s="1"/>
  <c r="Q117" i="1"/>
  <c r="R117" i="1" s="1"/>
  <c r="Q39" i="1"/>
  <c r="R39" i="1" s="1"/>
  <c r="Q128" i="1"/>
  <c r="R128" i="1" s="1"/>
  <c r="Q141" i="1"/>
  <c r="R141" i="1" s="1"/>
  <c r="Q107" i="1"/>
  <c r="R107" i="1" s="1"/>
  <c r="Q465" i="1"/>
  <c r="R465" i="1" s="1"/>
  <c r="Q524" i="1"/>
  <c r="R524" i="1" s="1"/>
  <c r="Q374" i="1"/>
  <c r="R374" i="1" s="1"/>
  <c r="Q493" i="1"/>
  <c r="R493" i="1" s="1"/>
  <c r="Q132" i="1"/>
  <c r="R132" i="1" s="1"/>
  <c r="Q558" i="1"/>
  <c r="R558" i="1" s="1"/>
  <c r="Q474" i="1"/>
  <c r="R474" i="1" s="1"/>
  <c r="Q95" i="1"/>
  <c r="R95" i="1" s="1"/>
  <c r="Q115" i="1"/>
  <c r="R115" i="1" s="1"/>
  <c r="Q59" i="1"/>
  <c r="R59" i="1" s="1"/>
  <c r="Q11" i="1"/>
  <c r="R11" i="1" s="1"/>
  <c r="Q365" i="1"/>
  <c r="R365" i="1" s="1"/>
  <c r="Q509" i="1"/>
  <c r="R509" i="1" s="1"/>
  <c r="Q542" i="1"/>
  <c r="R542" i="1" s="1"/>
  <c r="Q377" i="1"/>
  <c r="R377" i="1" s="1"/>
  <c r="Q150" i="1"/>
  <c r="R150" i="1" s="1"/>
  <c r="Q209" i="1"/>
  <c r="R209" i="1" s="1"/>
  <c r="Q189" i="1"/>
  <c r="R189" i="1" s="1"/>
  <c r="Q139" i="1"/>
  <c r="R139" i="1" s="1"/>
  <c r="Q537" i="1"/>
  <c r="R537" i="1" s="1"/>
  <c r="Q290" i="1"/>
  <c r="R290" i="1" s="1"/>
  <c r="Q556" i="1"/>
  <c r="R556" i="1" s="1"/>
  <c r="Q425" i="1"/>
  <c r="R425" i="1" s="1"/>
  <c r="Q16" i="1"/>
  <c r="R16" i="1" s="1"/>
  <c r="Q53" i="1"/>
  <c r="R53" i="1" s="1"/>
  <c r="Q142" i="1"/>
  <c r="R142" i="1" s="1"/>
  <c r="Q267" i="1"/>
  <c r="R267" i="1" s="1"/>
  <c r="Q183" i="1"/>
  <c r="R183" i="1" s="1"/>
  <c r="Q109" i="1"/>
  <c r="R109" i="1" s="1"/>
  <c r="Q198" i="1"/>
  <c r="R198" i="1" s="1"/>
  <c r="Q257" i="1"/>
  <c r="R257" i="1" s="1"/>
  <c r="Q82" i="1"/>
  <c r="R82" i="1" s="1"/>
  <c r="Q354" i="1"/>
  <c r="R354" i="1" s="1"/>
  <c r="Q376" i="1"/>
  <c r="R376" i="1" s="1"/>
  <c r="Q124" i="1"/>
  <c r="R124" i="1" s="1"/>
  <c r="Q278" i="1"/>
  <c r="R278" i="1" s="1"/>
  <c r="Q204" i="1"/>
  <c r="R204" i="1" s="1"/>
  <c r="Q314" i="1"/>
  <c r="R314" i="1" s="1"/>
  <c r="Q96" i="1"/>
  <c r="R96" i="1" s="1"/>
  <c r="Q149" i="1"/>
  <c r="R149" i="1" s="1"/>
  <c r="Q303" i="1"/>
  <c r="R303" i="1" s="1"/>
  <c r="Q498" i="1"/>
  <c r="R498" i="1" s="1"/>
  <c r="Q366" i="1"/>
  <c r="R366" i="1" s="1"/>
  <c r="Q65" i="1"/>
  <c r="R65" i="1" s="1"/>
  <c r="Q281" i="1"/>
  <c r="R281" i="1" s="1"/>
  <c r="Q330" i="1"/>
  <c r="R330" i="1" s="1"/>
  <c r="Q274" i="1"/>
  <c r="R274" i="1" s="1"/>
  <c r="Q69" i="1"/>
  <c r="R69" i="1" s="1"/>
  <c r="Q401" i="1"/>
  <c r="R401" i="1" s="1"/>
  <c r="Q424" i="1"/>
  <c r="R424" i="1" s="1"/>
  <c r="Q393" i="1"/>
  <c r="R393" i="1" s="1"/>
  <c r="Q270" i="1"/>
  <c r="R270" i="1" s="1"/>
  <c r="Q402" i="1"/>
  <c r="R402" i="1" s="1"/>
  <c r="Q428" i="1"/>
  <c r="R428" i="1" s="1"/>
  <c r="Q367" i="1"/>
  <c r="R367" i="1" s="1"/>
  <c r="Q410" i="1"/>
  <c r="R410" i="1" s="1"/>
  <c r="Q80" i="1"/>
  <c r="R80" i="1" s="1"/>
  <c r="Q133" i="1"/>
  <c r="R133" i="1" s="1"/>
  <c r="Q86" i="1"/>
  <c r="R86" i="1" s="1"/>
  <c r="Q261" i="1"/>
  <c r="R261" i="1" s="1"/>
  <c r="Q533" i="1"/>
  <c r="R533" i="1" s="1"/>
  <c r="Q163" i="1"/>
  <c r="R163" i="1" s="1"/>
  <c r="Q135" i="1"/>
  <c r="R135" i="1" s="1"/>
  <c r="Q414" i="1"/>
  <c r="R414" i="1" s="1"/>
  <c r="Q169" i="1"/>
  <c r="R169" i="1" s="1"/>
  <c r="Q319" i="1"/>
  <c r="R319" i="1" s="1"/>
  <c r="Q210" i="1"/>
  <c r="R210" i="1" s="1"/>
  <c r="Q45" i="1"/>
  <c r="R45" i="1" s="1"/>
  <c r="Q311" i="1"/>
  <c r="R311" i="1" s="1"/>
  <c r="Q156" i="1"/>
  <c r="R156" i="1" s="1"/>
  <c r="Q167" i="1"/>
  <c r="R167" i="1" s="1"/>
  <c r="Q158" i="1"/>
  <c r="R158" i="1" s="1"/>
  <c r="Q231" i="1"/>
  <c r="R231" i="1" s="1"/>
  <c r="Q166" i="1"/>
  <c r="R166" i="1" s="1"/>
  <c r="Q70" i="1"/>
  <c r="R70" i="1" s="1"/>
  <c r="Q76" i="1"/>
  <c r="R76" i="1" s="1"/>
  <c r="Q71" i="1"/>
  <c r="R71" i="1" s="1"/>
  <c r="Q350" i="1"/>
  <c r="R350" i="1" s="1"/>
  <c r="Q93" i="1"/>
  <c r="R93" i="1" s="1"/>
  <c r="Q73" i="1"/>
  <c r="R73" i="1" s="1"/>
  <c r="Q219" i="1"/>
  <c r="R219" i="1" s="1"/>
  <c r="Q58" i="1"/>
  <c r="R58" i="1" s="1"/>
  <c r="Q355" i="1"/>
  <c r="R355" i="1" s="1"/>
  <c r="Q505" i="1"/>
  <c r="R505" i="1" s="1"/>
  <c r="Q207" i="1"/>
  <c r="R207" i="1" s="1"/>
  <c r="Q68" i="1"/>
  <c r="R68" i="1" s="1"/>
  <c r="Q529" i="1"/>
  <c r="R529" i="1" s="1"/>
  <c r="Q508" i="1"/>
  <c r="R508" i="1" s="1"/>
  <c r="Q165" i="1"/>
  <c r="R165" i="1" s="1"/>
  <c r="Q518" i="1"/>
  <c r="R518" i="1" s="1"/>
  <c r="Q523" i="1"/>
  <c r="R523" i="1" s="1"/>
  <c r="Q81" i="1"/>
  <c r="R81" i="1" s="1"/>
  <c r="Q528" i="1"/>
  <c r="R528" i="1" s="1"/>
  <c r="Q534" i="1"/>
  <c r="R534" i="1" s="1"/>
  <c r="Q98" i="1"/>
  <c r="R98" i="1" s="1"/>
  <c r="Q467" i="1"/>
  <c r="R467" i="1" s="1"/>
  <c r="Q225" i="1"/>
  <c r="R225" i="1" s="1"/>
  <c r="Q237" i="1"/>
  <c r="R237" i="1" s="1"/>
  <c r="Q214" i="1"/>
  <c r="R214" i="1" s="1"/>
  <c r="Q216" i="1"/>
  <c r="R216" i="1" s="1"/>
  <c r="Q341" i="1"/>
  <c r="R341" i="1" s="1"/>
  <c r="Q418" i="1"/>
  <c r="R418" i="1" s="1"/>
  <c r="Q91" i="1"/>
  <c r="R91" i="1" s="1"/>
  <c r="Q543" i="1"/>
  <c r="R543" i="1" s="1"/>
  <c r="Q155" i="1"/>
  <c r="R155" i="1" s="1"/>
  <c r="Q519" i="1"/>
  <c r="R519" i="1" s="1"/>
  <c r="Q230" i="1"/>
  <c r="R230" i="1" s="1"/>
  <c r="Q520" i="1"/>
  <c r="R520" i="1" s="1"/>
  <c r="Q78" i="1"/>
  <c r="R78" i="1" s="1"/>
  <c r="Q526" i="1"/>
  <c r="R526" i="1" s="1"/>
  <c r="Q87" i="1"/>
  <c r="R87" i="1" s="1"/>
  <c r="Q224" i="1"/>
  <c r="R224" i="1" s="1"/>
  <c r="Q317" i="1"/>
  <c r="R317" i="1" s="1"/>
  <c r="Q325" i="1"/>
  <c r="R325" i="1" s="1"/>
  <c r="Q103" i="1"/>
  <c r="R103" i="1" s="1"/>
  <c r="Q384" i="1"/>
  <c r="R384" i="1" s="1"/>
  <c r="Q349" i="1"/>
  <c r="R349" i="1" s="1"/>
  <c r="Q243" i="1"/>
  <c r="Q114" i="1"/>
  <c r="R114" i="1" s="1"/>
  <c r="Q320" i="1"/>
  <c r="R320" i="1" s="1"/>
  <c r="Q378" i="1"/>
  <c r="R378" i="1" s="1"/>
  <c r="Q208" i="1"/>
  <c r="R208" i="1" s="1"/>
  <c r="Q333" i="1"/>
  <c r="R333" i="1" s="1"/>
  <c r="Q340" i="1"/>
  <c r="R340" i="1" s="1"/>
  <c r="Q464" i="1"/>
  <c r="R464" i="1" s="1"/>
  <c r="Q193" i="1"/>
  <c r="R193" i="1" s="1"/>
  <c r="Q352" i="1"/>
  <c r="R352" i="1" s="1"/>
  <c r="Q321" i="1"/>
  <c r="R321" i="1" s="1"/>
  <c r="Q233" i="1"/>
  <c r="R233" i="1" s="1"/>
  <c r="Q514" i="1"/>
  <c r="R514" i="1" s="1"/>
  <c r="Q104" i="1"/>
  <c r="R104" i="1" s="1"/>
  <c r="Q194" i="1"/>
  <c r="R194" i="1" s="1"/>
  <c r="Q221" i="1"/>
  <c r="R221" i="1" s="1"/>
  <c r="Q293" i="1"/>
  <c r="Q47" i="1"/>
  <c r="R47" i="1" s="1"/>
  <c r="Q268" i="1"/>
  <c r="R268" i="1" s="1"/>
  <c r="Q312" i="1"/>
  <c r="R312" i="1" s="1"/>
  <c r="Q51" i="1"/>
  <c r="R51" i="1" s="1"/>
  <c r="Q332" i="1"/>
  <c r="R332" i="1" s="1"/>
  <c r="Q335" i="1"/>
  <c r="R335" i="1" s="1"/>
  <c r="Q213" i="1"/>
  <c r="R213" i="1" s="1"/>
  <c r="Q337" i="1"/>
  <c r="R337" i="1" s="1"/>
  <c r="Q271" i="1"/>
  <c r="R271" i="1" s="1"/>
  <c r="Q339" i="1"/>
  <c r="R339" i="1" s="1"/>
  <c r="Q344" i="1"/>
  <c r="R344" i="1" s="1"/>
  <c r="Q77" i="1"/>
  <c r="R77" i="1" s="1"/>
  <c r="Q388" i="1"/>
  <c r="R388" i="1" s="1"/>
  <c r="Q346" i="1"/>
  <c r="R346" i="1" s="1"/>
  <c r="Q347" i="1"/>
  <c r="R347" i="1" s="1"/>
  <c r="Q218" i="1"/>
  <c r="R218" i="1" s="1"/>
  <c r="Q223" i="1"/>
  <c r="R223" i="1" s="1"/>
  <c r="Q146" i="1"/>
  <c r="R146" i="1" s="1"/>
  <c r="Q363" i="1"/>
  <c r="R363" i="1" s="1"/>
  <c r="Q517" i="1"/>
  <c r="R517" i="1" s="1"/>
  <c r="T28" i="1" l="1"/>
  <c r="V28" i="1"/>
  <c r="X28" i="1" s="1"/>
  <c r="V33" i="1"/>
  <c r="X33" i="1" s="1"/>
  <c r="T33" i="1"/>
  <c r="T223" i="1"/>
  <c r="V223" i="1"/>
  <c r="X223" i="1" s="1"/>
  <c r="T332" i="1"/>
  <c r="V332" i="1"/>
  <c r="X332" i="1" s="1"/>
  <c r="T104" i="1"/>
  <c r="V104" i="1"/>
  <c r="X104" i="1" s="1"/>
  <c r="T333" i="1"/>
  <c r="V333" i="1"/>
  <c r="X333" i="1" s="1"/>
  <c r="T103" i="1"/>
  <c r="V103" i="1"/>
  <c r="X103" i="1" s="1"/>
  <c r="V87" i="1"/>
  <c r="X87" i="1" s="1"/>
  <c r="T87" i="1"/>
  <c r="V214" i="1"/>
  <c r="X214" i="1" s="1"/>
  <c r="T214" i="1"/>
  <c r="V81" i="1"/>
  <c r="X81" i="1" s="1"/>
  <c r="T81" i="1"/>
  <c r="V505" i="1"/>
  <c r="X505" i="1" s="1"/>
  <c r="T505" i="1"/>
  <c r="T76" i="1"/>
  <c r="V76" i="1"/>
  <c r="X76" i="1" s="1"/>
  <c r="V45" i="1"/>
  <c r="X45" i="1" s="1"/>
  <c r="T45" i="1"/>
  <c r="T261" i="1"/>
  <c r="V261" i="1"/>
  <c r="X261" i="1" s="1"/>
  <c r="V69" i="1"/>
  <c r="X69" i="1" s="1"/>
  <c r="T69" i="1"/>
  <c r="V149" i="1"/>
  <c r="X149" i="1" s="1"/>
  <c r="T149" i="1"/>
  <c r="V82" i="1"/>
  <c r="X82" i="1" s="1"/>
  <c r="T82" i="1"/>
  <c r="T16" i="1"/>
  <c r="V16" i="1"/>
  <c r="X16" i="1" s="1"/>
  <c r="T150" i="1"/>
  <c r="V150" i="1"/>
  <c r="X150" i="1" s="1"/>
  <c r="V95" i="1"/>
  <c r="X95" i="1" s="1"/>
  <c r="T95" i="1"/>
  <c r="T493" i="1"/>
  <c r="V493" i="1"/>
  <c r="X493" i="1" s="1"/>
  <c r="T117" i="1"/>
  <c r="V117" i="1"/>
  <c r="X117" i="1" s="1"/>
  <c r="V147" i="1"/>
  <c r="X147" i="1" s="1"/>
  <c r="T147" i="1"/>
  <c r="V130" i="1"/>
  <c r="X130" i="1" s="1"/>
  <c r="T130" i="1"/>
  <c r="T358" i="1"/>
  <c r="V358" i="1"/>
  <c r="X358" i="1" s="1"/>
  <c r="V383" i="1"/>
  <c r="X383" i="1" s="1"/>
  <c r="T383" i="1"/>
  <c r="T251" i="1"/>
  <c r="V251" i="1"/>
  <c r="X251" i="1" s="1"/>
  <c r="T389" i="1"/>
  <c r="V389" i="1"/>
  <c r="X389" i="1" s="1"/>
  <c r="V420" i="1"/>
  <c r="X420" i="1" s="1"/>
  <c r="T420" i="1"/>
  <c r="V258" i="1"/>
  <c r="X258" i="1" s="1"/>
  <c r="T258" i="1"/>
  <c r="T296" i="1"/>
  <c r="V296" i="1"/>
  <c r="X296" i="1" s="1"/>
  <c r="V470" i="1"/>
  <c r="X470" i="1" s="1"/>
  <c r="T470" i="1"/>
  <c r="V336" i="1"/>
  <c r="X336" i="1" s="1"/>
  <c r="T336" i="1"/>
  <c r="T277" i="1"/>
  <c r="V277" i="1"/>
  <c r="X277" i="1" s="1"/>
  <c r="T506" i="1"/>
  <c r="V506" i="1"/>
  <c r="X506" i="1" s="1"/>
  <c r="V447" i="1"/>
  <c r="X447" i="1" s="1"/>
  <c r="T447" i="1"/>
  <c r="T185" i="1"/>
  <c r="V185" i="1"/>
  <c r="X185" i="1" s="1"/>
  <c r="T35" i="1"/>
  <c r="V35" i="1"/>
  <c r="X35" i="1" s="1"/>
  <c r="V227" i="1"/>
  <c r="X227" i="1" s="1"/>
  <c r="T227" i="1"/>
  <c r="T399" i="1"/>
  <c r="V399" i="1"/>
  <c r="X399" i="1" s="1"/>
  <c r="V419" i="1"/>
  <c r="X419" i="1" s="1"/>
  <c r="T419" i="1"/>
  <c r="V168" i="1"/>
  <c r="X168" i="1" s="1"/>
  <c r="T168" i="1"/>
  <c r="V546" i="1"/>
  <c r="X546" i="1" s="1"/>
  <c r="T546" i="1"/>
  <c r="V328" i="1"/>
  <c r="X328" i="1" s="1"/>
  <c r="T328" i="1"/>
  <c r="T297" i="1"/>
  <c r="V297" i="1"/>
  <c r="X297" i="1" s="1"/>
  <c r="V260" i="1"/>
  <c r="X260" i="1" s="1"/>
  <c r="T260" i="1"/>
  <c r="V499" i="1"/>
  <c r="X499" i="1" s="1"/>
  <c r="T499" i="1"/>
  <c r="V396" i="1"/>
  <c r="X396" i="1" s="1"/>
  <c r="T396" i="1"/>
  <c r="T360" i="1"/>
  <c r="V360" i="1"/>
  <c r="X360" i="1" s="1"/>
  <c r="V492" i="1"/>
  <c r="X492" i="1" s="1"/>
  <c r="T492" i="1"/>
  <c r="T288" i="1"/>
  <c r="V288" i="1"/>
  <c r="X288" i="1" s="1"/>
  <c r="T454" i="1"/>
  <c r="V454" i="1"/>
  <c r="X454" i="1" s="1"/>
  <c r="T127" i="1"/>
  <c r="V127" i="1"/>
  <c r="X127" i="1" s="1"/>
  <c r="T439" i="1"/>
  <c r="V439" i="1"/>
  <c r="X439" i="1" s="1"/>
  <c r="T222" i="1"/>
  <c r="V222" i="1"/>
  <c r="X222" i="1" s="1"/>
  <c r="T552" i="1"/>
  <c r="V552" i="1"/>
  <c r="X552" i="1" s="1"/>
  <c r="V40" i="1"/>
  <c r="X40" i="1" s="1"/>
  <c r="T40" i="1"/>
  <c r="V491" i="1"/>
  <c r="X491" i="1" s="1"/>
  <c r="T491" i="1"/>
  <c r="T56" i="1"/>
  <c r="V56" i="1"/>
  <c r="X56" i="1" s="1"/>
  <c r="T536" i="1"/>
  <c r="V536" i="1"/>
  <c r="X536" i="1" s="1"/>
  <c r="V539" i="1"/>
  <c r="X539" i="1" s="1"/>
  <c r="T539" i="1"/>
  <c r="T372" i="1"/>
  <c r="V372" i="1"/>
  <c r="X372" i="1" s="1"/>
  <c r="T136" i="1"/>
  <c r="V136" i="1"/>
  <c r="X136" i="1" s="1"/>
  <c r="T37" i="1"/>
  <c r="V37" i="1"/>
  <c r="X37" i="1" s="1"/>
  <c r="T122" i="1"/>
  <c r="V122" i="1"/>
  <c r="X122" i="1" s="1"/>
  <c r="V46" i="1"/>
  <c r="X46" i="1" s="1"/>
  <c r="T46" i="1"/>
  <c r="V31" i="1"/>
  <c r="X31" i="1" s="1"/>
  <c r="T31" i="1"/>
  <c r="T85" i="1"/>
  <c r="V85" i="1"/>
  <c r="X85" i="1" s="1"/>
  <c r="T92" i="1"/>
  <c r="V92" i="1"/>
  <c r="X92" i="1" s="1"/>
  <c r="V495" i="1"/>
  <c r="X495" i="1" s="1"/>
  <c r="T495" i="1"/>
  <c r="V472" i="1"/>
  <c r="X472" i="1" s="1"/>
  <c r="T472" i="1"/>
  <c r="T88" i="1"/>
  <c r="V88" i="1"/>
  <c r="X88" i="1" s="1"/>
  <c r="V551" i="1"/>
  <c r="X551" i="1" s="1"/>
  <c r="T551" i="1"/>
  <c r="V496" i="1"/>
  <c r="X496" i="1" s="1"/>
  <c r="T496" i="1"/>
  <c r="V426" i="1"/>
  <c r="X426" i="1" s="1"/>
  <c r="T426" i="1"/>
  <c r="Z17" i="1"/>
  <c r="Y17" i="1"/>
  <c r="Y111" i="1"/>
  <c r="Z111" i="1"/>
  <c r="V517" i="1"/>
  <c r="X517" i="1" s="1"/>
  <c r="T517" i="1"/>
  <c r="V218" i="1"/>
  <c r="X218" i="1" s="1"/>
  <c r="T218" i="1"/>
  <c r="V77" i="1"/>
  <c r="X77" i="1" s="1"/>
  <c r="T77" i="1"/>
  <c r="V337" i="1"/>
  <c r="X337" i="1" s="1"/>
  <c r="T337" i="1"/>
  <c r="T51" i="1"/>
  <c r="V51" i="1"/>
  <c r="X51" i="1" s="1"/>
  <c r="V514" i="1"/>
  <c r="X514" i="1" s="1"/>
  <c r="T514" i="1"/>
  <c r="V193" i="1"/>
  <c r="X193" i="1" s="1"/>
  <c r="T193" i="1"/>
  <c r="V208" i="1"/>
  <c r="X208" i="1" s="1"/>
  <c r="T208" i="1"/>
  <c r="V325" i="1"/>
  <c r="X325" i="1" s="1"/>
  <c r="T325" i="1"/>
  <c r="T526" i="1"/>
  <c r="V526" i="1"/>
  <c r="X526" i="1" s="1"/>
  <c r="T519" i="1"/>
  <c r="V519" i="1"/>
  <c r="X519" i="1" s="1"/>
  <c r="V418" i="1"/>
  <c r="X418" i="1" s="1"/>
  <c r="T418" i="1"/>
  <c r="T237" i="1"/>
  <c r="V237" i="1"/>
  <c r="X237" i="1" s="1"/>
  <c r="T534" i="1"/>
  <c r="V534" i="1"/>
  <c r="X534" i="1" s="1"/>
  <c r="T523" i="1"/>
  <c r="V523" i="1"/>
  <c r="X523" i="1" s="1"/>
  <c r="V529" i="1"/>
  <c r="X529" i="1" s="1"/>
  <c r="T529" i="1"/>
  <c r="V355" i="1"/>
  <c r="X355" i="1" s="1"/>
  <c r="T355" i="1"/>
  <c r="T93" i="1"/>
  <c r="V93" i="1"/>
  <c r="X93" i="1" s="1"/>
  <c r="T70" i="1"/>
  <c r="V70" i="1"/>
  <c r="X70" i="1" s="1"/>
  <c r="V167" i="1"/>
  <c r="X167" i="1" s="1"/>
  <c r="T167" i="1"/>
  <c r="T210" i="1"/>
  <c r="V210" i="1"/>
  <c r="X210" i="1" s="1"/>
  <c r="T135" i="1"/>
  <c r="V135" i="1"/>
  <c r="X135" i="1" s="1"/>
  <c r="T86" i="1"/>
  <c r="V86" i="1"/>
  <c r="X86" i="1" s="1"/>
  <c r="V367" i="1"/>
  <c r="X367" i="1" s="1"/>
  <c r="T367" i="1"/>
  <c r="V393" i="1"/>
  <c r="X393" i="1" s="1"/>
  <c r="T393" i="1"/>
  <c r="T274" i="1"/>
  <c r="V274" i="1"/>
  <c r="X274" i="1" s="1"/>
  <c r="V366" i="1"/>
  <c r="X366" i="1" s="1"/>
  <c r="T366" i="1"/>
  <c r="T96" i="1"/>
  <c r="V96" i="1"/>
  <c r="X96" i="1" s="1"/>
  <c r="T124" i="1"/>
  <c r="V124" i="1"/>
  <c r="X124" i="1" s="1"/>
  <c r="V257" i="1"/>
  <c r="X257" i="1" s="1"/>
  <c r="T257" i="1"/>
  <c r="T267" i="1"/>
  <c r="V267" i="1"/>
  <c r="X267" i="1" s="1"/>
  <c r="V425" i="1"/>
  <c r="X425" i="1" s="1"/>
  <c r="T425" i="1"/>
  <c r="T139" i="1"/>
  <c r="V139" i="1"/>
  <c r="X139" i="1" s="1"/>
  <c r="T377" i="1"/>
  <c r="V377" i="1"/>
  <c r="X377" i="1" s="1"/>
  <c r="T11" i="1"/>
  <c r="V11" i="1"/>
  <c r="X11" i="1" s="1"/>
  <c r="T474" i="1"/>
  <c r="V474" i="1"/>
  <c r="X474" i="1" s="1"/>
  <c r="T374" i="1"/>
  <c r="V374" i="1"/>
  <c r="X374" i="1" s="1"/>
  <c r="T141" i="1"/>
  <c r="V141" i="1"/>
  <c r="X141" i="1" s="1"/>
  <c r="V61" i="1"/>
  <c r="X61" i="1" s="1"/>
  <c r="T61" i="1"/>
  <c r="T264" i="1"/>
  <c r="V264" i="1"/>
  <c r="X264" i="1" s="1"/>
  <c r="T259" i="1"/>
  <c r="V259" i="1"/>
  <c r="X259" i="1" s="1"/>
  <c r="T143" i="1"/>
  <c r="V143" i="1"/>
  <c r="X143" i="1" s="1"/>
  <c r="V126" i="1"/>
  <c r="X126" i="1" s="1"/>
  <c r="T126" i="1"/>
  <c r="T280" i="1"/>
  <c r="V280" i="1"/>
  <c r="X280" i="1" s="1"/>
  <c r="T471" i="1"/>
  <c r="V471" i="1"/>
  <c r="X471" i="1" s="1"/>
  <c r="V353" i="1"/>
  <c r="X353" i="1" s="1"/>
  <c r="T353" i="1"/>
  <c r="V282" i="1"/>
  <c r="X282" i="1" s="1"/>
  <c r="T282" i="1"/>
  <c r="V25" i="1"/>
  <c r="X25" i="1" s="1"/>
  <c r="T25" i="1"/>
  <c r="V99" i="1"/>
  <c r="X99" i="1" s="1"/>
  <c r="T99" i="1"/>
  <c r="T318" i="1"/>
  <c r="V318" i="1"/>
  <c r="X318" i="1" s="1"/>
  <c r="V361" i="1"/>
  <c r="X361" i="1" s="1"/>
  <c r="T361" i="1"/>
  <c r="T362" i="1"/>
  <c r="V362" i="1"/>
  <c r="X362" i="1" s="1"/>
  <c r="T381" i="1"/>
  <c r="V381" i="1"/>
  <c r="X381" i="1" s="1"/>
  <c r="V437" i="1"/>
  <c r="X437" i="1" s="1"/>
  <c r="T437" i="1"/>
  <c r="V435" i="1"/>
  <c r="X435" i="1" s="1"/>
  <c r="T435" i="1"/>
  <c r="T18" i="1"/>
  <c r="V18" i="1"/>
  <c r="X18" i="1" s="1"/>
  <c r="V455" i="1"/>
  <c r="X455" i="1" s="1"/>
  <c r="T455" i="1"/>
  <c r="T368" i="1"/>
  <c r="V368" i="1"/>
  <c r="X368" i="1" s="1"/>
  <c r="T112" i="1"/>
  <c r="V112" i="1"/>
  <c r="X112" i="1" s="1"/>
  <c r="V308" i="1"/>
  <c r="X308" i="1" s="1"/>
  <c r="T308" i="1"/>
  <c r="V334" i="1"/>
  <c r="X334" i="1" s="1"/>
  <c r="T334" i="1"/>
  <c r="V187" i="1"/>
  <c r="X187" i="1" s="1"/>
  <c r="T187" i="1"/>
  <c r="V140" i="1"/>
  <c r="X140" i="1" s="1"/>
  <c r="T140" i="1"/>
  <c r="V338" i="1"/>
  <c r="X338" i="1" s="1"/>
  <c r="T338" i="1"/>
  <c r="V161" i="1"/>
  <c r="X161" i="1" s="1"/>
  <c r="T161" i="1"/>
  <c r="T67" i="1"/>
  <c r="V67" i="1"/>
  <c r="X67" i="1" s="1"/>
  <c r="T116" i="1"/>
  <c r="V116" i="1"/>
  <c r="X116" i="1" s="1"/>
  <c r="V22" i="1"/>
  <c r="X22" i="1" s="1"/>
  <c r="T22" i="1"/>
  <c r="V515" i="1"/>
  <c r="X515" i="1" s="1"/>
  <c r="T515" i="1"/>
  <c r="T246" i="1"/>
  <c r="V246" i="1"/>
  <c r="X246" i="1" s="1"/>
  <c r="V287" i="1"/>
  <c r="X287" i="1" s="1"/>
  <c r="T287" i="1"/>
  <c r="V196" i="1"/>
  <c r="X196" i="1" s="1"/>
  <c r="T196" i="1"/>
  <c r="T390" i="1"/>
  <c r="V390" i="1"/>
  <c r="X390" i="1" s="1"/>
  <c r="V392" i="1"/>
  <c r="X392" i="1" s="1"/>
  <c r="T392" i="1"/>
  <c r="T236" i="1"/>
  <c r="V236" i="1"/>
  <c r="X236" i="1" s="1"/>
  <c r="V489" i="1"/>
  <c r="X489" i="1" s="1"/>
  <c r="T489" i="1"/>
  <c r="T329" i="1"/>
  <c r="V329" i="1"/>
  <c r="X329" i="1" s="1"/>
  <c r="V412" i="1"/>
  <c r="X412" i="1" s="1"/>
  <c r="T412" i="1"/>
  <c r="T481" i="1"/>
  <c r="V481" i="1"/>
  <c r="X481" i="1" s="1"/>
  <c r="V478" i="1"/>
  <c r="X478" i="1" s="1"/>
  <c r="T478" i="1"/>
  <c r="V30" i="1"/>
  <c r="X30" i="1" s="1"/>
  <c r="T30" i="1"/>
  <c r="V244" i="1"/>
  <c r="X244" i="1" s="1"/>
  <c r="T244" i="1"/>
  <c r="V459" i="1"/>
  <c r="X459" i="1" s="1"/>
  <c r="T459" i="1"/>
  <c r="V331" i="1"/>
  <c r="X331" i="1" s="1"/>
  <c r="T331" i="1"/>
  <c r="T13" i="1"/>
  <c r="V13" i="1"/>
  <c r="X13" i="1" s="1"/>
  <c r="V83" i="1"/>
  <c r="X83" i="1" s="1"/>
  <c r="T83" i="1"/>
  <c r="T538" i="1"/>
  <c r="V538" i="1"/>
  <c r="X538" i="1" s="1"/>
  <c r="V206" i="1"/>
  <c r="X206" i="1" s="1"/>
  <c r="T206" i="1"/>
  <c r="V110" i="1"/>
  <c r="X110" i="1" s="1"/>
  <c r="T110" i="1"/>
  <c r="V262" i="1"/>
  <c r="X262" i="1" s="1"/>
  <c r="T262" i="1"/>
  <c r="V159" i="1"/>
  <c r="X159" i="1" s="1"/>
  <c r="T159" i="1"/>
  <c r="V119" i="1"/>
  <c r="X119" i="1" s="1"/>
  <c r="T119" i="1"/>
  <c r="T191" i="1"/>
  <c r="V191" i="1"/>
  <c r="X191" i="1" s="1"/>
  <c r="T21" i="1"/>
  <c r="V21" i="1"/>
  <c r="X21" i="1" s="1"/>
  <c r="V272" i="1"/>
  <c r="X272" i="1" s="1"/>
  <c r="T272" i="1"/>
  <c r="T171" i="1"/>
  <c r="V171" i="1"/>
  <c r="X171" i="1" s="1"/>
  <c r="T64" i="1"/>
  <c r="V64" i="1"/>
  <c r="X64" i="1" s="1"/>
  <c r="T448" i="1"/>
  <c r="V448" i="1"/>
  <c r="X448" i="1" s="1"/>
  <c r="T411" i="1"/>
  <c r="V411" i="1"/>
  <c r="X411" i="1" s="1"/>
  <c r="V469" i="1"/>
  <c r="X469" i="1" s="1"/>
  <c r="T469" i="1"/>
  <c r="T102" i="1"/>
  <c r="V102" i="1"/>
  <c r="X102" i="1" s="1"/>
  <c r="T449" i="1"/>
  <c r="V449" i="1"/>
  <c r="X449" i="1" s="1"/>
  <c r="V50" i="1"/>
  <c r="X50" i="1" s="1"/>
  <c r="T50" i="1"/>
  <c r="T466" i="1"/>
  <c r="V466" i="1"/>
  <c r="X466" i="1" s="1"/>
  <c r="T173" i="1"/>
  <c r="V173" i="1"/>
  <c r="X173" i="1" s="1"/>
  <c r="V134" i="1"/>
  <c r="X134" i="1" s="1"/>
  <c r="T134" i="1"/>
  <c r="V545" i="1"/>
  <c r="X545" i="1" s="1"/>
  <c r="T545" i="1"/>
  <c r="T403" i="1"/>
  <c r="V403" i="1"/>
  <c r="X403" i="1" s="1"/>
  <c r="V530" i="1"/>
  <c r="X530" i="1" s="1"/>
  <c r="T530" i="1"/>
  <c r="V482" i="1"/>
  <c r="X482" i="1" s="1"/>
  <c r="T482" i="1"/>
  <c r="T75" i="1"/>
  <c r="V75" i="1"/>
  <c r="X75" i="1" s="1"/>
  <c r="T44" i="1"/>
  <c r="V44" i="1"/>
  <c r="X44" i="1" s="1"/>
  <c r="V473" i="1"/>
  <c r="X473" i="1" s="1"/>
  <c r="T473" i="1"/>
  <c r="V94" i="1"/>
  <c r="X94" i="1" s="1"/>
  <c r="T94" i="1"/>
  <c r="V504" i="1"/>
  <c r="X504" i="1" s="1"/>
  <c r="T504" i="1"/>
  <c r="V521" i="1"/>
  <c r="X521" i="1" s="1"/>
  <c r="T521" i="1"/>
  <c r="V90" i="1"/>
  <c r="X90" i="1" s="1"/>
  <c r="T90" i="1"/>
  <c r="T503" i="1"/>
  <c r="V503" i="1"/>
  <c r="X503" i="1" s="1"/>
  <c r="V532" i="1"/>
  <c r="X532" i="1" s="1"/>
  <c r="T532" i="1"/>
  <c r="V452" i="1"/>
  <c r="X452" i="1" s="1"/>
  <c r="T452" i="1"/>
  <c r="T363" i="1"/>
  <c r="V363" i="1"/>
  <c r="X363" i="1" s="1"/>
  <c r="T347" i="1"/>
  <c r="V347" i="1"/>
  <c r="X347" i="1" s="1"/>
  <c r="V344" i="1"/>
  <c r="X344" i="1" s="1"/>
  <c r="T344" i="1"/>
  <c r="T213" i="1"/>
  <c r="V213" i="1"/>
  <c r="X213" i="1" s="1"/>
  <c r="T312" i="1"/>
  <c r="V312" i="1"/>
  <c r="X312" i="1" s="1"/>
  <c r="V221" i="1"/>
  <c r="X221" i="1" s="1"/>
  <c r="T221" i="1"/>
  <c r="T233" i="1"/>
  <c r="V233" i="1"/>
  <c r="X233" i="1" s="1"/>
  <c r="T464" i="1"/>
  <c r="V464" i="1"/>
  <c r="X464" i="1" s="1"/>
  <c r="T378" i="1"/>
  <c r="V378" i="1"/>
  <c r="X378" i="1" s="1"/>
  <c r="V349" i="1"/>
  <c r="X349" i="1" s="1"/>
  <c r="T349" i="1"/>
  <c r="V317" i="1"/>
  <c r="X317" i="1" s="1"/>
  <c r="T317" i="1"/>
  <c r="V78" i="1"/>
  <c r="X78" i="1" s="1"/>
  <c r="T78" i="1"/>
  <c r="T155" i="1"/>
  <c r="V155" i="1"/>
  <c r="X155" i="1" s="1"/>
  <c r="V341" i="1"/>
  <c r="X341" i="1" s="1"/>
  <c r="T341" i="1"/>
  <c r="T225" i="1"/>
  <c r="V225" i="1"/>
  <c r="X225" i="1" s="1"/>
  <c r="T518" i="1"/>
  <c r="V518" i="1"/>
  <c r="X518" i="1" s="1"/>
  <c r="V68" i="1"/>
  <c r="X68" i="1" s="1"/>
  <c r="T68" i="1"/>
  <c r="T58" i="1"/>
  <c r="V58" i="1"/>
  <c r="X58" i="1" s="1"/>
  <c r="T350" i="1"/>
  <c r="V350" i="1"/>
  <c r="X350" i="1" s="1"/>
  <c r="V166" i="1"/>
  <c r="X166" i="1" s="1"/>
  <c r="T166" i="1"/>
  <c r="V156" i="1"/>
  <c r="X156" i="1" s="1"/>
  <c r="T156" i="1"/>
  <c r="T319" i="1"/>
  <c r="V319" i="1"/>
  <c r="X319" i="1" s="1"/>
  <c r="T163" i="1"/>
  <c r="V163" i="1"/>
  <c r="X163" i="1" s="1"/>
  <c r="T133" i="1"/>
  <c r="V133" i="1"/>
  <c r="X133" i="1" s="1"/>
  <c r="V428" i="1"/>
  <c r="X428" i="1" s="1"/>
  <c r="T428" i="1"/>
  <c r="T424" i="1"/>
  <c r="V424" i="1"/>
  <c r="X424" i="1" s="1"/>
  <c r="V330" i="1"/>
  <c r="X330" i="1" s="1"/>
  <c r="T330" i="1"/>
  <c r="T498" i="1"/>
  <c r="V498" i="1"/>
  <c r="X498" i="1" s="1"/>
  <c r="V314" i="1"/>
  <c r="X314" i="1" s="1"/>
  <c r="T314" i="1"/>
  <c r="V376" i="1"/>
  <c r="X376" i="1" s="1"/>
  <c r="T376" i="1"/>
  <c r="T198" i="1"/>
  <c r="V198" i="1"/>
  <c r="X198" i="1" s="1"/>
  <c r="T142" i="1"/>
  <c r="V142" i="1"/>
  <c r="X142" i="1" s="1"/>
  <c r="V556" i="1"/>
  <c r="X556" i="1" s="1"/>
  <c r="T556" i="1"/>
  <c r="V189" i="1"/>
  <c r="X189" i="1" s="1"/>
  <c r="T189" i="1"/>
  <c r="T542" i="1"/>
  <c r="V542" i="1"/>
  <c r="X542" i="1" s="1"/>
  <c r="V59" i="1"/>
  <c r="X59" i="1" s="1"/>
  <c r="T59" i="1"/>
  <c r="T558" i="1"/>
  <c r="V558" i="1"/>
  <c r="X558" i="1" s="1"/>
  <c r="T524" i="1"/>
  <c r="V524" i="1"/>
  <c r="X524" i="1" s="1"/>
  <c r="T128" i="1"/>
  <c r="V128" i="1"/>
  <c r="X128" i="1" s="1"/>
  <c r="T205" i="1"/>
  <c r="V205" i="1"/>
  <c r="X205" i="1" s="1"/>
  <c r="V226" i="1"/>
  <c r="X226" i="1" s="1"/>
  <c r="T226" i="1"/>
  <c r="V557" i="1"/>
  <c r="X557" i="1" s="1"/>
  <c r="T557" i="1"/>
  <c r="V182" i="1"/>
  <c r="X182" i="1" s="1"/>
  <c r="T182" i="1"/>
  <c r="V100" i="1"/>
  <c r="X100" i="1" s="1"/>
  <c r="T100" i="1"/>
  <c r="T138" i="1"/>
  <c r="V138" i="1"/>
  <c r="X138" i="1" s="1"/>
  <c r="T57" i="1"/>
  <c r="V57" i="1"/>
  <c r="X57" i="1" s="1"/>
  <c r="V450" i="1"/>
  <c r="X450" i="1" s="1"/>
  <c r="T450" i="1"/>
  <c r="T266" i="1"/>
  <c r="V266" i="1"/>
  <c r="X266" i="1" s="1"/>
  <c r="T118" i="1"/>
  <c r="V118" i="1"/>
  <c r="X118" i="1" s="1"/>
  <c r="T326" i="1"/>
  <c r="V326" i="1"/>
  <c r="X326" i="1" s="1"/>
  <c r="T507" i="1"/>
  <c r="V507" i="1"/>
  <c r="X507" i="1" s="1"/>
  <c r="V307" i="1"/>
  <c r="X307" i="1" s="1"/>
  <c r="T307" i="1"/>
  <c r="V430" i="1"/>
  <c r="X430" i="1" s="1"/>
  <c r="T430" i="1"/>
  <c r="T461" i="1"/>
  <c r="V461" i="1"/>
  <c r="X461" i="1" s="1"/>
  <c r="T370" i="1"/>
  <c r="V370" i="1"/>
  <c r="X370" i="1" s="1"/>
  <c r="V395" i="1"/>
  <c r="X395" i="1" s="1"/>
  <c r="T395" i="1"/>
  <c r="T283" i="1"/>
  <c r="V283" i="1"/>
  <c r="X283" i="1" s="1"/>
  <c r="V316" i="1"/>
  <c r="X316" i="1" s="1"/>
  <c r="T316" i="1"/>
  <c r="T23" i="1"/>
  <c r="V23" i="1"/>
  <c r="X23" i="1" s="1"/>
  <c r="V468" i="1"/>
  <c r="X468" i="1" s="1"/>
  <c r="T468" i="1"/>
  <c r="V27" i="1"/>
  <c r="X27" i="1" s="1"/>
  <c r="T27" i="1"/>
  <c r="V408" i="1"/>
  <c r="X408" i="1" s="1"/>
  <c r="T408" i="1"/>
  <c r="V49" i="1"/>
  <c r="X49" i="1" s="1"/>
  <c r="T49" i="1"/>
  <c r="V364" i="1"/>
  <c r="X364" i="1" s="1"/>
  <c r="T364" i="1"/>
  <c r="V154" i="1"/>
  <c r="X154" i="1" s="1"/>
  <c r="T154" i="1"/>
  <c r="V201" i="1"/>
  <c r="X201" i="1" s="1"/>
  <c r="T201" i="1"/>
  <c r="V375" i="1"/>
  <c r="X375" i="1" s="1"/>
  <c r="T375" i="1"/>
  <c r="V299" i="1"/>
  <c r="X299" i="1" s="1"/>
  <c r="T299" i="1"/>
  <c r="T170" i="1"/>
  <c r="V170" i="1"/>
  <c r="X170" i="1" s="1"/>
  <c r="V373" i="1"/>
  <c r="X373" i="1" s="1"/>
  <c r="T373" i="1"/>
  <c r="T269" i="1"/>
  <c r="V269" i="1"/>
  <c r="X269" i="1" s="1"/>
  <c r="T178" i="1"/>
  <c r="V178" i="1"/>
  <c r="X178" i="1" s="1"/>
  <c r="T324" i="1"/>
  <c r="V324" i="1"/>
  <c r="X324" i="1" s="1"/>
  <c r="T512" i="1"/>
  <c r="V512" i="1"/>
  <c r="X512" i="1" s="1"/>
  <c r="T125" i="1"/>
  <c r="V125" i="1"/>
  <c r="X125" i="1" s="1"/>
  <c r="V42" i="1"/>
  <c r="X42" i="1" s="1"/>
  <c r="T42" i="1"/>
  <c r="T445" i="1"/>
  <c r="V445" i="1"/>
  <c r="X445" i="1" s="1"/>
  <c r="T404" i="1"/>
  <c r="V404" i="1"/>
  <c r="X404" i="1" s="1"/>
  <c r="T62" i="1"/>
  <c r="V62" i="1"/>
  <c r="X62" i="1" s="1"/>
  <c r="T74" i="1"/>
  <c r="V74" i="1"/>
  <c r="X74" i="1" s="1"/>
  <c r="T212" i="1"/>
  <c r="V212" i="1"/>
  <c r="X212" i="1" s="1"/>
  <c r="T48" i="1"/>
  <c r="V48" i="1"/>
  <c r="X48" i="1" s="1"/>
  <c r="T486" i="1"/>
  <c r="V486" i="1"/>
  <c r="X486" i="1" s="1"/>
  <c r="V385" i="1"/>
  <c r="X385" i="1" s="1"/>
  <c r="T385" i="1"/>
  <c r="V417" i="1"/>
  <c r="X417" i="1" s="1"/>
  <c r="T417" i="1"/>
  <c r="V438" i="1"/>
  <c r="X438" i="1" s="1"/>
  <c r="T438" i="1"/>
  <c r="V200" i="1"/>
  <c r="X200" i="1" s="1"/>
  <c r="T200" i="1"/>
  <c r="T434" i="1"/>
  <c r="V434" i="1"/>
  <c r="X434" i="1" s="1"/>
  <c r="V291" i="1"/>
  <c r="X291" i="1" s="1"/>
  <c r="T291" i="1"/>
  <c r="T475" i="1"/>
  <c r="V475" i="1"/>
  <c r="X475" i="1" s="1"/>
  <c r="V160" i="1"/>
  <c r="X160" i="1" s="1"/>
  <c r="T160" i="1"/>
  <c r="V220" i="1"/>
  <c r="X220" i="1" s="1"/>
  <c r="T220" i="1"/>
  <c r="V457" i="1"/>
  <c r="X457" i="1" s="1"/>
  <c r="T457" i="1"/>
  <c r="V460" i="1"/>
  <c r="X460" i="1" s="1"/>
  <c r="T460" i="1"/>
  <c r="T123" i="1"/>
  <c r="V123" i="1"/>
  <c r="X123" i="1" s="1"/>
  <c r="V145" i="1"/>
  <c r="X145" i="1" s="1"/>
  <c r="T145" i="1"/>
  <c r="V195" i="1"/>
  <c r="X195" i="1" s="1"/>
  <c r="T195" i="1"/>
  <c r="V60" i="1"/>
  <c r="X60" i="1" s="1"/>
  <c r="T60" i="1"/>
  <c r="T188" i="1"/>
  <c r="V188" i="1"/>
  <c r="X188" i="1" s="1"/>
  <c r="T501" i="1"/>
  <c r="V501" i="1"/>
  <c r="X501" i="1" s="1"/>
  <c r="T66" i="1"/>
  <c r="V66" i="1"/>
  <c r="X66" i="1" s="1"/>
  <c r="V550" i="1"/>
  <c r="X550" i="1" s="1"/>
  <c r="T550" i="1"/>
  <c r="V490" i="1"/>
  <c r="X490" i="1" s="1"/>
  <c r="T490" i="1"/>
  <c r="T380" i="1"/>
  <c r="V380" i="1"/>
  <c r="X380" i="1" s="1"/>
  <c r="V502" i="1"/>
  <c r="X502" i="1" s="1"/>
  <c r="T502" i="1"/>
  <c r="V121" i="1"/>
  <c r="X121" i="1" s="1"/>
  <c r="T121" i="1"/>
  <c r="V456" i="1"/>
  <c r="X456" i="1" s="1"/>
  <c r="T456" i="1"/>
  <c r="V54" i="1"/>
  <c r="X54" i="1" s="1"/>
  <c r="T54" i="1"/>
  <c r="V10" i="1"/>
  <c r="X10" i="1" s="1"/>
  <c r="T10" i="1"/>
  <c r="V409" i="1"/>
  <c r="X409" i="1" s="1"/>
  <c r="T409" i="1"/>
  <c r="V151" i="1"/>
  <c r="X151" i="1" s="1"/>
  <c r="T151" i="1"/>
  <c r="V433" i="1"/>
  <c r="X433" i="1" s="1"/>
  <c r="T433" i="1"/>
  <c r="T179" i="1"/>
  <c r="V179" i="1"/>
  <c r="X179" i="1" s="1"/>
  <c r="V494" i="1"/>
  <c r="X494" i="1" s="1"/>
  <c r="T494" i="1"/>
  <c r="V38" i="1"/>
  <c r="X38" i="1" s="1"/>
  <c r="T38" i="1"/>
  <c r="V84" i="1"/>
  <c r="X84" i="1" s="1"/>
  <c r="T84" i="1"/>
  <c r="T20" i="1"/>
  <c r="V20" i="1"/>
  <c r="X20" i="1" s="1"/>
  <c r="T172" i="1"/>
  <c r="V172" i="1"/>
  <c r="X172" i="1" s="1"/>
  <c r="T555" i="1"/>
  <c r="V555" i="1"/>
  <c r="X555" i="1" s="1"/>
  <c r="V284" i="1"/>
  <c r="X284" i="1" s="1"/>
  <c r="T284" i="1"/>
  <c r="T553" i="1"/>
  <c r="V553" i="1"/>
  <c r="X553" i="1" s="1"/>
  <c r="V101" i="1"/>
  <c r="X101" i="1" s="1"/>
  <c r="T101" i="1"/>
  <c r="V388" i="1"/>
  <c r="X388" i="1" s="1"/>
  <c r="T388" i="1"/>
  <c r="V271" i="1"/>
  <c r="X271" i="1" s="1"/>
  <c r="T271" i="1"/>
  <c r="V47" i="1"/>
  <c r="X47" i="1" s="1"/>
  <c r="T47" i="1"/>
  <c r="T352" i="1"/>
  <c r="V352" i="1"/>
  <c r="X352" i="1" s="1"/>
  <c r="V114" i="1"/>
  <c r="X114" i="1" s="1"/>
  <c r="T114" i="1"/>
  <c r="T230" i="1"/>
  <c r="V230" i="1"/>
  <c r="X230" i="1" s="1"/>
  <c r="V91" i="1"/>
  <c r="X91" i="1" s="1"/>
  <c r="T91" i="1"/>
  <c r="T98" i="1"/>
  <c r="V98" i="1"/>
  <c r="X98" i="1" s="1"/>
  <c r="T508" i="1"/>
  <c r="V508" i="1"/>
  <c r="X508" i="1" s="1"/>
  <c r="T73" i="1"/>
  <c r="V73" i="1"/>
  <c r="X73" i="1" s="1"/>
  <c r="V158" i="1"/>
  <c r="X158" i="1" s="1"/>
  <c r="T158" i="1"/>
  <c r="T414" i="1"/>
  <c r="V414" i="1"/>
  <c r="X414" i="1" s="1"/>
  <c r="V410" i="1"/>
  <c r="X410" i="1" s="1"/>
  <c r="T410" i="1"/>
  <c r="T270" i="1"/>
  <c r="V270" i="1"/>
  <c r="X270" i="1" s="1"/>
  <c r="T65" i="1"/>
  <c r="V65" i="1"/>
  <c r="X65" i="1" s="1"/>
  <c r="T278" i="1"/>
  <c r="V278" i="1"/>
  <c r="X278" i="1" s="1"/>
  <c r="T183" i="1"/>
  <c r="V183" i="1"/>
  <c r="X183" i="1" s="1"/>
  <c r="T537" i="1"/>
  <c r="V537" i="1"/>
  <c r="X537" i="1" s="1"/>
  <c r="T365" i="1"/>
  <c r="V365" i="1"/>
  <c r="X365" i="1" s="1"/>
  <c r="T107" i="1"/>
  <c r="V107" i="1"/>
  <c r="X107" i="1" s="1"/>
  <c r="T289" i="1"/>
  <c r="V289" i="1"/>
  <c r="X289" i="1" s="1"/>
  <c r="T108" i="1"/>
  <c r="V108" i="1"/>
  <c r="X108" i="1" s="1"/>
  <c r="T544" i="1"/>
  <c r="V544" i="1"/>
  <c r="X544" i="1" s="1"/>
  <c r="V41" i="1"/>
  <c r="X41" i="1" s="1"/>
  <c r="T41" i="1"/>
  <c r="T153" i="1"/>
  <c r="V153" i="1"/>
  <c r="X153" i="1" s="1"/>
  <c r="T416" i="1"/>
  <c r="V416" i="1"/>
  <c r="X416" i="1" s="1"/>
  <c r="T397" i="1"/>
  <c r="V397" i="1"/>
  <c r="X397" i="1" s="1"/>
  <c r="V228" i="1"/>
  <c r="X228" i="1" s="1"/>
  <c r="T228" i="1"/>
  <c r="T429" i="1"/>
  <c r="V429" i="1"/>
  <c r="X429" i="1" s="1"/>
  <c r="V144" i="1"/>
  <c r="X144" i="1" s="1"/>
  <c r="T144" i="1"/>
  <c r="V286" i="1"/>
  <c r="X286" i="1" s="1"/>
  <c r="T286" i="1"/>
  <c r="V511" i="1"/>
  <c r="X511" i="1" s="1"/>
  <c r="T511" i="1"/>
  <c r="V345" i="1"/>
  <c r="X345" i="1" s="1"/>
  <c r="T345" i="1"/>
  <c r="T413" i="1"/>
  <c r="V413" i="1"/>
  <c r="X413" i="1" s="1"/>
  <c r="T510" i="1"/>
  <c r="V510" i="1"/>
  <c r="X510" i="1" s="1"/>
  <c r="V547" i="1"/>
  <c r="X547" i="1" s="1"/>
  <c r="T547" i="1"/>
  <c r="T97" i="1"/>
  <c r="V97" i="1"/>
  <c r="X97" i="1" s="1"/>
  <c r="T422" i="1"/>
  <c r="V422" i="1"/>
  <c r="X422" i="1" s="1"/>
  <c r="T463" i="1"/>
  <c r="V463" i="1"/>
  <c r="X463" i="1" s="1"/>
  <c r="V327" i="1"/>
  <c r="X327" i="1" s="1"/>
  <c r="T327" i="1"/>
  <c r="V525" i="1"/>
  <c r="X525" i="1" s="1"/>
  <c r="T525" i="1"/>
  <c r="V263" i="1"/>
  <c r="X263" i="1" s="1"/>
  <c r="T263" i="1"/>
  <c r="V421" i="1"/>
  <c r="X421" i="1" s="1"/>
  <c r="T421" i="1"/>
  <c r="V253" i="1"/>
  <c r="X253" i="1" s="1"/>
  <c r="T253" i="1"/>
  <c r="T342" i="1"/>
  <c r="V342" i="1"/>
  <c r="X342" i="1" s="1"/>
  <c r="V453" i="1"/>
  <c r="X453" i="1" s="1"/>
  <c r="T453" i="1"/>
  <c r="T541" i="1"/>
  <c r="V541" i="1"/>
  <c r="X541" i="1" s="1"/>
  <c r="T146" i="1"/>
  <c r="V146" i="1"/>
  <c r="X146" i="1" s="1"/>
  <c r="V346" i="1"/>
  <c r="X346" i="1" s="1"/>
  <c r="T346" i="1"/>
  <c r="V339" i="1"/>
  <c r="X339" i="1" s="1"/>
  <c r="T339" i="1"/>
  <c r="T335" i="1"/>
  <c r="V335" i="1"/>
  <c r="X335" i="1" s="1"/>
  <c r="V268" i="1"/>
  <c r="X268" i="1" s="1"/>
  <c r="T268" i="1"/>
  <c r="V194" i="1"/>
  <c r="X194" i="1" s="1"/>
  <c r="T194" i="1"/>
  <c r="V321" i="1"/>
  <c r="X321" i="1" s="1"/>
  <c r="T321" i="1"/>
  <c r="T340" i="1"/>
  <c r="V340" i="1"/>
  <c r="X340" i="1" s="1"/>
  <c r="T320" i="1"/>
  <c r="V320" i="1"/>
  <c r="X320" i="1" s="1"/>
  <c r="V384" i="1"/>
  <c r="X384" i="1" s="1"/>
  <c r="T384" i="1"/>
  <c r="T224" i="1"/>
  <c r="V224" i="1"/>
  <c r="X224" i="1" s="1"/>
  <c r="T520" i="1"/>
  <c r="V520" i="1"/>
  <c r="X520" i="1" s="1"/>
  <c r="T543" i="1"/>
  <c r="V543" i="1"/>
  <c r="X543" i="1" s="1"/>
  <c r="V216" i="1"/>
  <c r="X216" i="1" s="1"/>
  <c r="T216" i="1"/>
  <c r="V467" i="1"/>
  <c r="X467" i="1" s="1"/>
  <c r="T467" i="1"/>
  <c r="T528" i="1"/>
  <c r="V528" i="1"/>
  <c r="X528" i="1" s="1"/>
  <c r="V165" i="1"/>
  <c r="X165" i="1" s="1"/>
  <c r="T165" i="1"/>
  <c r="V207" i="1"/>
  <c r="X207" i="1" s="1"/>
  <c r="T207" i="1"/>
  <c r="T219" i="1"/>
  <c r="V219" i="1"/>
  <c r="X219" i="1" s="1"/>
  <c r="T71" i="1"/>
  <c r="V71" i="1"/>
  <c r="X71" i="1" s="1"/>
  <c r="V231" i="1"/>
  <c r="X231" i="1" s="1"/>
  <c r="T231" i="1"/>
  <c r="T311" i="1"/>
  <c r="V311" i="1"/>
  <c r="X311" i="1" s="1"/>
  <c r="V169" i="1"/>
  <c r="X169" i="1" s="1"/>
  <c r="T169" i="1"/>
  <c r="T533" i="1"/>
  <c r="V533" i="1"/>
  <c r="X533" i="1" s="1"/>
  <c r="V80" i="1"/>
  <c r="X80" i="1" s="1"/>
  <c r="T80" i="1"/>
  <c r="T402" i="1"/>
  <c r="V402" i="1"/>
  <c r="X402" i="1" s="1"/>
  <c r="T401" i="1"/>
  <c r="V401" i="1"/>
  <c r="X401" i="1" s="1"/>
  <c r="T281" i="1"/>
  <c r="V281" i="1"/>
  <c r="X281" i="1" s="1"/>
  <c r="T303" i="1"/>
  <c r="V303" i="1"/>
  <c r="X303" i="1" s="1"/>
  <c r="T204" i="1"/>
  <c r="V204" i="1"/>
  <c r="X204" i="1" s="1"/>
  <c r="V354" i="1"/>
  <c r="X354" i="1" s="1"/>
  <c r="T354" i="1"/>
  <c r="T109" i="1"/>
  <c r="V109" i="1"/>
  <c r="X109" i="1" s="1"/>
  <c r="T53" i="1"/>
  <c r="V53" i="1"/>
  <c r="X53" i="1" s="1"/>
  <c r="T290" i="1"/>
  <c r="V290" i="1"/>
  <c r="X290" i="1" s="1"/>
  <c r="V209" i="1"/>
  <c r="X209" i="1" s="1"/>
  <c r="T209" i="1"/>
  <c r="T509" i="1"/>
  <c r="V509" i="1"/>
  <c r="X509" i="1" s="1"/>
  <c r="V115" i="1"/>
  <c r="X115" i="1" s="1"/>
  <c r="T115" i="1"/>
  <c r="T132" i="1"/>
  <c r="V132" i="1"/>
  <c r="X132" i="1" s="1"/>
  <c r="T465" i="1"/>
  <c r="V465" i="1"/>
  <c r="X465" i="1" s="1"/>
  <c r="T39" i="1"/>
  <c r="V39" i="1"/>
  <c r="X39" i="1" s="1"/>
  <c r="T535" i="1"/>
  <c r="V535" i="1"/>
  <c r="X535" i="1" s="1"/>
  <c r="V184" i="1"/>
  <c r="X184" i="1" s="1"/>
  <c r="T184" i="1"/>
  <c r="T79" i="1"/>
  <c r="V79" i="1"/>
  <c r="X79" i="1" s="1"/>
  <c r="V256" i="1"/>
  <c r="X256" i="1" s="1"/>
  <c r="T256" i="1"/>
  <c r="T211" i="1"/>
  <c r="V211" i="1"/>
  <c r="X211" i="1" s="1"/>
  <c r="T279" i="1"/>
  <c r="V279" i="1"/>
  <c r="X279" i="1" s="1"/>
  <c r="T357" i="1"/>
  <c r="V357" i="1"/>
  <c r="X357" i="1" s="1"/>
  <c r="T55" i="1"/>
  <c r="V55" i="1"/>
  <c r="X55" i="1" s="1"/>
  <c r="V26" i="1"/>
  <c r="X26" i="1" s="1"/>
  <c r="T26" i="1"/>
  <c r="T462" i="1"/>
  <c r="V462" i="1"/>
  <c r="X462" i="1" s="1"/>
  <c r="T323" i="1"/>
  <c r="V323" i="1"/>
  <c r="X323" i="1" s="1"/>
  <c r="T313" i="1"/>
  <c r="V313" i="1"/>
  <c r="X313" i="1" s="1"/>
  <c r="T398" i="1"/>
  <c r="V398" i="1"/>
  <c r="X398" i="1" s="1"/>
  <c r="T400" i="1"/>
  <c r="V400" i="1"/>
  <c r="X400" i="1" s="1"/>
  <c r="V343" i="1"/>
  <c r="X343" i="1" s="1"/>
  <c r="T343" i="1"/>
  <c r="V276" i="1"/>
  <c r="X276" i="1" s="1"/>
  <c r="T276" i="1"/>
  <c r="V19" i="1"/>
  <c r="X19" i="1" s="1"/>
  <c r="T19" i="1"/>
  <c r="T52" i="1"/>
  <c r="V52" i="1"/>
  <c r="X52" i="1" s="1"/>
  <c r="T229" i="1"/>
  <c r="V229" i="1"/>
  <c r="X229" i="1" s="1"/>
  <c r="T440" i="1"/>
  <c r="V440" i="1"/>
  <c r="X440" i="1" s="1"/>
  <c r="V351" i="1"/>
  <c r="X351" i="1" s="1"/>
  <c r="T351" i="1"/>
  <c r="V180" i="1"/>
  <c r="X180" i="1" s="1"/>
  <c r="T180" i="1"/>
  <c r="V15" i="1"/>
  <c r="X15" i="1" s="1"/>
  <c r="T15" i="1"/>
  <c r="V245" i="1"/>
  <c r="X245" i="1" s="1"/>
  <c r="T245" i="1"/>
  <c r="V300" i="1"/>
  <c r="X300" i="1" s="1"/>
  <c r="T300" i="1"/>
  <c r="T137" i="1"/>
  <c r="V137" i="1"/>
  <c r="X137" i="1" s="1"/>
  <c r="T162" i="1"/>
  <c r="V162" i="1"/>
  <c r="X162" i="1" s="1"/>
  <c r="V458" i="1"/>
  <c r="X458" i="1" s="1"/>
  <c r="T458" i="1"/>
  <c r="T129" i="1"/>
  <c r="V129" i="1"/>
  <c r="X129" i="1" s="1"/>
  <c r="T175" i="1"/>
  <c r="V175" i="1"/>
  <c r="X175" i="1" s="1"/>
  <c r="V302" i="1"/>
  <c r="X302" i="1" s="1"/>
  <c r="T302" i="1"/>
  <c r="T442" i="1"/>
  <c r="V442" i="1"/>
  <c r="X442" i="1" s="1"/>
  <c r="V202" i="1"/>
  <c r="X202" i="1" s="1"/>
  <c r="T202" i="1"/>
  <c r="V14" i="1"/>
  <c r="X14" i="1" s="1"/>
  <c r="T14" i="1"/>
  <c r="V238" i="1"/>
  <c r="X238" i="1" s="1"/>
  <c r="T238" i="1"/>
  <c r="T152" i="1"/>
  <c r="V152" i="1"/>
  <c r="X152" i="1" s="1"/>
  <c r="V43" i="1"/>
  <c r="X43" i="1" s="1"/>
  <c r="T43" i="1"/>
  <c r="T427" i="1"/>
  <c r="V427" i="1"/>
  <c r="X427" i="1" s="1"/>
  <c r="V89" i="1"/>
  <c r="X89" i="1" s="1"/>
  <c r="T89" i="1"/>
  <c r="T252" i="1"/>
  <c r="V252" i="1"/>
  <c r="X252" i="1" s="1"/>
  <c r="T444" i="1"/>
  <c r="V444" i="1"/>
  <c r="X444" i="1" s="1"/>
  <c r="V181" i="1"/>
  <c r="X181" i="1" s="1"/>
  <c r="T181" i="1"/>
  <c r="T254" i="1"/>
  <c r="V254" i="1"/>
  <c r="X254" i="1" s="1"/>
  <c r="T480" i="1"/>
  <c r="V480" i="1"/>
  <c r="X480" i="1" s="1"/>
  <c r="V432" i="1"/>
  <c r="X432" i="1" s="1"/>
  <c r="T432" i="1"/>
  <c r="T488" i="1"/>
  <c r="V488" i="1"/>
  <c r="X488" i="1" s="1"/>
  <c r="V431" i="1"/>
  <c r="X431" i="1" s="1"/>
  <c r="T431" i="1"/>
  <c r="V255" i="1"/>
  <c r="X255" i="1" s="1"/>
  <c r="T255" i="1"/>
  <c r="T423" i="1"/>
  <c r="V423" i="1"/>
  <c r="X423" i="1" s="1"/>
  <c r="V186" i="1"/>
  <c r="X186" i="1" s="1"/>
  <c r="T186" i="1"/>
  <c r="T500" i="1"/>
  <c r="V500" i="1"/>
  <c r="X500" i="1" s="1"/>
  <c r="V487" i="1"/>
  <c r="X487" i="1" s="1"/>
  <c r="T487" i="1"/>
  <c r="T415" i="1"/>
  <c r="V415" i="1"/>
  <c r="X415" i="1" s="1"/>
  <c r="V298" i="1"/>
  <c r="X298" i="1" s="1"/>
  <c r="T298" i="1"/>
  <c r="T157" i="1"/>
  <c r="V157" i="1"/>
  <c r="X157" i="1" s="1"/>
  <c r="V197" i="1"/>
  <c r="X197" i="1" s="1"/>
  <c r="T197" i="1"/>
  <c r="V105" i="1"/>
  <c r="X105" i="1" s="1"/>
  <c r="T105" i="1"/>
  <c r="V294" i="1"/>
  <c r="X294" i="1" s="1"/>
  <c r="T294" i="1"/>
  <c r="T235" i="1"/>
  <c r="V235" i="1"/>
  <c r="X235" i="1" s="1"/>
  <c r="T34" i="1"/>
  <c r="V34" i="1"/>
  <c r="X34" i="1" s="1"/>
  <c r="V443" i="1"/>
  <c r="X443" i="1" s="1"/>
  <c r="T443" i="1"/>
  <c r="T446" i="1"/>
  <c r="V446" i="1"/>
  <c r="X446" i="1" s="1"/>
  <c r="V477" i="1"/>
  <c r="X477" i="1" s="1"/>
  <c r="T477" i="1"/>
  <c r="V24" i="1"/>
  <c r="X24" i="1" s="1"/>
  <c r="T24" i="1"/>
  <c r="V483" i="1"/>
  <c r="X483" i="1" s="1"/>
  <c r="T483" i="1"/>
  <c r="V549" i="1"/>
  <c r="X549" i="1" s="1"/>
  <c r="T549" i="1"/>
  <c r="V479" i="1"/>
  <c r="X479" i="1" s="1"/>
  <c r="T479" i="1"/>
  <c r="V522" i="1"/>
  <c r="X522" i="1" s="1"/>
  <c r="T522" i="1"/>
  <c r="V249" i="1"/>
  <c r="X249" i="1" s="1"/>
  <c r="T249" i="1"/>
  <c r="T106" i="1"/>
  <c r="V106" i="1"/>
  <c r="X106" i="1" s="1"/>
  <c r="V559" i="1"/>
  <c r="X559" i="1" s="1"/>
  <c r="T559" i="1"/>
  <c r="T540" i="1"/>
  <c r="V540" i="1"/>
  <c r="X540" i="1" s="1"/>
  <c r="T250" i="1"/>
  <c r="V250" i="1"/>
  <c r="X250" i="1" s="1"/>
  <c r="T391" i="1"/>
  <c r="V391" i="1"/>
  <c r="X391" i="1" s="1"/>
  <c r="T516" i="1"/>
  <c r="V516" i="1"/>
  <c r="X516" i="1" s="1"/>
  <c r="T72" i="1"/>
  <c r="V72" i="1"/>
  <c r="X72" i="1" s="1"/>
  <c r="T394" i="1"/>
  <c r="V394" i="1"/>
  <c r="X394" i="1" s="1"/>
  <c r="T310" i="1"/>
  <c r="V310" i="1"/>
  <c r="X310" i="1" s="1"/>
  <c r="V131" i="1"/>
  <c r="X131" i="1" s="1"/>
  <c r="T131" i="1"/>
  <c r="T12" i="1"/>
  <c r="V12" i="1"/>
  <c r="X12" i="1" s="1"/>
  <c r="T306" i="1"/>
  <c r="V306" i="1"/>
  <c r="X306" i="1" s="1"/>
  <c r="T301" i="1"/>
  <c r="V301" i="1"/>
  <c r="X301" i="1" s="1"/>
  <c r="Y113" i="1"/>
  <c r="Z113" i="1"/>
  <c r="Z63" i="1"/>
  <c r="Y63" i="1"/>
  <c r="Q241" i="1"/>
  <c r="R241" i="1" s="1"/>
  <c r="R243" i="1"/>
  <c r="V243" i="1" l="1"/>
  <c r="X243" i="1" s="1"/>
  <c r="T243" i="1"/>
  <c r="Y290" i="1"/>
  <c r="Z290" i="1"/>
  <c r="Y509" i="1"/>
  <c r="Z509" i="1"/>
  <c r="Y342" i="1"/>
  <c r="Z342" i="1"/>
  <c r="Y463" i="1"/>
  <c r="Z463" i="1"/>
  <c r="Z397" i="1"/>
  <c r="Y397" i="1"/>
  <c r="Z289" i="1"/>
  <c r="Y289" i="1"/>
  <c r="Y65" i="1"/>
  <c r="Z65" i="1"/>
  <c r="Z555" i="1"/>
  <c r="Y555" i="1"/>
  <c r="Y66" i="1"/>
  <c r="Z66" i="1"/>
  <c r="Z486" i="1"/>
  <c r="Y486" i="1"/>
  <c r="Y445" i="1"/>
  <c r="Z445" i="1"/>
  <c r="Y324" i="1"/>
  <c r="Z324" i="1"/>
  <c r="Z370" i="1"/>
  <c r="Y370" i="1"/>
  <c r="Z118" i="1"/>
  <c r="Y118" i="1"/>
  <c r="Z558" i="1"/>
  <c r="Y558" i="1"/>
  <c r="Y350" i="1"/>
  <c r="Z350" i="1"/>
  <c r="Z503" i="1"/>
  <c r="Y503" i="1"/>
  <c r="Y171" i="1"/>
  <c r="Z171" i="1"/>
  <c r="Y455" i="1"/>
  <c r="Z455" i="1"/>
  <c r="Z282" i="1"/>
  <c r="Y282" i="1"/>
  <c r="Y61" i="1"/>
  <c r="Z61" i="1"/>
  <c r="Y393" i="1"/>
  <c r="Z393" i="1"/>
  <c r="Y355" i="1"/>
  <c r="Z355" i="1"/>
  <c r="Y37" i="1"/>
  <c r="Z37" i="1"/>
  <c r="Y454" i="1"/>
  <c r="Z454" i="1"/>
  <c r="Z277" i="1"/>
  <c r="Y277" i="1"/>
  <c r="Y16" i="1"/>
  <c r="Z16" i="1"/>
  <c r="Y261" i="1"/>
  <c r="Z261" i="1"/>
  <c r="Y76" i="1"/>
  <c r="Z76" i="1"/>
  <c r="Z131" i="1"/>
  <c r="Y131" i="1"/>
  <c r="Y479" i="1"/>
  <c r="Z479" i="1"/>
  <c r="Y477" i="1"/>
  <c r="Z477" i="1"/>
  <c r="Y105" i="1"/>
  <c r="Z105" i="1"/>
  <c r="Z432" i="1"/>
  <c r="Y432" i="1"/>
  <c r="Y43" i="1"/>
  <c r="Z43" i="1"/>
  <c r="Y202" i="1"/>
  <c r="Z202" i="1"/>
  <c r="Y458" i="1"/>
  <c r="Z458" i="1"/>
  <c r="Z245" i="1"/>
  <c r="Y245" i="1"/>
  <c r="Z256" i="1"/>
  <c r="Y256" i="1"/>
  <c r="Y216" i="1"/>
  <c r="Z216" i="1"/>
  <c r="Y194" i="1"/>
  <c r="Z194" i="1"/>
  <c r="Y421" i="1"/>
  <c r="Z421" i="1"/>
  <c r="Y525" i="1"/>
  <c r="Z525" i="1"/>
  <c r="Z345" i="1"/>
  <c r="Y345" i="1"/>
  <c r="Z286" i="1"/>
  <c r="Y286" i="1"/>
  <c r="Y410" i="1"/>
  <c r="Z410" i="1"/>
  <c r="Y158" i="1"/>
  <c r="Z158" i="1"/>
  <c r="Y91" i="1"/>
  <c r="Z91" i="1"/>
  <c r="Y114" i="1"/>
  <c r="Z114" i="1"/>
  <c r="Y47" i="1"/>
  <c r="Z47" i="1"/>
  <c r="Z388" i="1"/>
  <c r="Y388" i="1"/>
  <c r="Z38" i="1"/>
  <c r="Y38" i="1"/>
  <c r="Z151" i="1"/>
  <c r="Y151" i="1"/>
  <c r="Z10" i="1"/>
  <c r="Y10" i="1"/>
  <c r="Z456" i="1"/>
  <c r="Y456" i="1"/>
  <c r="Y502" i="1"/>
  <c r="Z502" i="1"/>
  <c r="Y490" i="1"/>
  <c r="Z490" i="1"/>
  <c r="Y195" i="1"/>
  <c r="Z195" i="1"/>
  <c r="Y457" i="1"/>
  <c r="Z457" i="1"/>
  <c r="Z160" i="1"/>
  <c r="Y160" i="1"/>
  <c r="Z291" i="1"/>
  <c r="Y291" i="1"/>
  <c r="Z200" i="1"/>
  <c r="Y200" i="1"/>
  <c r="Z417" i="1"/>
  <c r="Y417" i="1"/>
  <c r="Y375" i="1"/>
  <c r="Z375" i="1"/>
  <c r="Y154" i="1"/>
  <c r="Z154" i="1"/>
  <c r="Y49" i="1"/>
  <c r="Z49" i="1"/>
  <c r="Y27" i="1"/>
  <c r="Z27" i="1"/>
  <c r="Z430" i="1"/>
  <c r="Y430" i="1"/>
  <c r="Z450" i="1"/>
  <c r="Y450" i="1"/>
  <c r="Y182" i="1"/>
  <c r="Z182" i="1"/>
  <c r="Z226" i="1"/>
  <c r="Y226" i="1"/>
  <c r="Z556" i="1"/>
  <c r="Y556" i="1"/>
  <c r="Y314" i="1"/>
  <c r="Z314" i="1"/>
  <c r="Y330" i="1"/>
  <c r="Z330" i="1"/>
  <c r="Y428" i="1"/>
  <c r="Z428" i="1"/>
  <c r="Y156" i="1"/>
  <c r="Z156" i="1"/>
  <c r="Y68" i="1"/>
  <c r="Z68" i="1"/>
  <c r="Y341" i="1"/>
  <c r="Z341" i="1"/>
  <c r="Y78" i="1"/>
  <c r="Z78" i="1"/>
  <c r="Z349" i="1"/>
  <c r="Y349" i="1"/>
  <c r="Y221" i="1"/>
  <c r="Z221" i="1"/>
  <c r="Z452" i="1"/>
  <c r="Y452" i="1"/>
  <c r="Y521" i="1"/>
  <c r="Z521" i="1"/>
  <c r="Y94" i="1"/>
  <c r="Z94" i="1"/>
  <c r="Y482" i="1"/>
  <c r="Z482" i="1"/>
  <c r="Y134" i="1"/>
  <c r="Z134" i="1"/>
  <c r="Y469" i="1"/>
  <c r="Z469" i="1"/>
  <c r="Y119" i="1"/>
  <c r="Z119" i="1"/>
  <c r="Y262" i="1"/>
  <c r="Z262" i="1"/>
  <c r="Y206" i="1"/>
  <c r="Z206" i="1"/>
  <c r="Y83" i="1"/>
  <c r="Z83" i="1"/>
  <c r="Z331" i="1"/>
  <c r="Y331" i="1"/>
  <c r="Z244" i="1"/>
  <c r="Y244" i="1"/>
  <c r="Z478" i="1"/>
  <c r="Y478" i="1"/>
  <c r="Y412" i="1"/>
  <c r="Z412" i="1"/>
  <c r="Z489" i="1"/>
  <c r="Y489" i="1"/>
  <c r="Y392" i="1"/>
  <c r="Z392" i="1"/>
  <c r="Y196" i="1"/>
  <c r="Z196" i="1"/>
  <c r="Y22" i="1"/>
  <c r="Z22" i="1"/>
  <c r="Z338" i="1"/>
  <c r="Y338" i="1"/>
  <c r="Y368" i="1"/>
  <c r="Z368" i="1"/>
  <c r="Z18" i="1"/>
  <c r="Y18" i="1"/>
  <c r="Z362" i="1"/>
  <c r="Y362" i="1"/>
  <c r="Z318" i="1"/>
  <c r="Y318" i="1"/>
  <c r="Z280" i="1"/>
  <c r="Y280" i="1"/>
  <c r="Z143" i="1"/>
  <c r="Y143" i="1"/>
  <c r="Z264" i="1"/>
  <c r="Y264" i="1"/>
  <c r="Z141" i="1"/>
  <c r="Y141" i="1"/>
  <c r="Z474" i="1"/>
  <c r="Y474" i="1"/>
  <c r="Z377" i="1"/>
  <c r="Y377" i="1"/>
  <c r="Y96" i="1"/>
  <c r="Z96" i="1"/>
  <c r="Y274" i="1"/>
  <c r="Z274" i="1"/>
  <c r="Y135" i="1"/>
  <c r="Z135" i="1"/>
  <c r="Y93" i="1"/>
  <c r="Z93" i="1"/>
  <c r="Y534" i="1"/>
  <c r="Z534" i="1"/>
  <c r="Y526" i="1"/>
  <c r="Z526" i="1"/>
  <c r="Y193" i="1"/>
  <c r="Z193" i="1"/>
  <c r="Z77" i="1"/>
  <c r="Y77" i="1"/>
  <c r="Y517" i="1"/>
  <c r="Z517" i="1"/>
  <c r="Z496" i="1"/>
  <c r="Y496" i="1"/>
  <c r="Y495" i="1"/>
  <c r="Z495" i="1"/>
  <c r="Y46" i="1"/>
  <c r="Z46" i="1"/>
  <c r="Y491" i="1"/>
  <c r="Z491" i="1"/>
  <c r="Y492" i="1"/>
  <c r="Z492" i="1"/>
  <c r="Y396" i="1"/>
  <c r="Z396" i="1"/>
  <c r="Y260" i="1"/>
  <c r="Z260" i="1"/>
  <c r="Z328" i="1"/>
  <c r="Y328" i="1"/>
  <c r="Y168" i="1"/>
  <c r="Z168" i="1"/>
  <c r="Y447" i="1"/>
  <c r="Z447" i="1"/>
  <c r="Y470" i="1"/>
  <c r="Z470" i="1"/>
  <c r="Y258" i="1"/>
  <c r="Z258" i="1"/>
  <c r="Z383" i="1"/>
  <c r="Y383" i="1"/>
  <c r="Y130" i="1"/>
  <c r="Z130" i="1"/>
  <c r="Y95" i="1"/>
  <c r="Z95" i="1"/>
  <c r="Y149" i="1"/>
  <c r="Z149" i="1"/>
  <c r="Y81" i="1"/>
  <c r="Z81" i="1"/>
  <c r="Y87" i="1"/>
  <c r="Z87" i="1"/>
  <c r="Z33" i="1"/>
  <c r="Y33" i="1"/>
  <c r="Z306" i="1"/>
  <c r="Y306" i="1"/>
  <c r="Y394" i="1"/>
  <c r="Z394" i="1"/>
  <c r="Y250" i="1"/>
  <c r="Z250" i="1"/>
  <c r="Y235" i="1"/>
  <c r="Z235" i="1"/>
  <c r="Y157" i="1"/>
  <c r="Z157" i="1"/>
  <c r="Y500" i="1"/>
  <c r="Z500" i="1"/>
  <c r="Z254" i="1"/>
  <c r="Y254" i="1"/>
  <c r="Y129" i="1"/>
  <c r="Z129" i="1"/>
  <c r="Y440" i="1"/>
  <c r="Z440" i="1"/>
  <c r="Z313" i="1"/>
  <c r="Y313" i="1"/>
  <c r="Z55" i="1"/>
  <c r="Y55" i="1"/>
  <c r="Z39" i="1"/>
  <c r="Y39" i="1"/>
  <c r="Z204" i="1"/>
  <c r="Y204" i="1"/>
  <c r="Y402" i="1"/>
  <c r="Z402" i="1"/>
  <c r="Z311" i="1"/>
  <c r="Y311" i="1"/>
  <c r="Y520" i="1"/>
  <c r="Z520" i="1"/>
  <c r="Y335" i="1"/>
  <c r="Z335" i="1"/>
  <c r="Y510" i="1"/>
  <c r="Z510" i="1"/>
  <c r="Z153" i="1"/>
  <c r="Y153" i="1"/>
  <c r="Y365" i="1"/>
  <c r="Z365" i="1"/>
  <c r="Z553" i="1"/>
  <c r="Y553" i="1"/>
  <c r="Y179" i="1"/>
  <c r="Z179" i="1"/>
  <c r="Z123" i="1"/>
  <c r="Y123" i="1"/>
  <c r="Z62" i="1"/>
  <c r="Y62" i="1"/>
  <c r="Y269" i="1"/>
  <c r="Z269" i="1"/>
  <c r="Y23" i="1"/>
  <c r="Z23" i="1"/>
  <c r="Z507" i="1"/>
  <c r="Y507" i="1"/>
  <c r="Y542" i="1"/>
  <c r="Z542" i="1"/>
  <c r="Y213" i="1"/>
  <c r="Z213" i="1"/>
  <c r="Y44" i="1"/>
  <c r="Z44" i="1"/>
  <c r="Z466" i="1"/>
  <c r="Y466" i="1"/>
  <c r="Z448" i="1"/>
  <c r="Y448" i="1"/>
  <c r="Z67" i="1"/>
  <c r="Y67" i="1"/>
  <c r="Z361" i="1"/>
  <c r="Y361" i="1"/>
  <c r="Z126" i="1"/>
  <c r="Y126" i="1"/>
  <c r="Y325" i="1"/>
  <c r="Z325" i="1"/>
  <c r="Z88" i="1"/>
  <c r="Y88" i="1"/>
  <c r="Y372" i="1"/>
  <c r="Z372" i="1"/>
  <c r="Y552" i="1"/>
  <c r="Z552" i="1"/>
  <c r="Z35" i="1"/>
  <c r="Y35" i="1"/>
  <c r="Z389" i="1"/>
  <c r="Y389" i="1"/>
  <c r="Y332" i="1"/>
  <c r="Z332" i="1"/>
  <c r="V241" i="1"/>
  <c r="X241" i="1" s="1"/>
  <c r="T241" i="1"/>
  <c r="Y559" i="1"/>
  <c r="Z559" i="1"/>
  <c r="Y249" i="1"/>
  <c r="Z249" i="1"/>
  <c r="Y483" i="1"/>
  <c r="Z483" i="1"/>
  <c r="Y443" i="1"/>
  <c r="Z443" i="1"/>
  <c r="Y431" i="1"/>
  <c r="Z431" i="1"/>
  <c r="Y89" i="1"/>
  <c r="Z89" i="1"/>
  <c r="Z238" i="1"/>
  <c r="Y238" i="1"/>
  <c r="Z302" i="1"/>
  <c r="Y302" i="1"/>
  <c r="Z180" i="1"/>
  <c r="Y180" i="1"/>
  <c r="Y276" i="1"/>
  <c r="Z276" i="1"/>
  <c r="Z184" i="1"/>
  <c r="Y184" i="1"/>
  <c r="Y207" i="1"/>
  <c r="Z207" i="1"/>
  <c r="Y384" i="1"/>
  <c r="Z384" i="1"/>
  <c r="Y346" i="1"/>
  <c r="Z346" i="1"/>
  <c r="Z301" i="1"/>
  <c r="Y301" i="1"/>
  <c r="Z12" i="1"/>
  <c r="Y12" i="1"/>
  <c r="Y310" i="1"/>
  <c r="Z310" i="1"/>
  <c r="Y72" i="1"/>
  <c r="Z72" i="1"/>
  <c r="Y391" i="1"/>
  <c r="Z391" i="1"/>
  <c r="Y540" i="1"/>
  <c r="Z540" i="1"/>
  <c r="Y106" i="1"/>
  <c r="Z106" i="1"/>
  <c r="Y446" i="1"/>
  <c r="Z446" i="1"/>
  <c r="Z34" i="1"/>
  <c r="Y34" i="1"/>
  <c r="Z488" i="1"/>
  <c r="Y488" i="1"/>
  <c r="Y480" i="1"/>
  <c r="Z480" i="1"/>
  <c r="Y252" i="1"/>
  <c r="Z252" i="1"/>
  <c r="Z427" i="1"/>
  <c r="Y427" i="1"/>
  <c r="Y152" i="1"/>
  <c r="Z152" i="1"/>
  <c r="Z442" i="1"/>
  <c r="Y442" i="1"/>
  <c r="Y175" i="1"/>
  <c r="Z175" i="1"/>
  <c r="Y162" i="1"/>
  <c r="Z162" i="1"/>
  <c r="Y229" i="1"/>
  <c r="Z229" i="1"/>
  <c r="Z398" i="1"/>
  <c r="Y398" i="1"/>
  <c r="Z323" i="1"/>
  <c r="Y323" i="1"/>
  <c r="Z357" i="1"/>
  <c r="Y357" i="1"/>
  <c r="Z211" i="1"/>
  <c r="Y211" i="1"/>
  <c r="Z79" i="1"/>
  <c r="Y79" i="1"/>
  <c r="Y535" i="1"/>
  <c r="Z535" i="1"/>
  <c r="Z465" i="1"/>
  <c r="Y465" i="1"/>
  <c r="Z53" i="1"/>
  <c r="Y53" i="1"/>
  <c r="Y303" i="1"/>
  <c r="Z303" i="1"/>
  <c r="Y401" i="1"/>
  <c r="Z401" i="1"/>
  <c r="Y219" i="1"/>
  <c r="Z219" i="1"/>
  <c r="Y543" i="1"/>
  <c r="Z543" i="1"/>
  <c r="Y224" i="1"/>
  <c r="Z224" i="1"/>
  <c r="Z320" i="1"/>
  <c r="Y320" i="1"/>
  <c r="Z146" i="1"/>
  <c r="Y146" i="1"/>
  <c r="Y422" i="1"/>
  <c r="Z422" i="1"/>
  <c r="Y413" i="1"/>
  <c r="Z413" i="1"/>
  <c r="Z416" i="1"/>
  <c r="Y416" i="1"/>
  <c r="Z108" i="1"/>
  <c r="Y108" i="1"/>
  <c r="Z107" i="1"/>
  <c r="Y107" i="1"/>
  <c r="Y537" i="1"/>
  <c r="Z537" i="1"/>
  <c r="Z278" i="1"/>
  <c r="Y278" i="1"/>
  <c r="Z270" i="1"/>
  <c r="Y270" i="1"/>
  <c r="Y414" i="1"/>
  <c r="Z414" i="1"/>
  <c r="Y73" i="1"/>
  <c r="Z73" i="1"/>
  <c r="Y98" i="1"/>
  <c r="Z98" i="1"/>
  <c r="Y230" i="1"/>
  <c r="Z230" i="1"/>
  <c r="Y352" i="1"/>
  <c r="Z352" i="1"/>
  <c r="Y172" i="1"/>
  <c r="Z172" i="1"/>
  <c r="Y380" i="1"/>
  <c r="Z380" i="1"/>
  <c r="Y501" i="1"/>
  <c r="Z501" i="1"/>
  <c r="Y475" i="1"/>
  <c r="Z475" i="1"/>
  <c r="Z434" i="1"/>
  <c r="Y434" i="1"/>
  <c r="Z48" i="1"/>
  <c r="Y48" i="1"/>
  <c r="Z74" i="1"/>
  <c r="Y74" i="1"/>
  <c r="Z404" i="1"/>
  <c r="Y404" i="1"/>
  <c r="Y512" i="1"/>
  <c r="Z512" i="1"/>
  <c r="Z178" i="1"/>
  <c r="Y178" i="1"/>
  <c r="Z461" i="1"/>
  <c r="Y461" i="1"/>
  <c r="Z326" i="1"/>
  <c r="Y326" i="1"/>
  <c r="Z266" i="1"/>
  <c r="Y266" i="1"/>
  <c r="Z57" i="1"/>
  <c r="Y57" i="1"/>
  <c r="Z205" i="1"/>
  <c r="Y205" i="1"/>
  <c r="Y524" i="1"/>
  <c r="Z524" i="1"/>
  <c r="Y142" i="1"/>
  <c r="Z142" i="1"/>
  <c r="Y498" i="1"/>
  <c r="Z498" i="1"/>
  <c r="Y424" i="1"/>
  <c r="Z424" i="1"/>
  <c r="Y133" i="1"/>
  <c r="Z133" i="1"/>
  <c r="Z319" i="1"/>
  <c r="Y319" i="1"/>
  <c r="Y58" i="1"/>
  <c r="Z58" i="1"/>
  <c r="Y518" i="1"/>
  <c r="Z518" i="1"/>
  <c r="Y225" i="1"/>
  <c r="Z225" i="1"/>
  <c r="Y155" i="1"/>
  <c r="Z155" i="1"/>
  <c r="Y378" i="1"/>
  <c r="Z378" i="1"/>
  <c r="Y233" i="1"/>
  <c r="Z233" i="1"/>
  <c r="Z312" i="1"/>
  <c r="Y312" i="1"/>
  <c r="Y363" i="1"/>
  <c r="Z363" i="1"/>
  <c r="Z75" i="1"/>
  <c r="Y75" i="1"/>
  <c r="Y173" i="1"/>
  <c r="Z173" i="1"/>
  <c r="Z102" i="1"/>
  <c r="Y102" i="1"/>
  <c r="Y411" i="1"/>
  <c r="Z411" i="1"/>
  <c r="Y64" i="1"/>
  <c r="Z64" i="1"/>
  <c r="Y191" i="1"/>
  <c r="Z191" i="1"/>
  <c r="Y538" i="1"/>
  <c r="Z538" i="1"/>
  <c r="Y13" i="1"/>
  <c r="Z13" i="1"/>
  <c r="Y481" i="1"/>
  <c r="Z481" i="1"/>
  <c r="Y329" i="1"/>
  <c r="Z329" i="1"/>
  <c r="Y236" i="1"/>
  <c r="Z236" i="1"/>
  <c r="Y390" i="1"/>
  <c r="Z390" i="1"/>
  <c r="Y116" i="1"/>
  <c r="Z116" i="1"/>
  <c r="Z187" i="1"/>
  <c r="Y187" i="1"/>
  <c r="Z308" i="1"/>
  <c r="Y308" i="1"/>
  <c r="Y437" i="1"/>
  <c r="Z437" i="1"/>
  <c r="Z25" i="1"/>
  <c r="Y25" i="1"/>
  <c r="Z353" i="1"/>
  <c r="Y353" i="1"/>
  <c r="Z425" i="1"/>
  <c r="Y425" i="1"/>
  <c r="Y257" i="1"/>
  <c r="Z257" i="1"/>
  <c r="Y367" i="1"/>
  <c r="Z367" i="1"/>
  <c r="Y167" i="1"/>
  <c r="Z167" i="1"/>
  <c r="Y529" i="1"/>
  <c r="Z529" i="1"/>
  <c r="Y418" i="1"/>
  <c r="Z418" i="1"/>
  <c r="Z92" i="1"/>
  <c r="Y92" i="1"/>
  <c r="Z122" i="1"/>
  <c r="Y122" i="1"/>
  <c r="Y136" i="1"/>
  <c r="Z136" i="1"/>
  <c r="Y56" i="1"/>
  <c r="Z56" i="1"/>
  <c r="Y222" i="1"/>
  <c r="Z222" i="1"/>
  <c r="Y127" i="1"/>
  <c r="Z127" i="1"/>
  <c r="Y288" i="1"/>
  <c r="Z288" i="1"/>
  <c r="Z360" i="1"/>
  <c r="Y360" i="1"/>
  <c r="Y297" i="1"/>
  <c r="Z297" i="1"/>
  <c r="Y185" i="1"/>
  <c r="Z185" i="1"/>
  <c r="Z506" i="1"/>
  <c r="Y506" i="1"/>
  <c r="Z296" i="1"/>
  <c r="Y296" i="1"/>
  <c r="Z251" i="1"/>
  <c r="Y251" i="1"/>
  <c r="Z358" i="1"/>
  <c r="Y358" i="1"/>
  <c r="Y493" i="1"/>
  <c r="Z493" i="1"/>
  <c r="Y150" i="1"/>
  <c r="Z150" i="1"/>
  <c r="Y103" i="1"/>
  <c r="Z103" i="1"/>
  <c r="Y104" i="1"/>
  <c r="Z104" i="1"/>
  <c r="Z223" i="1"/>
  <c r="Y223" i="1"/>
  <c r="Y28" i="1"/>
  <c r="Z28" i="1"/>
  <c r="Y516" i="1"/>
  <c r="Z516" i="1"/>
  <c r="Y415" i="1"/>
  <c r="Z415" i="1"/>
  <c r="Y423" i="1"/>
  <c r="Z423" i="1"/>
  <c r="Z444" i="1"/>
  <c r="Y444" i="1"/>
  <c r="Y137" i="1"/>
  <c r="Z137" i="1"/>
  <c r="Z52" i="1"/>
  <c r="Y52" i="1"/>
  <c r="Z400" i="1"/>
  <c r="Y400" i="1"/>
  <c r="Z462" i="1"/>
  <c r="Y462" i="1"/>
  <c r="Z279" i="1"/>
  <c r="Y279" i="1"/>
  <c r="Z132" i="1"/>
  <c r="Y132" i="1"/>
  <c r="Z109" i="1"/>
  <c r="Y109" i="1"/>
  <c r="Y281" i="1"/>
  <c r="Z281" i="1"/>
  <c r="Y533" i="1"/>
  <c r="Z533" i="1"/>
  <c r="Y71" i="1"/>
  <c r="Z71" i="1"/>
  <c r="Y528" i="1"/>
  <c r="Z528" i="1"/>
  <c r="Y340" i="1"/>
  <c r="Z340" i="1"/>
  <c r="Y541" i="1"/>
  <c r="Z541" i="1"/>
  <c r="Y97" i="1"/>
  <c r="Z97" i="1"/>
  <c r="Y429" i="1"/>
  <c r="Z429" i="1"/>
  <c r="Z544" i="1"/>
  <c r="Y544" i="1"/>
  <c r="Y183" i="1"/>
  <c r="Z183" i="1"/>
  <c r="Y508" i="1"/>
  <c r="Z508" i="1"/>
  <c r="Y20" i="1"/>
  <c r="Z20" i="1"/>
  <c r="Y188" i="1"/>
  <c r="Z188" i="1"/>
  <c r="Y212" i="1"/>
  <c r="Z212" i="1"/>
  <c r="Y125" i="1"/>
  <c r="Z125" i="1"/>
  <c r="Y170" i="1"/>
  <c r="Z170" i="1"/>
  <c r="Y283" i="1"/>
  <c r="Z283" i="1"/>
  <c r="Z138" i="1"/>
  <c r="Y138" i="1"/>
  <c r="Z128" i="1"/>
  <c r="Y128" i="1"/>
  <c r="Y198" i="1"/>
  <c r="Z198" i="1"/>
  <c r="Y163" i="1"/>
  <c r="Z163" i="1"/>
  <c r="Y464" i="1"/>
  <c r="Z464" i="1"/>
  <c r="Z347" i="1"/>
  <c r="Y347" i="1"/>
  <c r="Z403" i="1"/>
  <c r="Y403" i="1"/>
  <c r="Y449" i="1"/>
  <c r="Z449" i="1"/>
  <c r="Y21" i="1"/>
  <c r="Z21" i="1"/>
  <c r="Z246" i="1"/>
  <c r="Y246" i="1"/>
  <c r="Y334" i="1"/>
  <c r="Z334" i="1"/>
  <c r="Z435" i="1"/>
  <c r="Y435" i="1"/>
  <c r="Z99" i="1"/>
  <c r="Y99" i="1"/>
  <c r="Z366" i="1"/>
  <c r="Y366" i="1"/>
  <c r="Z51" i="1"/>
  <c r="Y51" i="1"/>
  <c r="Y85" i="1"/>
  <c r="Z85" i="1"/>
  <c r="Y536" i="1"/>
  <c r="Z536" i="1"/>
  <c r="Y439" i="1"/>
  <c r="Z439" i="1"/>
  <c r="Z399" i="1"/>
  <c r="Y399" i="1"/>
  <c r="Z117" i="1"/>
  <c r="Y117" i="1"/>
  <c r="Y333" i="1"/>
  <c r="Z333" i="1"/>
  <c r="Z522" i="1"/>
  <c r="Y522" i="1"/>
  <c r="Z549" i="1"/>
  <c r="Y549" i="1"/>
  <c r="Y24" i="1"/>
  <c r="Z24" i="1"/>
  <c r="Z294" i="1"/>
  <c r="Y294" i="1"/>
  <c r="Y197" i="1"/>
  <c r="Z197" i="1"/>
  <c r="Y298" i="1"/>
  <c r="Z298" i="1"/>
  <c r="Y487" i="1"/>
  <c r="Z487" i="1"/>
  <c r="Y186" i="1"/>
  <c r="Z186" i="1"/>
  <c r="Y255" i="1"/>
  <c r="Z255" i="1"/>
  <c r="Z181" i="1"/>
  <c r="Y181" i="1"/>
  <c r="Y14" i="1"/>
  <c r="Z14" i="1"/>
  <c r="Y300" i="1"/>
  <c r="Z300" i="1"/>
  <c r="Z15" i="1"/>
  <c r="Y15" i="1"/>
  <c r="Y351" i="1"/>
  <c r="Z351" i="1"/>
  <c r="Y19" i="1"/>
  <c r="Z19" i="1"/>
  <c r="Z343" i="1"/>
  <c r="Y343" i="1"/>
  <c r="Z26" i="1"/>
  <c r="Y26" i="1"/>
  <c r="Y115" i="1"/>
  <c r="Z115" i="1"/>
  <c r="Z209" i="1"/>
  <c r="Y209" i="1"/>
  <c r="Z354" i="1"/>
  <c r="Y354" i="1"/>
  <c r="Y80" i="1"/>
  <c r="Z80" i="1"/>
  <c r="Z169" i="1"/>
  <c r="Y169" i="1"/>
  <c r="Y231" i="1"/>
  <c r="Z231" i="1"/>
  <c r="Y165" i="1"/>
  <c r="Z165" i="1"/>
  <c r="Y467" i="1"/>
  <c r="Z467" i="1"/>
  <c r="Y321" i="1"/>
  <c r="Z321" i="1"/>
  <c r="Y268" i="1"/>
  <c r="Z268" i="1"/>
  <c r="Z339" i="1"/>
  <c r="Y339" i="1"/>
  <c r="Y453" i="1"/>
  <c r="Z453" i="1"/>
  <c r="Z253" i="1"/>
  <c r="Y253" i="1"/>
  <c r="Z263" i="1"/>
  <c r="Y263" i="1"/>
  <c r="Y327" i="1"/>
  <c r="Z327" i="1"/>
  <c r="Y547" i="1"/>
  <c r="Z547" i="1"/>
  <c r="Z511" i="1"/>
  <c r="Y511" i="1"/>
  <c r="Z144" i="1"/>
  <c r="Y144" i="1"/>
  <c r="Z228" i="1"/>
  <c r="Y228" i="1"/>
  <c r="Z41" i="1"/>
  <c r="Y41" i="1"/>
  <c r="Z271" i="1"/>
  <c r="Y271" i="1"/>
  <c r="Y101" i="1"/>
  <c r="Z101" i="1"/>
  <c r="Z284" i="1"/>
  <c r="Y284" i="1"/>
  <c r="Y84" i="1"/>
  <c r="Z84" i="1"/>
  <c r="Z494" i="1"/>
  <c r="Y494" i="1"/>
  <c r="Z433" i="1"/>
  <c r="Y433" i="1"/>
  <c r="Y409" i="1"/>
  <c r="Z409" i="1"/>
  <c r="Y54" i="1"/>
  <c r="Z54" i="1"/>
  <c r="Y121" i="1"/>
  <c r="Z121" i="1"/>
  <c r="Y550" i="1"/>
  <c r="Z550" i="1"/>
  <c r="Y60" i="1"/>
  <c r="Z60" i="1"/>
  <c r="Y145" i="1"/>
  <c r="Z145" i="1"/>
  <c r="Y460" i="1"/>
  <c r="Z460" i="1"/>
  <c r="Y220" i="1"/>
  <c r="Z220" i="1"/>
  <c r="Y438" i="1"/>
  <c r="Z438" i="1"/>
  <c r="Y385" i="1"/>
  <c r="Z385" i="1"/>
  <c r="Y42" i="1"/>
  <c r="Z42" i="1"/>
  <c r="Y373" i="1"/>
  <c r="Z373" i="1"/>
  <c r="Y299" i="1"/>
  <c r="Z299" i="1"/>
  <c r="Y201" i="1"/>
  <c r="Z201" i="1"/>
  <c r="Y364" i="1"/>
  <c r="Z364" i="1"/>
  <c r="Z408" i="1"/>
  <c r="Y408" i="1"/>
  <c r="Y468" i="1"/>
  <c r="Z468" i="1"/>
  <c r="Z316" i="1"/>
  <c r="Y316" i="1"/>
  <c r="Y395" i="1"/>
  <c r="Z395" i="1"/>
  <c r="Z307" i="1"/>
  <c r="Y307" i="1"/>
  <c r="Z100" i="1"/>
  <c r="Y100" i="1"/>
  <c r="Z557" i="1"/>
  <c r="Y557" i="1"/>
  <c r="Y59" i="1"/>
  <c r="Z59" i="1"/>
  <c r="Y189" i="1"/>
  <c r="Z189" i="1"/>
  <c r="Y376" i="1"/>
  <c r="Z376" i="1"/>
  <c r="Y166" i="1"/>
  <c r="Z166" i="1"/>
  <c r="Y317" i="1"/>
  <c r="Z317" i="1"/>
  <c r="Y344" i="1"/>
  <c r="Z344" i="1"/>
  <c r="Z532" i="1"/>
  <c r="Y532" i="1"/>
  <c r="Z90" i="1"/>
  <c r="Y90" i="1"/>
  <c r="Z504" i="1"/>
  <c r="Y504" i="1"/>
  <c r="Y473" i="1"/>
  <c r="Z473" i="1"/>
  <c r="Y530" i="1"/>
  <c r="Z530" i="1"/>
  <c r="Y545" i="1"/>
  <c r="Z545" i="1"/>
  <c r="Y50" i="1"/>
  <c r="Z50" i="1"/>
  <c r="Y272" i="1"/>
  <c r="Z272" i="1"/>
  <c r="Y159" i="1"/>
  <c r="Z159" i="1"/>
  <c r="Y110" i="1"/>
  <c r="Z110" i="1"/>
  <c r="Z459" i="1"/>
  <c r="Y459" i="1"/>
  <c r="Y30" i="1"/>
  <c r="Z30" i="1"/>
  <c r="Y287" i="1"/>
  <c r="Z287" i="1"/>
  <c r="Z515" i="1"/>
  <c r="Y515" i="1"/>
  <c r="Y161" i="1"/>
  <c r="Z161" i="1"/>
  <c r="Z140" i="1"/>
  <c r="Y140" i="1"/>
  <c r="Z112" i="1"/>
  <c r="Y112" i="1"/>
  <c r="Z381" i="1"/>
  <c r="Y381" i="1"/>
  <c r="Z471" i="1"/>
  <c r="Y471" i="1"/>
  <c r="Z259" i="1"/>
  <c r="Y259" i="1"/>
  <c r="Z374" i="1"/>
  <c r="Y374" i="1"/>
  <c r="Z11" i="1"/>
  <c r="Y11" i="1"/>
  <c r="Y139" i="1"/>
  <c r="Z139" i="1"/>
  <c r="Z267" i="1"/>
  <c r="Y267" i="1"/>
  <c r="Y124" i="1"/>
  <c r="Z124" i="1"/>
  <c r="Z86" i="1"/>
  <c r="Y86" i="1"/>
  <c r="Z210" i="1"/>
  <c r="Y210" i="1"/>
  <c r="Y70" i="1"/>
  <c r="Z70" i="1"/>
  <c r="Y523" i="1"/>
  <c r="Z523" i="1"/>
  <c r="Y237" i="1"/>
  <c r="Z237" i="1"/>
  <c r="Y519" i="1"/>
  <c r="Z519" i="1"/>
  <c r="Y208" i="1"/>
  <c r="Z208" i="1"/>
  <c r="Z514" i="1"/>
  <c r="Y514" i="1"/>
  <c r="Y337" i="1"/>
  <c r="Z337" i="1"/>
  <c r="Z218" i="1"/>
  <c r="Y218" i="1"/>
  <c r="Z426" i="1"/>
  <c r="Y426" i="1"/>
  <c r="Z551" i="1"/>
  <c r="Y551" i="1"/>
  <c r="Y472" i="1"/>
  <c r="Z472" i="1"/>
  <c r="Y31" i="1"/>
  <c r="Z31" i="1"/>
  <c r="Y539" i="1"/>
  <c r="Z539" i="1"/>
  <c r="Y40" i="1"/>
  <c r="Z40" i="1"/>
  <c r="Z499" i="1"/>
  <c r="Y499" i="1"/>
  <c r="Y546" i="1"/>
  <c r="Z546" i="1"/>
  <c r="Y419" i="1"/>
  <c r="Z419" i="1"/>
  <c r="Z227" i="1"/>
  <c r="Y227" i="1"/>
  <c r="Y336" i="1"/>
  <c r="Z336" i="1"/>
  <c r="Z420" i="1"/>
  <c r="Y420" i="1"/>
  <c r="Z147" i="1"/>
  <c r="Y147" i="1"/>
  <c r="Y82" i="1"/>
  <c r="Z82" i="1"/>
  <c r="Y69" i="1"/>
  <c r="Z69" i="1"/>
  <c r="Z45" i="1"/>
  <c r="Y45" i="1"/>
  <c r="Y505" i="1"/>
  <c r="Z505" i="1"/>
  <c r="Y214" i="1"/>
  <c r="Z214" i="1"/>
  <c r="Q177" i="1"/>
  <c r="R177" i="1" s="1"/>
  <c r="Q176" i="1"/>
  <c r="R176" i="1" s="1"/>
  <c r="R239" i="1"/>
  <c r="Q240" i="1"/>
  <c r="R240" i="1" s="1"/>
  <c r="T240" i="1" l="1"/>
  <c r="V240" i="1"/>
  <c r="X240" i="1" s="1"/>
  <c r="V239" i="1"/>
  <c r="X239" i="1" s="1"/>
  <c r="T239" i="1"/>
  <c r="T176" i="1"/>
  <c r="V176" i="1"/>
  <c r="X176" i="1" s="1"/>
  <c r="T177" i="1"/>
  <c r="V177" i="1"/>
  <c r="X177" i="1" s="1"/>
  <c r="Y241" i="1"/>
  <c r="Z241" i="1"/>
  <c r="Y243" i="1"/>
  <c r="Z243" i="1"/>
  <c r="Q527" i="1"/>
  <c r="R527" i="1" s="1"/>
  <c r="Q554" i="1"/>
  <c r="R554" i="1" s="1"/>
  <c r="Q371" i="1"/>
  <c r="R371" i="1" s="1"/>
  <c r="Q164" i="1"/>
  <c r="R164" i="1" s="1"/>
  <c r="Z239" i="1" l="1"/>
  <c r="Y239" i="1"/>
  <c r="Y176" i="1"/>
  <c r="Z176" i="1"/>
  <c r="Y240" i="1"/>
  <c r="Z240" i="1"/>
  <c r="Z177" i="1"/>
  <c r="Y177" i="1"/>
  <c r="V527" i="1"/>
  <c r="X527" i="1" s="1"/>
  <c r="T527" i="1"/>
  <c r="T164" i="1"/>
  <c r="T564" i="1" s="1"/>
  <c r="V164" i="1"/>
  <c r="X164" i="1" s="1"/>
  <c r="T371" i="1"/>
  <c r="V371" i="1"/>
  <c r="X371" i="1" s="1"/>
  <c r="V554" i="1"/>
  <c r="X554" i="1" s="1"/>
  <c r="T554" i="1"/>
  <c r="Z527" i="1" l="1"/>
  <c r="Y527" i="1"/>
  <c r="Y371" i="1"/>
  <c r="Z371" i="1"/>
  <c r="Y164" i="1"/>
  <c r="Z164" i="1"/>
  <c r="Y554" i="1"/>
  <c r="Z554" i="1"/>
</calcChain>
</file>

<file path=xl/sharedStrings.xml><?xml version="1.0" encoding="utf-8"?>
<sst xmlns="http://schemas.openxmlformats.org/spreadsheetml/2006/main" count="5289" uniqueCount="1333">
  <si>
    <t>Brinkerhoff, Delroy A</t>
  </si>
  <si>
    <t>Burrows, J Russell</t>
  </si>
  <si>
    <t>Callahan, Tracy L</t>
  </si>
  <si>
    <t>Cantwell, Sally A</t>
  </si>
  <si>
    <t>Casler, Velton S</t>
  </si>
  <si>
    <t>Cavitt, John F</t>
  </si>
  <si>
    <t>Cena, Michael E</t>
  </si>
  <si>
    <t>Choberka, Matthew Paul</t>
  </si>
  <si>
    <t>Chugg, Kraig E</t>
  </si>
  <si>
    <t>Chung, Brian Michael</t>
  </si>
  <si>
    <t>Clark, Jonathan B</t>
  </si>
  <si>
    <t>Clark, Stephen L</t>
  </si>
  <si>
    <t>Clarkson, Larry G</t>
  </si>
  <si>
    <t>Conrad, Timothy R</t>
  </si>
  <si>
    <t>Costley, Shelly M</t>
  </si>
  <si>
    <t>Crawford, Forrest C</t>
  </si>
  <si>
    <t>Crimmel, Henry H</t>
  </si>
  <si>
    <t>Curtis, Giana C</t>
  </si>
  <si>
    <t>Dant, Sara Elizabeth</t>
  </si>
  <si>
    <t>Davidson, Charles F</t>
  </si>
  <si>
    <t>Davies, Don R</t>
  </si>
  <si>
    <t>Davis, Jefferson T</t>
  </si>
  <si>
    <t>Domek, Matthew Joseph</t>
  </si>
  <si>
    <t>Dorsey, Bryan S</t>
  </si>
  <si>
    <t>Eichmeier, Steven H</t>
  </si>
  <si>
    <t>Ellis, Ann Larson</t>
  </si>
  <si>
    <t>Ewert, Eric C</t>
  </si>
  <si>
    <t>Feller, David E</t>
  </si>
  <si>
    <t>Ford, Richard Lee</t>
  </si>
  <si>
    <t>Francis, Stephen S</t>
  </si>
  <si>
    <t>Fry, Richard C</t>
  </si>
  <si>
    <t>Fudge, Robert S</t>
  </si>
  <si>
    <t>Garza, Azenett A</t>
  </si>
  <si>
    <t>Greene, Richard V</t>
  </si>
  <si>
    <t>Grijalva, Therese Anne c</t>
  </si>
  <si>
    <t>Hadley, Kristin M</t>
  </si>
  <si>
    <t>Hagen, Kirk D</t>
  </si>
  <si>
    <t>Hahn, Edward John</t>
  </si>
  <si>
    <t>Hansen, Rodney A</t>
  </si>
  <si>
    <t>Harley, Suzanne M</t>
  </si>
  <si>
    <t>Harward, Kelly A</t>
  </si>
  <si>
    <t>Hauser, Christopher D</t>
  </si>
  <si>
    <t>Henderson, Mark A</t>
  </si>
  <si>
    <t>Hernandez, Michael W</t>
  </si>
  <si>
    <t>Herzog, Valerie W</t>
  </si>
  <si>
    <t>Holt, Ronald L</t>
  </si>
  <si>
    <t>Horn, Brent Allen</t>
  </si>
  <si>
    <t>Hutchins, James B</t>
  </si>
  <si>
    <t>Inglefield, Colin E</t>
  </si>
  <si>
    <t>Jackson, Justin B</t>
  </si>
  <si>
    <t>Johns, Rebecca L</t>
  </si>
  <si>
    <t>Johnson, Gary Alan</t>
  </si>
  <si>
    <t>Johnson, Todd M</t>
  </si>
  <si>
    <t>Johnston, Adam T</t>
  </si>
  <si>
    <t>Judd, Deborah M</t>
  </si>
  <si>
    <t>Kattelman, Loisanne G</t>
  </si>
  <si>
    <t>Kawamura, Diane M</t>
  </si>
  <si>
    <t>Kay, Theresa S</t>
  </si>
  <si>
    <t>Kelly, John D</t>
  </si>
  <si>
    <t>Kennedy-Pressey, Kerry S</t>
  </si>
  <si>
    <t>Kidman, Kent O</t>
  </si>
  <si>
    <t>Kotter, Wade R</t>
  </si>
  <si>
    <t>Kuehls, Thomas C</t>
  </si>
  <si>
    <t>Lawrence, Joanne L</t>
  </si>
  <si>
    <t>LeTourneau, Mark S</t>
  </si>
  <si>
    <t>Lewis, Gregory S</t>
  </si>
  <si>
    <t>Lloyd, Barry A</t>
  </si>
  <si>
    <t>Lorowitz, William H</t>
  </si>
  <si>
    <t>Lynch, David R</t>
  </si>
  <si>
    <t>MacKay, Kathryn L</t>
  </si>
  <si>
    <t>MacLeod, Laura G</t>
  </si>
  <si>
    <t>Magda, Daniel J</t>
  </si>
  <si>
    <t>Malone, John D</t>
  </si>
  <si>
    <t>Mathews, Thomas J</t>
  </si>
  <si>
    <t>Matt, Susan J</t>
  </si>
  <si>
    <t>Mayhew, John Clinton</t>
  </si>
  <si>
    <t>Mbaku, John M</t>
  </si>
  <si>
    <t>McConaughy, Frances L</t>
  </si>
  <si>
    <t>McCulley, Julanne K</t>
  </si>
  <si>
    <t>Merkley, Heather Louise</t>
  </si>
  <si>
    <t>Merrill, Chloe D</t>
  </si>
  <si>
    <t>Meyers, Ronald A</t>
  </si>
  <si>
    <t>Moloney, Karen Marguerite</t>
  </si>
  <si>
    <t>Morgan, Terrilyn B</t>
  </si>
  <si>
    <t>Morris, Shauna Rae</t>
  </si>
  <si>
    <t>Moulding, Louise R</t>
  </si>
  <si>
    <t>Mouritsen, Matthew L</t>
  </si>
  <si>
    <t>Mulder, Alice E</t>
  </si>
  <si>
    <t>Mull, John F</t>
  </si>
  <si>
    <t>Murray, Leah A</t>
  </si>
  <si>
    <t>Nakaoka, Karen G</t>
  </si>
  <si>
    <t>Oberg, Craig J</t>
  </si>
  <si>
    <t>Oki, Michell D</t>
  </si>
  <si>
    <t>Ollilainen, Anne Marjukka</t>
  </si>
  <si>
    <t>Olpin, Michael N</t>
  </si>
  <si>
    <t>Ondrus, Matthew James</t>
  </si>
  <si>
    <t>Pace, Ryan H</t>
  </si>
  <si>
    <t>Palen, Stacy Elizabeth</t>
  </si>
  <si>
    <t>Payne, Kathryn Lynn</t>
  </si>
  <si>
    <t>Peters, James E</t>
  </si>
  <si>
    <t>Peterson, Steven J</t>
  </si>
  <si>
    <t>Price, Travis Miles</t>
  </si>
  <si>
    <t>Priest, Thomas L</t>
  </si>
  <si>
    <t>Rague, Brian W</t>
  </si>
  <si>
    <t>Reynolds, Robert W</t>
  </si>
  <si>
    <t>Rogers, Scott T</t>
  </si>
  <si>
    <t>Saunders, Allyson D</t>
  </si>
  <si>
    <t>Saunders, Peggy J</t>
  </si>
  <si>
    <t>Schroeder, Daniel Vernon</t>
  </si>
  <si>
    <t>Schvaneveldt, Paul L</t>
  </si>
  <si>
    <t>Schvaneveldt, Shane J</t>
  </si>
  <si>
    <t>Schwiebert, John E</t>
  </si>
  <si>
    <t>Senjo, Scott R</t>
  </si>
  <si>
    <t>Sessions, Gene A</t>
  </si>
  <si>
    <t>Shaw, Leigh A</t>
  </si>
  <si>
    <t>Shaw, Patricia L</t>
  </si>
  <si>
    <t>Sheridan, Deborah J</t>
  </si>
  <si>
    <t>Shigley, Sally Bishop</t>
  </si>
  <si>
    <t>Skopec, Michele M</t>
  </si>
  <si>
    <t>Soelberg, Chris V</t>
  </si>
  <si>
    <t>Sohl, John E</t>
  </si>
  <si>
    <t>Sowerby, Amanda Lee</t>
  </si>
  <si>
    <t>Spjeldvik, Walther N</t>
  </si>
  <si>
    <t>Steele, Timothy H</t>
  </si>
  <si>
    <t>Stern, Erik A</t>
  </si>
  <si>
    <t>Stevenson, Doris Geide</t>
  </si>
  <si>
    <t>Stevenson, Kathleen Marion</t>
  </si>
  <si>
    <t>Stewart, Pene'e W</t>
  </si>
  <si>
    <t>Swedin, Eric Gottfrid</t>
  </si>
  <si>
    <t>Szalay, Eva L</t>
  </si>
  <si>
    <t>Tadehara, Corina D</t>
  </si>
  <si>
    <t>Talaga, Paul C</t>
  </si>
  <si>
    <t>Thomas, Shelley Lynn</t>
  </si>
  <si>
    <t>Thornock, Susan B</t>
  </si>
  <si>
    <t>Tobin, Kerry N</t>
  </si>
  <si>
    <t>Trask, Barbara Crippes</t>
  </si>
  <si>
    <t>Turley, Jennifer M</t>
  </si>
  <si>
    <t>Vause, L Mikel</t>
  </si>
  <si>
    <t>Vigil, Steven C</t>
  </si>
  <si>
    <t>Wachocki, Barbara A</t>
  </si>
  <si>
    <t>Walker, Edward B</t>
  </si>
  <si>
    <t>Walker, Robert J</t>
  </si>
  <si>
    <t>Weidman, Drew A</t>
  </si>
  <si>
    <t>Welninski, Carol A</t>
  </si>
  <si>
    <t>West, Glen O</t>
  </si>
  <si>
    <t>Williams, Kristiann T</t>
  </si>
  <si>
    <t>Williams, Natalie Allen</t>
  </si>
  <si>
    <t>Winegar, Joshua R</t>
  </si>
  <si>
    <t>Wolfe, Joseph M</t>
  </si>
  <si>
    <t>Yngve, Gail F</t>
  </si>
  <si>
    <t>Yonkee, W Adolph</t>
  </si>
  <si>
    <t>Young, James E</t>
  </si>
  <si>
    <t>Zublin, Catherine A</t>
  </si>
  <si>
    <t>W00038136</t>
  </si>
  <si>
    <t>09</t>
  </si>
  <si>
    <t>11</t>
  </si>
  <si>
    <t>13</t>
  </si>
  <si>
    <t>15</t>
  </si>
  <si>
    <t>16.01</t>
  </si>
  <si>
    <t>23.01</t>
  </si>
  <si>
    <t>25</t>
  </si>
  <si>
    <t>26.01</t>
  </si>
  <si>
    <t>27</t>
  </si>
  <si>
    <t>31.05</t>
  </si>
  <si>
    <t>38</t>
  </si>
  <si>
    <t>40.05</t>
  </si>
  <si>
    <t>40.06</t>
  </si>
  <si>
    <t>40.08</t>
  </si>
  <si>
    <t>42.01</t>
  </si>
  <si>
    <t>43.01</t>
  </si>
  <si>
    <t>44.07</t>
  </si>
  <si>
    <t>45.02</t>
  </si>
  <si>
    <t>45.07</t>
  </si>
  <si>
    <t>45.10</t>
  </si>
  <si>
    <t>45.11</t>
  </si>
  <si>
    <t>50.05</t>
  </si>
  <si>
    <t>50.07</t>
  </si>
  <si>
    <t>50.09</t>
  </si>
  <si>
    <t>51.06</t>
  </si>
  <si>
    <t>51.07</t>
  </si>
  <si>
    <t>51.09</t>
  </si>
  <si>
    <t>51.10</t>
  </si>
  <si>
    <t>52</t>
  </si>
  <si>
    <t>52.03</t>
  </si>
  <si>
    <t>52.06</t>
  </si>
  <si>
    <t>54</t>
  </si>
  <si>
    <t>A&amp;H</t>
  </si>
  <si>
    <t>ACCTNG</t>
  </si>
  <si>
    <t>Act/Mkt</t>
  </si>
  <si>
    <t>Adj</t>
  </si>
  <si>
    <t>ANTHRO</t>
  </si>
  <si>
    <t>B</t>
  </si>
  <si>
    <t>B&amp;E</t>
  </si>
  <si>
    <t>BOTANY</t>
  </si>
  <si>
    <t>BUS ADMIN</t>
  </si>
  <si>
    <t>CH&amp;FAM</t>
  </si>
  <si>
    <t>CHEMISTRY</t>
  </si>
  <si>
    <t>CRIM JST</t>
  </si>
  <si>
    <t>DEG</t>
  </si>
  <si>
    <t>DENT HYG</t>
  </si>
  <si>
    <t>DEPT.</t>
  </si>
  <si>
    <t>ECON</t>
  </si>
  <si>
    <t>EDUC</t>
  </si>
  <si>
    <t>EMER C/R</t>
  </si>
  <si>
    <t>ENGLISH</t>
  </si>
  <si>
    <t>F</t>
  </si>
  <si>
    <t>FOR LANG</t>
  </si>
  <si>
    <t>GEOGRAPHY</t>
  </si>
  <si>
    <t>GEOSCIENCES</t>
  </si>
  <si>
    <t>GNDR</t>
  </si>
  <si>
    <t>HISTORY</t>
  </si>
  <si>
    <t>HLTH SCI</t>
  </si>
  <si>
    <t>HP</t>
  </si>
  <si>
    <t>LIB</t>
  </si>
  <si>
    <t>LIBR INSTR</t>
  </si>
  <si>
    <t>MATH</t>
  </si>
  <si>
    <t>MICRO</t>
  </si>
  <si>
    <t>MPAcc</t>
  </si>
  <si>
    <t>NAME</t>
  </si>
  <si>
    <t>NURSING</t>
  </si>
  <si>
    <t>PERF ARTS-Mus</t>
  </si>
  <si>
    <t>PERF ARTS-T</t>
  </si>
  <si>
    <t>PHILOS</t>
  </si>
  <si>
    <t>PHYSICS</t>
  </si>
  <si>
    <t>POL SCI</t>
  </si>
  <si>
    <t>PSYCH</t>
  </si>
  <si>
    <t>RAD SCI</t>
  </si>
  <si>
    <t>RESP THER</t>
  </si>
  <si>
    <t>RNK</t>
  </si>
  <si>
    <t>S&amp;BS</t>
  </si>
  <si>
    <t>SCI</t>
  </si>
  <si>
    <t>SOCIAL WK</t>
  </si>
  <si>
    <t>SOCLGY</t>
  </si>
  <si>
    <t>TEACHER ED</t>
  </si>
  <si>
    <t>VIS ARTS</t>
  </si>
  <si>
    <t>ZOOLOGY</t>
  </si>
  <si>
    <t>W00000402</t>
  </si>
  <si>
    <t>W00000607</t>
  </si>
  <si>
    <t>W01028157</t>
  </si>
  <si>
    <t>W00000893</t>
  </si>
  <si>
    <t>W00000726</t>
  </si>
  <si>
    <t>W00000642</t>
  </si>
  <si>
    <t>W00003515</t>
  </si>
  <si>
    <t>W00002817</t>
  </si>
  <si>
    <t>W00000834</t>
  </si>
  <si>
    <t>W01004310</t>
  </si>
  <si>
    <t>W00002788</t>
  </si>
  <si>
    <t>W00001511</t>
  </si>
  <si>
    <t>W00001776</t>
  </si>
  <si>
    <t>W00000243</t>
  </si>
  <si>
    <t>W00000947</t>
  </si>
  <si>
    <t>W00000673</t>
  </si>
  <si>
    <t>W00001108</t>
  </si>
  <si>
    <t>W00002207</t>
  </si>
  <si>
    <t>W00000776</t>
  </si>
  <si>
    <t>W00000964</t>
  </si>
  <si>
    <t>W00001991</t>
  </si>
  <si>
    <t>W00001501</t>
  </si>
  <si>
    <t>W00000830</t>
  </si>
  <si>
    <t>W01029952</t>
  </si>
  <si>
    <t>W00000887</t>
  </si>
  <si>
    <t>W00001292</t>
  </si>
  <si>
    <t>W00000023</t>
  </si>
  <si>
    <t>W00001763</t>
  </si>
  <si>
    <t>W00000305</t>
  </si>
  <si>
    <t>W00000337</t>
  </si>
  <si>
    <t>W00000171</t>
  </si>
  <si>
    <t>W00002190</t>
  </si>
  <si>
    <t>W00000303</t>
  </si>
  <si>
    <t>W00001020</t>
  </si>
  <si>
    <t>W00002201</t>
  </si>
  <si>
    <t>W00001514</t>
  </si>
  <si>
    <t>W01003670</t>
  </si>
  <si>
    <t>W00001182</t>
  </si>
  <si>
    <t>W00001652</t>
  </si>
  <si>
    <t>W00000454</t>
  </si>
  <si>
    <t>W00000049</t>
  </si>
  <si>
    <t>W00000635</t>
  </si>
  <si>
    <t>W00002197</t>
  </si>
  <si>
    <t>W00002198</t>
  </si>
  <si>
    <t>W01031810</t>
  </si>
  <si>
    <t>W00000566</t>
  </si>
  <si>
    <t>W00001017</t>
  </si>
  <si>
    <t>W00001385</t>
  </si>
  <si>
    <t>W01032485</t>
  </si>
  <si>
    <t>W00001384</t>
  </si>
  <si>
    <t>W00002779</t>
  </si>
  <si>
    <t>W00000763</t>
  </si>
  <si>
    <t>W00109367</t>
  </si>
  <si>
    <t>W00002209</t>
  </si>
  <si>
    <t>W00001759</t>
  </si>
  <si>
    <t>W00345727</t>
  </si>
  <si>
    <t>W00007079</t>
  </si>
  <si>
    <t>W00000804</t>
  </si>
  <si>
    <t>W01033879</t>
  </si>
  <si>
    <t>W01004539</t>
  </si>
  <si>
    <t>W00000569</t>
  </si>
  <si>
    <t>W00000475</t>
  </si>
  <si>
    <t>W00000374</t>
  </si>
  <si>
    <t>W00007091</t>
  </si>
  <si>
    <t>W01006901</t>
  </si>
  <si>
    <t>W00000425</t>
  </si>
  <si>
    <t>W01007521</t>
  </si>
  <si>
    <t>W00000272</t>
  </si>
  <si>
    <t>W00001328</t>
  </si>
  <si>
    <t>W00000397</t>
  </si>
  <si>
    <t>W00000900</t>
  </si>
  <si>
    <t>W00001097</t>
  </si>
  <si>
    <t>W00000803</t>
  </si>
  <si>
    <t>W01004579</t>
  </si>
  <si>
    <t>W00001273</t>
  </si>
  <si>
    <t>W00000196</t>
  </si>
  <si>
    <t>W00001996</t>
  </si>
  <si>
    <t>W00000598</t>
  </si>
  <si>
    <t>W00002200</t>
  </si>
  <si>
    <t>W01031431</t>
  </si>
  <si>
    <t>W00000637</t>
  </si>
  <si>
    <t>W00000888</t>
  </si>
  <si>
    <t>W00000833</t>
  </si>
  <si>
    <t>W00001346</t>
  </si>
  <si>
    <t>W00000626</t>
  </si>
  <si>
    <t>W00001340</t>
  </si>
  <si>
    <t>W00001529</t>
  </si>
  <si>
    <t>W00000470</t>
  </si>
  <si>
    <t>W00001509</t>
  </si>
  <si>
    <t>W00001513</t>
  </si>
  <si>
    <t>W00000372</t>
  </si>
  <si>
    <t>W00001756</t>
  </si>
  <si>
    <t>W00001504</t>
  </si>
  <si>
    <t>W00000465</t>
  </si>
  <si>
    <t>W00001334</t>
  </si>
  <si>
    <t>W00001329</t>
  </si>
  <si>
    <t>W00001073</t>
  </si>
  <si>
    <t>W00001502</t>
  </si>
  <si>
    <t>W00001183</t>
  </si>
  <si>
    <t>W00002188</t>
  </si>
  <si>
    <t>W00000699</t>
  </si>
  <si>
    <t>W00000325</t>
  </si>
  <si>
    <t>W00000554</t>
  </si>
  <si>
    <t>W00001757</t>
  </si>
  <si>
    <t>W00003172</t>
  </si>
  <si>
    <t>W00000199</t>
  </si>
  <si>
    <t>W00000832</t>
  </si>
  <si>
    <t>W00000769</t>
  </si>
  <si>
    <t>W00001761</t>
  </si>
  <si>
    <t>W00001396</t>
  </si>
  <si>
    <t>W00001023</t>
  </si>
  <si>
    <t>W01002295</t>
  </si>
  <si>
    <t>W00002199</t>
  </si>
  <si>
    <t>W00007215</t>
  </si>
  <si>
    <t>W00002771</t>
  </si>
  <si>
    <t>W00000883</t>
  </si>
  <si>
    <t>W00000862</t>
  </si>
  <si>
    <t>W00000308</t>
  </si>
  <si>
    <t>W00001390</t>
  </si>
  <si>
    <t>W00000805</t>
  </si>
  <si>
    <t>W00001499</t>
  </si>
  <si>
    <t>W00001775</t>
  </si>
  <si>
    <t>W00001566</t>
  </si>
  <si>
    <t>W01002301</t>
  </si>
  <si>
    <t>W00000421</t>
  </si>
  <si>
    <t>W00000441</t>
  </si>
  <si>
    <t>W00002774</t>
  </si>
  <si>
    <t>W00000958</t>
  </si>
  <si>
    <t>W00000525</t>
  </si>
  <si>
    <t>W00001773</t>
  </si>
  <si>
    <t>W00007617</t>
  </si>
  <si>
    <t>W00002192</t>
  </si>
  <si>
    <t>W00006926</t>
  </si>
  <si>
    <t>W00000841</t>
  </si>
  <si>
    <t>W00000345</t>
  </si>
  <si>
    <t>W00007162</t>
  </si>
  <si>
    <t>W00001786</t>
  </si>
  <si>
    <t>W00005320</t>
  </si>
  <si>
    <t>W00000835</t>
  </si>
  <si>
    <t>W00002801</t>
  </si>
  <si>
    <t>W00000750</t>
  </si>
  <si>
    <t>W00000558</t>
  </si>
  <si>
    <t>W00001791</t>
  </si>
  <si>
    <t>W00000150</t>
  </si>
  <si>
    <t>W00007041</t>
  </si>
  <si>
    <t>W00000681</t>
  </si>
  <si>
    <t>W00000658</t>
  </si>
  <si>
    <t>W00005335</t>
  </si>
  <si>
    <t>W00000625</t>
  </si>
  <si>
    <t>W00000700</t>
  </si>
  <si>
    <t>W00002084</t>
  </si>
  <si>
    <t>W00000379</t>
  </si>
  <si>
    <t>W00000902</t>
  </si>
  <si>
    <t>W00000843</t>
  </si>
  <si>
    <t>W00001068</t>
  </si>
  <si>
    <t>W00002195</t>
  </si>
  <si>
    <t>W00001061</t>
  </si>
  <si>
    <t>W00000471</t>
  </si>
  <si>
    <t>W00001154</t>
  </si>
  <si>
    <t>W00001439</t>
  </si>
  <si>
    <t>W00002813</t>
  </si>
  <si>
    <t>W00000216</t>
  </si>
  <si>
    <t>W00007032</t>
  </si>
  <si>
    <t>W00001341</t>
  </si>
  <si>
    <t>W00000226</t>
  </si>
  <si>
    <t>W00007028</t>
  </si>
  <si>
    <t>W00001156</t>
  </si>
  <si>
    <t>W01031617</t>
  </si>
  <si>
    <t>W00000307</t>
  </si>
  <si>
    <t>W01027707</t>
  </si>
  <si>
    <t>W01002543</t>
  </si>
  <si>
    <t>W00000649</t>
  </si>
  <si>
    <t>W00000241</t>
  </si>
  <si>
    <t>W00000280</t>
  </si>
  <si>
    <t>W00000629</t>
  </si>
  <si>
    <t>W00000962</t>
  </si>
  <si>
    <t>W00000737</t>
  </si>
  <si>
    <t>W00002313</t>
  </si>
  <si>
    <t>W00000765</t>
  </si>
  <si>
    <t>W00000735</t>
  </si>
  <si>
    <t>W00000685</t>
  </si>
  <si>
    <t>W00000515</t>
  </si>
  <si>
    <t>W00000439</t>
  </si>
  <si>
    <t>W01004357</t>
  </si>
  <si>
    <t>No</t>
  </si>
  <si>
    <t>Tnrd</t>
  </si>
  <si>
    <t>OnTrk</t>
  </si>
  <si>
    <t>Tenure</t>
  </si>
  <si>
    <t>Asst</t>
  </si>
  <si>
    <t>Instr</t>
  </si>
  <si>
    <t>Prof</t>
  </si>
  <si>
    <t>W00000624</t>
  </si>
  <si>
    <t>W00000770</t>
  </si>
  <si>
    <t>W00001588</t>
  </si>
  <si>
    <t>W00002794</t>
  </si>
  <si>
    <t>W00003541</t>
  </si>
  <si>
    <t>W00007698</t>
  </si>
  <si>
    <t>W01034498</t>
  </si>
  <si>
    <t>AUTO TECH</t>
  </si>
  <si>
    <t>PhD</t>
  </si>
  <si>
    <t>MS</t>
  </si>
  <si>
    <t>MA</t>
  </si>
  <si>
    <t>EdD</t>
  </si>
  <si>
    <t>MEd</t>
  </si>
  <si>
    <t>DMA</t>
  </si>
  <si>
    <t>MFA</t>
  </si>
  <si>
    <t>ME</t>
  </si>
  <si>
    <t>MBA</t>
  </si>
  <si>
    <t>MPA</t>
  </si>
  <si>
    <t>JD</t>
  </si>
  <si>
    <t>MSN</t>
  </si>
  <si>
    <t>MNA</t>
  </si>
  <si>
    <t>MLS</t>
  </si>
  <si>
    <t>51.00</t>
  </si>
  <si>
    <t>W00001181</t>
  </si>
  <si>
    <t>W01071579</t>
  </si>
  <si>
    <t>W01072726</t>
  </si>
  <si>
    <t>W01079970</t>
  </si>
  <si>
    <t>W01063465</t>
  </si>
  <si>
    <t>W00027223</t>
  </si>
  <si>
    <t>W00095435</t>
  </si>
  <si>
    <t>W01077953</t>
  </si>
  <si>
    <t>W01002720</t>
  </si>
  <si>
    <t>W01074547</t>
  </si>
  <si>
    <t>W01028106</t>
  </si>
  <si>
    <t>W00000792</t>
  </si>
  <si>
    <t>W00001136</t>
  </si>
  <si>
    <t>W00001607</t>
  </si>
  <si>
    <t>W00002214</t>
  </si>
  <si>
    <t>W00007384</t>
  </si>
  <si>
    <t>W00113346</t>
  </si>
  <si>
    <t>W01095900</t>
  </si>
  <si>
    <t>W01096200</t>
  </si>
  <si>
    <t>W01098062</t>
  </si>
  <si>
    <t>W01098335</t>
  </si>
  <si>
    <t>W01098518</t>
  </si>
  <si>
    <t>W01099595</t>
  </si>
  <si>
    <t>W01100082</t>
  </si>
  <si>
    <t>W01100149</t>
  </si>
  <si>
    <t>W00330684</t>
  </si>
  <si>
    <t>W01098643</t>
  </si>
  <si>
    <t>W00003540</t>
  </si>
  <si>
    <t>W00106804</t>
  </si>
  <si>
    <t>ID</t>
  </si>
  <si>
    <t>YR OF RANK</t>
  </si>
  <si>
    <t>YRS CREDIT</t>
  </si>
  <si>
    <t>YR OF HIRE</t>
  </si>
  <si>
    <t>CUPA CODE</t>
  </si>
  <si>
    <t>Adj for Degree</t>
  </si>
  <si>
    <t>Yrs in Rank</t>
  </si>
  <si>
    <t>Mkt x 0.9428</t>
  </si>
  <si>
    <t>Dev Yr Rank</t>
  </si>
  <si>
    <t>Equitable Salary</t>
  </si>
  <si>
    <t>Actual - Equitable</t>
  </si>
  <si>
    <t>R#</t>
  </si>
  <si>
    <t>Deg Adj</t>
  </si>
  <si>
    <t>CLG</t>
  </si>
  <si>
    <t>Wutz, Michael</t>
  </si>
  <si>
    <t>Alexander, Susan K</t>
  </si>
  <si>
    <t>Allred, Anthony T</t>
  </si>
  <si>
    <t>Anderson, Laura S</t>
  </si>
  <si>
    <t>Arkush, Brooke S</t>
  </si>
  <si>
    <t>Armstrong, John C</t>
  </si>
  <si>
    <t>Arnold, Michelle L</t>
  </si>
  <si>
    <t>Ashley, Aaron L</t>
  </si>
  <si>
    <t>Baird, Todd C</t>
  </si>
  <si>
    <t>Banerji, Naseem A</t>
  </si>
  <si>
    <t>Baugh, Mark R</t>
  </si>
  <si>
    <t>Bayley, Bruce K</t>
  </si>
  <si>
    <t>Bergeson, Craig N</t>
  </si>
  <si>
    <t>Berghout, Henry Laine</t>
  </si>
  <si>
    <t>Biddle, Mark A</t>
  </si>
  <si>
    <t>Bigler, Mark O</t>
  </si>
  <si>
    <t>W01002266</t>
  </si>
  <si>
    <t>W01115295</t>
  </si>
  <si>
    <t>W00001184</t>
  </si>
  <si>
    <t>Border, Tim E</t>
  </si>
  <si>
    <t>Byrd, David R</t>
  </si>
  <si>
    <t>W01116594</t>
  </si>
  <si>
    <t>W01115947</t>
  </si>
  <si>
    <t>W00007367</t>
  </si>
  <si>
    <t>W01117305</t>
  </si>
  <si>
    <t>W01117456</t>
  </si>
  <si>
    <t>Eisenbarth, Christopher A</t>
  </si>
  <si>
    <t>W00001668</t>
  </si>
  <si>
    <t>W00452076</t>
  </si>
  <si>
    <t>Herzog, Timothy A</t>
  </si>
  <si>
    <t>W00001658</t>
  </si>
  <si>
    <t>W01114888</t>
  </si>
  <si>
    <t>Marshall, Jon C</t>
  </si>
  <si>
    <t>W00001212</t>
  </si>
  <si>
    <t>W00402430</t>
  </si>
  <si>
    <t>W01117510</t>
  </si>
  <si>
    <t>Qiu, Wei</t>
  </si>
  <si>
    <t>W01114980</t>
  </si>
  <si>
    <t>Stevens, Michael J</t>
  </si>
  <si>
    <t>W00066411</t>
  </si>
  <si>
    <t>W01117122</t>
  </si>
  <si>
    <t>Fital-Akelbek, Sandra</t>
  </si>
  <si>
    <t>W00001799</t>
  </si>
  <si>
    <t>W00053136</t>
  </si>
  <si>
    <t>MHA</t>
  </si>
  <si>
    <t>COMMUNICATION</t>
  </si>
  <si>
    <t>Josephson, Sheree</t>
  </si>
  <si>
    <t>Hafen, Susan</t>
  </si>
  <si>
    <t>Subbiah, Mahalingam</t>
  </si>
  <si>
    <t>Wang, Shi-hwa</t>
  </si>
  <si>
    <t>Yang, Yu-Jane</t>
  </si>
  <si>
    <t>Pagel, Angelika</t>
  </si>
  <si>
    <t>Cooper, Desiree</t>
  </si>
  <si>
    <t>Le, Taowen</t>
  </si>
  <si>
    <t>Bossenberger, Stephanie</t>
  </si>
  <si>
    <t>Horvat, Joseph</t>
  </si>
  <si>
    <t>Matyjasik, Marek</t>
  </si>
  <si>
    <t>Ghoreishi, Afshin</t>
  </si>
  <si>
    <t>Kvernadze, George</t>
  </si>
  <si>
    <t>Sondossi, Mohammad</t>
  </si>
  <si>
    <t>Asso</t>
  </si>
  <si>
    <t>McKay, Susan</t>
  </si>
  <si>
    <t>Van der Beek, Ralph</t>
  </si>
  <si>
    <t>Comber, George</t>
  </si>
  <si>
    <t>Song, Seokwoo</t>
  </si>
  <si>
    <t>Draper, London</t>
  </si>
  <si>
    <t>Eberle, Paul</t>
  </si>
  <si>
    <t>Bialowas, Anne Marie</t>
  </si>
  <si>
    <t>Asensio, Isabel</t>
  </si>
  <si>
    <t>Uzur, Viktor</t>
  </si>
  <si>
    <t>Campbell, Carey L</t>
  </si>
  <si>
    <t>W01002286</t>
  </si>
  <si>
    <t>W00002058</t>
  </si>
  <si>
    <t>Jonsson, Jo Ellen G</t>
  </si>
  <si>
    <t>W00120003</t>
  </si>
  <si>
    <t>Ahmad, Nazneen</t>
  </si>
  <si>
    <t>Fan, Yuhong</t>
  </si>
  <si>
    <t>Alexander, Melina</t>
  </si>
  <si>
    <t>Newton, Kathryn T</t>
  </si>
  <si>
    <t>Kelly, Jonny</t>
  </si>
  <si>
    <t>Salmond, Louise S</t>
  </si>
  <si>
    <t>Reese, Jody</t>
  </si>
  <si>
    <t>Gooder, Valerie</t>
  </si>
  <si>
    <t>Christensen, Rex T</t>
  </si>
  <si>
    <t>Dean, Russell</t>
  </si>
  <si>
    <t>Rich, Julie</t>
  </si>
  <si>
    <t>Brower, Matthew Brady</t>
  </si>
  <si>
    <t>Russell-Stamp, Melinda</t>
  </si>
  <si>
    <t>Cocos, Mihail</t>
  </si>
  <si>
    <t>Cai, Maomao</t>
  </si>
  <si>
    <t>Hoagstrom, Christopher</t>
  </si>
  <si>
    <t>Hudson, Kyra</t>
  </si>
  <si>
    <t>Newman, Sylvia</t>
  </si>
  <si>
    <t>Call, Christy Ann</t>
  </si>
  <si>
    <t>Kelly, Brooke</t>
  </si>
  <si>
    <t>Marchant, Becky Jean</t>
  </si>
  <si>
    <t>Asay, Toni J</t>
  </si>
  <si>
    <t>W00113409</t>
  </si>
  <si>
    <t>Speigle, William L</t>
  </si>
  <si>
    <t>W00115729</t>
  </si>
  <si>
    <t>Peterson, Bradley R</t>
  </si>
  <si>
    <t>Farner, Jeremy R</t>
  </si>
  <si>
    <t>Nolan, Tanya D</t>
  </si>
  <si>
    <t>Gardiner, Janelle</t>
  </si>
  <si>
    <t>W01134792</t>
  </si>
  <si>
    <t>W00020058</t>
  </si>
  <si>
    <t>Trentelman, Carla K</t>
  </si>
  <si>
    <t>W00002314</t>
  </si>
  <si>
    <t>Quesnell, Carrie F</t>
  </si>
  <si>
    <t>W00004193</t>
  </si>
  <si>
    <t>Acor, Brenda</t>
  </si>
  <si>
    <t>W00003273</t>
  </si>
  <si>
    <t>W01160825</t>
  </si>
  <si>
    <t>W00104410</t>
  </si>
  <si>
    <t>W01139914</t>
  </si>
  <si>
    <t>Barra, Joyce Marie</t>
  </si>
  <si>
    <t>W01139911</t>
  </si>
  <si>
    <t>Holman, Rieneke</t>
  </si>
  <si>
    <t>W01002292</t>
  </si>
  <si>
    <t>Hamer, Jan L</t>
  </si>
  <si>
    <t>W00007393</t>
  </si>
  <si>
    <t>W00203730</t>
  </si>
  <si>
    <t>W01120586</t>
  </si>
  <si>
    <t>Imig, David C</t>
  </si>
  <si>
    <t>Poore, Darrell</t>
  </si>
  <si>
    <t>Baker, Loyal</t>
  </si>
  <si>
    <t>W00006941</t>
  </si>
  <si>
    <t>W00002818</t>
  </si>
  <si>
    <t>W00000993</t>
  </si>
  <si>
    <t>W00002375</t>
  </si>
  <si>
    <t>W00002929</t>
  </si>
  <si>
    <t>W01162195</t>
  </si>
  <si>
    <t>51.22</t>
  </si>
  <si>
    <t>13.13</t>
  </si>
  <si>
    <t>Berthelemy, Nicole Jeanne</t>
  </si>
  <si>
    <t>W01153522</t>
  </si>
  <si>
    <t>ENGLISH-LEAP</t>
  </si>
  <si>
    <t>CE</t>
  </si>
  <si>
    <t>Actual/ Equitable</t>
  </si>
  <si>
    <t>CMT</t>
  </si>
  <si>
    <t>W01171296</t>
  </si>
  <si>
    <t>W01108675</t>
  </si>
  <si>
    <t>51.38</t>
  </si>
  <si>
    <t>W00001353</t>
  </si>
  <si>
    <t>Johnson, Kenneth L</t>
  </si>
  <si>
    <t>30.19</t>
  </si>
  <si>
    <t>W01183133</t>
  </si>
  <si>
    <t>W01004164</t>
  </si>
  <si>
    <t>14</t>
  </si>
  <si>
    <t>W00070919</t>
  </si>
  <si>
    <t>W01180325</t>
  </si>
  <si>
    <t>W01182343</t>
  </si>
  <si>
    <t>W01068888</t>
  </si>
  <si>
    <t>W01182788</t>
  </si>
  <si>
    <t>W01180155</t>
  </si>
  <si>
    <t>W01180643</t>
  </si>
  <si>
    <t>W01177437</t>
  </si>
  <si>
    <t>W01177301</t>
  </si>
  <si>
    <t>W00115694</t>
  </si>
  <si>
    <t>W01105733</t>
  </si>
  <si>
    <t>Crow, Paul H</t>
  </si>
  <si>
    <t>W00001583</t>
  </si>
  <si>
    <t>W00213486</t>
  </si>
  <si>
    <t>Cheek, Ryan K</t>
  </si>
  <si>
    <t>W00001253</t>
  </si>
  <si>
    <t>W01179925</t>
  </si>
  <si>
    <t>W01181229</t>
  </si>
  <si>
    <t>Birch, Dustin S</t>
  </si>
  <si>
    <t>W01182587</t>
  </si>
  <si>
    <t>W01183067</t>
  </si>
  <si>
    <t>Wolochowicz, Stephen J</t>
  </si>
  <si>
    <t>ENG TECH</t>
  </si>
  <si>
    <t>ENGINEERING</t>
  </si>
  <si>
    <t>W00022973</t>
  </si>
  <si>
    <t>Carter, Darcy</t>
  </si>
  <si>
    <t>Paustenbaugh, Michelle Birke</t>
  </si>
  <si>
    <t>Akelbek, Mahmud</t>
  </si>
  <si>
    <t>Batista, Diego Rey</t>
  </si>
  <si>
    <t>W01195063</t>
  </si>
  <si>
    <t>W00209707</t>
  </si>
  <si>
    <t>DNP</t>
  </si>
  <si>
    <t>Tuck, Garth E</t>
  </si>
  <si>
    <t>Lippert, J Andreas</t>
  </si>
  <si>
    <t>Yonkee, Mary Ellen</t>
  </si>
  <si>
    <t>W00002477</t>
  </si>
  <si>
    <t>Fernandez, Luke O</t>
  </si>
  <si>
    <t>W00007180</t>
  </si>
  <si>
    <t>W00042344</t>
  </si>
  <si>
    <t>W00049594</t>
  </si>
  <si>
    <t>Thomas, Janice</t>
  </si>
  <si>
    <t>W00115411</t>
  </si>
  <si>
    <t>Reyns, Bradford W</t>
  </si>
  <si>
    <t>Smith, Eric S</t>
  </si>
  <si>
    <t>Arnold, Kristen J</t>
  </si>
  <si>
    <t>W00207100</t>
  </si>
  <si>
    <t>W00424356</t>
  </si>
  <si>
    <t>Jensen, Joshua N</t>
  </si>
  <si>
    <t>W00429437</t>
  </si>
  <si>
    <t>Neville, Casey W</t>
  </si>
  <si>
    <t>Cowan, Ted A</t>
  </si>
  <si>
    <t>Culumber, Michele D</t>
  </si>
  <si>
    <t>Ota, Carrie L</t>
  </si>
  <si>
    <t>Little, Branden</t>
  </si>
  <si>
    <t>Brown, Fon R</t>
  </si>
  <si>
    <t>van der Have, Pieter J</t>
  </si>
  <si>
    <t>Namba, Brian Jin</t>
  </si>
  <si>
    <t>Zagrodnik, James A</t>
  </si>
  <si>
    <t>Beatty, Nicole Ann</t>
  </si>
  <si>
    <t>W01195402</t>
  </si>
  <si>
    <t>Zhang, Yong</t>
  </si>
  <si>
    <t>W01202146</t>
  </si>
  <si>
    <t>W01202356</t>
  </si>
  <si>
    <t>W01202443</t>
  </si>
  <si>
    <t>W01203210</t>
  </si>
  <si>
    <t>W01204542</t>
  </si>
  <si>
    <t>W01205200</t>
  </si>
  <si>
    <t>W01205624</t>
  </si>
  <si>
    <t>W01205831</t>
  </si>
  <si>
    <t>W01205885</t>
  </si>
  <si>
    <t>MFHD</t>
  </si>
  <si>
    <t>MSRS</t>
  </si>
  <si>
    <t>HP&amp;HP - Educ</t>
  </si>
  <si>
    <t>HP&amp;HP - Fitness</t>
  </si>
  <si>
    <t>HP&amp;HP - Hlth</t>
  </si>
  <si>
    <t>DPH</t>
  </si>
  <si>
    <t>W01088014</t>
  </si>
  <si>
    <t>Wankier, Jamie</t>
  </si>
  <si>
    <t>W01208733</t>
  </si>
  <si>
    <t>Terminal?</t>
  </si>
  <si>
    <t>Yes</t>
  </si>
  <si>
    <t>W01207985</t>
  </si>
  <si>
    <t>W01208220</t>
  </si>
  <si>
    <t>W01207874</t>
  </si>
  <si>
    <t>W01219574</t>
  </si>
  <si>
    <t>LLM</t>
  </si>
  <si>
    <t>Gesteland, Becky Jo</t>
  </si>
  <si>
    <t>W00000926</t>
  </si>
  <si>
    <t>W00002954</t>
  </si>
  <si>
    <t>W00077153</t>
  </si>
  <si>
    <t>W01206775</t>
  </si>
  <si>
    <t>W01209173</t>
  </si>
  <si>
    <t>Dahlkemper, Tamara R</t>
  </si>
  <si>
    <t>Packer Berg, Colleen</t>
  </si>
  <si>
    <t>Francis, Jason J</t>
  </si>
  <si>
    <t>McKee, Deborah Kinsella</t>
  </si>
  <si>
    <t>Jennings, Cristine L</t>
  </si>
  <si>
    <t>Hilton, Spencer Leonard</t>
  </si>
  <si>
    <t>Pollett, William John</t>
  </si>
  <si>
    <t>Baron, Kristy A</t>
  </si>
  <si>
    <t>Harris, Jeanette Reaveley</t>
  </si>
  <si>
    <t>Vause, Sarah</t>
  </si>
  <si>
    <t>Koford, Brandon C</t>
  </si>
  <si>
    <t>Hansen, Shaun D</t>
  </si>
  <si>
    <t>Hubler, Daniel Spencer</t>
  </si>
  <si>
    <t>Hanson, Alexandra Dani</t>
  </si>
  <si>
    <t>Clark, Heather Jamye</t>
  </si>
  <si>
    <t>Hadzik, Scott Micheal</t>
  </si>
  <si>
    <t>Neville, Melissa Ann</t>
  </si>
  <si>
    <t>Sween, Molly Catherine</t>
  </si>
  <si>
    <t>Griffiths, Sian Bethany</t>
  </si>
  <si>
    <t>Willard, Mary Elizabeth</t>
  </si>
  <si>
    <t>Chan, Julian David</t>
  </si>
  <si>
    <t>Steimel, Sarah Jeanine Bourassa</t>
  </si>
  <si>
    <t>Glass, Henry George</t>
  </si>
  <si>
    <t>Kokai, Jennifer Anne</t>
  </si>
  <si>
    <t>Price, Richard Shawn</t>
  </si>
  <si>
    <t>Read, David William</t>
  </si>
  <si>
    <t>Smith, Chad E</t>
  </si>
  <si>
    <t>Donahue, Matthew Shawn</t>
  </si>
  <si>
    <t>Manley, Jason Robert</t>
  </si>
  <si>
    <t>Hearn, Christian W.</t>
  </si>
  <si>
    <t>Bates, Vincent C</t>
  </si>
  <si>
    <t>Rasmussen, Clay L</t>
  </si>
  <si>
    <t>Panko, Julia L</t>
  </si>
  <si>
    <t>Roberts, Shannon B</t>
  </si>
  <si>
    <t>Fawcett, Stanley Edward</t>
  </si>
  <si>
    <t>Nicholaou, Matthew James</t>
  </si>
  <si>
    <t>Wiggins, Carla Ann</t>
  </si>
  <si>
    <t>Johnson, Kimball Forrest</t>
  </si>
  <si>
    <t>Moleni, Kristina</t>
  </si>
  <si>
    <t>Fox Kirk, Wendy</t>
  </si>
  <si>
    <t>W01228699</t>
  </si>
  <si>
    <t>W01230125</t>
  </si>
  <si>
    <t>W00210902</t>
  </si>
  <si>
    <t>Macc</t>
  </si>
  <si>
    <t>W01229608</t>
  </si>
  <si>
    <t>W01228065</t>
  </si>
  <si>
    <t>W00050102</t>
  </si>
  <si>
    <t>W01128714</t>
  </si>
  <si>
    <t>W01227483</t>
  </si>
  <si>
    <t>W00088333</t>
  </si>
  <si>
    <t>W01228986</t>
  </si>
  <si>
    <t>W01228347</t>
  </si>
  <si>
    <t>W01228346</t>
  </si>
  <si>
    <t>W01230538</t>
  </si>
  <si>
    <t>W01229699</t>
  </si>
  <si>
    <t>31.01</t>
  </si>
  <si>
    <t>HP&amp;HP - Rec</t>
  </si>
  <si>
    <t>W01229096</t>
  </si>
  <si>
    <t>W01229664</t>
  </si>
  <si>
    <t>W00429000</t>
  </si>
  <si>
    <t>W00002723</t>
  </si>
  <si>
    <t>Moss, Cory W</t>
  </si>
  <si>
    <t>DHA</t>
  </si>
  <si>
    <t>W00105836</t>
  </si>
  <si>
    <t>W00070246</t>
  </si>
  <si>
    <t>W01041806</t>
  </si>
  <si>
    <t>W00115665</t>
  </si>
  <si>
    <t>W00207448</t>
  </si>
  <si>
    <t>Sowerby, Holli</t>
  </si>
  <si>
    <t>W00099702</t>
  </si>
  <si>
    <t>W00002538</t>
  </si>
  <si>
    <t>W01227396</t>
  </si>
  <si>
    <t>W01225941</t>
  </si>
  <si>
    <t>W01225828</t>
  </si>
  <si>
    <t>W01225365</t>
  </si>
  <si>
    <t>W01228281</t>
  </si>
  <si>
    <t>W01224431</t>
  </si>
  <si>
    <t>W01227740</t>
  </si>
  <si>
    <t>W01227408</t>
  </si>
  <si>
    <t>W01231994</t>
  </si>
  <si>
    <t>W01231992</t>
  </si>
  <si>
    <t>W01229960</t>
  </si>
  <si>
    <t>BS</t>
  </si>
  <si>
    <t>W01243256</t>
  </si>
  <si>
    <t>Noack, David</t>
  </si>
  <si>
    <t>W00000261</t>
  </si>
  <si>
    <t>W01034360</t>
  </si>
  <si>
    <t>Turner, James A</t>
  </si>
  <si>
    <t>W01245055</t>
  </si>
  <si>
    <t>W00005840</t>
  </si>
  <si>
    <t>W01250745</t>
  </si>
  <si>
    <t>W01254615</t>
  </si>
  <si>
    <t>W01255196</t>
  </si>
  <si>
    <t>W01250779</t>
  </si>
  <si>
    <t>W01254250</t>
  </si>
  <si>
    <t>W01249187</t>
  </si>
  <si>
    <t>W00026333</t>
  </si>
  <si>
    <t>W00032419</t>
  </si>
  <si>
    <t>Chalmers, Kaylene</t>
  </si>
  <si>
    <t>W01253781</t>
  </si>
  <si>
    <t>Naik, Suketu</t>
  </si>
  <si>
    <t>W01075496</t>
  </si>
  <si>
    <t>W01252503</t>
  </si>
  <si>
    <t>W01076523</t>
  </si>
  <si>
    <t>W01252231</t>
  </si>
  <si>
    <t>Wrosch, Nadia</t>
  </si>
  <si>
    <t>W01253604</t>
  </si>
  <si>
    <t>W00001919</t>
  </si>
  <si>
    <t>Anderson, Sheila</t>
  </si>
  <si>
    <t>W01250015</t>
  </si>
  <si>
    <t>W01229625</t>
  </si>
  <si>
    <t>W00071613</t>
  </si>
  <si>
    <t>W01033899</t>
  </si>
  <si>
    <t>Stott, Laura Kay</t>
  </si>
  <si>
    <t>W01202385</t>
  </si>
  <si>
    <t>W01230981</t>
  </si>
  <si>
    <t>Otero, Jose L</t>
  </si>
  <si>
    <t>52.20</t>
  </si>
  <si>
    <t>15-5%</t>
  </si>
  <si>
    <t>19</t>
  </si>
  <si>
    <t>Fife, Diane K Leggett</t>
  </si>
  <si>
    <t>W01006015</t>
  </si>
  <si>
    <t>Hudson, Amy Reimann</t>
  </si>
  <si>
    <t>W00209321</t>
  </si>
  <si>
    <t>W00061125</t>
  </si>
  <si>
    <t>W01268188</t>
  </si>
  <si>
    <t>19/52</t>
  </si>
  <si>
    <t>Usui, Megumi</t>
  </si>
  <si>
    <t>Bottelberghe, Monica</t>
  </si>
  <si>
    <t>Orr, Rick W</t>
  </si>
  <si>
    <t>Millner, F Ann</t>
  </si>
  <si>
    <t>Hill, Huiying Wei</t>
  </si>
  <si>
    <t>Fielding, Electra Gamon</t>
  </si>
  <si>
    <t>Adamson, Shaun Rae</t>
  </si>
  <si>
    <t>Bruestle, Karen B</t>
  </si>
  <si>
    <t>Bedford, Daniel P</t>
  </si>
  <si>
    <t>Thompson, Bryant S</t>
  </si>
  <si>
    <t>W00007608</t>
  </si>
  <si>
    <t>Drake, Andrew T</t>
  </si>
  <si>
    <t>Mower, DeAnna J</t>
  </si>
  <si>
    <t>Sunderland, Alison A</t>
  </si>
  <si>
    <t>Rhodes, Julie M</t>
  </si>
  <si>
    <t>Berghout, Tamara P</t>
  </si>
  <si>
    <t>Warnock, Brent W</t>
  </si>
  <si>
    <t>Johnson, Jacie S</t>
  </si>
  <si>
    <t>Jones, Charity Anne</t>
  </si>
  <si>
    <t>Anderson, Pamela McCann</t>
  </si>
  <si>
    <t>Roberts, Monte L</t>
  </si>
  <si>
    <t>Hopkins, Lisa K</t>
  </si>
  <si>
    <t>Cummins, Kenton James Edwin</t>
  </si>
  <si>
    <t>Quayle, Tressa S</t>
  </si>
  <si>
    <t>Deakin, Vikki Jan</t>
  </si>
  <si>
    <t>Cadman, Kathleen E</t>
  </si>
  <si>
    <t>Stegen, Amy Jennifer Hale</t>
  </si>
  <si>
    <t>Adams, Mark S</t>
  </si>
  <si>
    <t>Valle, Hugo Edilberto</t>
  </si>
  <si>
    <t>Campbell, Carol Jean</t>
  </si>
  <si>
    <t>Wolfe, Stephanie Ann</t>
  </si>
  <si>
    <t>Bryson, Jeremy Glen</t>
  </si>
  <si>
    <t>Williams, Monica Jeanne</t>
  </si>
  <si>
    <t>Denniston, Mark W</t>
  </si>
  <si>
    <t>Bachman, Rachel Marie</t>
  </si>
  <si>
    <t>Bonella, Barrett Albert Troy</t>
  </si>
  <si>
    <t>Zeng, Gengsheng Lawrence</t>
  </si>
  <si>
    <t>McGillivray, Shannon Elizabeth</t>
  </si>
  <si>
    <t>Fawcett, Amydee Mackley</t>
  </si>
  <si>
    <t>Richey, Jeffrey W</t>
  </si>
  <si>
    <t>Trimble, John Copin</t>
  </si>
  <si>
    <t>Peckenpaugh, Kacy M</t>
  </si>
  <si>
    <t>Gouldman, Andrea L.</t>
  </si>
  <si>
    <t>Corbin, Nicola Amanda Johanna</t>
  </si>
  <si>
    <t>Griffith, Cass Abigail</t>
  </si>
  <si>
    <t>Amos, Clinton Leon</t>
  </si>
  <si>
    <t>Trampel, Christopher Paul</t>
  </si>
  <si>
    <t>Henke, Teresa Marie</t>
  </si>
  <si>
    <t>Morin, Molly Caitlin</t>
  </si>
  <si>
    <t>De Galvez Aranda, Carlos Francisco</t>
  </si>
  <si>
    <t>Hansen, James Charles</t>
  </si>
  <si>
    <t>Greenberg, Jessica Michele</t>
  </si>
  <si>
    <t>Robertson, William E</t>
  </si>
  <si>
    <t>Goldbogen, Tamara Davida</t>
  </si>
  <si>
    <t>Anderson, Jennifer Susan</t>
  </si>
  <si>
    <t>Root, Heather T</t>
  </si>
  <si>
    <t>Rushton, Sheryl Jean</t>
  </si>
  <si>
    <t>Covey, Tracy Marie</t>
  </si>
  <si>
    <t>Norman, Jean Marie</t>
  </si>
  <si>
    <t>Feuz, Kyle D</t>
  </si>
  <si>
    <t>La Parra Perez, Alvaro</t>
  </si>
  <si>
    <t>Haislett, Robin Lillian</t>
  </si>
  <si>
    <t>Gillen, Hailey Grace</t>
  </si>
  <si>
    <t>Gnagey, Matthew Keith</t>
  </si>
  <si>
    <t>Nielson, Blake E</t>
  </si>
  <si>
    <t>PROF SALES</t>
  </si>
  <si>
    <t>AT&amp;N - AT</t>
  </si>
  <si>
    <t>AT&amp;N -Nutri</t>
  </si>
  <si>
    <t>EAST</t>
  </si>
  <si>
    <t>Adj Market</t>
  </si>
  <si>
    <t>W00416657</t>
  </si>
  <si>
    <t>Newbold, Blair</t>
  </si>
  <si>
    <t>W01184170</t>
  </si>
  <si>
    <t>Kent, Randall</t>
  </si>
  <si>
    <t>W01273174</t>
  </si>
  <si>
    <t>King, Jesse</t>
  </si>
  <si>
    <t>W00064061</t>
  </si>
  <si>
    <t>Beynon, Cynthia</t>
  </si>
  <si>
    <t>W01278755</t>
  </si>
  <si>
    <t>Rangaraju, Sandeep</t>
  </si>
  <si>
    <t>W01273175</t>
  </si>
  <si>
    <t>Clements, Jeff</t>
  </si>
  <si>
    <t>W01272606</t>
  </si>
  <si>
    <t>Keinsley, Andrew C</t>
  </si>
  <si>
    <t>W01264173</t>
  </si>
  <si>
    <t>Lee, Heeuk "Dennis"</t>
  </si>
  <si>
    <t>W00073668</t>
  </si>
  <si>
    <t>Boyle, Randall J</t>
  </si>
  <si>
    <t>Aguilar-Alvarez, David</t>
  </si>
  <si>
    <t>W01279189</t>
  </si>
  <si>
    <t>W01190926</t>
  </si>
  <si>
    <t>Orrock, Marvin W</t>
  </si>
  <si>
    <t>Kapenda, Jean K</t>
  </si>
  <si>
    <t>W01170532</t>
  </si>
  <si>
    <t>W01283195</t>
  </si>
  <si>
    <t>Wang, Shijun</t>
  </si>
  <si>
    <t>MM</t>
  </si>
  <si>
    <t>W00001129</t>
  </si>
  <si>
    <t>Stevenson, Mark</t>
  </si>
  <si>
    <t>Rabosky, Kristin G</t>
  </si>
  <si>
    <t>W01271229</t>
  </si>
  <si>
    <t>W00000919</t>
  </si>
  <si>
    <t>Neal, Cora</t>
  </si>
  <si>
    <t>W01270578</t>
  </si>
  <si>
    <t>Balgord, Elizabeth A</t>
  </si>
  <si>
    <t>W01281361</t>
  </si>
  <si>
    <t>Schramm, Katharina</t>
  </si>
  <si>
    <t>Lancaster, Alexander L</t>
  </si>
  <si>
    <t>W01277947</t>
  </si>
  <si>
    <t>W01003425</t>
  </si>
  <si>
    <t>Cottle, Brian</t>
  </si>
  <si>
    <t>W01278246</t>
  </si>
  <si>
    <t>Jonas, Daniel M</t>
  </si>
  <si>
    <t>W01278092</t>
  </si>
  <si>
    <t>Ball, Robert G</t>
  </si>
  <si>
    <t>W01130932</t>
  </si>
  <si>
    <t>Johnson, Benjamin A</t>
  </si>
  <si>
    <t>W01229473</t>
  </si>
  <si>
    <t>Zhang, Lixuan</t>
  </si>
  <si>
    <t>no</t>
  </si>
  <si>
    <t>Penrod, Janette P</t>
  </si>
  <si>
    <t>W01301360</t>
  </si>
  <si>
    <t>Ault, Michael Kennedy</t>
  </si>
  <si>
    <t>W01300067</t>
  </si>
  <si>
    <t>Howerton, Leslie D</t>
  </si>
  <si>
    <t>W01302786</t>
  </si>
  <si>
    <t>Ridge, Ryan Christopher</t>
  </si>
  <si>
    <t>W01303720</t>
  </si>
  <si>
    <t>Barrett-Fox, Jason E</t>
  </si>
  <si>
    <t>W01299906</t>
  </si>
  <si>
    <t>W01299527</t>
  </si>
  <si>
    <t>Huxhold, Dianna Marie</t>
  </si>
  <si>
    <t>W01299087</t>
  </si>
  <si>
    <t>Costello, Darcie Marie</t>
  </si>
  <si>
    <t>W01300309</t>
  </si>
  <si>
    <t>Barlow, Evan Tolman</t>
  </si>
  <si>
    <t>W01008745</t>
  </si>
  <si>
    <t>King, Skyler Masaji</t>
  </si>
  <si>
    <t>W01302505</t>
  </si>
  <si>
    <t>Stedge, Hannah Lynette</t>
  </si>
  <si>
    <t>W01303742</t>
  </si>
  <si>
    <t>Gabler, Conrad Matthew</t>
  </si>
  <si>
    <t>MSE</t>
  </si>
  <si>
    <t>W01302275</t>
  </si>
  <si>
    <t>Butler, Russell Carl</t>
  </si>
  <si>
    <t>W01297628</t>
  </si>
  <si>
    <t>DuHadway, Linda Pope</t>
  </si>
  <si>
    <t>W01008487</t>
  </si>
  <si>
    <t>Satterthwaite, Faith Joy</t>
  </si>
  <si>
    <t>Foss, Mary Ruth</t>
  </si>
  <si>
    <t>W01114768</t>
  </si>
  <si>
    <t>W01301520</t>
  </si>
  <si>
    <t>Petersen, Spencer Justin</t>
  </si>
  <si>
    <t>W00210071</t>
  </si>
  <si>
    <t>Lawrence, Alexander Castell</t>
  </si>
  <si>
    <t>W01303548</t>
  </si>
  <si>
    <t>Winterton, Brad S</t>
  </si>
  <si>
    <t>DVM</t>
  </si>
  <si>
    <t>W00434075</t>
  </si>
  <si>
    <t>Beazer, Steven Kendal</t>
  </si>
  <si>
    <t>W01303319</t>
  </si>
  <si>
    <t>Rocha, Elizabeth D</t>
  </si>
  <si>
    <t>W01302191</t>
  </si>
  <si>
    <t>Hilbig, Bridget E</t>
  </si>
  <si>
    <t>W01301015</t>
  </si>
  <si>
    <t>Dunn, Christopher Westwood</t>
  </si>
  <si>
    <t>W01295118</t>
  </si>
  <si>
    <t>Frantz, Carie Marie</t>
  </si>
  <si>
    <t>W01299091</t>
  </si>
  <si>
    <t>Broderick, Shawn</t>
  </si>
  <si>
    <t>W01302695</t>
  </si>
  <si>
    <t>Hillhouse, Todd</t>
  </si>
  <si>
    <t>W01278814</t>
  </si>
  <si>
    <t>Bauer, Micah J</t>
  </si>
  <si>
    <t>W01006752</t>
  </si>
  <si>
    <t>Burnett, Brandon Jay</t>
  </si>
  <si>
    <t>HLTH ADM SRV</t>
  </si>
  <si>
    <t>DHS</t>
  </si>
  <si>
    <t>W01299703</t>
  </si>
  <si>
    <t>Orozco, Andres Nevarez</t>
  </si>
  <si>
    <t>W00098758</t>
  </si>
  <si>
    <t>Palmer, Miland N</t>
  </si>
  <si>
    <t>W00110058</t>
  </si>
  <si>
    <t>Garr, Lindsay Brooke</t>
  </si>
  <si>
    <t>W00332145</t>
  </si>
  <si>
    <t>Bryson, Jaylynn</t>
  </si>
  <si>
    <t>W01229066</t>
  </si>
  <si>
    <t>Dawson, Shirley A</t>
  </si>
  <si>
    <t>W01280726</t>
  </si>
  <si>
    <t>Lewis, Terence Grant</t>
  </si>
  <si>
    <t>W01294246</t>
  </si>
  <si>
    <t>Gee, Julie Peila</t>
  </si>
  <si>
    <t>MPH</t>
  </si>
  <si>
    <t>W01298800</t>
  </si>
  <si>
    <t>Zimmerman, Ryan</t>
  </si>
  <si>
    <t>W01304406</t>
  </si>
  <si>
    <t>Pyle, Danile</t>
  </si>
  <si>
    <t>Jones Kubiak, Aubrey</t>
  </si>
  <si>
    <t>W01305148</t>
  </si>
  <si>
    <t>Nair, Dhanya</t>
  </si>
  <si>
    <t>W01207256</t>
  </si>
  <si>
    <t>Knughton, Justin</t>
  </si>
  <si>
    <t>W00086911</t>
  </si>
  <si>
    <t>Hansen, Vicky</t>
  </si>
  <si>
    <t>W00202338</t>
  </si>
  <si>
    <t>W00334371</t>
  </si>
  <si>
    <t>W00395608</t>
  </si>
  <si>
    <t>W01277939</t>
  </si>
  <si>
    <t>DHSc</t>
  </si>
  <si>
    <t>W01064036</t>
  </si>
  <si>
    <t>Merrill, Constance L</t>
  </si>
  <si>
    <t>W00210309</t>
  </si>
  <si>
    <t>Hernandez, Ernesto</t>
  </si>
  <si>
    <t>W01127071</t>
  </si>
  <si>
    <t>Ward, Taylor</t>
  </si>
  <si>
    <t>W00054980</t>
  </si>
  <si>
    <t>Clampitt, Victor S</t>
  </si>
  <si>
    <t>W00001742</t>
  </si>
  <si>
    <t>Olson, Eleanor</t>
  </si>
  <si>
    <t>W01292294</t>
  </si>
  <si>
    <t>Wang, WeiWei</t>
  </si>
  <si>
    <t>W01313191</t>
  </si>
  <si>
    <t>Kispert, Miranda</t>
  </si>
  <si>
    <t>W00422607</t>
  </si>
  <si>
    <t>Moore, Michael</t>
  </si>
  <si>
    <t>DO</t>
  </si>
  <si>
    <t>W01327858</t>
  </si>
  <si>
    <t>Baltazar, Andrea</t>
  </si>
  <si>
    <t>W01328212</t>
  </si>
  <si>
    <t>W01087790</t>
  </si>
  <si>
    <t>W01327764</t>
  </si>
  <si>
    <t>W01323530</t>
  </si>
  <si>
    <t>Hartwig, David</t>
  </si>
  <si>
    <t>Petersen, Emily</t>
  </si>
  <si>
    <t>Smith, Abraham</t>
  </si>
  <si>
    <t>Cumpsty, Rebekah</t>
  </si>
  <si>
    <t>W01330713</t>
  </si>
  <si>
    <t>W01320072</t>
  </si>
  <si>
    <t>Chambers, Valerie</t>
  </si>
  <si>
    <t>W00375184</t>
  </si>
  <si>
    <t>Stoddard, Brandon</t>
  </si>
  <si>
    <t>W01327905</t>
  </si>
  <si>
    <t>W01323088</t>
  </si>
  <si>
    <t>Roberts, Gavin</t>
  </si>
  <si>
    <t>Yencha, Christopher</t>
  </si>
  <si>
    <t>W01326172</t>
  </si>
  <si>
    <t>Huang, Yan</t>
  </si>
  <si>
    <t>W00000875</t>
  </si>
  <si>
    <t>Hunter, Heather</t>
  </si>
  <si>
    <t>W01284624</t>
  </si>
  <si>
    <t>Aguilar, Christina</t>
  </si>
  <si>
    <t>W01329111</t>
  </si>
  <si>
    <t>Hanaki, Saori</t>
  </si>
  <si>
    <t>W01161413</t>
  </si>
  <si>
    <t>Speicher, Stephanie</t>
  </si>
  <si>
    <t>W01327381</t>
  </si>
  <si>
    <t>Al-Gahmi, Abdulmalek</t>
  </si>
  <si>
    <t>W01200483</t>
  </si>
  <si>
    <t>Squadroni, Cody</t>
  </si>
  <si>
    <t>W01094566</t>
  </si>
  <si>
    <t>W01329191</t>
  </si>
  <si>
    <t>Hepler, AJ</t>
  </si>
  <si>
    <t>W01005035</t>
  </si>
  <si>
    <t>Hopkin, Joe</t>
  </si>
  <si>
    <t>DDS</t>
  </si>
  <si>
    <t>W01001689</t>
  </si>
  <si>
    <t>O'Neil, Christine</t>
  </si>
  <si>
    <t>W01329358</t>
  </si>
  <si>
    <t>Ardern, Rachel</t>
  </si>
  <si>
    <t>W00014004</t>
  </si>
  <si>
    <t>Reynolds, Mary Anne</t>
  </si>
  <si>
    <t>W00073293</t>
  </si>
  <si>
    <t>W00433172</t>
  </si>
  <si>
    <t>W01275891</t>
  </si>
  <si>
    <t>W01329497</t>
  </si>
  <si>
    <t>W01329455</t>
  </si>
  <si>
    <t>W01014250</t>
  </si>
  <si>
    <t>W00038906</t>
  </si>
  <si>
    <t>Openshaw, Deon</t>
  </si>
  <si>
    <t>Gunnell, Megan</t>
  </si>
  <si>
    <t>Jeffrey, Carrie</t>
  </si>
  <si>
    <t>Page, Angela</t>
  </si>
  <si>
    <t>Allen, Juanita</t>
  </si>
  <si>
    <t>Heugly, Susan</t>
  </si>
  <si>
    <t>Weston, Nancy</t>
  </si>
  <si>
    <t>FNP</t>
  </si>
  <si>
    <t>W01328592</t>
  </si>
  <si>
    <t>Walters, C. David</t>
  </si>
  <si>
    <t>W01326811</t>
  </si>
  <si>
    <t>Crook, Matthew</t>
  </si>
  <si>
    <t>W01327425</t>
  </si>
  <si>
    <t>W01266562</t>
  </si>
  <si>
    <t>Herrmann, Sarah</t>
  </si>
  <si>
    <t>Mansfield, Cade</t>
  </si>
  <si>
    <t>W00003301</t>
  </si>
  <si>
    <t>W00003810</t>
  </si>
  <si>
    <t>Morris, Robert</t>
  </si>
  <si>
    <t>Yoder, David</t>
  </si>
  <si>
    <t>Dunn, Charles</t>
  </si>
  <si>
    <t>W00105167</t>
  </si>
  <si>
    <t>Paulson, Matthew</t>
  </si>
  <si>
    <t>Adachi, Tomono</t>
  </si>
  <si>
    <t>Median</t>
  </si>
  <si>
    <t>Faculty Equity Model</t>
  </si>
  <si>
    <r>
      <t xml:space="preserve">The Faculty Equity Model is a report internal to Weber State University used to compare faculty salaries across the institution and to salaries at other public colleges and universities. The comparable salaries are taken from a survey published by the College and University Professional Association for Human Resources (CUPA-HR):  </t>
    </r>
    <r>
      <rPr>
        <i/>
        <sz val="9"/>
        <rFont val="Arial"/>
        <family val="2"/>
      </rPr>
      <t>Faculty in Higher Education Salary Report Four-Year Institutions for the 2016-17 Academic Year</t>
    </r>
    <r>
      <rPr>
        <sz val="9"/>
        <rFont val="Arial"/>
        <family val="2"/>
      </rPr>
      <t>. WSU has permission from CUPA-HR to use their data in this model and post it for access by the faculty at our institution. It may not be reproduced for others outside of Weber State University.</t>
    </r>
  </si>
  <si>
    <t>Faculty listed in the equity model include all contract salaried faculty whose appointment started by the date the model was posted and who are not otherwise on a one-year, temporary contract or paid 100% from a grant or contract.</t>
  </si>
  <si>
    <t>Following are definitions and descriptions for columns with formulas:</t>
  </si>
  <si>
    <r>
      <t xml:space="preserve">MARKET </t>
    </r>
    <r>
      <rPr>
        <sz val="10.5"/>
        <rFont val="Arial Narrow"/>
        <family val="2"/>
      </rPr>
      <t xml:space="preserve">- a value taken from the survey referenced above based on the discipline and rank using the unweighted average for all public institutions </t>
    </r>
    <r>
      <rPr>
        <u/>
        <sz val="10.5"/>
        <rFont val="Arial Narrow"/>
        <family val="2"/>
      </rPr>
      <t xml:space="preserve">CUPA Code </t>
    </r>
    <r>
      <rPr>
        <sz val="10.5"/>
        <rFont val="Arial Narrow"/>
        <family val="2"/>
      </rPr>
      <t>- the CUPA-HR discipline code used for the market value</t>
    </r>
  </si>
  <si>
    <r>
      <t xml:space="preserve">Adj for Degree </t>
    </r>
    <r>
      <rPr>
        <sz val="10.5"/>
        <rFont val="Arial Narrow"/>
        <family val="2"/>
      </rPr>
      <t xml:space="preserve">- Market x a percent adjustment for a degree other than the terminal degree for the discipline </t>
    </r>
    <r>
      <rPr>
        <u/>
        <sz val="10.5"/>
        <rFont val="Arial Narrow"/>
        <family val="2"/>
      </rPr>
      <t xml:space="preserve">Adjusted Market </t>
    </r>
    <r>
      <rPr>
        <sz val="10.5"/>
        <rFont val="Arial Narrow"/>
        <family val="2"/>
      </rPr>
      <t>- Market + Adj for Degree</t>
    </r>
  </si>
  <si>
    <r>
      <t xml:space="preserve">9M FTE Salary </t>
    </r>
    <r>
      <rPr>
        <sz val="10.5"/>
        <rFont val="Arial Narrow"/>
        <family val="2"/>
      </rPr>
      <t>- Annual base salary converted to 9M full-time (so 10 month contract converted to 9 month and half time contract converted to full time, etc.) Does not include chair stipends or supplemental pay.</t>
    </r>
  </si>
  <si>
    <r>
      <t xml:space="preserve">Act/Mkt </t>
    </r>
    <r>
      <rPr>
        <sz val="10.5"/>
        <rFont val="Arial Narrow"/>
        <family val="2"/>
      </rPr>
      <t>- Total 9M FTE Salary divided by Adjusted Market</t>
    </r>
  </si>
  <si>
    <r>
      <t xml:space="preserve">Mkt x .9428 </t>
    </r>
    <r>
      <rPr>
        <sz val="10.5"/>
        <rFont val="Arial Narrow"/>
        <family val="2"/>
      </rPr>
      <t xml:space="preserve">- 94.28% of the Adjusted Market (percent was determined when the model was first done in 1995 by using the average of the Act/Adj Mkt column - it has been kept static since) </t>
    </r>
    <r>
      <rPr>
        <u/>
        <sz val="10.5"/>
        <rFont val="Arial Narrow"/>
        <family val="2"/>
      </rPr>
      <t xml:space="preserve">Dev Yr Rank </t>
    </r>
    <r>
      <rPr>
        <sz val="10.5"/>
        <rFont val="Arial Narrow"/>
        <family val="2"/>
      </rPr>
      <t>- Used to adjust for the average number of years determined for each rank:</t>
    </r>
  </si>
  <si>
    <t>For Professors: If Yrs in Rank &gt; 20 then 20 + (Yrs in Rank -20)/2 -11 else Yrs in Rank -11 For Associate Professors: If Yrs in Rank &gt; 7 then 4 else Yrs in Rank -3</t>
  </si>
  <si>
    <t>For Assistant Profs &amp; Instructors: If Yrs in Rank &gt; 6 then 4 else Yrs in Rank -2</t>
  </si>
  <si>
    <t>For Professors: Adj Mkt + (Adj Mkt * .01 * Dev Yr Rnk)</t>
  </si>
  <si>
    <r>
      <t xml:space="preserve">For All Other Ranks: Adj Mkt + (Adj Mkt * .015 * Dev Yr Rnk) </t>
    </r>
    <r>
      <rPr>
        <u/>
        <sz val="10.5"/>
        <rFont val="Arial Narrow"/>
        <family val="2"/>
      </rPr>
      <t xml:space="preserve">Actual/Equitable </t>
    </r>
    <r>
      <rPr>
        <sz val="10.5"/>
        <rFont val="Arial Narrow"/>
        <family val="2"/>
      </rPr>
      <t xml:space="preserve">- ratio of 9M FTE Salary to Equitable Salary </t>
    </r>
    <r>
      <rPr>
        <u/>
        <sz val="10.5"/>
        <rFont val="Arial Narrow"/>
        <family val="2"/>
      </rPr>
      <t xml:space="preserve">Actual - Equitable </t>
    </r>
    <r>
      <rPr>
        <sz val="10.5"/>
        <rFont val="Arial Narrow"/>
        <family val="2"/>
      </rPr>
      <t>- 9M FTE Salary - Equitable Salary</t>
    </r>
  </si>
  <si>
    <t>W00340874</t>
  </si>
  <si>
    <t>Harmston, Catherine</t>
  </si>
  <si>
    <t>Holland, Scott M</t>
  </si>
  <si>
    <t>W00016155</t>
  </si>
  <si>
    <t>Barberi-Weil, Mikelle</t>
  </si>
  <si>
    <t>W00004393</t>
  </si>
  <si>
    <t>W01327198</t>
  </si>
  <si>
    <t>W01329892</t>
  </si>
  <si>
    <t>52.08</t>
  </si>
  <si>
    <t>W00207375</t>
  </si>
  <si>
    <t>Hansen, Amber</t>
  </si>
  <si>
    <t>Adams, Brock</t>
  </si>
  <si>
    <t>Esquivias, Chantal</t>
  </si>
  <si>
    <t>Weber State University 2018-2019 Faculty Equity Model</t>
  </si>
  <si>
    <t>Perry, Jeffrey Shane</t>
  </si>
  <si>
    <t>Not in 2018-2019 Equity Model</t>
  </si>
  <si>
    <t>Transleau, Samantha Marie</t>
  </si>
  <si>
    <t>W00000237</t>
  </si>
  <si>
    <t>Vaughan, Michael B</t>
  </si>
  <si>
    <t>Plain, Kenneth W</t>
  </si>
  <si>
    <t>Bateman, Steven Burton</t>
  </si>
  <si>
    <t>W00098765</t>
  </si>
  <si>
    <t>Vasas, Sherri</t>
  </si>
  <si>
    <t>W00113292</t>
  </si>
  <si>
    <t>Caldwell, Kimberlee</t>
  </si>
  <si>
    <t>W01006268</t>
  </si>
  <si>
    <t>Anderson, Christopher Kent</t>
  </si>
  <si>
    <t>W01278543</t>
  </si>
  <si>
    <t>Spirito, Kiley Josephine</t>
  </si>
  <si>
    <t>Gomez, Stephanie Lynn</t>
  </si>
  <si>
    <t>2018-2019 9M FTE SALARY</t>
  </si>
  <si>
    <t>W01351492</t>
  </si>
  <si>
    <t>W01355071</t>
  </si>
  <si>
    <t>Rodriguez, Nathan</t>
  </si>
  <si>
    <t>Van Gilder, Bobbi</t>
  </si>
  <si>
    <t>W01356106</t>
  </si>
  <si>
    <t>Craggett, Courtney</t>
  </si>
  <si>
    <t>W00410231</t>
  </si>
  <si>
    <t>Lewis, Andrew</t>
  </si>
  <si>
    <t>Harclerode, Devin</t>
  </si>
  <si>
    <t>W01355330</t>
  </si>
  <si>
    <t>W01354219</t>
  </si>
  <si>
    <t>Klover, Taylor</t>
  </si>
  <si>
    <t>SC and MIS</t>
  </si>
  <si>
    <t>W01355849</t>
  </si>
  <si>
    <t>Jones, Cynthia</t>
  </si>
  <si>
    <t>W01352222</t>
  </si>
  <si>
    <t>Giraud-Carrier Francois</t>
  </si>
  <si>
    <t>W01355017</t>
  </si>
  <si>
    <t>Cohen, Alysia</t>
  </si>
  <si>
    <t>W00438863</t>
  </si>
  <si>
    <t xml:space="preserve">Joyner, Damon </t>
  </si>
  <si>
    <t>W01355424</t>
  </si>
  <si>
    <t>Osai, Keith</t>
  </si>
  <si>
    <t>W01352620</t>
  </si>
  <si>
    <t>Butts, Cory</t>
  </si>
  <si>
    <t>W01354888</t>
  </si>
  <si>
    <t>King, Mandy</t>
  </si>
  <si>
    <t>W01355810</t>
  </si>
  <si>
    <t>Byrne, Caitlin</t>
  </si>
  <si>
    <t>W01351726</t>
  </si>
  <si>
    <t>Cain, Ryan</t>
  </si>
  <si>
    <t>MAT</t>
  </si>
  <si>
    <t>Off</t>
  </si>
  <si>
    <t>W01351765</t>
  </si>
  <si>
    <t>Wetzel, David</t>
  </si>
  <si>
    <t>W00210479</t>
  </si>
  <si>
    <t>Hunter, Samuel</t>
  </si>
  <si>
    <t>W00209246</t>
  </si>
  <si>
    <t>Foss, Taylor</t>
  </si>
  <si>
    <t>Strahan, Jeffry</t>
  </si>
  <si>
    <t>W00005191</t>
  </si>
  <si>
    <t>Flink, Nicole</t>
  </si>
  <si>
    <t>04.05</t>
  </si>
  <si>
    <t>CMT-IDT</t>
  </si>
  <si>
    <t>W01354980</t>
  </si>
  <si>
    <t>Jenkins, Brooke</t>
  </si>
  <si>
    <t>Dixon, Shannon</t>
  </si>
  <si>
    <t>W01049939</t>
  </si>
  <si>
    <t>Symonds, Kassidy</t>
  </si>
  <si>
    <t>W01352422</t>
  </si>
  <si>
    <t>Sandquist, Elizabeth</t>
  </si>
  <si>
    <t>W01356945</t>
  </si>
  <si>
    <t>Pilcher, Brian</t>
  </si>
  <si>
    <t>W01350895</t>
  </si>
  <si>
    <t>Huson, Mark</t>
  </si>
  <si>
    <t>W00006748</t>
  </si>
  <si>
    <t>Murphy, Kim</t>
  </si>
  <si>
    <t>W00390953</t>
  </si>
  <si>
    <t>W00347465</t>
  </si>
  <si>
    <t>W00007800</t>
  </si>
  <si>
    <t>W01312347</t>
  </si>
  <si>
    <t>Kaadan, Abdulnaser</t>
  </si>
  <si>
    <t>Small, Trisha</t>
  </si>
  <si>
    <t>Phillips, Terry</t>
  </si>
  <si>
    <t>Ballingham, Suzanne Hyde</t>
  </si>
  <si>
    <t>W00011153</t>
  </si>
  <si>
    <t>W00028089</t>
  </si>
  <si>
    <t>Summers, Marlene</t>
  </si>
  <si>
    <t>Burchell, Julie</t>
  </si>
  <si>
    <t>Rives, Nathan</t>
  </si>
  <si>
    <t>W00340203</t>
  </si>
  <si>
    <t>Clemons, Allen</t>
  </si>
  <si>
    <t>W01351136</t>
  </si>
  <si>
    <t>Groves, Maria</t>
  </si>
  <si>
    <t>W01356523</t>
  </si>
  <si>
    <t>Wash, Ryan</t>
  </si>
  <si>
    <t>W01319160</t>
  </si>
  <si>
    <t>W00119457</t>
  </si>
  <si>
    <t>Rhees, Justin</t>
  </si>
  <si>
    <t>W00001606</t>
  </si>
  <si>
    <t>W00002939</t>
  </si>
  <si>
    <t>Singh, Sarah</t>
  </si>
  <si>
    <t>Weeks, Jamie</t>
  </si>
  <si>
    <t>W01350852</t>
  </si>
  <si>
    <t>Brasso, Rebecka</t>
  </si>
  <si>
    <t>W01353368</t>
  </si>
  <si>
    <t>Gautney, Joanna</t>
  </si>
  <si>
    <t>W01296819</t>
  </si>
  <si>
    <t>Romaniello, Matthew</t>
  </si>
  <si>
    <t>W01355023</t>
  </si>
  <si>
    <t>Williams, Valerie</t>
  </si>
  <si>
    <t>W01353367</t>
  </si>
  <si>
    <t>Stramer-Smith, Janicke</t>
  </si>
  <si>
    <t>W00058908</t>
  </si>
  <si>
    <t>Coburn, Laurie</t>
  </si>
  <si>
    <t>W00207594</t>
  </si>
  <si>
    <t>Parkinson, Kimberly</t>
  </si>
  <si>
    <t>W00200983</t>
  </si>
  <si>
    <t>Ferguson, Robert</t>
  </si>
  <si>
    <t>W00423214</t>
  </si>
  <si>
    <t>Slater, Jessica Ann</t>
  </si>
  <si>
    <t>Thue, Matthew</t>
  </si>
  <si>
    <t>W01356603</t>
  </si>
  <si>
    <t>W01029594</t>
  </si>
  <si>
    <t>Long, Andrea</t>
  </si>
  <si>
    <t>W00201701</t>
  </si>
  <si>
    <t>Clark, Daniel</t>
  </si>
  <si>
    <t>W00317613</t>
  </si>
  <si>
    <t>W00002799</t>
  </si>
  <si>
    <t>Merkley, Mark</t>
  </si>
  <si>
    <t>W01353054</t>
  </si>
  <si>
    <t>McDonald Van Deventer</t>
  </si>
  <si>
    <t>W01353983</t>
  </si>
  <si>
    <t>2017-2018 MARKET</t>
  </si>
  <si>
    <t>COMPUTING</t>
  </si>
  <si>
    <t>WEB/DESIGN</t>
  </si>
  <si>
    <t>10</t>
  </si>
  <si>
    <t>Griffith, Jonathan</t>
  </si>
  <si>
    <t>W01255930</t>
  </si>
  <si>
    <t>W01356837</t>
  </si>
  <si>
    <t>Green, Jennifer M</t>
  </si>
  <si>
    <t>W00004899</t>
  </si>
  <si>
    <t>Beddes, Lindsay</t>
  </si>
  <si>
    <t>W00213694</t>
  </si>
  <si>
    <t>Call, John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</si>
</sst>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;\-0;;@\ "/>
  </numFmts>
  <fonts count="21">
    <font>
      <sz val="10"/>
      <name val="Arial"/>
    </font>
    <font>
      <sz val="8"/>
      <name val="Arial"/>
      <family val="2"/>
    </font>
    <font>
      <sz val="8"/>
      <name val="CG Times"/>
    </font>
    <font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Arial Narrow"/>
      <family val="2"/>
    </font>
    <font>
      <u/>
      <sz val="12"/>
      <name val="Arial Narrow"/>
      <family val="2"/>
    </font>
    <font>
      <sz val="12"/>
      <name val="Times New Roman"/>
      <family val="1"/>
    </font>
    <font>
      <sz val="12"/>
      <name val="Arial Black"/>
      <family val="2"/>
    </font>
    <font>
      <sz val="14"/>
      <name val="BernhardMod BT"/>
      <family val="1"/>
    </font>
    <font>
      <sz val="14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.5"/>
      <name val="Arial"/>
      <family val="2"/>
    </font>
    <font>
      <b/>
      <sz val="10.5"/>
      <name val="Arial Narrow"/>
      <family val="2"/>
    </font>
    <font>
      <sz val="10.5"/>
      <name val="Arial Narrow"/>
      <family val="2"/>
    </font>
    <font>
      <b/>
      <sz val="11.5"/>
      <name val="Arial Narrow"/>
      <family val="2"/>
    </font>
    <font>
      <u/>
      <sz val="10.5"/>
      <name val="Arial Narrow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" fontId="3" fillId="2" borderId="0"/>
  </cellStyleXfs>
  <cellXfs count="67">
    <xf numFmtId="0" fontId="0" fillId="2" borderId="0" xfId="0" applyFill="1"/>
    <xf numFmtId="1" fontId="1" fillId="0" borderId="0" xfId="0" applyNumberFormat="1" applyFont="1" applyFill="1" applyAlignment="1">
      <alignment horizontal="center" vertical="top"/>
    </xf>
    <xf numFmtId="0" fontId="3" fillId="0" borderId="0" xfId="0" applyFont="1" applyFill="1"/>
    <xf numFmtId="0" fontId="1" fillId="0" borderId="0" xfId="0" applyFont="1" applyFill="1" applyAlignment="1">
      <alignment vertical="top"/>
    </xf>
    <xf numFmtId="3" fontId="1" fillId="0" borderId="0" xfId="1" applyFont="1" applyFill="1" applyAlignment="1">
      <alignment vertical="top"/>
    </xf>
    <xf numFmtId="165" fontId="1" fillId="0" borderId="0" xfId="0" applyNumberFormat="1" applyFont="1" applyFill="1" applyAlignment="1">
      <alignment vertical="top"/>
    </xf>
    <xf numFmtId="164" fontId="1" fillId="0" borderId="0" xfId="0" applyNumberFormat="1" applyFont="1" applyFill="1" applyAlignment="1">
      <alignment vertical="top"/>
    </xf>
    <xf numFmtId="0" fontId="1" fillId="0" borderId="0" xfId="0" applyFont="1" applyFill="1" applyAlignment="1">
      <alignment horizontal="right" vertical="top" indent="1"/>
    </xf>
    <xf numFmtId="2" fontId="1" fillId="0" borderId="0" xfId="0" applyNumberFormat="1" applyFont="1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horizontal="center" vertical="top"/>
    </xf>
    <xf numFmtId="3" fontId="1" fillId="0" borderId="0" xfId="1" applyFont="1" applyFill="1" applyAlignment="1">
      <alignment horizontal="center" vertical="top"/>
    </xf>
    <xf numFmtId="165" fontId="1" fillId="0" borderId="0" xfId="0" applyNumberFormat="1" applyFont="1" applyFill="1" applyAlignment="1">
      <alignment horizontal="center" vertical="top"/>
    </xf>
    <xf numFmtId="16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3" fontId="1" fillId="0" borderId="0" xfId="1" applyFont="1" applyFill="1"/>
    <xf numFmtId="1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/>
    <xf numFmtId="0" fontId="1" fillId="0" borderId="0" xfId="0" applyFont="1" applyFill="1" applyAlignment="1">
      <alignment horizontal="right" indent="1"/>
    </xf>
    <xf numFmtId="165" fontId="1" fillId="0" borderId="0" xfId="0" applyNumberFormat="1" applyFont="1" applyFill="1"/>
    <xf numFmtId="0" fontId="0" fillId="0" borderId="0" xfId="0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 wrapText="1"/>
    </xf>
    <xf numFmtId="3" fontId="1" fillId="0" borderId="0" xfId="1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165" fontId="1" fillId="0" borderId="0" xfId="0" applyNumberFormat="1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 wrapText="1"/>
    </xf>
    <xf numFmtId="164" fontId="1" fillId="0" borderId="0" xfId="1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right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3" fontId="1" fillId="0" borderId="0" xfId="1" applyFont="1" applyFill="1" applyAlignment="1">
      <alignment vertical="center"/>
    </xf>
    <xf numFmtId="1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3" fontId="5" fillId="0" borderId="0" xfId="1" applyFont="1" applyFill="1" applyAlignment="1">
      <alignment horizont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3" fontId="1" fillId="0" borderId="0" xfId="1" applyFont="1" applyFill="1" applyAlignment="1"/>
    <xf numFmtId="164" fontId="1" fillId="0" borderId="0" xfId="0" applyNumberFormat="1" applyFont="1" applyFill="1" applyAlignment="1"/>
    <xf numFmtId="0" fontId="9" fillId="0" borderId="0" xfId="0" applyFont="1" applyFill="1"/>
    <xf numFmtId="1" fontId="1" fillId="0" borderId="0" xfId="0" quotePrefix="1" applyNumberFormat="1" applyFont="1" applyFill="1" applyAlignment="1">
      <alignment horizontal="center" vertical="center"/>
    </xf>
    <xf numFmtId="0" fontId="10" fillId="0" borderId="0" xfId="0" applyFont="1" applyFill="1" applyAlignment="1"/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 wrapText="1"/>
    </xf>
    <xf numFmtId="14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11" fillId="0" borderId="0" xfId="0" applyFont="1" applyFill="1" applyBorder="1" applyAlignment="1">
      <alignment horizontal="center" vertical="top" wrapText="1"/>
    </xf>
  </cellXfs>
  <cellStyles count="2">
    <cellStyle name="Comma0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71"/>
  <sheetViews>
    <sheetView tabSelected="1" zoomScale="115" zoomScaleNormal="115" workbookViewId="0">
      <pane ySplit="9" topLeftCell="A199" activePane="bottomLeft" state="frozen"/>
      <selection activeCell="A7" sqref="A7"/>
      <selection pane="bottomLeft" activeCell="S227" sqref="S227"/>
    </sheetView>
  </sheetViews>
  <sheetFormatPr defaultColWidth="9.140625" defaultRowHeight="12.75"/>
  <cols>
    <col min="1" max="1" width="9.28515625" style="32" bestFit="1" customWidth="1"/>
    <col min="2" max="2" width="4.5703125" style="14" customWidth="1"/>
    <col min="3" max="3" width="13.5703125" style="14" bestFit="1" customWidth="1"/>
    <col min="4" max="4" width="30.140625" style="14" bestFit="1" customWidth="1"/>
    <col min="5" max="5" width="8.28515625" style="15" bestFit="1" customWidth="1"/>
    <col min="6" max="6" width="8.5703125" style="16" bestFit="1" customWidth="1"/>
    <col min="7" max="7" width="12.140625" style="16" bestFit="1" customWidth="1"/>
    <col min="8" max="8" width="9.7109375" style="16" bestFit="1" customWidth="1"/>
    <col min="9" max="9" width="10.42578125" style="16" bestFit="1" customWidth="1"/>
    <col min="10" max="10" width="8.5703125" style="16" bestFit="1" customWidth="1"/>
    <col min="11" max="11" width="7.42578125" style="16" bestFit="1" customWidth="1"/>
    <col min="12" max="13" width="9.7109375" style="14" bestFit="1" customWidth="1"/>
    <col min="14" max="14" width="8.7109375" style="14" bestFit="1" customWidth="1"/>
    <col min="15" max="15" width="11.5703125" style="17" bestFit="1" customWidth="1"/>
    <col min="16" max="16" width="9.5703125" style="18" bestFit="1" customWidth="1"/>
    <col min="17" max="17" width="10.28515625" style="19" bestFit="1" customWidth="1"/>
    <col min="18" max="18" width="10.140625" style="17" bestFit="1" customWidth="1"/>
    <col min="19" max="19" width="13" style="4" bestFit="1" customWidth="1"/>
    <col min="20" max="20" width="10.28515625" style="13" bestFit="1" customWidth="1"/>
    <col min="21" max="21" width="9" style="20" bestFit="1" customWidth="1"/>
    <col min="22" max="22" width="10.28515625" style="17" bestFit="1" customWidth="1"/>
    <col min="23" max="23" width="9" style="14" bestFit="1" customWidth="1"/>
    <col min="24" max="24" width="11.28515625" style="17" bestFit="1" customWidth="1"/>
    <col min="25" max="25" width="10.85546875" style="17" bestFit="1" customWidth="1"/>
    <col min="26" max="26" width="11" style="14" bestFit="1" customWidth="1"/>
    <col min="27" max="27" width="7.85546875" style="21" customWidth="1"/>
    <col min="28" max="28" width="3.5703125" style="8" bestFit="1" customWidth="1"/>
    <col min="29" max="29" width="5.7109375" style="44" bestFit="1" customWidth="1"/>
    <col min="30" max="16384" width="9.140625" style="9"/>
  </cols>
  <sheetData>
    <row r="1" spans="1:29" ht="19.5">
      <c r="B1" s="53" t="s">
        <v>1190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9" s="2" customFormat="1" ht="18.75" hidden="1">
      <c r="A2" s="32"/>
      <c r="B2" s="3"/>
      <c r="C2" s="66"/>
      <c r="D2" s="66"/>
      <c r="E2" s="3">
        <v>11</v>
      </c>
      <c r="F2" s="10">
        <v>20</v>
      </c>
      <c r="G2" s="10"/>
      <c r="H2" s="10"/>
      <c r="I2" s="10"/>
      <c r="J2" s="10">
        <v>0.01</v>
      </c>
      <c r="K2" s="10"/>
      <c r="L2" s="3"/>
      <c r="M2" s="3"/>
      <c r="N2" s="3"/>
      <c r="O2" s="4"/>
      <c r="P2" s="1"/>
      <c r="Q2" s="5"/>
      <c r="R2" s="4"/>
      <c r="S2" s="4"/>
      <c r="T2" s="6"/>
      <c r="U2" s="7"/>
      <c r="V2" s="4"/>
      <c r="W2" s="3"/>
      <c r="X2" s="4"/>
      <c r="Y2" s="4"/>
      <c r="Z2" s="3"/>
      <c r="AA2" s="5"/>
      <c r="AB2" s="8"/>
      <c r="AC2" s="3"/>
    </row>
    <row r="3" spans="1:29" s="2" customFormat="1" hidden="1">
      <c r="A3" s="32"/>
      <c r="B3" s="3"/>
      <c r="C3" s="3"/>
      <c r="D3" s="3"/>
      <c r="E3" s="3">
        <v>3</v>
      </c>
      <c r="F3" s="10">
        <v>7</v>
      </c>
      <c r="G3" s="10"/>
      <c r="H3" s="10"/>
      <c r="I3" s="10"/>
      <c r="J3" s="10">
        <v>1.4999999999999999E-2</v>
      </c>
      <c r="K3" s="10"/>
      <c r="L3" s="3"/>
      <c r="M3" s="3"/>
      <c r="N3" s="3"/>
      <c r="O3" s="4"/>
      <c r="P3" s="1"/>
      <c r="Q3" s="5"/>
      <c r="R3" s="4"/>
      <c r="S3" s="4"/>
      <c r="T3" s="6"/>
      <c r="U3" s="7"/>
      <c r="V3" s="4"/>
      <c r="W3" s="3"/>
      <c r="X3" s="4"/>
      <c r="Y3" s="4"/>
      <c r="Z3" s="3"/>
      <c r="AA3" s="5"/>
      <c r="AB3" s="8"/>
      <c r="AC3" s="31"/>
    </row>
    <row r="4" spans="1:29" s="2" customFormat="1" hidden="1">
      <c r="A4" s="32"/>
      <c r="B4" s="3"/>
      <c r="C4" s="3"/>
      <c r="D4" s="3"/>
      <c r="E4" s="3">
        <v>2</v>
      </c>
      <c r="F4" s="10">
        <v>6</v>
      </c>
      <c r="G4" s="10"/>
      <c r="H4" s="10"/>
      <c r="I4" s="10"/>
      <c r="J4" s="10">
        <v>1.4999999999999999E-2</v>
      </c>
      <c r="K4" s="10"/>
      <c r="L4" s="3"/>
      <c r="M4" s="3"/>
      <c r="N4" s="3"/>
      <c r="O4" s="4"/>
      <c r="P4" s="1"/>
      <c r="Q4" s="5"/>
      <c r="R4" s="4"/>
      <c r="S4" s="4"/>
      <c r="T4" s="6"/>
      <c r="U4" s="7"/>
      <c r="V4" s="4"/>
      <c r="W4" s="3"/>
      <c r="X4" s="4"/>
      <c r="Y4" s="4"/>
      <c r="Z4" s="3"/>
      <c r="AA4" s="5"/>
      <c r="AB4" s="8"/>
      <c r="AC4" s="31"/>
    </row>
    <row r="5" spans="1:29" s="2" customFormat="1" hidden="1">
      <c r="A5" s="32"/>
      <c r="B5" s="3"/>
      <c r="C5" s="3"/>
      <c r="D5" s="3"/>
      <c r="E5" s="3"/>
      <c r="F5" s="10"/>
      <c r="G5" s="10"/>
      <c r="H5" s="10"/>
      <c r="I5" s="10"/>
      <c r="J5" s="10"/>
      <c r="K5" s="10"/>
      <c r="L5" s="3"/>
      <c r="M5" s="3"/>
      <c r="N5" s="3"/>
      <c r="O5" s="4"/>
      <c r="P5" s="1"/>
      <c r="Q5" s="5"/>
      <c r="R5" s="4"/>
      <c r="S5" s="4"/>
      <c r="T5" s="6"/>
      <c r="U5" s="7"/>
      <c r="V5" s="4"/>
      <c r="W5" s="3"/>
      <c r="X5" s="4"/>
      <c r="Y5" s="4"/>
      <c r="Z5" s="3"/>
      <c r="AA5" s="5"/>
      <c r="AB5" s="8"/>
      <c r="AC5" s="31"/>
    </row>
    <row r="6" spans="1:29" s="2" customFormat="1" hidden="1">
      <c r="A6" s="32"/>
      <c r="B6" s="3"/>
      <c r="C6" s="3"/>
      <c r="D6" s="3"/>
      <c r="E6" s="3">
        <v>2</v>
      </c>
      <c r="F6" s="10">
        <v>6</v>
      </c>
      <c r="G6" s="10"/>
      <c r="H6" s="10"/>
      <c r="I6" s="10"/>
      <c r="J6" s="10">
        <v>1.4999999999999999E-2</v>
      </c>
      <c r="K6" s="10"/>
      <c r="L6" s="3"/>
      <c r="M6" s="3"/>
      <c r="N6" s="3"/>
      <c r="O6" s="4"/>
      <c r="P6" s="1"/>
      <c r="Q6" s="5"/>
      <c r="R6" s="4"/>
      <c r="S6" s="4"/>
      <c r="T6" s="6"/>
      <c r="U6" s="7"/>
      <c r="V6" s="4"/>
      <c r="W6" s="3"/>
      <c r="X6" s="4"/>
      <c r="Y6" s="4"/>
      <c r="Z6" s="3"/>
      <c r="AA6" s="5"/>
      <c r="AB6" s="8"/>
      <c r="AC6" s="31"/>
    </row>
    <row r="7" spans="1:29" s="2" customFormat="1" hidden="1">
      <c r="A7" s="32"/>
      <c r="B7" s="3"/>
      <c r="C7" s="3"/>
      <c r="D7" s="3"/>
      <c r="E7" s="3"/>
      <c r="F7" s="10"/>
      <c r="G7" s="10"/>
      <c r="H7" s="10"/>
      <c r="I7" s="10"/>
      <c r="J7" s="10"/>
      <c r="K7" s="10"/>
      <c r="L7" s="3"/>
      <c r="M7" s="3"/>
      <c r="N7" s="3"/>
      <c r="O7" s="4"/>
      <c r="P7" s="1"/>
      <c r="Q7" s="5"/>
      <c r="R7" s="4"/>
      <c r="S7" s="4"/>
      <c r="T7" s="6"/>
      <c r="U7" s="7"/>
      <c r="V7" s="11" t="s">
        <v>189</v>
      </c>
      <c r="W7" s="10"/>
      <c r="X7" s="11"/>
      <c r="Y7" s="11"/>
      <c r="Z7" s="10"/>
      <c r="AA7" s="12"/>
      <c r="AB7" s="8"/>
      <c r="AC7" s="31"/>
    </row>
    <row r="8" spans="1:29"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12"/>
    </row>
    <row r="9" spans="1:29" s="22" customFormat="1" ht="35.450000000000003" customHeight="1">
      <c r="A9" s="23" t="s">
        <v>479</v>
      </c>
      <c r="B9" s="23" t="s">
        <v>492</v>
      </c>
      <c r="C9" s="23" t="s">
        <v>200</v>
      </c>
      <c r="D9" s="23" t="s">
        <v>218</v>
      </c>
      <c r="E9" s="27" t="s">
        <v>491</v>
      </c>
      <c r="F9" s="16" t="s">
        <v>198</v>
      </c>
      <c r="G9" s="16" t="s">
        <v>721</v>
      </c>
      <c r="H9" s="16" t="s">
        <v>209</v>
      </c>
      <c r="I9" s="16" t="s">
        <v>423</v>
      </c>
      <c r="J9" s="16" t="s">
        <v>228</v>
      </c>
      <c r="K9" s="16" t="s">
        <v>490</v>
      </c>
      <c r="L9" s="24" t="s">
        <v>480</v>
      </c>
      <c r="M9" s="24" t="s">
        <v>481</v>
      </c>
      <c r="N9" s="24" t="s">
        <v>482</v>
      </c>
      <c r="O9" s="25" t="s">
        <v>1321</v>
      </c>
      <c r="P9" s="26" t="s">
        <v>483</v>
      </c>
      <c r="Q9" s="27" t="s">
        <v>484</v>
      </c>
      <c r="R9" s="25" t="s">
        <v>930</v>
      </c>
      <c r="S9" s="25" t="s">
        <v>1207</v>
      </c>
      <c r="T9" s="28" t="s">
        <v>188</v>
      </c>
      <c r="U9" s="24" t="s">
        <v>485</v>
      </c>
      <c r="V9" s="29" t="s">
        <v>486</v>
      </c>
      <c r="W9" s="24" t="s">
        <v>487</v>
      </c>
      <c r="X9" s="25" t="s">
        <v>488</v>
      </c>
      <c r="Y9" s="43" t="s">
        <v>631</v>
      </c>
      <c r="Z9" s="24" t="s">
        <v>489</v>
      </c>
      <c r="AA9" s="27"/>
      <c r="AB9" s="30"/>
      <c r="AC9" s="44"/>
    </row>
    <row r="10" spans="1:29" s="38" customFormat="1">
      <c r="A10" s="48" t="s">
        <v>244</v>
      </c>
      <c r="B10" s="31" t="s">
        <v>186</v>
      </c>
      <c r="C10" s="31" t="s">
        <v>234</v>
      </c>
      <c r="D10" s="45" t="s">
        <v>502</v>
      </c>
      <c r="E10" s="31"/>
      <c r="F10" s="32" t="s">
        <v>435</v>
      </c>
      <c r="G10" s="32" t="s">
        <v>722</v>
      </c>
      <c r="H10" s="32" t="s">
        <v>205</v>
      </c>
      <c r="I10" s="32" t="s">
        <v>421</v>
      </c>
      <c r="J10" s="32" t="s">
        <v>426</v>
      </c>
      <c r="K10" s="32">
        <v>61120</v>
      </c>
      <c r="L10" s="31">
        <v>2005</v>
      </c>
      <c r="M10" s="31"/>
      <c r="N10" s="31">
        <v>1993</v>
      </c>
      <c r="O10" s="33">
        <v>82510</v>
      </c>
      <c r="P10" s="34" t="s">
        <v>176</v>
      </c>
      <c r="Q10" s="35">
        <f t="shared" ref="Q10:Q28" si="0">IF(E10&lt;&gt;0,O10*E10*0.1,0)</f>
        <v>0</v>
      </c>
      <c r="R10" s="33">
        <f t="shared" ref="R10:R73" si="1">O10+Q10</f>
        <v>82510</v>
      </c>
      <c r="S10" s="46">
        <v>70004</v>
      </c>
      <c r="T10" s="36">
        <f t="shared" ref="T10:T73" si="2">IF(R10=0,0,ROUND(S10/R10,4))</f>
        <v>0.84840000000000004</v>
      </c>
      <c r="U10" s="37">
        <f t="shared" ref="U10:U73" si="3">2019-L10+M10</f>
        <v>14</v>
      </c>
      <c r="V10" s="33">
        <f t="shared" ref="V10:V73" si="4">ROUND(R10*0.9428,0)</f>
        <v>77790</v>
      </c>
      <c r="W10" s="37">
        <f>IF(U10&gt;$F$2,$F$2+(U10-$F$2)/2-$E$2,U10-$E$2)</f>
        <v>3</v>
      </c>
      <c r="X10" s="33">
        <f>ROUND(V10+(V10*$J$2*W10),0)</f>
        <v>80124</v>
      </c>
      <c r="Y10" s="36">
        <f t="shared" ref="Y10:Y73" si="5">S10/X10</f>
        <v>0.87369577155409117</v>
      </c>
      <c r="Z10" s="31">
        <f t="shared" ref="Z10:Z73" si="6">IF(X10=0,0,+S10-X10)</f>
        <v>-10120</v>
      </c>
      <c r="AA10" s="35"/>
      <c r="AB10" s="47"/>
      <c r="AC10" s="44"/>
    </row>
    <row r="11" spans="1:29" s="38" customFormat="1">
      <c r="A11" s="48" t="s">
        <v>1033</v>
      </c>
      <c r="B11" s="31" t="s">
        <v>186</v>
      </c>
      <c r="C11" s="31" t="s">
        <v>234</v>
      </c>
      <c r="D11" s="45" t="s">
        <v>1034</v>
      </c>
      <c r="E11" s="31"/>
      <c r="F11" s="32" t="s">
        <v>441</v>
      </c>
      <c r="G11" s="32" t="s">
        <v>722</v>
      </c>
      <c r="H11" s="32"/>
      <c r="I11" s="32" t="s">
        <v>422</v>
      </c>
      <c r="J11" s="32" t="s">
        <v>424</v>
      </c>
      <c r="K11" s="32">
        <v>61150</v>
      </c>
      <c r="L11" s="31">
        <v>2016</v>
      </c>
      <c r="M11" s="31">
        <v>1</v>
      </c>
      <c r="N11" s="31">
        <v>2015</v>
      </c>
      <c r="O11" s="33">
        <v>57425</v>
      </c>
      <c r="P11" s="34" t="s">
        <v>176</v>
      </c>
      <c r="Q11" s="35">
        <f t="shared" si="0"/>
        <v>0</v>
      </c>
      <c r="R11" s="33">
        <f t="shared" si="1"/>
        <v>57425</v>
      </c>
      <c r="S11" s="46">
        <v>52020</v>
      </c>
      <c r="T11" s="36">
        <f t="shared" si="2"/>
        <v>0.90590000000000004</v>
      </c>
      <c r="U11" s="37">
        <f t="shared" si="3"/>
        <v>4</v>
      </c>
      <c r="V11" s="33">
        <f t="shared" si="4"/>
        <v>54140</v>
      </c>
      <c r="W11" s="37">
        <f>IF(U11&gt;$F$4,$F$4-$E$4,U11-$E$4)</f>
        <v>2</v>
      </c>
      <c r="X11" s="33">
        <f>ROUND(V11+(V11*$J$4*W11),0)</f>
        <v>55764</v>
      </c>
      <c r="Y11" s="36">
        <f t="shared" si="5"/>
        <v>0.93285990961910914</v>
      </c>
      <c r="Z11" s="31">
        <f t="shared" si="6"/>
        <v>-3744</v>
      </c>
      <c r="AA11" s="35"/>
      <c r="AB11" s="47"/>
      <c r="AC11" s="44"/>
    </row>
    <row r="12" spans="1:29" s="38" customFormat="1">
      <c r="A12" s="48" t="s">
        <v>249</v>
      </c>
      <c r="B12" s="31" t="s">
        <v>186</v>
      </c>
      <c r="C12" s="31" t="s">
        <v>234</v>
      </c>
      <c r="D12" s="45" t="s">
        <v>507</v>
      </c>
      <c r="E12" s="31"/>
      <c r="F12" s="32" t="s">
        <v>441</v>
      </c>
      <c r="G12" s="32" t="s">
        <v>722</v>
      </c>
      <c r="H12" s="32"/>
      <c r="I12" s="32" t="s">
        <v>421</v>
      </c>
      <c r="J12" s="32" t="s">
        <v>426</v>
      </c>
      <c r="K12" s="32">
        <v>61120</v>
      </c>
      <c r="L12" s="31">
        <v>1992</v>
      </c>
      <c r="M12" s="31"/>
      <c r="N12" s="31">
        <v>1981</v>
      </c>
      <c r="O12" s="33">
        <v>82510</v>
      </c>
      <c r="P12" s="34" t="s">
        <v>176</v>
      </c>
      <c r="Q12" s="35">
        <f t="shared" si="0"/>
        <v>0</v>
      </c>
      <c r="R12" s="33">
        <f t="shared" si="1"/>
        <v>82510</v>
      </c>
      <c r="S12" s="46">
        <v>87267</v>
      </c>
      <c r="T12" s="36">
        <f t="shared" si="2"/>
        <v>1.0577000000000001</v>
      </c>
      <c r="U12" s="37">
        <f t="shared" si="3"/>
        <v>27</v>
      </c>
      <c r="V12" s="33">
        <f t="shared" si="4"/>
        <v>77790</v>
      </c>
      <c r="W12" s="37">
        <f>IF(U12&gt;$F$2,$F$2+(U12-$F$2)/2-$E$2,U12-$E$2)</f>
        <v>12.5</v>
      </c>
      <c r="X12" s="33">
        <f>ROUND(V12+(V12*$J$2*W12),0)</f>
        <v>87514</v>
      </c>
      <c r="Y12" s="36">
        <f t="shared" si="5"/>
        <v>0.99717759444203213</v>
      </c>
      <c r="Z12" s="31">
        <f t="shared" si="6"/>
        <v>-247</v>
      </c>
      <c r="AA12" s="35"/>
      <c r="AB12" s="47"/>
      <c r="AC12" s="44"/>
    </row>
    <row r="13" spans="1:29" s="38" customFormat="1">
      <c r="A13" s="48" t="s">
        <v>259</v>
      </c>
      <c r="B13" s="31" t="s">
        <v>186</v>
      </c>
      <c r="C13" s="31" t="s">
        <v>234</v>
      </c>
      <c r="D13" s="45" t="s">
        <v>7</v>
      </c>
      <c r="E13" s="31"/>
      <c r="F13" s="32" t="s">
        <v>441</v>
      </c>
      <c r="G13" s="32" t="s">
        <v>722</v>
      </c>
      <c r="H13" s="32"/>
      <c r="I13" s="32" t="s">
        <v>421</v>
      </c>
      <c r="J13" s="32" t="s">
        <v>426</v>
      </c>
      <c r="K13" s="32">
        <v>61120</v>
      </c>
      <c r="L13" s="31">
        <v>2016</v>
      </c>
      <c r="M13" s="31"/>
      <c r="N13" s="31">
        <v>2005</v>
      </c>
      <c r="O13" s="33">
        <v>82510</v>
      </c>
      <c r="P13" s="34" t="s">
        <v>176</v>
      </c>
      <c r="Q13" s="35">
        <f t="shared" si="0"/>
        <v>0</v>
      </c>
      <c r="R13" s="33">
        <f t="shared" si="1"/>
        <v>82510</v>
      </c>
      <c r="S13" s="46">
        <v>74277</v>
      </c>
      <c r="T13" s="36">
        <f t="shared" si="2"/>
        <v>0.9002</v>
      </c>
      <c r="U13" s="37">
        <f t="shared" si="3"/>
        <v>3</v>
      </c>
      <c r="V13" s="33">
        <f t="shared" si="4"/>
        <v>77790</v>
      </c>
      <c r="W13" s="37">
        <f>IF(U13&gt;$F$2,$F$2+(U13-$F$2)/2-$E$2,U13-$E$2)</f>
        <v>-8</v>
      </c>
      <c r="X13" s="33">
        <f>ROUND(V13+(V13*$J$2*W13),0)</f>
        <v>71567</v>
      </c>
      <c r="Y13" s="36">
        <f t="shared" si="5"/>
        <v>1.0378666145010969</v>
      </c>
      <c r="Z13" s="31">
        <f t="shared" si="6"/>
        <v>2710</v>
      </c>
      <c r="AA13" s="35"/>
      <c r="AB13" s="47"/>
      <c r="AC13" s="44"/>
    </row>
    <row r="14" spans="1:29" s="38" customFormat="1">
      <c r="A14" s="48" t="s">
        <v>433</v>
      </c>
      <c r="B14" s="31" t="s">
        <v>186</v>
      </c>
      <c r="C14" s="31" t="s">
        <v>234</v>
      </c>
      <c r="D14" s="45" t="s">
        <v>12</v>
      </c>
      <c r="E14" s="31"/>
      <c r="F14" s="32" t="s">
        <v>441</v>
      </c>
      <c r="G14" s="32" t="s">
        <v>722</v>
      </c>
      <c r="H14" s="32"/>
      <c r="I14" s="32" t="s">
        <v>421</v>
      </c>
      <c r="J14" s="32" t="s">
        <v>553</v>
      </c>
      <c r="K14" s="32">
        <v>61140</v>
      </c>
      <c r="L14" s="31">
        <v>2013</v>
      </c>
      <c r="M14" s="31"/>
      <c r="N14" s="31">
        <v>2005</v>
      </c>
      <c r="O14" s="33">
        <v>65536</v>
      </c>
      <c r="P14" s="34" t="s">
        <v>176</v>
      </c>
      <c r="Q14" s="35">
        <f t="shared" si="0"/>
        <v>0</v>
      </c>
      <c r="R14" s="33">
        <f t="shared" si="1"/>
        <v>65536</v>
      </c>
      <c r="S14" s="46">
        <v>65146</v>
      </c>
      <c r="T14" s="36">
        <f t="shared" si="2"/>
        <v>0.99399999999999999</v>
      </c>
      <c r="U14" s="37">
        <f t="shared" si="3"/>
        <v>6</v>
      </c>
      <c r="V14" s="33">
        <f t="shared" si="4"/>
        <v>61787</v>
      </c>
      <c r="W14" s="37">
        <f>IF(U14&gt;$F$3,$F$3-$E$3,U14-$E$3)</f>
        <v>3</v>
      </c>
      <c r="X14" s="33">
        <f>ROUND(V14+(V14*$J$3*W14),0)</f>
        <v>64567</v>
      </c>
      <c r="Y14" s="36">
        <f t="shared" si="5"/>
        <v>1.0089674291820898</v>
      </c>
      <c r="Z14" s="31">
        <f t="shared" si="6"/>
        <v>579</v>
      </c>
      <c r="AA14" s="35"/>
      <c r="AB14" s="47"/>
      <c r="AC14" s="44"/>
    </row>
    <row r="15" spans="1:29" s="38" customFormat="1">
      <c r="A15" s="48" t="s">
        <v>652</v>
      </c>
      <c r="B15" s="31" t="s">
        <v>186</v>
      </c>
      <c r="C15" s="31" t="s">
        <v>234</v>
      </c>
      <c r="D15" s="45" t="s">
        <v>653</v>
      </c>
      <c r="E15" s="31"/>
      <c r="F15" s="32" t="s">
        <v>441</v>
      </c>
      <c r="G15" s="32" t="s">
        <v>722</v>
      </c>
      <c r="H15" s="32"/>
      <c r="I15" s="32" t="s">
        <v>421</v>
      </c>
      <c r="J15" s="32" t="s">
        <v>553</v>
      </c>
      <c r="K15" s="32">
        <v>61140</v>
      </c>
      <c r="L15" s="31">
        <v>2017</v>
      </c>
      <c r="M15" s="31"/>
      <c r="N15" s="31">
        <v>2011</v>
      </c>
      <c r="O15" s="33">
        <v>65536</v>
      </c>
      <c r="P15" s="34" t="s">
        <v>176</v>
      </c>
      <c r="Q15" s="35">
        <f t="shared" si="0"/>
        <v>0</v>
      </c>
      <c r="R15" s="33">
        <f t="shared" si="1"/>
        <v>65536</v>
      </c>
      <c r="S15" s="46">
        <v>58801</v>
      </c>
      <c r="T15" s="36">
        <f t="shared" si="2"/>
        <v>0.8972</v>
      </c>
      <c r="U15" s="37">
        <f t="shared" si="3"/>
        <v>2</v>
      </c>
      <c r="V15" s="33">
        <f t="shared" si="4"/>
        <v>61787</v>
      </c>
      <c r="W15" s="37">
        <f>IF(U15&gt;$F$3,$F$3-$E$3,U15-$E$3)</f>
        <v>-1</v>
      </c>
      <c r="X15" s="33">
        <f>ROUND(V15+(V15*$J$3*W15),0)</f>
        <v>60860</v>
      </c>
      <c r="Y15" s="36">
        <f t="shared" si="5"/>
        <v>0.96616825501150183</v>
      </c>
      <c r="Z15" s="31">
        <f t="shared" si="6"/>
        <v>-2059</v>
      </c>
      <c r="AA15" s="35"/>
      <c r="AB15" s="47"/>
      <c r="AC15" s="44"/>
    </row>
    <row r="16" spans="1:29" s="38" customFormat="1">
      <c r="A16" s="48" t="s">
        <v>991</v>
      </c>
      <c r="B16" s="31" t="s">
        <v>186</v>
      </c>
      <c r="C16" s="31" t="s">
        <v>234</v>
      </c>
      <c r="D16" s="45" t="s">
        <v>992</v>
      </c>
      <c r="E16" s="31"/>
      <c r="F16" s="32" t="s">
        <v>435</v>
      </c>
      <c r="G16" s="32" t="s">
        <v>722</v>
      </c>
      <c r="H16" s="32" t="s">
        <v>205</v>
      </c>
      <c r="I16" s="32" t="s">
        <v>422</v>
      </c>
      <c r="J16" s="32" t="s">
        <v>424</v>
      </c>
      <c r="K16" s="32">
        <v>61150</v>
      </c>
      <c r="L16" s="31">
        <v>2016</v>
      </c>
      <c r="M16" s="31"/>
      <c r="N16" s="31">
        <v>2016</v>
      </c>
      <c r="O16" s="33">
        <v>57425</v>
      </c>
      <c r="P16" s="34" t="s">
        <v>176</v>
      </c>
      <c r="Q16" s="35">
        <f t="shared" si="0"/>
        <v>0</v>
      </c>
      <c r="R16" s="33">
        <f t="shared" si="1"/>
        <v>57425</v>
      </c>
      <c r="S16" s="46">
        <v>52696</v>
      </c>
      <c r="T16" s="36">
        <f t="shared" si="2"/>
        <v>0.91759999999999997</v>
      </c>
      <c r="U16" s="37">
        <f t="shared" si="3"/>
        <v>3</v>
      </c>
      <c r="V16" s="33">
        <f t="shared" si="4"/>
        <v>54140</v>
      </c>
      <c r="W16" s="37">
        <f>IF(U16&gt;$F$4,$F$4-$E$4,U16-$E$4)</f>
        <v>1</v>
      </c>
      <c r="X16" s="33">
        <f>ROUND(V16+(V16*$J$4*W16),0)</f>
        <v>54952</v>
      </c>
      <c r="Y16" s="36">
        <f t="shared" si="5"/>
        <v>0.95894598922696173</v>
      </c>
      <c r="Z16" s="31">
        <f t="shared" si="6"/>
        <v>-2256</v>
      </c>
      <c r="AA16" s="35"/>
      <c r="AB16" s="47"/>
      <c r="AC16" s="44"/>
    </row>
    <row r="17" spans="1:53" s="38" customFormat="1">
      <c r="A17" s="48" t="s">
        <v>1218</v>
      </c>
      <c r="B17" s="31" t="s">
        <v>186</v>
      </c>
      <c r="C17" s="31" t="s">
        <v>234</v>
      </c>
      <c r="D17" s="45" t="s">
        <v>1219</v>
      </c>
      <c r="E17" s="31"/>
      <c r="F17" s="32" t="s">
        <v>441</v>
      </c>
      <c r="G17" s="32" t="s">
        <v>722</v>
      </c>
      <c r="H17" s="32" t="s">
        <v>205</v>
      </c>
      <c r="I17" s="32" t="s">
        <v>422</v>
      </c>
      <c r="J17" s="32" t="s">
        <v>424</v>
      </c>
      <c r="K17" s="32">
        <v>61150</v>
      </c>
      <c r="L17" s="31">
        <v>2018</v>
      </c>
      <c r="M17" s="31"/>
      <c r="N17" s="31">
        <v>2018</v>
      </c>
      <c r="O17" s="33">
        <v>57425</v>
      </c>
      <c r="P17" s="34" t="s">
        <v>176</v>
      </c>
      <c r="Q17" s="35">
        <f t="shared" si="0"/>
        <v>0</v>
      </c>
      <c r="R17" s="33">
        <f t="shared" si="1"/>
        <v>57425</v>
      </c>
      <c r="S17" s="46">
        <v>52000</v>
      </c>
      <c r="T17" s="36">
        <f t="shared" si="2"/>
        <v>0.90549999999999997</v>
      </c>
      <c r="U17" s="37">
        <f t="shared" si="3"/>
        <v>1</v>
      </c>
      <c r="V17" s="33">
        <f t="shared" si="4"/>
        <v>54140</v>
      </c>
      <c r="W17" s="37">
        <f>IF(U17&gt;$F$4,$F$4-$E$4,U17-$E$4)</f>
        <v>-1</v>
      </c>
      <c r="X17" s="33">
        <f>ROUND(V17+(V17*$J$4*W17),0)</f>
        <v>53328</v>
      </c>
      <c r="Y17" s="36">
        <f t="shared" si="5"/>
        <v>0.97509750975097509</v>
      </c>
      <c r="Z17" s="31">
        <f t="shared" si="6"/>
        <v>-1328</v>
      </c>
      <c r="AA17" s="35"/>
      <c r="AB17" s="47"/>
      <c r="AC17" s="44"/>
    </row>
    <row r="18" spans="1:53" s="38" customFormat="1">
      <c r="A18" s="48" t="s">
        <v>707</v>
      </c>
      <c r="B18" s="31" t="s">
        <v>186</v>
      </c>
      <c r="C18" s="31" t="s">
        <v>234</v>
      </c>
      <c r="D18" s="45" t="s">
        <v>762</v>
      </c>
      <c r="E18" s="31"/>
      <c r="F18" s="32" t="s">
        <v>441</v>
      </c>
      <c r="G18" s="32" t="s">
        <v>722</v>
      </c>
      <c r="H18" s="32"/>
      <c r="I18" s="32" t="s">
        <v>421</v>
      </c>
      <c r="J18" s="32" t="s">
        <v>553</v>
      </c>
      <c r="K18" s="32">
        <v>61140</v>
      </c>
      <c r="L18" s="31">
        <v>2018</v>
      </c>
      <c r="M18" s="31"/>
      <c r="N18" s="31">
        <v>2012</v>
      </c>
      <c r="O18" s="33">
        <v>65536</v>
      </c>
      <c r="P18" s="34" t="s">
        <v>176</v>
      </c>
      <c r="Q18" s="35">
        <f t="shared" si="0"/>
        <v>0</v>
      </c>
      <c r="R18" s="33">
        <f t="shared" si="1"/>
        <v>65536</v>
      </c>
      <c r="S18" s="46">
        <v>59316</v>
      </c>
      <c r="T18" s="36">
        <f t="shared" si="2"/>
        <v>0.90510000000000002</v>
      </c>
      <c r="U18" s="37">
        <f t="shared" si="3"/>
        <v>1</v>
      </c>
      <c r="V18" s="33">
        <f t="shared" si="4"/>
        <v>61787</v>
      </c>
      <c r="W18" s="37">
        <f>IF(U18&gt;$F$3,$F$3-$E$3,U18-$E$3)</f>
        <v>-2</v>
      </c>
      <c r="X18" s="33">
        <f>ROUND(V18+(V18*$J$3*W18),0)</f>
        <v>59933</v>
      </c>
      <c r="Y18" s="36">
        <f t="shared" si="5"/>
        <v>0.98970517077403097</v>
      </c>
      <c r="Z18" s="31">
        <f t="shared" si="6"/>
        <v>-617</v>
      </c>
      <c r="AA18" s="35"/>
      <c r="AB18" s="47"/>
      <c r="AC18" s="44"/>
    </row>
    <row r="19" spans="1:53" s="38" customFormat="1">
      <c r="A19" s="48" t="s">
        <v>788</v>
      </c>
      <c r="B19" s="31" t="s">
        <v>186</v>
      </c>
      <c r="C19" s="31" t="s">
        <v>234</v>
      </c>
      <c r="D19" s="45" t="s">
        <v>909</v>
      </c>
      <c r="E19" s="31"/>
      <c r="F19" s="32" t="s">
        <v>441</v>
      </c>
      <c r="G19" s="32" t="s">
        <v>722</v>
      </c>
      <c r="H19" s="32" t="s">
        <v>205</v>
      </c>
      <c r="I19" s="32" t="s">
        <v>421</v>
      </c>
      <c r="J19" s="32" t="s">
        <v>553</v>
      </c>
      <c r="K19" s="32">
        <v>61140</v>
      </c>
      <c r="L19" s="31">
        <v>2018</v>
      </c>
      <c r="M19" s="31"/>
      <c r="N19" s="31">
        <v>2013</v>
      </c>
      <c r="O19" s="33">
        <v>65536</v>
      </c>
      <c r="P19" s="34" t="s">
        <v>176</v>
      </c>
      <c r="Q19" s="35">
        <f t="shared" si="0"/>
        <v>0</v>
      </c>
      <c r="R19" s="33">
        <f t="shared" si="1"/>
        <v>65536</v>
      </c>
      <c r="S19" s="46">
        <v>58772</v>
      </c>
      <c r="T19" s="36">
        <f t="shared" si="2"/>
        <v>0.89680000000000004</v>
      </c>
      <c r="U19" s="37">
        <f t="shared" si="3"/>
        <v>1</v>
      </c>
      <c r="V19" s="33">
        <f t="shared" si="4"/>
        <v>61787</v>
      </c>
      <c r="W19" s="37">
        <f>IF(U19&gt;$F$3,$F$3-$E$3,U19-$E$3)</f>
        <v>-2</v>
      </c>
      <c r="X19" s="33">
        <f>ROUND(V19+(V19*$J$3*W19),0)</f>
        <v>59933</v>
      </c>
      <c r="Y19" s="36">
        <f t="shared" si="5"/>
        <v>0.9806283683446515</v>
      </c>
      <c r="Z19" s="31">
        <f t="shared" si="6"/>
        <v>-1161</v>
      </c>
      <c r="AA19" s="35"/>
      <c r="AB19" s="47"/>
      <c r="AC19" s="44"/>
    </row>
    <row r="20" spans="1:53" s="38" customFormat="1">
      <c r="A20" s="48" t="s">
        <v>361</v>
      </c>
      <c r="B20" s="31" t="s">
        <v>186</v>
      </c>
      <c r="C20" s="31" t="s">
        <v>234</v>
      </c>
      <c r="D20" s="45" t="s">
        <v>544</v>
      </c>
      <c r="E20" s="31"/>
      <c r="F20" s="32" t="s">
        <v>435</v>
      </c>
      <c r="G20" s="32" t="s">
        <v>722</v>
      </c>
      <c r="H20" s="32" t="s">
        <v>205</v>
      </c>
      <c r="I20" s="32" t="s">
        <v>421</v>
      </c>
      <c r="J20" s="32" t="s">
        <v>426</v>
      </c>
      <c r="K20" s="32">
        <v>61120</v>
      </c>
      <c r="L20" s="31">
        <v>1997</v>
      </c>
      <c r="M20" s="31"/>
      <c r="N20" s="31">
        <v>1986</v>
      </c>
      <c r="O20" s="33">
        <v>82510</v>
      </c>
      <c r="P20" s="34" t="s">
        <v>176</v>
      </c>
      <c r="Q20" s="35">
        <f t="shared" si="0"/>
        <v>0</v>
      </c>
      <c r="R20" s="33">
        <f t="shared" si="1"/>
        <v>82510</v>
      </c>
      <c r="S20" s="46">
        <v>78486</v>
      </c>
      <c r="T20" s="36">
        <f t="shared" si="2"/>
        <v>0.95120000000000005</v>
      </c>
      <c r="U20" s="37">
        <f t="shared" si="3"/>
        <v>22</v>
      </c>
      <c r="V20" s="33">
        <f t="shared" si="4"/>
        <v>77790</v>
      </c>
      <c r="W20" s="37">
        <f>IF(U20&gt;$F$2,$F$2+(U20-$F$2)/2-$E$2,U20-$E$2)</f>
        <v>10</v>
      </c>
      <c r="X20" s="33">
        <f>ROUND(V20+(V20*$J$2*W20),0)</f>
        <v>85569</v>
      </c>
      <c r="Y20" s="36">
        <f t="shared" si="5"/>
        <v>0.91722469585948185</v>
      </c>
      <c r="Z20" s="31">
        <f t="shared" si="6"/>
        <v>-7083</v>
      </c>
      <c r="AA20" s="35"/>
      <c r="AB20" s="47"/>
      <c r="AC20" s="44"/>
    </row>
    <row r="21" spans="1:53" s="38" customFormat="1">
      <c r="A21" s="48" t="s">
        <v>391</v>
      </c>
      <c r="B21" s="31" t="s">
        <v>186</v>
      </c>
      <c r="C21" s="31" t="s">
        <v>234</v>
      </c>
      <c r="D21" s="45" t="s">
        <v>126</v>
      </c>
      <c r="E21" s="31"/>
      <c r="F21" s="32" t="s">
        <v>441</v>
      </c>
      <c r="G21" s="32" t="s">
        <v>722</v>
      </c>
      <c r="H21" s="32" t="s">
        <v>205</v>
      </c>
      <c r="I21" s="32" t="s">
        <v>421</v>
      </c>
      <c r="J21" s="32" t="s">
        <v>426</v>
      </c>
      <c r="K21" s="32">
        <v>61120</v>
      </c>
      <c r="L21" s="31">
        <v>2011</v>
      </c>
      <c r="M21" s="31"/>
      <c r="N21" s="31">
        <v>2001</v>
      </c>
      <c r="O21" s="33">
        <v>82510</v>
      </c>
      <c r="P21" s="34" t="s">
        <v>176</v>
      </c>
      <c r="Q21" s="35">
        <f t="shared" si="0"/>
        <v>0</v>
      </c>
      <c r="R21" s="33">
        <f t="shared" si="1"/>
        <v>82510</v>
      </c>
      <c r="S21" s="46">
        <v>76923</v>
      </c>
      <c r="T21" s="36">
        <f t="shared" si="2"/>
        <v>0.93230000000000002</v>
      </c>
      <c r="U21" s="37">
        <f t="shared" si="3"/>
        <v>8</v>
      </c>
      <c r="V21" s="33">
        <f t="shared" si="4"/>
        <v>77790</v>
      </c>
      <c r="W21" s="37">
        <f>IF(U21&gt;$F$2,$F$2+(U21-$F$2)/2-$E$2,U21-$E$2)</f>
        <v>-3</v>
      </c>
      <c r="X21" s="33">
        <f>ROUND(V21+(V21*$J$2*W21),0)</f>
        <v>75456</v>
      </c>
      <c r="Y21" s="36">
        <f t="shared" si="5"/>
        <v>1.0194417938931297</v>
      </c>
      <c r="Z21" s="31">
        <f t="shared" si="6"/>
        <v>1467</v>
      </c>
      <c r="AA21" s="35"/>
      <c r="AB21" s="47"/>
      <c r="AC21" s="44"/>
    </row>
    <row r="22" spans="1:53" s="38" customFormat="1">
      <c r="A22" s="48" t="s">
        <v>477</v>
      </c>
      <c r="B22" s="31" t="s">
        <v>186</v>
      </c>
      <c r="C22" s="31" t="s">
        <v>234</v>
      </c>
      <c r="D22" s="45" t="s">
        <v>147</v>
      </c>
      <c r="E22" s="31"/>
      <c r="F22" s="32" t="s">
        <v>441</v>
      </c>
      <c r="G22" s="32" t="s">
        <v>722</v>
      </c>
      <c r="H22" s="32"/>
      <c r="I22" s="32" t="s">
        <v>421</v>
      </c>
      <c r="J22" s="32" t="s">
        <v>553</v>
      </c>
      <c r="K22" s="32">
        <v>61140</v>
      </c>
      <c r="L22" s="31">
        <v>2014</v>
      </c>
      <c r="M22" s="31"/>
      <c r="N22" s="31">
        <v>2007</v>
      </c>
      <c r="O22" s="33">
        <v>65536</v>
      </c>
      <c r="P22" s="34" t="s">
        <v>176</v>
      </c>
      <c r="Q22" s="35">
        <f t="shared" si="0"/>
        <v>0</v>
      </c>
      <c r="R22" s="33">
        <f t="shared" si="1"/>
        <v>65536</v>
      </c>
      <c r="S22" s="46">
        <v>61958</v>
      </c>
      <c r="T22" s="36">
        <f t="shared" si="2"/>
        <v>0.94540000000000002</v>
      </c>
      <c r="U22" s="37">
        <f t="shared" si="3"/>
        <v>5</v>
      </c>
      <c r="V22" s="33">
        <f t="shared" si="4"/>
        <v>61787</v>
      </c>
      <c r="W22" s="37">
        <f>IF(U22&gt;$F$3,$F$3-$E$3,U22-$E$3)</f>
        <v>2</v>
      </c>
      <c r="X22" s="33">
        <f>ROUND(V22+(V22*$J$3*W22),0)</f>
        <v>63641</v>
      </c>
      <c r="Y22" s="36">
        <f t="shared" si="5"/>
        <v>0.9735547838657469</v>
      </c>
      <c r="Z22" s="31">
        <f t="shared" si="6"/>
        <v>-1683</v>
      </c>
      <c r="AA22" s="35"/>
      <c r="AB22" s="47"/>
      <c r="AC22" s="44"/>
    </row>
    <row r="23" spans="1:53" s="38" customFormat="1">
      <c r="A23" s="48" t="s">
        <v>662</v>
      </c>
      <c r="B23" s="31" t="s">
        <v>186</v>
      </c>
      <c r="C23" s="31" t="s">
        <v>234</v>
      </c>
      <c r="D23" s="45" t="s">
        <v>663</v>
      </c>
      <c r="E23" s="31"/>
      <c r="F23" s="32" t="s">
        <v>441</v>
      </c>
      <c r="G23" s="32" t="s">
        <v>722</v>
      </c>
      <c r="H23" s="32"/>
      <c r="I23" s="32" t="s">
        <v>421</v>
      </c>
      <c r="J23" s="32" t="s">
        <v>553</v>
      </c>
      <c r="K23" s="32">
        <v>61140</v>
      </c>
      <c r="L23" s="31">
        <v>2017</v>
      </c>
      <c r="M23" s="31"/>
      <c r="N23" s="31">
        <v>2011</v>
      </c>
      <c r="O23" s="33">
        <v>65536</v>
      </c>
      <c r="P23" s="34" t="s">
        <v>176</v>
      </c>
      <c r="Q23" s="35">
        <f t="shared" si="0"/>
        <v>0</v>
      </c>
      <c r="R23" s="33">
        <f t="shared" si="1"/>
        <v>65536</v>
      </c>
      <c r="S23" s="46">
        <v>59007</v>
      </c>
      <c r="T23" s="36">
        <f t="shared" si="2"/>
        <v>0.90039999999999998</v>
      </c>
      <c r="U23" s="37">
        <f t="shared" si="3"/>
        <v>2</v>
      </c>
      <c r="V23" s="33">
        <f t="shared" si="4"/>
        <v>61787</v>
      </c>
      <c r="W23" s="37">
        <f>IF(U23&gt;$F$3,$F$3-$E$3,U23-$E$3)</f>
        <v>-1</v>
      </c>
      <c r="X23" s="33">
        <f>ROUND(V23+(V23*$J$3*W23),0)</f>
        <v>60860</v>
      </c>
      <c r="Y23" s="36">
        <f t="shared" si="5"/>
        <v>0.96955307262569834</v>
      </c>
      <c r="Z23" s="31">
        <f t="shared" si="6"/>
        <v>-1853</v>
      </c>
      <c r="AA23" s="35"/>
      <c r="AB23" s="47"/>
      <c r="AC23" s="44"/>
    </row>
    <row r="24" spans="1:53" s="38" customFormat="1">
      <c r="A24" s="48" t="s">
        <v>255</v>
      </c>
      <c r="B24" s="31" t="s">
        <v>186</v>
      </c>
      <c r="C24" s="31" t="s">
        <v>221</v>
      </c>
      <c r="D24" s="45" t="s">
        <v>2</v>
      </c>
      <c r="E24" s="31"/>
      <c r="F24" s="32" t="s">
        <v>441</v>
      </c>
      <c r="G24" s="32" t="s">
        <v>722</v>
      </c>
      <c r="H24" s="32" t="s">
        <v>205</v>
      </c>
      <c r="I24" s="32" t="s">
        <v>421</v>
      </c>
      <c r="J24" s="32" t="s">
        <v>426</v>
      </c>
      <c r="K24" s="32">
        <v>61120</v>
      </c>
      <c r="L24" s="31">
        <v>2007</v>
      </c>
      <c r="M24" s="31"/>
      <c r="N24" s="31">
        <v>1995</v>
      </c>
      <c r="O24" s="33">
        <v>86166</v>
      </c>
      <c r="P24" s="34" t="s">
        <v>175</v>
      </c>
      <c r="Q24" s="35">
        <f t="shared" si="0"/>
        <v>0</v>
      </c>
      <c r="R24" s="33">
        <f t="shared" si="1"/>
        <v>86166</v>
      </c>
      <c r="S24" s="46">
        <v>78772</v>
      </c>
      <c r="T24" s="36">
        <f t="shared" si="2"/>
        <v>0.91420000000000001</v>
      </c>
      <c r="U24" s="37">
        <f t="shared" si="3"/>
        <v>12</v>
      </c>
      <c r="V24" s="33">
        <f t="shared" si="4"/>
        <v>81237</v>
      </c>
      <c r="W24" s="37">
        <f>IF(U24&gt;$F$2,$F$2+(U24-$F$2)/2-$E$2,U24-$E$2)</f>
        <v>1</v>
      </c>
      <c r="X24" s="33">
        <f>ROUND(V24+(V24*$J$2*W24),0)</f>
        <v>82049</v>
      </c>
      <c r="Y24" s="36">
        <f t="shared" si="5"/>
        <v>0.96006045168131238</v>
      </c>
      <c r="Z24" s="31">
        <f t="shared" si="6"/>
        <v>-3277</v>
      </c>
      <c r="AA24" s="35"/>
      <c r="AB24" s="47"/>
      <c r="AC24" s="44"/>
    </row>
    <row r="25" spans="1:53" s="38" customFormat="1">
      <c r="A25" s="48" t="s">
        <v>813</v>
      </c>
      <c r="B25" s="31" t="s">
        <v>186</v>
      </c>
      <c r="C25" s="31" t="s">
        <v>221</v>
      </c>
      <c r="D25" s="45" t="s">
        <v>914</v>
      </c>
      <c r="E25" s="31"/>
      <c r="F25" s="32" t="s">
        <v>441</v>
      </c>
      <c r="G25" s="32" t="s">
        <v>722</v>
      </c>
      <c r="H25" s="32" t="s">
        <v>205</v>
      </c>
      <c r="I25" s="32" t="s">
        <v>422</v>
      </c>
      <c r="J25" s="32" t="s">
        <v>424</v>
      </c>
      <c r="K25" s="32">
        <v>61150</v>
      </c>
      <c r="L25" s="31">
        <v>2013</v>
      </c>
      <c r="M25" s="31"/>
      <c r="N25" s="31">
        <v>2013</v>
      </c>
      <c r="O25" s="33">
        <v>57757</v>
      </c>
      <c r="P25" s="34" t="s">
        <v>175</v>
      </c>
      <c r="Q25" s="35">
        <f t="shared" si="0"/>
        <v>0</v>
      </c>
      <c r="R25" s="33">
        <f t="shared" si="1"/>
        <v>57757</v>
      </c>
      <c r="S25" s="46">
        <v>66942</v>
      </c>
      <c r="T25" s="36">
        <f t="shared" si="2"/>
        <v>1.159</v>
      </c>
      <c r="U25" s="37">
        <f t="shared" si="3"/>
        <v>6</v>
      </c>
      <c r="V25" s="33">
        <f t="shared" si="4"/>
        <v>54453</v>
      </c>
      <c r="W25" s="37">
        <f>IF(U25&gt;$F$4,$F$4-$E$4,U25-$E$4)</f>
        <v>4</v>
      </c>
      <c r="X25" s="33">
        <f>ROUND(V25+(V25*$J$4*W25),0)</f>
        <v>57720</v>
      </c>
      <c r="Y25" s="36">
        <f t="shared" si="5"/>
        <v>1.1597713097713098</v>
      </c>
      <c r="Z25" s="31">
        <f t="shared" si="6"/>
        <v>9222</v>
      </c>
      <c r="AA25" s="35"/>
      <c r="AB25" s="47"/>
      <c r="AC25" s="44"/>
    </row>
    <row r="26" spans="1:53" s="38" customFormat="1">
      <c r="A26" s="48" t="s">
        <v>787</v>
      </c>
      <c r="B26" s="31" t="s">
        <v>186</v>
      </c>
      <c r="C26" s="31" t="s">
        <v>221</v>
      </c>
      <c r="D26" s="45" t="s">
        <v>912</v>
      </c>
      <c r="E26" s="31"/>
      <c r="F26" s="32" t="s">
        <v>441</v>
      </c>
      <c r="G26" s="32" t="s">
        <v>722</v>
      </c>
      <c r="H26" s="32" t="s">
        <v>205</v>
      </c>
      <c r="I26" s="32" t="s">
        <v>422</v>
      </c>
      <c r="J26" s="32" t="s">
        <v>424</v>
      </c>
      <c r="K26" s="32">
        <v>61150</v>
      </c>
      <c r="L26" s="31">
        <v>2013</v>
      </c>
      <c r="M26" s="31"/>
      <c r="N26" s="31">
        <v>2013</v>
      </c>
      <c r="O26" s="33">
        <v>57757</v>
      </c>
      <c r="P26" s="34" t="s">
        <v>175</v>
      </c>
      <c r="Q26" s="35">
        <f t="shared" si="0"/>
        <v>0</v>
      </c>
      <c r="R26" s="33">
        <f t="shared" si="1"/>
        <v>57757</v>
      </c>
      <c r="S26" s="46">
        <v>53772</v>
      </c>
      <c r="T26" s="36">
        <f t="shared" si="2"/>
        <v>0.93100000000000005</v>
      </c>
      <c r="U26" s="37">
        <f t="shared" si="3"/>
        <v>6</v>
      </c>
      <c r="V26" s="33">
        <f t="shared" si="4"/>
        <v>54453</v>
      </c>
      <c r="W26" s="37">
        <f>IF(U26&gt;$F$4,$F$4-$E$4,U26-$E$4)</f>
        <v>4</v>
      </c>
      <c r="X26" s="33">
        <f>ROUND(V26+(V26*$J$4*W26),0)</f>
        <v>57720</v>
      </c>
      <c r="Y26" s="36">
        <f t="shared" si="5"/>
        <v>0.93160083160083162</v>
      </c>
      <c r="Z26" s="31">
        <f t="shared" si="6"/>
        <v>-3948</v>
      </c>
      <c r="AA26" s="35"/>
      <c r="AB26" s="47"/>
      <c r="AC26" s="44"/>
    </row>
    <row r="27" spans="1:53" s="38" customFormat="1">
      <c r="A27" s="48" t="s">
        <v>646</v>
      </c>
      <c r="B27" s="31" t="s">
        <v>186</v>
      </c>
      <c r="C27" s="31" t="s">
        <v>221</v>
      </c>
      <c r="D27" s="45" t="s">
        <v>757</v>
      </c>
      <c r="E27" s="31"/>
      <c r="F27" s="32" t="s">
        <v>435</v>
      </c>
      <c r="G27" s="32" t="s">
        <v>722</v>
      </c>
      <c r="H27" s="32" t="s">
        <v>205</v>
      </c>
      <c r="I27" s="32" t="s">
        <v>421</v>
      </c>
      <c r="J27" s="32" t="s">
        <v>553</v>
      </c>
      <c r="K27" s="32">
        <v>61140</v>
      </c>
      <c r="L27" s="31">
        <v>2017</v>
      </c>
      <c r="M27" s="31"/>
      <c r="N27" s="31">
        <v>2011</v>
      </c>
      <c r="O27" s="33">
        <v>66815</v>
      </c>
      <c r="P27" s="34" t="s">
        <v>175</v>
      </c>
      <c r="Q27" s="35">
        <f t="shared" si="0"/>
        <v>0</v>
      </c>
      <c r="R27" s="33">
        <f t="shared" si="1"/>
        <v>66815</v>
      </c>
      <c r="S27" s="46">
        <v>62200</v>
      </c>
      <c r="T27" s="36">
        <f t="shared" si="2"/>
        <v>0.93089999999999995</v>
      </c>
      <c r="U27" s="37">
        <f t="shared" si="3"/>
        <v>2</v>
      </c>
      <c r="V27" s="33">
        <f t="shared" si="4"/>
        <v>62993</v>
      </c>
      <c r="W27" s="37">
        <f>IF(U27&gt;$F$3,$F$3-$E$3,U27-$E$3)</f>
        <v>-1</v>
      </c>
      <c r="X27" s="33">
        <f>ROUND(V27+(V27*$J$3*W27),0)</f>
        <v>62048</v>
      </c>
      <c r="Y27" s="36">
        <f t="shared" si="5"/>
        <v>1.0024497163486332</v>
      </c>
      <c r="Z27" s="31">
        <f t="shared" si="6"/>
        <v>152</v>
      </c>
      <c r="AA27" s="35"/>
      <c r="AB27" s="47"/>
      <c r="AC27" s="44"/>
    </row>
    <row r="28" spans="1:53" s="38" customFormat="1">
      <c r="A28" s="48" t="s">
        <v>320</v>
      </c>
      <c r="B28" s="31" t="s">
        <v>186</v>
      </c>
      <c r="C28" s="31" t="s">
        <v>221</v>
      </c>
      <c r="D28" s="45" t="s">
        <v>63</v>
      </c>
      <c r="E28" s="31"/>
      <c r="F28" s="32" t="s">
        <v>441</v>
      </c>
      <c r="G28" s="32" t="s">
        <v>722</v>
      </c>
      <c r="H28" s="32" t="s">
        <v>205</v>
      </c>
      <c r="I28" s="32" t="s">
        <v>421</v>
      </c>
      <c r="J28" s="32" t="s">
        <v>426</v>
      </c>
      <c r="K28" s="32">
        <v>61120</v>
      </c>
      <c r="L28" s="31">
        <v>1997</v>
      </c>
      <c r="M28" s="31"/>
      <c r="N28" s="31">
        <v>1990</v>
      </c>
      <c r="O28" s="33">
        <v>86166</v>
      </c>
      <c r="P28" s="34" t="s">
        <v>175</v>
      </c>
      <c r="Q28" s="35">
        <f t="shared" si="0"/>
        <v>0</v>
      </c>
      <c r="R28" s="33">
        <f t="shared" si="1"/>
        <v>86166</v>
      </c>
      <c r="S28" s="46">
        <v>83878</v>
      </c>
      <c r="T28" s="36">
        <f t="shared" si="2"/>
        <v>0.97340000000000004</v>
      </c>
      <c r="U28" s="37">
        <f t="shared" si="3"/>
        <v>22</v>
      </c>
      <c r="V28" s="33">
        <f t="shared" si="4"/>
        <v>81237</v>
      </c>
      <c r="W28" s="37">
        <f>IF(U28&gt;$F$2,$F$2+(U28-$F$2)/2-$E$2,U28-$E$2)</f>
        <v>10</v>
      </c>
      <c r="X28" s="33">
        <f>ROUND(V28+(V28*$J$2*W28),0)</f>
        <v>89361</v>
      </c>
      <c r="Y28" s="36">
        <f t="shared" si="5"/>
        <v>0.93864213695012366</v>
      </c>
      <c r="Z28" s="31">
        <f t="shared" si="6"/>
        <v>-5483</v>
      </c>
      <c r="AA28" s="35"/>
      <c r="AB28" s="47"/>
      <c r="AC28" s="44"/>
    </row>
    <row r="29" spans="1:53" s="38" customFormat="1">
      <c r="A29" s="48" t="s">
        <v>1214</v>
      </c>
      <c r="B29" s="31" t="s">
        <v>186</v>
      </c>
      <c r="C29" s="31" t="s">
        <v>221</v>
      </c>
      <c r="D29" s="45" t="s">
        <v>1215</v>
      </c>
      <c r="E29" s="31"/>
      <c r="F29" s="32" t="s">
        <v>441</v>
      </c>
      <c r="G29" s="32" t="s">
        <v>722</v>
      </c>
      <c r="H29" s="32"/>
      <c r="I29" s="32" t="s">
        <v>422</v>
      </c>
      <c r="J29" s="32" t="s">
        <v>424</v>
      </c>
      <c r="K29" s="32">
        <v>61150</v>
      </c>
      <c r="L29" s="31">
        <v>2018</v>
      </c>
      <c r="M29" s="31">
        <v>1</v>
      </c>
      <c r="N29" s="31">
        <v>2018</v>
      </c>
      <c r="O29" s="33">
        <v>57757</v>
      </c>
      <c r="P29" s="34" t="s">
        <v>175</v>
      </c>
      <c r="Q29" s="35"/>
      <c r="R29" s="33">
        <f t="shared" si="1"/>
        <v>57757</v>
      </c>
      <c r="S29" s="46">
        <v>51000</v>
      </c>
      <c r="T29" s="36">
        <f t="shared" si="2"/>
        <v>0.88300000000000001</v>
      </c>
      <c r="U29" s="37">
        <f t="shared" si="3"/>
        <v>2</v>
      </c>
      <c r="V29" s="33">
        <f t="shared" si="4"/>
        <v>54453</v>
      </c>
      <c r="W29" s="37">
        <f>IF(U29&gt;$F$4,$F$4-$E$4,U29-$E$4)</f>
        <v>0</v>
      </c>
      <c r="X29" s="33">
        <f>ROUND(V29+(V29*$J$4*W29),0)</f>
        <v>54453</v>
      </c>
      <c r="Y29" s="36">
        <f t="shared" si="5"/>
        <v>0.93658751583934774</v>
      </c>
      <c r="Z29" s="31">
        <f t="shared" si="6"/>
        <v>-3453</v>
      </c>
      <c r="AA29" s="35"/>
      <c r="AB29" s="47"/>
      <c r="AC29" s="44"/>
    </row>
    <row r="30" spans="1:53" s="38" customFormat="1">
      <c r="A30" s="48" t="s">
        <v>386</v>
      </c>
      <c r="B30" s="31" t="s">
        <v>186</v>
      </c>
      <c r="C30" s="31" t="s">
        <v>221</v>
      </c>
      <c r="D30" s="45" t="s">
        <v>121</v>
      </c>
      <c r="E30" s="31"/>
      <c r="F30" s="32" t="s">
        <v>441</v>
      </c>
      <c r="G30" s="32" t="s">
        <v>722</v>
      </c>
      <c r="H30" s="32" t="s">
        <v>205</v>
      </c>
      <c r="I30" s="32" t="s">
        <v>421</v>
      </c>
      <c r="J30" s="32" t="s">
        <v>426</v>
      </c>
      <c r="K30" s="32">
        <v>61120</v>
      </c>
      <c r="L30" s="31">
        <v>2017</v>
      </c>
      <c r="M30" s="31"/>
      <c r="N30" s="31">
        <v>2002</v>
      </c>
      <c r="O30" s="33">
        <v>86166</v>
      </c>
      <c r="P30" s="34" t="s">
        <v>175</v>
      </c>
      <c r="Q30" s="35">
        <f>IF(E30&lt;&gt;0,O30*E30*0.1,0)</f>
        <v>0</v>
      </c>
      <c r="R30" s="33">
        <f t="shared" si="1"/>
        <v>86166</v>
      </c>
      <c r="S30" s="46">
        <v>73008</v>
      </c>
      <c r="T30" s="36">
        <f t="shared" si="2"/>
        <v>0.84730000000000005</v>
      </c>
      <c r="U30" s="37">
        <f t="shared" si="3"/>
        <v>2</v>
      </c>
      <c r="V30" s="33">
        <f t="shared" si="4"/>
        <v>81237</v>
      </c>
      <c r="W30" s="37">
        <f>IF(U30&gt;$F$2,$F$2+(U30-$F$2)/2-$E$2,U30-$E$2)</f>
        <v>-9</v>
      </c>
      <c r="X30" s="33">
        <f>ROUND(V30+(V30*$J$2*W30),0)</f>
        <v>73926</v>
      </c>
      <c r="Y30" s="36">
        <f t="shared" si="5"/>
        <v>0.98758217677136595</v>
      </c>
      <c r="Z30" s="31">
        <f t="shared" si="6"/>
        <v>-918</v>
      </c>
      <c r="AA30" s="35"/>
      <c r="AB30" s="47"/>
      <c r="AC30" s="44"/>
    </row>
    <row r="31" spans="1:53" s="38" customFormat="1">
      <c r="A31" s="48" t="s">
        <v>389</v>
      </c>
      <c r="B31" s="31" t="s">
        <v>186</v>
      </c>
      <c r="C31" s="31" t="s">
        <v>221</v>
      </c>
      <c r="D31" s="45" t="s">
        <v>124</v>
      </c>
      <c r="E31" s="31"/>
      <c r="F31" s="32" t="s">
        <v>441</v>
      </c>
      <c r="G31" s="32" t="s">
        <v>722</v>
      </c>
      <c r="H31" s="32"/>
      <c r="I31" s="32" t="s">
        <v>421</v>
      </c>
      <c r="J31" s="32" t="s">
        <v>426</v>
      </c>
      <c r="K31" s="32">
        <v>61120</v>
      </c>
      <c r="L31" s="31">
        <v>2002</v>
      </c>
      <c r="M31" s="31"/>
      <c r="N31" s="31">
        <v>1993</v>
      </c>
      <c r="O31" s="33">
        <v>86166</v>
      </c>
      <c r="P31" s="34" t="s">
        <v>175</v>
      </c>
      <c r="Q31" s="35">
        <f>IF(E31&lt;&gt;0,O31*E31*0.1,0)</f>
        <v>0</v>
      </c>
      <c r="R31" s="33">
        <f t="shared" si="1"/>
        <v>86166</v>
      </c>
      <c r="S31" s="46">
        <v>86585</v>
      </c>
      <c r="T31" s="36">
        <f t="shared" si="2"/>
        <v>1.0048999999999999</v>
      </c>
      <c r="U31" s="37">
        <f t="shared" si="3"/>
        <v>17</v>
      </c>
      <c r="V31" s="33">
        <f t="shared" si="4"/>
        <v>81237</v>
      </c>
      <c r="W31" s="37">
        <f>IF(U31&gt;$F$2,$F$2+(U31-$F$2)/2-$E$2,U31-$E$2)</f>
        <v>6</v>
      </c>
      <c r="X31" s="33">
        <f>ROUND(V31+(V31*$J$2*W31),0)</f>
        <v>86111</v>
      </c>
      <c r="Y31" s="36">
        <f t="shared" si="5"/>
        <v>1.0055045232316429</v>
      </c>
      <c r="Z31" s="31">
        <f t="shared" si="6"/>
        <v>474</v>
      </c>
      <c r="AA31" s="35"/>
      <c r="AB31" s="47"/>
      <c r="AC31" s="44"/>
      <c r="AU31" s="9"/>
      <c r="AV31" s="9"/>
      <c r="AW31" s="9"/>
      <c r="AX31" s="9"/>
      <c r="AY31" s="9"/>
      <c r="AZ31" s="9"/>
      <c r="BA31" s="9"/>
    </row>
    <row r="32" spans="1:53" s="38" customFormat="1">
      <c r="A32" s="48" t="s">
        <v>1183</v>
      </c>
      <c r="B32" s="31" t="s">
        <v>186</v>
      </c>
      <c r="C32" s="31" t="s">
        <v>221</v>
      </c>
      <c r="D32" s="45" t="s">
        <v>1193</v>
      </c>
      <c r="E32" s="31"/>
      <c r="F32" s="32" t="s">
        <v>441</v>
      </c>
      <c r="G32" s="32" t="s">
        <v>722</v>
      </c>
      <c r="H32" s="32" t="s">
        <v>205</v>
      </c>
      <c r="I32" s="32" t="s">
        <v>422</v>
      </c>
      <c r="J32" s="32" t="s">
        <v>424</v>
      </c>
      <c r="K32" s="32">
        <v>61150</v>
      </c>
      <c r="L32" s="31">
        <v>2018</v>
      </c>
      <c r="M32" s="31">
        <v>1</v>
      </c>
      <c r="N32" s="31">
        <v>2017</v>
      </c>
      <c r="O32" s="33">
        <v>57757</v>
      </c>
      <c r="P32" s="34" t="s">
        <v>175</v>
      </c>
      <c r="Q32" s="35"/>
      <c r="R32" s="33">
        <f t="shared" si="1"/>
        <v>57757</v>
      </c>
      <c r="S32" s="46">
        <v>51000</v>
      </c>
      <c r="T32" s="36">
        <f t="shared" si="2"/>
        <v>0.88300000000000001</v>
      </c>
      <c r="U32" s="37">
        <f t="shared" si="3"/>
        <v>2</v>
      </c>
      <c r="V32" s="33">
        <f t="shared" si="4"/>
        <v>54453</v>
      </c>
      <c r="W32" s="37">
        <f>IF(U32&gt;$F$4,$F$4-$E$4,U32-$E$4)</f>
        <v>0</v>
      </c>
      <c r="X32" s="33">
        <f>ROUND(V32+(V32*$J$4*W32),0)</f>
        <v>54453</v>
      </c>
      <c r="Y32" s="36">
        <f t="shared" si="5"/>
        <v>0.93658751583934774</v>
      </c>
      <c r="Z32" s="31">
        <f t="shared" si="6"/>
        <v>-3453</v>
      </c>
      <c r="AA32" s="35"/>
      <c r="AB32" s="47"/>
      <c r="AC32" s="44"/>
    </row>
    <row r="33" spans="1:29" s="38" customFormat="1">
      <c r="A33" s="48" t="s">
        <v>418</v>
      </c>
      <c r="B33" s="31" t="s">
        <v>186</v>
      </c>
      <c r="C33" s="31" t="s">
        <v>221</v>
      </c>
      <c r="D33" s="45" t="s">
        <v>152</v>
      </c>
      <c r="E33" s="31"/>
      <c r="F33" s="32" t="s">
        <v>441</v>
      </c>
      <c r="G33" s="32" t="s">
        <v>722</v>
      </c>
      <c r="H33" s="32" t="s">
        <v>205</v>
      </c>
      <c r="I33" s="32" t="s">
        <v>421</v>
      </c>
      <c r="J33" s="32" t="s">
        <v>426</v>
      </c>
      <c r="K33" s="32">
        <v>61120</v>
      </c>
      <c r="L33" s="31">
        <v>1996</v>
      </c>
      <c r="M33" s="31"/>
      <c r="N33" s="31">
        <v>1986</v>
      </c>
      <c r="O33" s="33">
        <v>86166</v>
      </c>
      <c r="P33" s="34" t="s">
        <v>175</v>
      </c>
      <c r="Q33" s="35">
        <f>IF(E33&lt;&gt;0,O33*E33*0.1,0)</f>
        <v>0</v>
      </c>
      <c r="R33" s="33">
        <f t="shared" si="1"/>
        <v>86166</v>
      </c>
      <c r="S33" s="46">
        <v>100751</v>
      </c>
      <c r="T33" s="36">
        <f t="shared" si="2"/>
        <v>1.1693</v>
      </c>
      <c r="U33" s="37">
        <f t="shared" si="3"/>
        <v>23</v>
      </c>
      <c r="V33" s="33">
        <f t="shared" si="4"/>
        <v>81237</v>
      </c>
      <c r="W33" s="37">
        <f>IF(U33&gt;$F$2,$F$2+(U33-$F$2)/2-$E$2,U33-$E$2)</f>
        <v>10.5</v>
      </c>
      <c r="X33" s="33">
        <f>ROUND(V33+(V33*$J$2*W33),0)</f>
        <v>89767</v>
      </c>
      <c r="Y33" s="36">
        <f t="shared" si="5"/>
        <v>1.1223612240578387</v>
      </c>
      <c r="Z33" s="31">
        <f t="shared" si="6"/>
        <v>10984</v>
      </c>
      <c r="AA33" s="35"/>
      <c r="AB33" s="47"/>
      <c r="AC33" s="44"/>
    </row>
    <row r="34" spans="1:29" s="38" customFormat="1">
      <c r="A34" s="48" t="s">
        <v>253</v>
      </c>
      <c r="B34" s="31" t="s">
        <v>186</v>
      </c>
      <c r="C34" s="31" t="s">
        <v>220</v>
      </c>
      <c r="D34" s="45" t="s">
        <v>868</v>
      </c>
      <c r="E34" s="31"/>
      <c r="F34" s="32" t="s">
        <v>440</v>
      </c>
      <c r="G34" s="32" t="s">
        <v>722</v>
      </c>
      <c r="H34" s="32" t="s">
        <v>205</v>
      </c>
      <c r="I34" s="32" t="s">
        <v>421</v>
      </c>
      <c r="J34" s="32" t="s">
        <v>426</v>
      </c>
      <c r="K34" s="32">
        <v>61120</v>
      </c>
      <c r="L34" s="31">
        <v>2009</v>
      </c>
      <c r="M34" s="31"/>
      <c r="N34" s="31">
        <v>2001</v>
      </c>
      <c r="O34" s="33">
        <v>82590</v>
      </c>
      <c r="P34" s="34" t="s">
        <v>177</v>
      </c>
      <c r="Q34" s="35">
        <f>IF(E34&lt;&gt;0,O34*E34*0.1,0)</f>
        <v>0</v>
      </c>
      <c r="R34" s="33">
        <f t="shared" si="1"/>
        <v>82590</v>
      </c>
      <c r="S34" s="46">
        <v>70166</v>
      </c>
      <c r="T34" s="36">
        <f t="shared" si="2"/>
        <v>0.84960000000000002</v>
      </c>
      <c r="U34" s="37">
        <f t="shared" si="3"/>
        <v>10</v>
      </c>
      <c r="V34" s="33">
        <f t="shared" si="4"/>
        <v>77866</v>
      </c>
      <c r="W34" s="37">
        <f>IF(U34&gt;$F$2,$F$2+(U34-$F$2)/2-$E$2,U34-$E$2)</f>
        <v>-1</v>
      </c>
      <c r="X34" s="33">
        <f>ROUND(V34+(V34*$J$2*W34),0)</f>
        <v>77087</v>
      </c>
      <c r="Y34" s="36">
        <f t="shared" si="5"/>
        <v>0.91021832474995779</v>
      </c>
      <c r="Z34" s="31">
        <f t="shared" si="6"/>
        <v>-6921</v>
      </c>
      <c r="AA34" s="35"/>
      <c r="AB34" s="47"/>
      <c r="AC34" s="44"/>
    </row>
    <row r="35" spans="1:29" s="38" customFormat="1">
      <c r="A35" s="48" t="s">
        <v>517</v>
      </c>
      <c r="B35" s="31" t="s">
        <v>186</v>
      </c>
      <c r="C35" s="31" t="s">
        <v>220</v>
      </c>
      <c r="D35" s="45" t="s">
        <v>563</v>
      </c>
      <c r="E35" s="31"/>
      <c r="F35" s="32" t="s">
        <v>435</v>
      </c>
      <c r="G35" s="32" t="s">
        <v>722</v>
      </c>
      <c r="H35" s="32"/>
      <c r="I35" s="32" t="s">
        <v>421</v>
      </c>
      <c r="J35" s="32" t="s">
        <v>553</v>
      </c>
      <c r="K35" s="32">
        <v>61140</v>
      </c>
      <c r="L35" s="31">
        <v>2014</v>
      </c>
      <c r="M35" s="31"/>
      <c r="N35" s="31">
        <v>2008</v>
      </c>
      <c r="O35" s="33">
        <v>65523</v>
      </c>
      <c r="P35" s="34" t="s">
        <v>177</v>
      </c>
      <c r="Q35" s="35">
        <f>IF(E35&lt;&gt;0,O35*E35*0.1,0)</f>
        <v>0</v>
      </c>
      <c r="R35" s="33">
        <f t="shared" si="1"/>
        <v>65523</v>
      </c>
      <c r="S35" s="46">
        <v>60728</v>
      </c>
      <c r="T35" s="36">
        <f t="shared" si="2"/>
        <v>0.92679999999999996</v>
      </c>
      <c r="U35" s="37">
        <f t="shared" si="3"/>
        <v>5</v>
      </c>
      <c r="V35" s="33">
        <f t="shared" si="4"/>
        <v>61775</v>
      </c>
      <c r="W35" s="37">
        <f>IF(U35&gt;$F$3,$F$3-$E$3,U35-$E$3)</f>
        <v>2</v>
      </c>
      <c r="X35" s="33">
        <f>ROUND(V35+(V35*$J$3*W35),0)</f>
        <v>63628</v>
      </c>
      <c r="Y35" s="36">
        <f t="shared" si="5"/>
        <v>0.95442258125353618</v>
      </c>
      <c r="Z35" s="31">
        <f t="shared" si="6"/>
        <v>-2900</v>
      </c>
      <c r="AA35" s="35"/>
      <c r="AB35" s="47"/>
      <c r="AC35" s="44"/>
    </row>
    <row r="36" spans="1:29" s="38" customFormat="1">
      <c r="A36" s="48" t="s">
        <v>815</v>
      </c>
      <c r="B36" s="31" t="s">
        <v>186</v>
      </c>
      <c r="C36" s="31" t="s">
        <v>220</v>
      </c>
      <c r="D36" s="45" t="s">
        <v>910</v>
      </c>
      <c r="E36" s="31"/>
      <c r="F36" s="32" t="s">
        <v>435</v>
      </c>
      <c r="G36" s="32" t="s">
        <v>722</v>
      </c>
      <c r="H36" s="32"/>
      <c r="I36" s="32" t="s">
        <v>421</v>
      </c>
      <c r="J36" s="32" t="s">
        <v>553</v>
      </c>
      <c r="K36" s="32">
        <v>61140</v>
      </c>
      <c r="L36" s="31">
        <v>2017</v>
      </c>
      <c r="M36" s="31"/>
      <c r="N36" s="31">
        <v>2013</v>
      </c>
      <c r="O36" s="33">
        <v>65523</v>
      </c>
      <c r="P36" s="34" t="s">
        <v>177</v>
      </c>
      <c r="Q36" s="35"/>
      <c r="R36" s="33">
        <f t="shared" si="1"/>
        <v>65523</v>
      </c>
      <c r="S36" s="46">
        <v>61142</v>
      </c>
      <c r="T36" s="36">
        <f t="shared" si="2"/>
        <v>0.93310000000000004</v>
      </c>
      <c r="U36" s="37">
        <f t="shared" si="3"/>
        <v>2</v>
      </c>
      <c r="V36" s="33">
        <f t="shared" si="4"/>
        <v>61775</v>
      </c>
      <c r="W36" s="37">
        <f>IF(U36&gt;$F$3,$F$3-$E$3,U36-$E$3)</f>
        <v>-1</v>
      </c>
      <c r="X36" s="33">
        <f>ROUND(V36+(V36*$J$3*W36),0)</f>
        <v>60848</v>
      </c>
      <c r="Y36" s="36">
        <f t="shared" si="5"/>
        <v>1.0048317118064687</v>
      </c>
      <c r="Z36" s="31">
        <f t="shared" si="6"/>
        <v>294</v>
      </c>
      <c r="AA36" s="35"/>
      <c r="AB36" s="47"/>
      <c r="AC36" s="44"/>
    </row>
    <row r="37" spans="1:29" s="38" customFormat="1">
      <c r="A37" s="48" t="s">
        <v>281</v>
      </c>
      <c r="B37" s="31" t="s">
        <v>186</v>
      </c>
      <c r="C37" s="31" t="s">
        <v>220</v>
      </c>
      <c r="D37" s="45" t="s">
        <v>27</v>
      </c>
      <c r="E37" s="31"/>
      <c r="F37" s="32" t="s">
        <v>440</v>
      </c>
      <c r="G37" s="32" t="s">
        <v>722</v>
      </c>
      <c r="H37" s="32"/>
      <c r="I37" s="32" t="s">
        <v>421</v>
      </c>
      <c r="J37" s="32" t="s">
        <v>426</v>
      </c>
      <c r="K37" s="32">
        <v>61120</v>
      </c>
      <c r="L37" s="31">
        <v>2005</v>
      </c>
      <c r="M37" s="31"/>
      <c r="N37" s="31">
        <v>1989</v>
      </c>
      <c r="O37" s="33">
        <v>82590</v>
      </c>
      <c r="P37" s="34" t="s">
        <v>177</v>
      </c>
      <c r="Q37" s="35">
        <f t="shared" ref="Q37:Q100" si="7">IF(E37&lt;&gt;0,O37*E37*0.1,0)</f>
        <v>0</v>
      </c>
      <c r="R37" s="33">
        <f t="shared" si="1"/>
        <v>82590</v>
      </c>
      <c r="S37" s="46">
        <v>78801</v>
      </c>
      <c r="T37" s="36">
        <f t="shared" si="2"/>
        <v>0.95409999999999995</v>
      </c>
      <c r="U37" s="37">
        <f t="shared" si="3"/>
        <v>14</v>
      </c>
      <c r="V37" s="33">
        <f t="shared" si="4"/>
        <v>77866</v>
      </c>
      <c r="W37" s="37">
        <f>IF(U37&gt;$F$2,$F$2+(U37-$F$2)/2-$E$2,U37-$E$2)</f>
        <v>3</v>
      </c>
      <c r="X37" s="33">
        <f>ROUND(V37+(V37*$J$2*W37),0)</f>
        <v>80202</v>
      </c>
      <c r="Y37" s="36">
        <f t="shared" si="5"/>
        <v>0.98253160769058123</v>
      </c>
      <c r="Z37" s="31">
        <f t="shared" si="6"/>
        <v>-1401</v>
      </c>
      <c r="AA37" s="35"/>
      <c r="AB37" s="47"/>
      <c r="AC37" s="44"/>
    </row>
    <row r="38" spans="1:29" s="38" customFormat="1">
      <c r="A38" s="48" t="s">
        <v>298</v>
      </c>
      <c r="B38" s="31" t="s">
        <v>186</v>
      </c>
      <c r="C38" s="31" t="s">
        <v>220</v>
      </c>
      <c r="D38" s="45" t="s">
        <v>42</v>
      </c>
      <c r="E38" s="31"/>
      <c r="F38" s="32" t="s">
        <v>440</v>
      </c>
      <c r="G38" s="32" t="s">
        <v>722</v>
      </c>
      <c r="H38" s="32"/>
      <c r="I38" s="32" t="s">
        <v>421</v>
      </c>
      <c r="J38" s="32" t="s">
        <v>426</v>
      </c>
      <c r="K38" s="32">
        <v>61120</v>
      </c>
      <c r="L38" s="31">
        <v>1999</v>
      </c>
      <c r="M38" s="31"/>
      <c r="N38" s="31">
        <v>1985</v>
      </c>
      <c r="O38" s="33">
        <v>82590</v>
      </c>
      <c r="P38" s="34" t="s">
        <v>177</v>
      </c>
      <c r="Q38" s="35">
        <f t="shared" si="7"/>
        <v>0</v>
      </c>
      <c r="R38" s="33">
        <f t="shared" si="1"/>
        <v>82590</v>
      </c>
      <c r="S38" s="46">
        <v>72519</v>
      </c>
      <c r="T38" s="36">
        <f t="shared" si="2"/>
        <v>0.87809999999999999</v>
      </c>
      <c r="U38" s="37">
        <f t="shared" si="3"/>
        <v>20</v>
      </c>
      <c r="V38" s="33">
        <f t="shared" si="4"/>
        <v>77866</v>
      </c>
      <c r="W38" s="37">
        <f>IF(U38&gt;$F$2,$F$2+(U38-$F$2)/2-$E$2,U38-$E$2)</f>
        <v>9</v>
      </c>
      <c r="X38" s="33">
        <f>ROUND(V38+(V38*$J$2*W38),0)</f>
        <v>84874</v>
      </c>
      <c r="Y38" s="36">
        <f t="shared" si="5"/>
        <v>0.85443127459528245</v>
      </c>
      <c r="Z38" s="31">
        <f t="shared" si="6"/>
        <v>-12355</v>
      </c>
      <c r="AA38" s="35"/>
      <c r="AB38" s="47"/>
      <c r="AC38" s="44"/>
    </row>
    <row r="39" spans="1:29" s="38" customFormat="1">
      <c r="A39" s="48" t="s">
        <v>972</v>
      </c>
      <c r="B39" s="31" t="s">
        <v>186</v>
      </c>
      <c r="C39" s="31" t="s">
        <v>220</v>
      </c>
      <c r="D39" s="45" t="s">
        <v>973</v>
      </c>
      <c r="E39" s="31"/>
      <c r="F39" s="32" t="s">
        <v>435</v>
      </c>
      <c r="G39" s="32" t="s">
        <v>722</v>
      </c>
      <c r="H39" s="32"/>
      <c r="I39" s="32" t="s">
        <v>422</v>
      </c>
      <c r="J39" s="32" t="s">
        <v>424</v>
      </c>
      <c r="K39" s="32">
        <v>61150</v>
      </c>
      <c r="L39" s="31">
        <v>2015</v>
      </c>
      <c r="M39" s="31"/>
      <c r="N39" s="31">
        <v>2015</v>
      </c>
      <c r="O39" s="33">
        <v>55745</v>
      </c>
      <c r="P39" s="34" t="s">
        <v>177</v>
      </c>
      <c r="Q39" s="35">
        <f t="shared" si="7"/>
        <v>0</v>
      </c>
      <c r="R39" s="33">
        <f t="shared" si="1"/>
        <v>55745</v>
      </c>
      <c r="S39" s="46">
        <v>53772</v>
      </c>
      <c r="T39" s="36">
        <f t="shared" si="2"/>
        <v>0.96460000000000001</v>
      </c>
      <c r="U39" s="37">
        <f t="shared" si="3"/>
        <v>4</v>
      </c>
      <c r="V39" s="33">
        <f t="shared" si="4"/>
        <v>52556</v>
      </c>
      <c r="W39" s="37">
        <f>IF(U39&gt;$F$4,$F$4-$E$4,U39-$E$4)</f>
        <v>2</v>
      </c>
      <c r="X39" s="33">
        <f>ROUND(V39+(V39*$J$4*W39),0)</f>
        <v>54133</v>
      </c>
      <c r="Y39" s="36">
        <f t="shared" si="5"/>
        <v>0.99333123972438253</v>
      </c>
      <c r="Z39" s="31">
        <f t="shared" si="6"/>
        <v>-361</v>
      </c>
      <c r="AA39" s="35"/>
      <c r="AB39" s="47"/>
      <c r="AC39" s="44"/>
    </row>
    <row r="40" spans="1:29" s="38" customFormat="1">
      <c r="A40" s="48" t="s">
        <v>367</v>
      </c>
      <c r="B40" s="31" t="s">
        <v>186</v>
      </c>
      <c r="C40" s="31" t="s">
        <v>220</v>
      </c>
      <c r="D40" s="45" t="s">
        <v>102</v>
      </c>
      <c r="E40" s="31"/>
      <c r="F40" s="32" t="s">
        <v>438</v>
      </c>
      <c r="G40" s="32" t="s">
        <v>722</v>
      </c>
      <c r="H40" s="32"/>
      <c r="I40" s="32" t="s">
        <v>421</v>
      </c>
      <c r="J40" s="32" t="s">
        <v>426</v>
      </c>
      <c r="K40" s="32">
        <v>61120</v>
      </c>
      <c r="L40" s="31">
        <v>2009</v>
      </c>
      <c r="M40" s="31"/>
      <c r="N40" s="31">
        <v>2001</v>
      </c>
      <c r="O40" s="33">
        <v>82590</v>
      </c>
      <c r="P40" s="34" t="s">
        <v>177</v>
      </c>
      <c r="Q40" s="35">
        <f t="shared" si="7"/>
        <v>0</v>
      </c>
      <c r="R40" s="33">
        <f t="shared" si="1"/>
        <v>82590</v>
      </c>
      <c r="S40" s="46">
        <v>79496</v>
      </c>
      <c r="T40" s="36">
        <f t="shared" si="2"/>
        <v>0.96250000000000002</v>
      </c>
      <c r="U40" s="37">
        <f t="shared" si="3"/>
        <v>10</v>
      </c>
      <c r="V40" s="33">
        <f t="shared" si="4"/>
        <v>77866</v>
      </c>
      <c r="W40" s="37">
        <f>IF(U40&gt;$F$2,$F$2+(U40-$F$2)/2-$E$2,U40-$E$2)</f>
        <v>-1</v>
      </c>
      <c r="X40" s="33">
        <f>ROUND(V40+(V40*$J$2*W40),0)</f>
        <v>77087</v>
      </c>
      <c r="Y40" s="36">
        <f t="shared" si="5"/>
        <v>1.0312504053861222</v>
      </c>
      <c r="Z40" s="31">
        <f t="shared" si="6"/>
        <v>2409</v>
      </c>
      <c r="AA40" s="35"/>
      <c r="AB40" s="47"/>
      <c r="AC40" s="44"/>
    </row>
    <row r="41" spans="1:29" s="38" customFormat="1">
      <c r="A41" s="48" t="s">
        <v>732</v>
      </c>
      <c r="B41" s="31" t="s">
        <v>186</v>
      </c>
      <c r="C41" s="31" t="s">
        <v>220</v>
      </c>
      <c r="D41" s="45" t="s">
        <v>767</v>
      </c>
      <c r="E41" s="31"/>
      <c r="F41" s="32" t="s">
        <v>435</v>
      </c>
      <c r="G41" s="32" t="s">
        <v>722</v>
      </c>
      <c r="H41" s="32" t="s">
        <v>205</v>
      </c>
      <c r="I41" s="32" t="s">
        <v>422</v>
      </c>
      <c r="J41" s="32" t="s">
        <v>424</v>
      </c>
      <c r="K41" s="32">
        <v>61150</v>
      </c>
      <c r="L41" s="31">
        <v>2013</v>
      </c>
      <c r="M41" s="31">
        <v>1</v>
      </c>
      <c r="N41" s="31">
        <v>2012</v>
      </c>
      <c r="O41" s="33">
        <v>55745</v>
      </c>
      <c r="P41" s="34" t="s">
        <v>177</v>
      </c>
      <c r="Q41" s="35">
        <f t="shared" si="7"/>
        <v>0</v>
      </c>
      <c r="R41" s="33">
        <f t="shared" si="1"/>
        <v>55745</v>
      </c>
      <c r="S41" s="46">
        <v>53772</v>
      </c>
      <c r="T41" s="36">
        <f t="shared" si="2"/>
        <v>0.96460000000000001</v>
      </c>
      <c r="U41" s="37">
        <f t="shared" si="3"/>
        <v>7</v>
      </c>
      <c r="V41" s="33">
        <f t="shared" si="4"/>
        <v>52556</v>
      </c>
      <c r="W41" s="37">
        <f>IF(U41&gt;$F$4,$F$4-$E$4,U41-$E$4)</f>
        <v>4</v>
      </c>
      <c r="X41" s="33">
        <f>ROUND(V41+(V41*$J$4*W41),0)</f>
        <v>55709</v>
      </c>
      <c r="Y41" s="36">
        <f t="shared" si="5"/>
        <v>0.96523003464431245</v>
      </c>
      <c r="Z41" s="31">
        <f t="shared" si="6"/>
        <v>-1937</v>
      </c>
      <c r="AA41" s="35"/>
      <c r="AB41" s="47"/>
      <c r="AC41" s="44"/>
    </row>
    <row r="42" spans="1:29" s="38" customFormat="1">
      <c r="A42" s="48" t="s">
        <v>403</v>
      </c>
      <c r="B42" s="31" t="s">
        <v>186</v>
      </c>
      <c r="C42" s="31" t="s">
        <v>220</v>
      </c>
      <c r="D42" s="45" t="s">
        <v>562</v>
      </c>
      <c r="E42" s="31"/>
      <c r="F42" s="32" t="s">
        <v>440</v>
      </c>
      <c r="G42" s="32" t="s">
        <v>722</v>
      </c>
      <c r="H42" s="32"/>
      <c r="I42" s="32" t="s">
        <v>421</v>
      </c>
      <c r="J42" s="32" t="s">
        <v>553</v>
      </c>
      <c r="K42" s="32">
        <v>61140</v>
      </c>
      <c r="L42" s="31">
        <v>2011</v>
      </c>
      <c r="M42" s="31"/>
      <c r="N42" s="31">
        <v>2005</v>
      </c>
      <c r="O42" s="33">
        <v>65523</v>
      </c>
      <c r="P42" s="34" t="s">
        <v>177</v>
      </c>
      <c r="Q42" s="35">
        <f t="shared" si="7"/>
        <v>0</v>
      </c>
      <c r="R42" s="33">
        <f t="shared" si="1"/>
        <v>65523</v>
      </c>
      <c r="S42" s="46">
        <v>61105</v>
      </c>
      <c r="T42" s="36">
        <f t="shared" si="2"/>
        <v>0.93259999999999998</v>
      </c>
      <c r="U42" s="37">
        <f t="shared" si="3"/>
        <v>8</v>
      </c>
      <c r="V42" s="33">
        <f t="shared" si="4"/>
        <v>61775</v>
      </c>
      <c r="W42" s="37">
        <f>IF(U42&gt;$F$3,$F$3-$E$3,U42-$E$3)</f>
        <v>4</v>
      </c>
      <c r="X42" s="33">
        <f>ROUND(V42+(V42*$J$3*W42),0)</f>
        <v>65482</v>
      </c>
      <c r="Y42" s="36">
        <f t="shared" si="5"/>
        <v>0.93315720350630704</v>
      </c>
      <c r="Z42" s="31">
        <f t="shared" si="6"/>
        <v>-4377</v>
      </c>
      <c r="AA42" s="35"/>
      <c r="AB42" s="47"/>
      <c r="AC42" s="44"/>
    </row>
    <row r="43" spans="1:29" s="38" customFormat="1">
      <c r="A43" s="48" t="s">
        <v>458</v>
      </c>
      <c r="B43" s="31" t="s">
        <v>186</v>
      </c>
      <c r="C43" s="31" t="s">
        <v>220</v>
      </c>
      <c r="D43" s="45" t="s">
        <v>555</v>
      </c>
      <c r="E43" s="31"/>
      <c r="F43" s="32" t="s">
        <v>440</v>
      </c>
      <c r="G43" s="32" t="s">
        <v>722</v>
      </c>
      <c r="H43" s="32"/>
      <c r="I43" s="32" t="s">
        <v>421</v>
      </c>
      <c r="J43" s="32" t="s">
        <v>553</v>
      </c>
      <c r="K43" s="32">
        <v>61140</v>
      </c>
      <c r="L43" s="31">
        <v>2009</v>
      </c>
      <c r="M43" s="31"/>
      <c r="N43" s="31">
        <v>2006</v>
      </c>
      <c r="O43" s="33">
        <v>65523</v>
      </c>
      <c r="P43" s="34" t="s">
        <v>177</v>
      </c>
      <c r="Q43" s="35">
        <f t="shared" si="7"/>
        <v>0</v>
      </c>
      <c r="R43" s="33">
        <f t="shared" si="1"/>
        <v>65523</v>
      </c>
      <c r="S43" s="46">
        <v>60415</v>
      </c>
      <c r="T43" s="36">
        <f t="shared" si="2"/>
        <v>0.92200000000000004</v>
      </c>
      <c r="U43" s="37">
        <f t="shared" si="3"/>
        <v>10</v>
      </c>
      <c r="V43" s="33">
        <f t="shared" si="4"/>
        <v>61775</v>
      </c>
      <c r="W43" s="37">
        <f>IF(U43&gt;$F$3,$F$3-$E$3,U43-$E$3)</f>
        <v>4</v>
      </c>
      <c r="X43" s="33">
        <f>ROUND(V43+(V43*$J$3*W43),0)</f>
        <v>65482</v>
      </c>
      <c r="Y43" s="36">
        <f t="shared" si="5"/>
        <v>0.92261995662930274</v>
      </c>
      <c r="Z43" s="31">
        <f t="shared" si="6"/>
        <v>-5067</v>
      </c>
      <c r="AA43" s="35"/>
      <c r="AB43" s="47"/>
      <c r="AC43" s="44"/>
    </row>
    <row r="44" spans="1:29" s="38" customFormat="1">
      <c r="A44" s="48" t="s">
        <v>410</v>
      </c>
      <c r="B44" s="31" t="s">
        <v>186</v>
      </c>
      <c r="C44" s="31" t="s">
        <v>220</v>
      </c>
      <c r="D44" s="45" t="s">
        <v>542</v>
      </c>
      <c r="E44" s="31"/>
      <c r="F44" s="32" t="s">
        <v>440</v>
      </c>
      <c r="G44" s="32" t="s">
        <v>722</v>
      </c>
      <c r="H44" s="32"/>
      <c r="I44" s="32" t="s">
        <v>421</v>
      </c>
      <c r="J44" s="32" t="s">
        <v>426</v>
      </c>
      <c r="K44" s="32">
        <v>61120</v>
      </c>
      <c r="L44" s="31">
        <v>2000</v>
      </c>
      <c r="M44" s="31"/>
      <c r="N44" s="31">
        <v>1990</v>
      </c>
      <c r="O44" s="33">
        <v>82590</v>
      </c>
      <c r="P44" s="34" t="s">
        <v>177</v>
      </c>
      <c r="Q44" s="35">
        <f t="shared" si="7"/>
        <v>0</v>
      </c>
      <c r="R44" s="33">
        <f t="shared" si="1"/>
        <v>82590</v>
      </c>
      <c r="S44" s="46">
        <v>79945</v>
      </c>
      <c r="T44" s="36">
        <f t="shared" si="2"/>
        <v>0.96799999999999997</v>
      </c>
      <c r="U44" s="37">
        <f t="shared" si="3"/>
        <v>19</v>
      </c>
      <c r="V44" s="33">
        <f t="shared" si="4"/>
        <v>77866</v>
      </c>
      <c r="W44" s="37">
        <f>IF(U44&gt;$F$2,$F$2+(U44-$F$2)/2-$E$2,U44-$E$2)</f>
        <v>8</v>
      </c>
      <c r="X44" s="33">
        <f>ROUND(V44+(V44*$J$2*W44),0)</f>
        <v>84095</v>
      </c>
      <c r="Y44" s="36">
        <f t="shared" si="5"/>
        <v>0.95065104940840717</v>
      </c>
      <c r="Z44" s="31">
        <f t="shared" si="6"/>
        <v>-4150</v>
      </c>
      <c r="AA44" s="35"/>
      <c r="AB44" s="47"/>
      <c r="AC44" s="44"/>
    </row>
    <row r="45" spans="1:29" s="38" customFormat="1">
      <c r="A45" s="48" t="s">
        <v>955</v>
      </c>
      <c r="B45" s="31" t="s">
        <v>186</v>
      </c>
      <c r="C45" s="31" t="s">
        <v>220</v>
      </c>
      <c r="D45" s="45" t="s">
        <v>956</v>
      </c>
      <c r="E45" s="31">
        <v>-1</v>
      </c>
      <c r="F45" s="32" t="s">
        <v>957</v>
      </c>
      <c r="G45" s="32" t="s">
        <v>722</v>
      </c>
      <c r="H45" s="32"/>
      <c r="I45" s="32" t="s">
        <v>422</v>
      </c>
      <c r="J45" s="32" t="s">
        <v>424</v>
      </c>
      <c r="K45" s="32">
        <v>61150</v>
      </c>
      <c r="L45" s="31">
        <v>2018</v>
      </c>
      <c r="M45" s="31"/>
      <c r="N45" s="31">
        <v>2015</v>
      </c>
      <c r="O45" s="33">
        <v>55745</v>
      </c>
      <c r="P45" s="34" t="s">
        <v>177</v>
      </c>
      <c r="Q45" s="35">
        <f t="shared" si="7"/>
        <v>-5574.5</v>
      </c>
      <c r="R45" s="33">
        <f t="shared" si="1"/>
        <v>50170.5</v>
      </c>
      <c r="S45" s="46">
        <v>51000</v>
      </c>
      <c r="T45" s="36">
        <f t="shared" si="2"/>
        <v>1.0165</v>
      </c>
      <c r="U45" s="37">
        <f t="shared" si="3"/>
        <v>1</v>
      </c>
      <c r="V45" s="33">
        <f t="shared" si="4"/>
        <v>47301</v>
      </c>
      <c r="W45" s="37">
        <f>IF(U45&gt;$F$4,$F$4-$E$4,U45-$E$4)</f>
        <v>-1</v>
      </c>
      <c r="X45" s="33">
        <f>ROUND(V45+(V45*$J$4*W45),0)</f>
        <v>46591</v>
      </c>
      <c r="Y45" s="36">
        <f t="shared" si="5"/>
        <v>1.0946320104741258</v>
      </c>
      <c r="Z45" s="31">
        <f t="shared" si="6"/>
        <v>4409</v>
      </c>
      <c r="AA45" s="35"/>
      <c r="AB45" s="47"/>
      <c r="AC45" s="44"/>
    </row>
    <row r="46" spans="1:29" s="38" customFormat="1">
      <c r="A46" s="48" t="s">
        <v>415</v>
      </c>
      <c r="B46" s="31" t="s">
        <v>186</v>
      </c>
      <c r="C46" s="31" t="s">
        <v>220</v>
      </c>
      <c r="D46" s="45" t="s">
        <v>543</v>
      </c>
      <c r="E46" s="31"/>
      <c r="F46" s="32" t="s">
        <v>435</v>
      </c>
      <c r="G46" s="32" t="s">
        <v>722</v>
      </c>
      <c r="H46" s="32" t="s">
        <v>205</v>
      </c>
      <c r="I46" s="32" t="s">
        <v>421</v>
      </c>
      <c r="J46" s="32" t="s">
        <v>426</v>
      </c>
      <c r="K46" s="32">
        <v>61120</v>
      </c>
      <c r="L46" s="31">
        <v>2003</v>
      </c>
      <c r="M46" s="31"/>
      <c r="N46" s="31">
        <v>1992</v>
      </c>
      <c r="O46" s="33">
        <v>82590</v>
      </c>
      <c r="P46" s="34" t="s">
        <v>177</v>
      </c>
      <c r="Q46" s="35">
        <f t="shared" si="7"/>
        <v>0</v>
      </c>
      <c r="R46" s="33">
        <f t="shared" si="1"/>
        <v>82590</v>
      </c>
      <c r="S46" s="46">
        <v>95227</v>
      </c>
      <c r="T46" s="36">
        <f t="shared" si="2"/>
        <v>1.153</v>
      </c>
      <c r="U46" s="37">
        <f t="shared" si="3"/>
        <v>16</v>
      </c>
      <c r="V46" s="33">
        <f t="shared" si="4"/>
        <v>77866</v>
      </c>
      <c r="W46" s="37">
        <f>IF(U46&gt;$F$2,$F$2+(U46-$F$2)/2-$E$2,U46-$E$2)</f>
        <v>5</v>
      </c>
      <c r="X46" s="33">
        <f>ROUND(V46+(V46*$J$2*W46),0)</f>
        <v>81759</v>
      </c>
      <c r="Y46" s="36">
        <f t="shared" si="5"/>
        <v>1.1647280421727271</v>
      </c>
      <c r="Z46" s="31">
        <f t="shared" si="6"/>
        <v>13468</v>
      </c>
      <c r="AA46" s="35"/>
      <c r="AB46" s="47"/>
      <c r="AC46" s="44"/>
    </row>
    <row r="47" spans="1:29" s="38" customFormat="1">
      <c r="A47" s="48" t="s">
        <v>1068</v>
      </c>
      <c r="B47" s="31" t="s">
        <v>186</v>
      </c>
      <c r="C47" s="31" t="s">
        <v>206</v>
      </c>
      <c r="D47" s="45" t="s">
        <v>1162</v>
      </c>
      <c r="E47" s="31"/>
      <c r="F47" s="32" t="s">
        <v>437</v>
      </c>
      <c r="G47" s="32" t="s">
        <v>420</v>
      </c>
      <c r="H47" s="32" t="s">
        <v>205</v>
      </c>
      <c r="I47" s="32" t="s">
        <v>420</v>
      </c>
      <c r="J47" s="32" t="s">
        <v>425</v>
      </c>
      <c r="K47" s="32">
        <v>61160</v>
      </c>
      <c r="L47" s="31">
        <v>2017</v>
      </c>
      <c r="M47" s="31"/>
      <c r="N47" s="31">
        <v>2017</v>
      </c>
      <c r="O47" s="33">
        <v>46863</v>
      </c>
      <c r="P47" s="34" t="s">
        <v>158</v>
      </c>
      <c r="Q47" s="35">
        <f t="shared" si="7"/>
        <v>0</v>
      </c>
      <c r="R47" s="33">
        <f t="shared" si="1"/>
        <v>46863</v>
      </c>
      <c r="S47" s="46">
        <v>34004</v>
      </c>
      <c r="T47" s="36">
        <f t="shared" si="2"/>
        <v>0.72560000000000002</v>
      </c>
      <c r="U47" s="37">
        <f t="shared" si="3"/>
        <v>2</v>
      </c>
      <c r="V47" s="33">
        <f t="shared" si="4"/>
        <v>44182</v>
      </c>
      <c r="W47" s="37">
        <f>IF(U47&gt;$F$6,$F$6-$E$6,U47-$E$6)</f>
        <v>0</v>
      </c>
      <c r="X47" s="33">
        <f>ROUND(V47+(V47*$J$6*W47),0)</f>
        <v>44182</v>
      </c>
      <c r="Y47" s="36">
        <f t="shared" si="5"/>
        <v>0.76963469286134623</v>
      </c>
      <c r="Z47" s="31">
        <f t="shared" si="6"/>
        <v>-10178</v>
      </c>
      <c r="AA47" s="35"/>
      <c r="AB47" s="47"/>
      <c r="AC47" s="44"/>
    </row>
    <row r="48" spans="1:29" s="38" customFormat="1">
      <c r="A48" s="48" t="s">
        <v>453</v>
      </c>
      <c r="B48" s="31" t="s">
        <v>186</v>
      </c>
      <c r="C48" s="31" t="s">
        <v>206</v>
      </c>
      <c r="D48" s="45" t="s">
        <v>561</v>
      </c>
      <c r="E48" s="31"/>
      <c r="F48" s="32" t="s">
        <v>435</v>
      </c>
      <c r="G48" s="32" t="s">
        <v>722</v>
      </c>
      <c r="H48" s="32" t="s">
        <v>205</v>
      </c>
      <c r="I48" s="32" t="s">
        <v>421</v>
      </c>
      <c r="J48" s="32" t="s">
        <v>426</v>
      </c>
      <c r="K48" s="32">
        <v>61120</v>
      </c>
      <c r="L48" s="31">
        <v>2018</v>
      </c>
      <c r="M48" s="31"/>
      <c r="N48" s="31">
        <v>2006</v>
      </c>
      <c r="O48" s="33">
        <v>89164</v>
      </c>
      <c r="P48" s="34" t="s">
        <v>158</v>
      </c>
      <c r="Q48" s="35">
        <f t="shared" si="7"/>
        <v>0</v>
      </c>
      <c r="R48" s="33">
        <f t="shared" si="1"/>
        <v>89164</v>
      </c>
      <c r="S48" s="46">
        <v>74093</v>
      </c>
      <c r="T48" s="36">
        <f t="shared" si="2"/>
        <v>0.83099999999999996</v>
      </c>
      <c r="U48" s="37">
        <f t="shared" si="3"/>
        <v>1</v>
      </c>
      <c r="V48" s="33">
        <f t="shared" si="4"/>
        <v>84064</v>
      </c>
      <c r="W48" s="37">
        <f>IF(U48&gt;$F$2,$F$2+(U48-$F$2)/2-$E$2,U48-$E$2)</f>
        <v>-10</v>
      </c>
      <c r="X48" s="33">
        <f>ROUND(V48+(V48*$J$2*W48),0)</f>
        <v>75658</v>
      </c>
      <c r="Y48" s="36">
        <f t="shared" si="5"/>
        <v>0.97931481138808851</v>
      </c>
      <c r="Z48" s="31">
        <f t="shared" si="6"/>
        <v>-1565</v>
      </c>
      <c r="AA48" s="35"/>
      <c r="AB48" s="47"/>
      <c r="AC48" s="44"/>
    </row>
    <row r="49" spans="1:41" s="38" customFormat="1">
      <c r="A49" s="48" t="s">
        <v>658</v>
      </c>
      <c r="B49" s="31" t="s">
        <v>186</v>
      </c>
      <c r="C49" s="31" t="s">
        <v>206</v>
      </c>
      <c r="D49" s="45" t="s">
        <v>670</v>
      </c>
      <c r="E49" s="31"/>
      <c r="F49" s="32" t="s">
        <v>435</v>
      </c>
      <c r="G49" s="32" t="s">
        <v>722</v>
      </c>
      <c r="H49" s="32"/>
      <c r="I49" s="32" t="s">
        <v>421</v>
      </c>
      <c r="J49" s="32" t="s">
        <v>553</v>
      </c>
      <c r="K49" s="32">
        <v>61140</v>
      </c>
      <c r="L49" s="31">
        <v>2017</v>
      </c>
      <c r="M49" s="31"/>
      <c r="N49" s="31">
        <v>2011</v>
      </c>
      <c r="O49" s="33">
        <v>69958</v>
      </c>
      <c r="P49" s="34" t="s">
        <v>158</v>
      </c>
      <c r="Q49" s="35">
        <f t="shared" si="7"/>
        <v>0</v>
      </c>
      <c r="R49" s="33">
        <f t="shared" si="1"/>
        <v>69958</v>
      </c>
      <c r="S49" s="46">
        <v>61363</v>
      </c>
      <c r="T49" s="36">
        <f t="shared" si="2"/>
        <v>0.87709999999999999</v>
      </c>
      <c r="U49" s="37">
        <f t="shared" si="3"/>
        <v>2</v>
      </c>
      <c r="V49" s="33">
        <f t="shared" si="4"/>
        <v>65956</v>
      </c>
      <c r="W49" s="37">
        <f>IF(U49&gt;$F$3,$F$3-$E$3,U49-$E$3)</f>
        <v>-1</v>
      </c>
      <c r="X49" s="33">
        <f>ROUND(V49+(V49*$J$3*W49),0)</f>
        <v>64967</v>
      </c>
      <c r="Y49" s="36">
        <f t="shared" si="5"/>
        <v>0.94452568226945988</v>
      </c>
      <c r="Z49" s="31">
        <f t="shared" si="6"/>
        <v>-3604</v>
      </c>
      <c r="AA49" s="35"/>
      <c r="AB49" s="47"/>
      <c r="AC49" s="44"/>
    </row>
    <row r="50" spans="1:41" s="38" customFormat="1">
      <c r="A50" s="48" t="s">
        <v>247</v>
      </c>
      <c r="B50" s="31" t="s">
        <v>186</v>
      </c>
      <c r="C50" s="31" t="s">
        <v>206</v>
      </c>
      <c r="D50" s="45" t="s">
        <v>505</v>
      </c>
      <c r="E50" s="31"/>
      <c r="F50" s="32" t="s">
        <v>435</v>
      </c>
      <c r="G50" s="32" t="s">
        <v>722</v>
      </c>
      <c r="H50" s="32"/>
      <c r="I50" s="32" t="s">
        <v>421</v>
      </c>
      <c r="J50" s="32" t="s">
        <v>426</v>
      </c>
      <c r="K50" s="32">
        <v>61120</v>
      </c>
      <c r="L50" s="31">
        <v>2007</v>
      </c>
      <c r="M50" s="31"/>
      <c r="N50" s="31">
        <v>1999</v>
      </c>
      <c r="O50" s="33">
        <v>89164</v>
      </c>
      <c r="P50" s="34" t="s">
        <v>158</v>
      </c>
      <c r="Q50" s="35">
        <f t="shared" si="7"/>
        <v>0</v>
      </c>
      <c r="R50" s="33">
        <f t="shared" si="1"/>
        <v>89164</v>
      </c>
      <c r="S50" s="46">
        <v>78918</v>
      </c>
      <c r="T50" s="36">
        <f t="shared" si="2"/>
        <v>0.8851</v>
      </c>
      <c r="U50" s="37">
        <f t="shared" si="3"/>
        <v>12</v>
      </c>
      <c r="V50" s="33">
        <f t="shared" si="4"/>
        <v>84064</v>
      </c>
      <c r="W50" s="37">
        <f>IF(U50&gt;$F$2,$F$2+(U50-$F$2)/2-$E$2,U50-$E$2)</f>
        <v>1</v>
      </c>
      <c r="X50" s="33">
        <f>ROUND(V50+(V50*$J$2*W50),0)</f>
        <v>84905</v>
      </c>
      <c r="Y50" s="36">
        <f t="shared" si="5"/>
        <v>0.92948589600141329</v>
      </c>
      <c r="Z50" s="31">
        <f t="shared" si="6"/>
        <v>-5987</v>
      </c>
      <c r="AA50" s="35"/>
      <c r="AB50" s="47"/>
      <c r="AC50" s="44"/>
    </row>
    <row r="51" spans="1:41" s="38" customFormat="1">
      <c r="A51" s="48" t="s">
        <v>1097</v>
      </c>
      <c r="B51" s="31" t="s">
        <v>186</v>
      </c>
      <c r="C51" s="31" t="s">
        <v>206</v>
      </c>
      <c r="D51" s="45" t="s">
        <v>1189</v>
      </c>
      <c r="E51" s="31"/>
      <c r="F51" s="32" t="s">
        <v>435</v>
      </c>
      <c r="G51" s="32" t="s">
        <v>722</v>
      </c>
      <c r="H51" s="32" t="s">
        <v>205</v>
      </c>
      <c r="I51" s="32" t="s">
        <v>420</v>
      </c>
      <c r="J51" s="32" t="s">
        <v>425</v>
      </c>
      <c r="K51" s="32">
        <v>61160</v>
      </c>
      <c r="L51" s="31">
        <v>2017</v>
      </c>
      <c r="M51" s="31"/>
      <c r="N51" s="31">
        <v>2017</v>
      </c>
      <c r="O51" s="33">
        <v>46863</v>
      </c>
      <c r="P51" s="34" t="s">
        <v>158</v>
      </c>
      <c r="Q51" s="35">
        <f t="shared" si="7"/>
        <v>0</v>
      </c>
      <c r="R51" s="33">
        <f t="shared" si="1"/>
        <v>46863</v>
      </c>
      <c r="S51" s="46">
        <v>41440</v>
      </c>
      <c r="T51" s="36">
        <f t="shared" si="2"/>
        <v>0.88429999999999997</v>
      </c>
      <c r="U51" s="37">
        <f t="shared" si="3"/>
        <v>2</v>
      </c>
      <c r="V51" s="33">
        <f t="shared" si="4"/>
        <v>44182</v>
      </c>
      <c r="W51" s="37">
        <f>IF(U51&gt;$F$6,$F$6-$E$6,U51-$E$6)</f>
        <v>0</v>
      </c>
      <c r="X51" s="33">
        <f>ROUND(V51+(V51*$J$6*W51),0)</f>
        <v>44182</v>
      </c>
      <c r="Y51" s="36">
        <f t="shared" si="5"/>
        <v>0.93793852700194646</v>
      </c>
      <c r="Z51" s="31">
        <f t="shared" si="6"/>
        <v>-2742</v>
      </c>
      <c r="AA51" s="35"/>
      <c r="AB51" s="47"/>
      <c r="AC51" s="44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s="38" customFormat="1">
      <c r="A52" s="48" t="s">
        <v>654</v>
      </c>
      <c r="B52" s="31" t="s">
        <v>186</v>
      </c>
      <c r="C52" s="31" t="s">
        <v>206</v>
      </c>
      <c r="D52" s="45" t="s">
        <v>866</v>
      </c>
      <c r="E52" s="31"/>
      <c r="F52" s="32" t="s">
        <v>435</v>
      </c>
      <c r="G52" s="32" t="s">
        <v>722</v>
      </c>
      <c r="H52" s="32" t="s">
        <v>205</v>
      </c>
      <c r="I52" s="32" t="s">
        <v>421</v>
      </c>
      <c r="J52" s="32" t="s">
        <v>553</v>
      </c>
      <c r="K52" s="32">
        <v>61140</v>
      </c>
      <c r="L52" s="31">
        <v>2018</v>
      </c>
      <c r="M52" s="31"/>
      <c r="N52" s="31">
        <v>2011</v>
      </c>
      <c r="O52" s="33">
        <v>69958</v>
      </c>
      <c r="P52" s="34" t="s">
        <v>158</v>
      </c>
      <c r="Q52" s="35">
        <f t="shared" si="7"/>
        <v>0</v>
      </c>
      <c r="R52" s="33">
        <f t="shared" si="1"/>
        <v>69958</v>
      </c>
      <c r="S52" s="46">
        <v>61711</v>
      </c>
      <c r="T52" s="36">
        <f t="shared" si="2"/>
        <v>0.8821</v>
      </c>
      <c r="U52" s="37">
        <f t="shared" si="3"/>
        <v>1</v>
      </c>
      <c r="V52" s="33">
        <f t="shared" si="4"/>
        <v>65956</v>
      </c>
      <c r="W52" s="37">
        <f>IF(U52&gt;$F$3,$F$3-$E$3,U52-$E$3)</f>
        <v>-2</v>
      </c>
      <c r="X52" s="33">
        <f>ROUND(V52+(V52*$J$3*W52),0)</f>
        <v>63977</v>
      </c>
      <c r="Y52" s="36">
        <f t="shared" si="5"/>
        <v>0.96458102130453127</v>
      </c>
      <c r="Z52" s="31">
        <f t="shared" si="6"/>
        <v>-2266</v>
      </c>
      <c r="AA52" s="35"/>
      <c r="AB52" s="47"/>
      <c r="AC52" s="44"/>
    </row>
    <row r="53" spans="1:41" s="38" customFormat="1">
      <c r="A53" s="48" t="s">
        <v>990</v>
      </c>
      <c r="B53" s="31" t="s">
        <v>186</v>
      </c>
      <c r="C53" s="31" t="s">
        <v>206</v>
      </c>
      <c r="D53" s="45" t="s">
        <v>1058</v>
      </c>
      <c r="E53" s="31"/>
      <c r="F53" s="32" t="s">
        <v>435</v>
      </c>
      <c r="G53" s="32" t="s">
        <v>722</v>
      </c>
      <c r="H53" s="32" t="s">
        <v>205</v>
      </c>
      <c r="I53" s="32" t="s">
        <v>422</v>
      </c>
      <c r="J53" s="32" t="s">
        <v>424</v>
      </c>
      <c r="K53" s="32">
        <v>61150</v>
      </c>
      <c r="L53" s="31">
        <v>2016</v>
      </c>
      <c r="M53" s="31"/>
      <c r="N53" s="31">
        <v>2016</v>
      </c>
      <c r="O53" s="33">
        <v>59470</v>
      </c>
      <c r="P53" s="34" t="s">
        <v>158</v>
      </c>
      <c r="Q53" s="35">
        <f t="shared" si="7"/>
        <v>0</v>
      </c>
      <c r="R53" s="33">
        <f t="shared" si="1"/>
        <v>59470</v>
      </c>
      <c r="S53" s="46">
        <v>52732</v>
      </c>
      <c r="T53" s="36">
        <f t="shared" si="2"/>
        <v>0.88670000000000004</v>
      </c>
      <c r="U53" s="37">
        <f t="shared" si="3"/>
        <v>3</v>
      </c>
      <c r="V53" s="33">
        <f t="shared" si="4"/>
        <v>56068</v>
      </c>
      <c r="W53" s="37">
        <f>IF(U53&gt;$F$4,$F$4-$E$4,U53-$E$4)</f>
        <v>1</v>
      </c>
      <c r="X53" s="33">
        <f>ROUND(V53+(V53*$J$4*W53),0)</f>
        <v>56909</v>
      </c>
      <c r="Y53" s="36">
        <f t="shared" si="5"/>
        <v>0.92660211917271429</v>
      </c>
      <c r="Z53" s="31">
        <f t="shared" si="6"/>
        <v>-4177</v>
      </c>
      <c r="AA53" s="35"/>
      <c r="AB53" s="47"/>
      <c r="AC53" s="44"/>
    </row>
    <row r="54" spans="1:41" s="38" customFormat="1">
      <c r="A54" s="48" t="s">
        <v>332</v>
      </c>
      <c r="B54" s="31" t="s">
        <v>186</v>
      </c>
      <c r="C54" s="31" t="s">
        <v>206</v>
      </c>
      <c r="D54" s="45" t="s">
        <v>73</v>
      </c>
      <c r="E54" s="31"/>
      <c r="F54" s="32" t="s">
        <v>435</v>
      </c>
      <c r="G54" s="32" t="s">
        <v>722</v>
      </c>
      <c r="H54" s="32"/>
      <c r="I54" s="32" t="s">
        <v>421</v>
      </c>
      <c r="J54" s="32" t="s">
        <v>426</v>
      </c>
      <c r="K54" s="32">
        <v>61120</v>
      </c>
      <c r="L54" s="31">
        <v>2005</v>
      </c>
      <c r="M54" s="31"/>
      <c r="N54" s="31">
        <v>1996</v>
      </c>
      <c r="O54" s="33">
        <v>89164</v>
      </c>
      <c r="P54" s="34" t="s">
        <v>158</v>
      </c>
      <c r="Q54" s="35">
        <f t="shared" si="7"/>
        <v>0</v>
      </c>
      <c r="R54" s="33">
        <f t="shared" si="1"/>
        <v>89164</v>
      </c>
      <c r="S54" s="46">
        <v>78275</v>
      </c>
      <c r="T54" s="36">
        <f t="shared" si="2"/>
        <v>0.87790000000000001</v>
      </c>
      <c r="U54" s="37">
        <f t="shared" si="3"/>
        <v>14</v>
      </c>
      <c r="V54" s="33">
        <f t="shared" si="4"/>
        <v>84064</v>
      </c>
      <c r="W54" s="37">
        <f>IF(U54&gt;$F$2,$F$2+(U54-$F$2)/2-$E$2,U54-$E$2)</f>
        <v>3</v>
      </c>
      <c r="X54" s="33">
        <f>ROUND(V54+(V54*$J$2*W54),0)</f>
        <v>86586</v>
      </c>
      <c r="Y54" s="36">
        <f t="shared" si="5"/>
        <v>0.90401450580925324</v>
      </c>
      <c r="Z54" s="31">
        <f t="shared" si="6"/>
        <v>-8311</v>
      </c>
      <c r="AA54" s="35"/>
      <c r="AB54" s="47"/>
      <c r="AC54" s="44"/>
    </row>
    <row r="55" spans="1:41" s="38" customFormat="1">
      <c r="A55" s="48" t="s">
        <v>785</v>
      </c>
      <c r="B55" s="31" t="s">
        <v>186</v>
      </c>
      <c r="C55" s="31" t="s">
        <v>206</v>
      </c>
      <c r="D55" s="45" t="s">
        <v>902</v>
      </c>
      <c r="E55" s="31"/>
      <c r="F55" s="32" t="s">
        <v>435</v>
      </c>
      <c r="G55" s="32" t="s">
        <v>722</v>
      </c>
      <c r="H55" s="32" t="s">
        <v>205</v>
      </c>
      <c r="I55" s="32" t="s">
        <v>422</v>
      </c>
      <c r="J55" s="32" t="s">
        <v>424</v>
      </c>
      <c r="K55" s="32">
        <v>61150</v>
      </c>
      <c r="L55" s="31">
        <v>2013</v>
      </c>
      <c r="M55" s="31"/>
      <c r="N55" s="31">
        <v>2013</v>
      </c>
      <c r="O55" s="33">
        <v>59470</v>
      </c>
      <c r="P55" s="34" t="s">
        <v>158</v>
      </c>
      <c r="Q55" s="35">
        <f t="shared" si="7"/>
        <v>0</v>
      </c>
      <c r="R55" s="33">
        <f t="shared" si="1"/>
        <v>59470</v>
      </c>
      <c r="S55" s="46">
        <v>54423</v>
      </c>
      <c r="T55" s="36">
        <f t="shared" si="2"/>
        <v>0.91510000000000002</v>
      </c>
      <c r="U55" s="37">
        <f t="shared" si="3"/>
        <v>6</v>
      </c>
      <c r="V55" s="33">
        <f t="shared" si="4"/>
        <v>56068</v>
      </c>
      <c r="W55" s="37">
        <f>IF(U55&gt;$F$4,$F$4-$E$4,U55-$E$4)</f>
        <v>4</v>
      </c>
      <c r="X55" s="33">
        <f>ROUND(V55+(V55*$J$4*W55),0)</f>
        <v>59432</v>
      </c>
      <c r="Y55" s="36">
        <f t="shared" si="5"/>
        <v>0.91571880468434519</v>
      </c>
      <c r="Z55" s="31">
        <f t="shared" si="6"/>
        <v>-5009</v>
      </c>
      <c r="AA55" s="35"/>
      <c r="AB55" s="47"/>
      <c r="AC55" s="44"/>
    </row>
    <row r="56" spans="1:41" s="38" customFormat="1">
      <c r="A56" s="48" t="s">
        <v>395</v>
      </c>
      <c r="B56" s="31" t="s">
        <v>186</v>
      </c>
      <c r="C56" s="31" t="s">
        <v>206</v>
      </c>
      <c r="D56" s="45" t="s">
        <v>129</v>
      </c>
      <c r="E56" s="31"/>
      <c r="F56" s="32" t="s">
        <v>435</v>
      </c>
      <c r="G56" s="32" t="s">
        <v>722</v>
      </c>
      <c r="H56" s="32" t="s">
        <v>205</v>
      </c>
      <c r="I56" s="32" t="s">
        <v>421</v>
      </c>
      <c r="J56" s="32" t="s">
        <v>426</v>
      </c>
      <c r="K56" s="32">
        <v>61120</v>
      </c>
      <c r="L56" s="31">
        <v>2007</v>
      </c>
      <c r="M56" s="31"/>
      <c r="N56" s="31">
        <v>1999</v>
      </c>
      <c r="O56" s="33">
        <v>89164</v>
      </c>
      <c r="P56" s="34" t="s">
        <v>158</v>
      </c>
      <c r="Q56" s="35">
        <f t="shared" si="7"/>
        <v>0</v>
      </c>
      <c r="R56" s="33">
        <f t="shared" si="1"/>
        <v>89164</v>
      </c>
      <c r="S56" s="46">
        <v>67996</v>
      </c>
      <c r="T56" s="36">
        <f t="shared" si="2"/>
        <v>0.76259999999999994</v>
      </c>
      <c r="U56" s="37">
        <f t="shared" si="3"/>
        <v>12</v>
      </c>
      <c r="V56" s="33">
        <f t="shared" si="4"/>
        <v>84064</v>
      </c>
      <c r="W56" s="37">
        <f>IF(U56&gt;$F$2,$F$2+(U56-$F$2)/2-$E$2,U56-$E$2)</f>
        <v>1</v>
      </c>
      <c r="X56" s="33">
        <f>ROUND(V56+(V56*$J$2*W56),0)</f>
        <v>84905</v>
      </c>
      <c r="Y56" s="36">
        <f t="shared" si="5"/>
        <v>0.80084800659560684</v>
      </c>
      <c r="Z56" s="31">
        <f t="shared" si="6"/>
        <v>-16909</v>
      </c>
      <c r="AA56" s="35"/>
      <c r="AB56" s="47"/>
      <c r="AC56" s="44"/>
    </row>
    <row r="57" spans="1:41" s="38" customFormat="1">
      <c r="A57" s="48" t="s">
        <v>786</v>
      </c>
      <c r="B57" s="31" t="s">
        <v>186</v>
      </c>
      <c r="C57" s="31" t="s">
        <v>206</v>
      </c>
      <c r="D57" s="45" t="s">
        <v>901</v>
      </c>
      <c r="E57" s="31"/>
      <c r="F57" s="32" t="s">
        <v>435</v>
      </c>
      <c r="G57" s="32" t="s">
        <v>722</v>
      </c>
      <c r="H57" s="32"/>
      <c r="I57" s="32" t="s">
        <v>422</v>
      </c>
      <c r="J57" s="32" t="s">
        <v>424</v>
      </c>
      <c r="K57" s="32">
        <v>61150</v>
      </c>
      <c r="L57" s="31">
        <v>2013</v>
      </c>
      <c r="M57" s="31"/>
      <c r="N57" s="31">
        <v>2013</v>
      </c>
      <c r="O57" s="33">
        <v>59470</v>
      </c>
      <c r="P57" s="34" t="s">
        <v>158</v>
      </c>
      <c r="Q57" s="35">
        <f t="shared" si="7"/>
        <v>0</v>
      </c>
      <c r="R57" s="33">
        <f t="shared" si="1"/>
        <v>59470</v>
      </c>
      <c r="S57" s="46">
        <v>54317</v>
      </c>
      <c r="T57" s="36">
        <f t="shared" si="2"/>
        <v>0.91339999999999999</v>
      </c>
      <c r="U57" s="37">
        <f t="shared" si="3"/>
        <v>6</v>
      </c>
      <c r="V57" s="33">
        <f t="shared" si="4"/>
        <v>56068</v>
      </c>
      <c r="W57" s="37">
        <f>IF(U57&gt;$F$4,$F$4-$E$4,U57-$E$4)</f>
        <v>4</v>
      </c>
      <c r="X57" s="33">
        <f>ROUND(V57+(V57*$J$4*W57),0)</f>
        <v>59432</v>
      </c>
      <c r="Y57" s="36">
        <f t="shared" si="5"/>
        <v>0.91393525373536144</v>
      </c>
      <c r="Z57" s="31">
        <f t="shared" si="6"/>
        <v>-5115</v>
      </c>
      <c r="AA57" s="35"/>
      <c r="AB57" s="47"/>
      <c r="AC57" s="44"/>
    </row>
    <row r="58" spans="1:41" s="38" customFormat="1">
      <c r="A58" s="48" t="s">
        <v>509</v>
      </c>
      <c r="B58" s="31" t="s">
        <v>186</v>
      </c>
      <c r="C58" s="31" t="s">
        <v>204</v>
      </c>
      <c r="D58" s="45" t="s">
        <v>589</v>
      </c>
      <c r="E58" s="31"/>
      <c r="F58" s="32" t="s">
        <v>437</v>
      </c>
      <c r="G58" s="32" t="s">
        <v>420</v>
      </c>
      <c r="H58" s="32" t="s">
        <v>205</v>
      </c>
      <c r="I58" s="32" t="s">
        <v>420</v>
      </c>
      <c r="J58" s="32" t="s">
        <v>425</v>
      </c>
      <c r="K58" s="32">
        <v>61160</v>
      </c>
      <c r="L58" s="31">
        <v>2008</v>
      </c>
      <c r="M58" s="31"/>
      <c r="N58" s="31">
        <v>2008</v>
      </c>
      <c r="O58" s="33">
        <v>45408</v>
      </c>
      <c r="P58" s="34" t="s">
        <v>159</v>
      </c>
      <c r="Q58" s="35">
        <f t="shared" si="7"/>
        <v>0</v>
      </c>
      <c r="R58" s="33">
        <f t="shared" si="1"/>
        <v>45408</v>
      </c>
      <c r="S58" s="46">
        <v>40727</v>
      </c>
      <c r="T58" s="36">
        <f t="shared" si="2"/>
        <v>0.89690000000000003</v>
      </c>
      <c r="U58" s="37">
        <f t="shared" si="3"/>
        <v>11</v>
      </c>
      <c r="V58" s="33">
        <f t="shared" si="4"/>
        <v>42811</v>
      </c>
      <c r="W58" s="37">
        <f>IF(U58&gt;$F$6,$F$6-$E$6,U58-$E$6)</f>
        <v>4</v>
      </c>
      <c r="X58" s="33">
        <f>ROUND(V58+(V58*$J$6*W58),0)</f>
        <v>45380</v>
      </c>
      <c r="Y58" s="36">
        <f t="shared" si="5"/>
        <v>0.89746584398413398</v>
      </c>
      <c r="Z58" s="31">
        <f t="shared" si="6"/>
        <v>-4653</v>
      </c>
      <c r="AA58" s="35"/>
      <c r="AB58" s="47"/>
      <c r="AC58" s="44"/>
    </row>
    <row r="59" spans="1:41" s="38" customFormat="1">
      <c r="A59" s="48" t="s">
        <v>988</v>
      </c>
      <c r="B59" s="31" t="s">
        <v>186</v>
      </c>
      <c r="C59" s="31" t="s">
        <v>204</v>
      </c>
      <c r="D59" s="45" t="s">
        <v>989</v>
      </c>
      <c r="E59" s="31"/>
      <c r="F59" s="32" t="s">
        <v>435</v>
      </c>
      <c r="G59" s="32" t="s">
        <v>722</v>
      </c>
      <c r="H59" s="32"/>
      <c r="I59" s="32" t="s">
        <v>422</v>
      </c>
      <c r="J59" s="32" t="s">
        <v>424</v>
      </c>
      <c r="K59" s="32">
        <v>61150</v>
      </c>
      <c r="L59" s="31">
        <v>2016</v>
      </c>
      <c r="M59" s="31"/>
      <c r="N59" s="31">
        <v>2016</v>
      </c>
      <c r="O59" s="33">
        <v>58492</v>
      </c>
      <c r="P59" s="34" t="s">
        <v>159</v>
      </c>
      <c r="Q59" s="35">
        <f t="shared" si="7"/>
        <v>0</v>
      </c>
      <c r="R59" s="33">
        <f t="shared" si="1"/>
        <v>58492</v>
      </c>
      <c r="S59" s="46">
        <v>52661</v>
      </c>
      <c r="T59" s="36">
        <f t="shared" si="2"/>
        <v>0.90029999999999999</v>
      </c>
      <c r="U59" s="37">
        <f t="shared" si="3"/>
        <v>3</v>
      </c>
      <c r="V59" s="33">
        <f t="shared" si="4"/>
        <v>55146</v>
      </c>
      <c r="W59" s="37">
        <f>IF(U59&gt;$F$4,$F$4-$E$4,U59-$E$4)</f>
        <v>1</v>
      </c>
      <c r="X59" s="33">
        <f>ROUND(V59+(V59*$J$4*W59),0)</f>
        <v>55973</v>
      </c>
      <c r="Y59" s="36">
        <f t="shared" si="5"/>
        <v>0.9408286137959373</v>
      </c>
      <c r="Z59" s="31">
        <f t="shared" si="6"/>
        <v>-3312</v>
      </c>
      <c r="AA59" s="35"/>
      <c r="AB59" s="47"/>
      <c r="AC59" s="44"/>
    </row>
    <row r="60" spans="1:41" s="38" customFormat="1">
      <c r="A60" s="48" t="s">
        <v>254</v>
      </c>
      <c r="B60" s="31" t="s">
        <v>186</v>
      </c>
      <c r="C60" s="31" t="s">
        <v>204</v>
      </c>
      <c r="D60" s="45" t="s">
        <v>1</v>
      </c>
      <c r="E60" s="31"/>
      <c r="F60" s="32" t="s">
        <v>435</v>
      </c>
      <c r="G60" s="32" t="s">
        <v>722</v>
      </c>
      <c r="H60" s="32"/>
      <c r="I60" s="32" t="s">
        <v>421</v>
      </c>
      <c r="J60" s="32" t="s">
        <v>426</v>
      </c>
      <c r="K60" s="32">
        <v>61120</v>
      </c>
      <c r="L60" s="31">
        <v>2010</v>
      </c>
      <c r="M60" s="31"/>
      <c r="N60" s="31">
        <v>1995</v>
      </c>
      <c r="O60" s="33">
        <v>84868</v>
      </c>
      <c r="P60" s="34" t="s">
        <v>159</v>
      </c>
      <c r="Q60" s="35">
        <f t="shared" si="7"/>
        <v>0</v>
      </c>
      <c r="R60" s="33">
        <f t="shared" si="1"/>
        <v>84868</v>
      </c>
      <c r="S60" s="46">
        <v>65587</v>
      </c>
      <c r="T60" s="36">
        <f t="shared" si="2"/>
        <v>0.77280000000000004</v>
      </c>
      <c r="U60" s="37">
        <f t="shared" si="3"/>
        <v>9</v>
      </c>
      <c r="V60" s="33">
        <f t="shared" si="4"/>
        <v>80014</v>
      </c>
      <c r="W60" s="37">
        <f>IF(U60&gt;$F$2,$F$2+(U60-$F$2)/2-$E$2,U60-$E$2)</f>
        <v>-2</v>
      </c>
      <c r="X60" s="33">
        <f>ROUND(V60+(V60*$J$2*W60),0)</f>
        <v>78414</v>
      </c>
      <c r="Y60" s="36">
        <f t="shared" si="5"/>
        <v>0.83641951692299843</v>
      </c>
      <c r="Z60" s="31">
        <f t="shared" si="6"/>
        <v>-12827</v>
      </c>
      <c r="AA60" s="35"/>
      <c r="AB60" s="47"/>
      <c r="AC60" s="44"/>
    </row>
    <row r="61" spans="1:41" s="38" customFormat="1">
      <c r="A61" s="48" t="s">
        <v>516</v>
      </c>
      <c r="B61" s="31" t="s">
        <v>186</v>
      </c>
      <c r="C61" s="31" t="s">
        <v>204</v>
      </c>
      <c r="D61" s="45" t="s">
        <v>586</v>
      </c>
      <c r="E61" s="31"/>
      <c r="F61" s="32" t="s">
        <v>435</v>
      </c>
      <c r="G61" s="32" t="s">
        <v>722</v>
      </c>
      <c r="H61" s="32" t="s">
        <v>205</v>
      </c>
      <c r="I61" s="32" t="s">
        <v>422</v>
      </c>
      <c r="J61" s="32" t="s">
        <v>424</v>
      </c>
      <c r="K61" s="32">
        <v>61150</v>
      </c>
      <c r="L61" s="31">
        <v>2015</v>
      </c>
      <c r="M61" s="31"/>
      <c r="N61" s="31">
        <v>2008</v>
      </c>
      <c r="O61" s="33">
        <v>58492</v>
      </c>
      <c r="P61" s="34" t="s">
        <v>159</v>
      </c>
      <c r="Q61" s="35">
        <f t="shared" si="7"/>
        <v>0</v>
      </c>
      <c r="R61" s="33">
        <f t="shared" si="1"/>
        <v>58492</v>
      </c>
      <c r="S61" s="46">
        <v>53772</v>
      </c>
      <c r="T61" s="36">
        <f t="shared" si="2"/>
        <v>0.91930000000000001</v>
      </c>
      <c r="U61" s="37">
        <f t="shared" si="3"/>
        <v>4</v>
      </c>
      <c r="V61" s="33">
        <f t="shared" si="4"/>
        <v>55146</v>
      </c>
      <c r="W61" s="37">
        <f>IF(U61&gt;$F$4,$F$4-$E$4,U61-$E$4)</f>
        <v>2</v>
      </c>
      <c r="X61" s="33">
        <f>ROUND(V61+(V61*$J$4*W61),0)</f>
        <v>56800</v>
      </c>
      <c r="Y61" s="36">
        <f t="shared" si="5"/>
        <v>0.94669014084507042</v>
      </c>
      <c r="Z61" s="31">
        <f t="shared" si="6"/>
        <v>-3028</v>
      </c>
      <c r="AA61" s="35"/>
      <c r="AB61" s="47"/>
      <c r="AC61" s="44"/>
    </row>
    <row r="62" spans="1:41" s="38" customFormat="1">
      <c r="A62" s="48" t="s">
        <v>264</v>
      </c>
      <c r="B62" s="31" t="s">
        <v>186</v>
      </c>
      <c r="C62" s="31" t="s">
        <v>204</v>
      </c>
      <c r="D62" s="45" t="s">
        <v>13</v>
      </c>
      <c r="E62" s="31"/>
      <c r="F62" s="32" t="s">
        <v>435</v>
      </c>
      <c r="G62" s="32" t="s">
        <v>722</v>
      </c>
      <c r="H62" s="32"/>
      <c r="I62" s="32" t="s">
        <v>421</v>
      </c>
      <c r="J62" s="32" t="s">
        <v>553</v>
      </c>
      <c r="K62" s="32">
        <v>61140</v>
      </c>
      <c r="L62" s="31">
        <v>2004</v>
      </c>
      <c r="M62" s="31"/>
      <c r="N62" s="31">
        <v>1983</v>
      </c>
      <c r="O62" s="33">
        <v>66299</v>
      </c>
      <c r="P62" s="34" t="s">
        <v>159</v>
      </c>
      <c r="Q62" s="35">
        <f t="shared" si="7"/>
        <v>0</v>
      </c>
      <c r="R62" s="33">
        <f t="shared" si="1"/>
        <v>66299</v>
      </c>
      <c r="S62" s="46">
        <v>59833</v>
      </c>
      <c r="T62" s="36">
        <f t="shared" si="2"/>
        <v>0.90249999999999997</v>
      </c>
      <c r="U62" s="37">
        <f t="shared" si="3"/>
        <v>15</v>
      </c>
      <c r="V62" s="33">
        <f t="shared" si="4"/>
        <v>62507</v>
      </c>
      <c r="W62" s="37">
        <f>IF(U62&gt;$F$3,$F$3-$E$3,U62-$E$3)</f>
        <v>4</v>
      </c>
      <c r="X62" s="33">
        <f>ROUND(V62+(V62*$J$3*W62),0)</f>
        <v>66257</v>
      </c>
      <c r="Y62" s="36">
        <f t="shared" si="5"/>
        <v>0.9030442066498634</v>
      </c>
      <c r="Z62" s="31">
        <f t="shared" si="6"/>
        <v>-6424</v>
      </c>
      <c r="AA62" s="35"/>
      <c r="AB62" s="47"/>
      <c r="AC62" s="44"/>
    </row>
    <row r="63" spans="1:41" s="38" customFormat="1">
      <c r="A63" s="48" t="s">
        <v>1212</v>
      </c>
      <c r="B63" s="31" t="s">
        <v>186</v>
      </c>
      <c r="C63" s="31" t="s">
        <v>204</v>
      </c>
      <c r="D63" s="45" t="s">
        <v>1213</v>
      </c>
      <c r="E63" s="31"/>
      <c r="F63" s="32" t="s">
        <v>435</v>
      </c>
      <c r="G63" s="32" t="s">
        <v>722</v>
      </c>
      <c r="H63" s="32"/>
      <c r="I63" s="32" t="s">
        <v>422</v>
      </c>
      <c r="J63" s="32" t="s">
        <v>424</v>
      </c>
      <c r="K63" s="32">
        <v>61150</v>
      </c>
      <c r="L63" s="31">
        <v>2018</v>
      </c>
      <c r="M63" s="31"/>
      <c r="N63" s="31">
        <v>2018</v>
      </c>
      <c r="O63" s="33">
        <v>58492</v>
      </c>
      <c r="P63" s="34" t="s">
        <v>159</v>
      </c>
      <c r="Q63" s="35">
        <f t="shared" si="7"/>
        <v>0</v>
      </c>
      <c r="R63" s="33">
        <f t="shared" si="1"/>
        <v>58492</v>
      </c>
      <c r="S63" s="46">
        <v>51000</v>
      </c>
      <c r="T63" s="36">
        <f t="shared" si="2"/>
        <v>0.87190000000000001</v>
      </c>
      <c r="U63" s="37">
        <f t="shared" si="3"/>
        <v>1</v>
      </c>
      <c r="V63" s="33">
        <f t="shared" si="4"/>
        <v>55146</v>
      </c>
      <c r="W63" s="37">
        <f>IF(U63&gt;$F$4,$F$4-$E$4,U63-$E$4)</f>
        <v>-1</v>
      </c>
      <c r="X63" s="33">
        <f>ROUND(V63+(V63*$J$4*W63),0)</f>
        <v>54319</v>
      </c>
      <c r="Y63" s="36">
        <f t="shared" si="5"/>
        <v>0.93889799149468878</v>
      </c>
      <c r="Z63" s="31">
        <f t="shared" si="6"/>
        <v>-3319</v>
      </c>
      <c r="AA63" s="35"/>
      <c r="AB63" s="47"/>
      <c r="AC63" s="44"/>
    </row>
    <row r="64" spans="1:41" s="38" customFormat="1">
      <c r="A64" s="48" t="s">
        <v>267</v>
      </c>
      <c r="B64" s="31" t="s">
        <v>186</v>
      </c>
      <c r="C64" s="31" t="s">
        <v>204</v>
      </c>
      <c r="D64" s="45" t="s">
        <v>16</v>
      </c>
      <c r="E64" s="31"/>
      <c r="F64" s="32" t="s">
        <v>435</v>
      </c>
      <c r="G64" s="32" t="s">
        <v>722</v>
      </c>
      <c r="H64" s="32"/>
      <c r="I64" s="32" t="s">
        <v>421</v>
      </c>
      <c r="J64" s="32" t="s">
        <v>426</v>
      </c>
      <c r="K64" s="32">
        <v>61120</v>
      </c>
      <c r="L64" s="31">
        <v>2010</v>
      </c>
      <c r="M64" s="31"/>
      <c r="N64" s="31">
        <v>2001</v>
      </c>
      <c r="O64" s="33">
        <v>84868</v>
      </c>
      <c r="P64" s="34" t="s">
        <v>159</v>
      </c>
      <c r="Q64" s="35">
        <f t="shared" si="7"/>
        <v>0</v>
      </c>
      <c r="R64" s="33">
        <f t="shared" si="1"/>
        <v>84868</v>
      </c>
      <c r="S64" s="46">
        <v>80062</v>
      </c>
      <c r="T64" s="36">
        <f t="shared" si="2"/>
        <v>0.94340000000000002</v>
      </c>
      <c r="U64" s="37">
        <f t="shared" si="3"/>
        <v>9</v>
      </c>
      <c r="V64" s="33">
        <f t="shared" si="4"/>
        <v>80014</v>
      </c>
      <c r="W64" s="37">
        <f>IF(U64&gt;$F$2,$F$2+(U64-$F$2)/2-$E$2,U64-$E$2)</f>
        <v>-2</v>
      </c>
      <c r="X64" s="33">
        <f>ROUND(V64+(V64*$J$2*W64),0)</f>
        <v>78414</v>
      </c>
      <c r="Y64" s="36">
        <f t="shared" si="5"/>
        <v>1.0210166551891244</v>
      </c>
      <c r="Z64" s="31">
        <f t="shared" si="6"/>
        <v>1648</v>
      </c>
      <c r="AA64" s="35"/>
      <c r="AB64" s="47"/>
      <c r="AC64" s="44"/>
    </row>
    <row r="65" spans="1:29" s="38" customFormat="1">
      <c r="A65" s="48" t="s">
        <v>1092</v>
      </c>
      <c r="B65" s="31" t="s">
        <v>186</v>
      </c>
      <c r="C65" s="31" t="s">
        <v>204</v>
      </c>
      <c r="D65" s="45" t="s">
        <v>1096</v>
      </c>
      <c r="E65" s="31"/>
      <c r="F65" s="32" t="s">
        <v>435</v>
      </c>
      <c r="G65" s="32" t="s">
        <v>722</v>
      </c>
      <c r="H65" s="32" t="s">
        <v>205</v>
      </c>
      <c r="I65" s="32" t="s">
        <v>422</v>
      </c>
      <c r="J65" s="32" t="s">
        <v>424</v>
      </c>
      <c r="K65" s="32">
        <v>61150</v>
      </c>
      <c r="L65" s="31">
        <v>2017</v>
      </c>
      <c r="M65" s="31"/>
      <c r="N65" s="31">
        <v>2017</v>
      </c>
      <c r="O65" s="33">
        <v>58492</v>
      </c>
      <c r="P65" s="34" t="s">
        <v>159</v>
      </c>
      <c r="Q65" s="35">
        <f t="shared" si="7"/>
        <v>0</v>
      </c>
      <c r="R65" s="33">
        <f t="shared" si="1"/>
        <v>58492</v>
      </c>
      <c r="S65" s="46">
        <v>51498</v>
      </c>
      <c r="T65" s="36">
        <f t="shared" si="2"/>
        <v>0.88039999999999996</v>
      </c>
      <c r="U65" s="37">
        <f t="shared" si="3"/>
        <v>2</v>
      </c>
      <c r="V65" s="33">
        <f t="shared" si="4"/>
        <v>55146</v>
      </c>
      <c r="W65" s="37">
        <f>IF(U65&gt;$F$4,$F$4-$E$4,U65-$E$4)</f>
        <v>0</v>
      </c>
      <c r="X65" s="33">
        <f>ROUND(V65+(V65*$J$4*W65),0)</f>
        <v>55146</v>
      </c>
      <c r="Y65" s="36">
        <f t="shared" si="5"/>
        <v>0.93384832988793387</v>
      </c>
      <c r="Z65" s="31">
        <f t="shared" si="6"/>
        <v>-3648</v>
      </c>
      <c r="AA65" s="35"/>
      <c r="AB65" s="47"/>
      <c r="AC65" s="44"/>
    </row>
    <row r="66" spans="1:29" s="38" customFormat="1">
      <c r="A66" s="48" t="s">
        <v>339</v>
      </c>
      <c r="B66" s="31" t="s">
        <v>186</v>
      </c>
      <c r="C66" s="31" t="s">
        <v>204</v>
      </c>
      <c r="D66" s="45" t="s">
        <v>728</v>
      </c>
      <c r="E66" s="31"/>
      <c r="F66" s="32" t="s">
        <v>435</v>
      </c>
      <c r="G66" s="32" t="s">
        <v>722</v>
      </c>
      <c r="H66" s="32" t="s">
        <v>205</v>
      </c>
      <c r="I66" s="32" t="s">
        <v>421</v>
      </c>
      <c r="J66" s="32" t="s">
        <v>426</v>
      </c>
      <c r="K66" s="32">
        <v>61120</v>
      </c>
      <c r="L66" s="31">
        <v>2009</v>
      </c>
      <c r="M66" s="31"/>
      <c r="N66" s="31">
        <v>2000</v>
      </c>
      <c r="O66" s="33">
        <v>84868</v>
      </c>
      <c r="P66" s="34" t="s">
        <v>159</v>
      </c>
      <c r="Q66" s="35">
        <f t="shared" si="7"/>
        <v>0</v>
      </c>
      <c r="R66" s="33">
        <f t="shared" si="1"/>
        <v>84868</v>
      </c>
      <c r="S66" s="46">
        <v>78529</v>
      </c>
      <c r="T66" s="36">
        <f t="shared" si="2"/>
        <v>0.92530000000000001</v>
      </c>
      <c r="U66" s="37">
        <f t="shared" si="3"/>
        <v>10</v>
      </c>
      <c r="V66" s="33">
        <f t="shared" si="4"/>
        <v>80014</v>
      </c>
      <c r="W66" s="37">
        <f>IF(U66&gt;$F$2,$F$2+(U66-$F$2)/2-$E$2,U66-$E$2)</f>
        <v>-1</v>
      </c>
      <c r="X66" s="33">
        <f>ROUND(V66+(V66*$J$2*W66),0)</f>
        <v>79214</v>
      </c>
      <c r="Y66" s="36">
        <f t="shared" si="5"/>
        <v>0.99135253869265538</v>
      </c>
      <c r="Z66" s="31">
        <f t="shared" si="6"/>
        <v>-685</v>
      </c>
      <c r="AA66" s="35"/>
      <c r="AB66" s="47"/>
      <c r="AC66" s="44"/>
    </row>
    <row r="67" spans="1:29" s="38" customFormat="1">
      <c r="A67" s="48" t="s">
        <v>649</v>
      </c>
      <c r="B67" s="31" t="s">
        <v>186</v>
      </c>
      <c r="C67" s="31" t="s">
        <v>204</v>
      </c>
      <c r="D67" s="45" t="s">
        <v>752</v>
      </c>
      <c r="E67" s="31"/>
      <c r="F67" s="32" t="s">
        <v>435</v>
      </c>
      <c r="G67" s="32" t="s">
        <v>722</v>
      </c>
      <c r="H67" s="32" t="s">
        <v>205</v>
      </c>
      <c r="I67" s="32" t="s">
        <v>421</v>
      </c>
      <c r="J67" s="32" t="s">
        <v>553</v>
      </c>
      <c r="K67" s="32">
        <v>61140</v>
      </c>
      <c r="L67" s="31">
        <v>2015</v>
      </c>
      <c r="M67" s="31"/>
      <c r="N67" s="31">
        <v>2011</v>
      </c>
      <c r="O67" s="33">
        <v>66299</v>
      </c>
      <c r="P67" s="34" t="s">
        <v>159</v>
      </c>
      <c r="Q67" s="35">
        <f t="shared" si="7"/>
        <v>0</v>
      </c>
      <c r="R67" s="33">
        <f t="shared" si="1"/>
        <v>66299</v>
      </c>
      <c r="S67" s="46">
        <v>63335</v>
      </c>
      <c r="T67" s="36">
        <f t="shared" si="2"/>
        <v>0.95530000000000004</v>
      </c>
      <c r="U67" s="37">
        <f t="shared" si="3"/>
        <v>4</v>
      </c>
      <c r="V67" s="33">
        <f t="shared" si="4"/>
        <v>62507</v>
      </c>
      <c r="W67" s="37">
        <f>IF(U67&gt;$F$3,$F$3-$E$3,U67-$E$3)</f>
        <v>1</v>
      </c>
      <c r="X67" s="33">
        <f>ROUND(V67+(V67*$J$3*W67),0)</f>
        <v>63445</v>
      </c>
      <c r="Y67" s="36">
        <f t="shared" si="5"/>
        <v>0.99826621483174405</v>
      </c>
      <c r="Z67" s="31">
        <f t="shared" si="6"/>
        <v>-110</v>
      </c>
      <c r="AA67" s="35"/>
      <c r="AB67" s="47"/>
      <c r="AC67" s="44"/>
    </row>
    <row r="68" spans="1:29" s="38" customFormat="1">
      <c r="A68" s="48" t="s">
        <v>611</v>
      </c>
      <c r="B68" s="31" t="s">
        <v>186</v>
      </c>
      <c r="C68" s="31" t="s">
        <v>204</v>
      </c>
      <c r="D68" s="45" t="s">
        <v>612</v>
      </c>
      <c r="E68" s="31"/>
      <c r="F68" s="32" t="s">
        <v>445</v>
      </c>
      <c r="G68" s="32" t="s">
        <v>722</v>
      </c>
      <c r="H68" s="32" t="s">
        <v>205</v>
      </c>
      <c r="I68" s="32" t="s">
        <v>420</v>
      </c>
      <c r="J68" s="32" t="s">
        <v>425</v>
      </c>
      <c r="K68" s="32">
        <v>61160</v>
      </c>
      <c r="L68" s="31">
        <v>2009</v>
      </c>
      <c r="M68" s="31"/>
      <c r="N68" s="31">
        <v>2009</v>
      </c>
      <c r="O68" s="33">
        <v>45408</v>
      </c>
      <c r="P68" s="34" t="s">
        <v>159</v>
      </c>
      <c r="Q68" s="35">
        <f t="shared" si="7"/>
        <v>0</v>
      </c>
      <c r="R68" s="33">
        <f t="shared" si="1"/>
        <v>45408</v>
      </c>
      <c r="S68" s="46">
        <v>41476</v>
      </c>
      <c r="T68" s="36">
        <f t="shared" si="2"/>
        <v>0.91339999999999999</v>
      </c>
      <c r="U68" s="37">
        <f t="shared" si="3"/>
        <v>10</v>
      </c>
      <c r="V68" s="33">
        <f t="shared" si="4"/>
        <v>42811</v>
      </c>
      <c r="W68" s="37">
        <f>IF(U68&gt;$F$6,$F$6-$E$6,U68-$E$6)</f>
        <v>4</v>
      </c>
      <c r="X68" s="33">
        <f>ROUND(V68+(V68*$J$6*W68),0)</f>
        <v>45380</v>
      </c>
      <c r="Y68" s="36">
        <f t="shared" si="5"/>
        <v>0.91397091229616567</v>
      </c>
      <c r="Z68" s="31">
        <f t="shared" si="6"/>
        <v>-3904</v>
      </c>
      <c r="AA68" s="35"/>
      <c r="AB68" s="47"/>
      <c r="AC68" s="44"/>
    </row>
    <row r="69" spans="1:29" s="38" customFormat="1">
      <c r="A69" s="48" t="s">
        <v>1089</v>
      </c>
      <c r="B69" s="31" t="s">
        <v>186</v>
      </c>
      <c r="C69" s="31" t="s">
        <v>204</v>
      </c>
      <c r="D69" s="45" t="s">
        <v>1093</v>
      </c>
      <c r="E69" s="31"/>
      <c r="F69" s="32" t="s">
        <v>435</v>
      </c>
      <c r="G69" s="32" t="s">
        <v>722</v>
      </c>
      <c r="H69" s="32"/>
      <c r="I69" s="32" t="s">
        <v>422</v>
      </c>
      <c r="J69" s="32" t="s">
        <v>424</v>
      </c>
      <c r="K69" s="32">
        <v>61150</v>
      </c>
      <c r="L69" s="31">
        <v>2017</v>
      </c>
      <c r="M69" s="31"/>
      <c r="N69" s="31">
        <v>2017</v>
      </c>
      <c r="O69" s="33">
        <v>58492</v>
      </c>
      <c r="P69" s="34" t="s">
        <v>159</v>
      </c>
      <c r="Q69" s="35">
        <f t="shared" si="7"/>
        <v>0</v>
      </c>
      <c r="R69" s="33">
        <f t="shared" si="1"/>
        <v>58492</v>
      </c>
      <c r="S69" s="46">
        <v>51569</v>
      </c>
      <c r="T69" s="36">
        <f t="shared" si="2"/>
        <v>0.88160000000000005</v>
      </c>
      <c r="U69" s="37">
        <f t="shared" si="3"/>
        <v>2</v>
      </c>
      <c r="V69" s="33">
        <f t="shared" si="4"/>
        <v>55146</v>
      </c>
      <c r="W69" s="37">
        <f>IF(U69&gt;$F$4,$F$4-$E$4,U69-$E$4)</f>
        <v>0</v>
      </c>
      <c r="X69" s="33">
        <f>ROUND(V69+(V69*$J$4*W69),0)</f>
        <v>55146</v>
      </c>
      <c r="Y69" s="36">
        <f t="shared" si="5"/>
        <v>0.93513582127443517</v>
      </c>
      <c r="Z69" s="31">
        <f t="shared" si="6"/>
        <v>-3577</v>
      </c>
      <c r="AA69" s="35"/>
      <c r="AB69" s="47"/>
      <c r="AC69" s="44"/>
    </row>
    <row r="70" spans="1:29" s="38" customFormat="1">
      <c r="A70" s="48" t="s">
        <v>427</v>
      </c>
      <c r="B70" s="31" t="s">
        <v>186</v>
      </c>
      <c r="C70" s="31" t="s">
        <v>204</v>
      </c>
      <c r="D70" s="45" t="s">
        <v>584</v>
      </c>
      <c r="E70" s="31"/>
      <c r="F70" s="32" t="s">
        <v>437</v>
      </c>
      <c r="G70" s="32" t="s">
        <v>420</v>
      </c>
      <c r="H70" s="32" t="s">
        <v>205</v>
      </c>
      <c r="I70" s="32" t="s">
        <v>420</v>
      </c>
      <c r="J70" s="32" t="s">
        <v>425</v>
      </c>
      <c r="K70" s="32">
        <v>61160</v>
      </c>
      <c r="L70" s="31">
        <v>2004</v>
      </c>
      <c r="M70" s="31"/>
      <c r="N70" s="31">
        <v>2004</v>
      </c>
      <c r="O70" s="33">
        <v>45408</v>
      </c>
      <c r="P70" s="34" t="s">
        <v>159</v>
      </c>
      <c r="Q70" s="35">
        <f t="shared" si="7"/>
        <v>0</v>
      </c>
      <c r="R70" s="33">
        <f t="shared" si="1"/>
        <v>45408</v>
      </c>
      <c r="S70" s="46">
        <v>44040</v>
      </c>
      <c r="T70" s="36">
        <f t="shared" si="2"/>
        <v>0.96989999999999998</v>
      </c>
      <c r="U70" s="37">
        <f t="shared" si="3"/>
        <v>15</v>
      </c>
      <c r="V70" s="33">
        <f t="shared" si="4"/>
        <v>42811</v>
      </c>
      <c r="W70" s="37">
        <f>IF(U70&gt;$F$6,$F$6-$E$6,U70-$E$6)</f>
        <v>4</v>
      </c>
      <c r="X70" s="33">
        <f>ROUND(V70+(V70*$J$6*W70),0)</f>
        <v>45380</v>
      </c>
      <c r="Y70" s="36">
        <f t="shared" si="5"/>
        <v>0.97047157338034373</v>
      </c>
      <c r="Z70" s="31">
        <f t="shared" si="6"/>
        <v>-1340</v>
      </c>
      <c r="AA70" s="35"/>
      <c r="AB70" s="47"/>
      <c r="AC70" s="44"/>
    </row>
    <row r="71" spans="1:29" s="38" customFormat="1">
      <c r="A71" s="48" t="s">
        <v>465</v>
      </c>
      <c r="B71" s="31" t="s">
        <v>186</v>
      </c>
      <c r="C71" s="31" t="s">
        <v>204</v>
      </c>
      <c r="D71" s="45" t="s">
        <v>587</v>
      </c>
      <c r="E71" s="31"/>
      <c r="F71" s="32" t="s">
        <v>436</v>
      </c>
      <c r="G71" s="32" t="s">
        <v>420</v>
      </c>
      <c r="H71" s="32" t="s">
        <v>205</v>
      </c>
      <c r="I71" s="32" t="s">
        <v>420</v>
      </c>
      <c r="J71" s="32" t="s">
        <v>425</v>
      </c>
      <c r="K71" s="32">
        <v>61160</v>
      </c>
      <c r="L71" s="31">
        <v>2006</v>
      </c>
      <c r="M71" s="31"/>
      <c r="N71" s="31">
        <v>2006</v>
      </c>
      <c r="O71" s="33">
        <v>45408</v>
      </c>
      <c r="P71" s="34" t="s">
        <v>159</v>
      </c>
      <c r="Q71" s="35">
        <f t="shared" si="7"/>
        <v>0</v>
      </c>
      <c r="R71" s="33">
        <f t="shared" si="1"/>
        <v>45408</v>
      </c>
      <c r="S71" s="46">
        <v>42317</v>
      </c>
      <c r="T71" s="36">
        <f t="shared" si="2"/>
        <v>0.93189999999999995</v>
      </c>
      <c r="U71" s="37">
        <f t="shared" si="3"/>
        <v>13</v>
      </c>
      <c r="V71" s="33">
        <f t="shared" si="4"/>
        <v>42811</v>
      </c>
      <c r="W71" s="37">
        <f>IF(U71&gt;$F$6,$F$6-$E$6,U71-$E$6)</f>
        <v>4</v>
      </c>
      <c r="X71" s="33">
        <f>ROUND(V71+(V71*$J$6*W71),0)</f>
        <v>45380</v>
      </c>
      <c r="Y71" s="36">
        <f t="shared" si="5"/>
        <v>0.93250330542089022</v>
      </c>
      <c r="Z71" s="31">
        <f t="shared" si="6"/>
        <v>-3063</v>
      </c>
      <c r="AA71" s="35"/>
      <c r="AB71" s="47"/>
      <c r="AC71" s="44"/>
    </row>
    <row r="72" spans="1:29" s="38" customFormat="1">
      <c r="A72" s="48" t="s">
        <v>323</v>
      </c>
      <c r="B72" s="31" t="s">
        <v>186</v>
      </c>
      <c r="C72" s="31" t="s">
        <v>204</v>
      </c>
      <c r="D72" s="45" t="s">
        <v>64</v>
      </c>
      <c r="E72" s="31"/>
      <c r="F72" s="32" t="s">
        <v>435</v>
      </c>
      <c r="G72" s="32" t="s">
        <v>722</v>
      </c>
      <c r="H72" s="32"/>
      <c r="I72" s="32" t="s">
        <v>421</v>
      </c>
      <c r="J72" s="32" t="s">
        <v>426</v>
      </c>
      <c r="K72" s="32">
        <v>61120</v>
      </c>
      <c r="L72" s="31">
        <v>1998</v>
      </c>
      <c r="M72" s="31"/>
      <c r="N72" s="31">
        <v>1990</v>
      </c>
      <c r="O72" s="33">
        <v>84868</v>
      </c>
      <c r="P72" s="34" t="s">
        <v>159</v>
      </c>
      <c r="Q72" s="35">
        <f t="shared" si="7"/>
        <v>0</v>
      </c>
      <c r="R72" s="33">
        <f t="shared" si="1"/>
        <v>84868</v>
      </c>
      <c r="S72" s="46">
        <v>83544</v>
      </c>
      <c r="T72" s="36">
        <f t="shared" si="2"/>
        <v>0.98440000000000005</v>
      </c>
      <c r="U72" s="37">
        <f t="shared" si="3"/>
        <v>21</v>
      </c>
      <c r="V72" s="33">
        <f t="shared" si="4"/>
        <v>80014</v>
      </c>
      <c r="W72" s="37">
        <f>IF(U72&gt;$F$2,$F$2+(U72-$F$2)/2-$E$2,U72-$E$2)</f>
        <v>9.5</v>
      </c>
      <c r="X72" s="33">
        <f>ROUND(V72+(V72*$J$2*W72),0)</f>
        <v>87615</v>
      </c>
      <c r="Y72" s="36">
        <f t="shared" si="5"/>
        <v>0.95353535353535357</v>
      </c>
      <c r="Z72" s="31">
        <f t="shared" si="6"/>
        <v>-4071</v>
      </c>
      <c r="AA72" s="35"/>
      <c r="AB72" s="47"/>
      <c r="AC72" s="44"/>
    </row>
    <row r="73" spans="1:29" s="38" customFormat="1">
      <c r="A73" s="48" t="s">
        <v>153</v>
      </c>
      <c r="B73" s="31" t="s">
        <v>186</v>
      </c>
      <c r="C73" s="31" t="s">
        <v>204</v>
      </c>
      <c r="D73" s="45" t="s">
        <v>588</v>
      </c>
      <c r="E73" s="31"/>
      <c r="F73" s="32" t="s">
        <v>437</v>
      </c>
      <c r="G73" s="32" t="s">
        <v>420</v>
      </c>
      <c r="H73" s="32" t="s">
        <v>205</v>
      </c>
      <c r="I73" s="32" t="s">
        <v>420</v>
      </c>
      <c r="J73" s="32" t="s">
        <v>425</v>
      </c>
      <c r="K73" s="32">
        <v>61160</v>
      </c>
      <c r="L73" s="31">
        <v>2007</v>
      </c>
      <c r="M73" s="31"/>
      <c r="N73" s="31">
        <v>2007</v>
      </c>
      <c r="O73" s="33">
        <v>45408</v>
      </c>
      <c r="P73" s="34" t="s">
        <v>159</v>
      </c>
      <c r="Q73" s="35">
        <f t="shared" si="7"/>
        <v>0</v>
      </c>
      <c r="R73" s="33">
        <f t="shared" si="1"/>
        <v>45408</v>
      </c>
      <c r="S73" s="46">
        <v>41307</v>
      </c>
      <c r="T73" s="36">
        <f t="shared" si="2"/>
        <v>0.90969999999999995</v>
      </c>
      <c r="U73" s="37">
        <f t="shared" si="3"/>
        <v>12</v>
      </c>
      <c r="V73" s="33">
        <f t="shared" si="4"/>
        <v>42811</v>
      </c>
      <c r="W73" s="37">
        <f>IF(U73&gt;$F$6,$F$6-$E$6,U73-$E$6)</f>
        <v>4</v>
      </c>
      <c r="X73" s="33">
        <f>ROUND(V73+(V73*$J$6*W73),0)</f>
        <v>45380</v>
      </c>
      <c r="Y73" s="36">
        <f t="shared" si="5"/>
        <v>0.91024680475980613</v>
      </c>
      <c r="Z73" s="31">
        <f t="shared" si="6"/>
        <v>-4073</v>
      </c>
      <c r="AA73" s="35"/>
      <c r="AB73" s="47"/>
      <c r="AC73" s="44"/>
    </row>
    <row r="74" spans="1:29" s="38" customFormat="1">
      <c r="A74" s="48" t="s">
        <v>338</v>
      </c>
      <c r="B74" s="31" t="s">
        <v>186</v>
      </c>
      <c r="C74" s="31" t="s">
        <v>204</v>
      </c>
      <c r="D74" s="45" t="s">
        <v>554</v>
      </c>
      <c r="E74" s="31"/>
      <c r="F74" s="32" t="s">
        <v>435</v>
      </c>
      <c r="G74" s="32" t="s">
        <v>722</v>
      </c>
      <c r="H74" s="32" t="s">
        <v>205</v>
      </c>
      <c r="I74" s="32" t="s">
        <v>421</v>
      </c>
      <c r="J74" s="32" t="s">
        <v>553</v>
      </c>
      <c r="K74" s="32">
        <v>61140</v>
      </c>
      <c r="L74" s="31">
        <v>1996</v>
      </c>
      <c r="M74" s="31"/>
      <c r="N74" s="31">
        <v>1989</v>
      </c>
      <c r="O74" s="33">
        <v>66299</v>
      </c>
      <c r="P74" s="34" t="s">
        <v>159</v>
      </c>
      <c r="Q74" s="35">
        <f t="shared" si="7"/>
        <v>0</v>
      </c>
      <c r="R74" s="33">
        <f t="shared" ref="R74:R137" si="8">O74+Q74</f>
        <v>66299</v>
      </c>
      <c r="S74" s="46">
        <v>59725</v>
      </c>
      <c r="T74" s="36">
        <f t="shared" ref="T74:T137" si="9">IF(R74=0,0,ROUND(S74/R74,4))</f>
        <v>0.90080000000000005</v>
      </c>
      <c r="U74" s="37">
        <f t="shared" ref="U74:U137" si="10">2019-L74+M74</f>
        <v>23</v>
      </c>
      <c r="V74" s="33">
        <f t="shared" ref="V74:V137" si="11">ROUND(R74*0.9428,0)</f>
        <v>62507</v>
      </c>
      <c r="W74" s="37">
        <f>IF(U74&gt;$F$3,$F$3-$E$3,U74-$E$3)</f>
        <v>4</v>
      </c>
      <c r="X74" s="33">
        <f>ROUND(V74+(V74*$J$3*W74),0)</f>
        <v>66257</v>
      </c>
      <c r="Y74" s="36">
        <f t="shared" ref="Y74:Y137" si="12">S74/X74</f>
        <v>0.90141419019877145</v>
      </c>
      <c r="Z74" s="31">
        <f t="shared" ref="Z74:Z137" si="13">IF(X74=0,0,+S74-X74)</f>
        <v>-6532</v>
      </c>
      <c r="AA74" s="35"/>
      <c r="AB74" s="47"/>
      <c r="AC74" s="44"/>
    </row>
    <row r="75" spans="1:29" s="38" customFormat="1">
      <c r="A75" s="48" t="s">
        <v>343</v>
      </c>
      <c r="B75" s="31" t="s">
        <v>186</v>
      </c>
      <c r="C75" s="31" t="s">
        <v>204</v>
      </c>
      <c r="D75" s="45" t="s">
        <v>82</v>
      </c>
      <c r="E75" s="31"/>
      <c r="F75" s="32" t="s">
        <v>435</v>
      </c>
      <c r="G75" s="32" t="s">
        <v>722</v>
      </c>
      <c r="H75" s="32" t="s">
        <v>205</v>
      </c>
      <c r="I75" s="32" t="s">
        <v>421</v>
      </c>
      <c r="J75" s="32" t="s">
        <v>426</v>
      </c>
      <c r="K75" s="32">
        <v>61120</v>
      </c>
      <c r="L75" s="31">
        <v>2001</v>
      </c>
      <c r="M75" s="31"/>
      <c r="N75" s="31">
        <v>1992</v>
      </c>
      <c r="O75" s="33">
        <v>84868</v>
      </c>
      <c r="P75" s="34" t="s">
        <v>159</v>
      </c>
      <c r="Q75" s="35">
        <f t="shared" si="7"/>
        <v>0</v>
      </c>
      <c r="R75" s="33">
        <f t="shared" si="8"/>
        <v>84868</v>
      </c>
      <c r="S75" s="46">
        <v>81573</v>
      </c>
      <c r="T75" s="36">
        <f t="shared" si="9"/>
        <v>0.96120000000000005</v>
      </c>
      <c r="U75" s="37">
        <f t="shared" si="10"/>
        <v>18</v>
      </c>
      <c r="V75" s="33">
        <f t="shared" si="11"/>
        <v>80014</v>
      </c>
      <c r="W75" s="37">
        <f>IF(U75&gt;$F$2,$F$2+(U75-$F$2)/2-$E$2,U75-$E$2)</f>
        <v>7</v>
      </c>
      <c r="X75" s="33">
        <f>ROUND(V75+(V75*$J$2*W75),0)</f>
        <v>85615</v>
      </c>
      <c r="Y75" s="36">
        <f t="shared" si="12"/>
        <v>0.95278864684926712</v>
      </c>
      <c r="Z75" s="31">
        <f t="shared" si="13"/>
        <v>-4042</v>
      </c>
      <c r="AA75" s="35"/>
      <c r="AB75" s="47"/>
      <c r="AC75" s="44"/>
    </row>
    <row r="76" spans="1:29" s="38" customFormat="1">
      <c r="A76" s="48" t="s">
        <v>352</v>
      </c>
      <c r="B76" s="31" t="s">
        <v>186</v>
      </c>
      <c r="C76" s="31" t="s">
        <v>204</v>
      </c>
      <c r="D76" s="45" t="s">
        <v>585</v>
      </c>
      <c r="E76" s="31"/>
      <c r="F76" s="32" t="s">
        <v>437</v>
      </c>
      <c r="G76" s="32" t="s">
        <v>420</v>
      </c>
      <c r="H76" s="32" t="s">
        <v>205</v>
      </c>
      <c r="I76" s="32" t="s">
        <v>420</v>
      </c>
      <c r="J76" s="32" t="s">
        <v>425</v>
      </c>
      <c r="K76" s="32">
        <v>61160</v>
      </c>
      <c r="L76" s="31">
        <v>2004</v>
      </c>
      <c r="M76" s="31"/>
      <c r="N76" s="31">
        <v>2004</v>
      </c>
      <c r="O76" s="33">
        <v>45408</v>
      </c>
      <c r="P76" s="34" t="s">
        <v>159</v>
      </c>
      <c r="Q76" s="35">
        <f t="shared" si="7"/>
        <v>0</v>
      </c>
      <c r="R76" s="33">
        <f t="shared" si="8"/>
        <v>45408</v>
      </c>
      <c r="S76" s="46">
        <v>47555</v>
      </c>
      <c r="T76" s="36">
        <f t="shared" si="9"/>
        <v>1.0472999999999999</v>
      </c>
      <c r="U76" s="37">
        <f t="shared" si="10"/>
        <v>15</v>
      </c>
      <c r="V76" s="33">
        <f t="shared" si="11"/>
        <v>42811</v>
      </c>
      <c r="W76" s="37">
        <f>IF(U76&gt;$F$6,$F$6-$E$6,U76-$E$6)</f>
        <v>4</v>
      </c>
      <c r="X76" s="33">
        <f>ROUND(V76+(V76*$J$6*W76),0)</f>
        <v>45380</v>
      </c>
      <c r="Y76" s="36">
        <f t="shared" si="12"/>
        <v>1.0479286029087704</v>
      </c>
      <c r="Z76" s="31">
        <f t="shared" si="13"/>
        <v>2175</v>
      </c>
      <c r="AA76" s="35"/>
      <c r="AB76" s="47"/>
      <c r="AC76" s="44"/>
    </row>
    <row r="77" spans="1:29" s="38" customFormat="1">
      <c r="A77" s="48" t="s">
        <v>1078</v>
      </c>
      <c r="B77" s="31" t="s">
        <v>186</v>
      </c>
      <c r="C77" s="31" t="s">
        <v>204</v>
      </c>
      <c r="D77" s="45" t="s">
        <v>1079</v>
      </c>
      <c r="E77" s="31"/>
      <c r="F77" s="32" t="s">
        <v>436</v>
      </c>
      <c r="G77" s="32" t="s">
        <v>420</v>
      </c>
      <c r="H77" s="32" t="s">
        <v>205</v>
      </c>
      <c r="I77" s="32" t="s">
        <v>420</v>
      </c>
      <c r="J77" s="32" t="s">
        <v>425</v>
      </c>
      <c r="K77" s="32">
        <v>61160</v>
      </c>
      <c r="L77" s="31">
        <v>2017</v>
      </c>
      <c r="M77" s="31"/>
      <c r="N77" s="31">
        <v>2017</v>
      </c>
      <c r="O77" s="33">
        <v>45408</v>
      </c>
      <c r="P77" s="34" t="s">
        <v>159</v>
      </c>
      <c r="Q77" s="35">
        <f t="shared" si="7"/>
        <v>0</v>
      </c>
      <c r="R77" s="33">
        <f t="shared" si="8"/>
        <v>45408</v>
      </c>
      <c r="S77" s="46">
        <v>35282</v>
      </c>
      <c r="T77" s="36">
        <f t="shared" si="9"/>
        <v>0.77700000000000002</v>
      </c>
      <c r="U77" s="37">
        <f t="shared" si="10"/>
        <v>2</v>
      </c>
      <c r="V77" s="33">
        <f t="shared" si="11"/>
        <v>42811</v>
      </c>
      <c r="W77" s="37">
        <f>IF(U77&gt;$F$6,$F$6-$E$6,U77-$E$6)</f>
        <v>0</v>
      </c>
      <c r="X77" s="33">
        <f>ROUND(V77+(V77*$J$6*W77),0)</f>
        <v>42811</v>
      </c>
      <c r="Y77" s="36">
        <f t="shared" si="12"/>
        <v>0.82413398425638273</v>
      </c>
      <c r="Z77" s="31">
        <f t="shared" si="13"/>
        <v>-7529</v>
      </c>
      <c r="AA77" s="35"/>
      <c r="AB77" s="47"/>
      <c r="AC77" s="44"/>
    </row>
    <row r="78" spans="1:29" s="38" customFormat="1">
      <c r="A78" s="48" t="s">
        <v>849</v>
      </c>
      <c r="B78" s="31" t="s">
        <v>186</v>
      </c>
      <c r="C78" s="31" t="s">
        <v>204</v>
      </c>
      <c r="D78" s="45" t="s">
        <v>850</v>
      </c>
      <c r="E78" s="31"/>
      <c r="F78" s="32" t="s">
        <v>437</v>
      </c>
      <c r="G78" s="32" t="s">
        <v>420</v>
      </c>
      <c r="H78" s="32"/>
      <c r="I78" s="32" t="s">
        <v>420</v>
      </c>
      <c r="J78" s="32" t="s">
        <v>425</v>
      </c>
      <c r="K78" s="32">
        <v>61160</v>
      </c>
      <c r="L78" s="31">
        <v>2013</v>
      </c>
      <c r="M78" s="31"/>
      <c r="N78" s="31">
        <v>2013</v>
      </c>
      <c r="O78" s="33">
        <v>45408</v>
      </c>
      <c r="P78" s="34" t="s">
        <v>159</v>
      </c>
      <c r="Q78" s="35">
        <f t="shared" si="7"/>
        <v>0</v>
      </c>
      <c r="R78" s="33">
        <f t="shared" si="8"/>
        <v>45408</v>
      </c>
      <c r="S78" s="46">
        <v>36630</v>
      </c>
      <c r="T78" s="36">
        <f t="shared" si="9"/>
        <v>0.80669999999999997</v>
      </c>
      <c r="U78" s="37">
        <f t="shared" si="10"/>
        <v>6</v>
      </c>
      <c r="V78" s="33">
        <f t="shared" si="11"/>
        <v>42811</v>
      </c>
      <c r="W78" s="37">
        <f>IF(U78&gt;$F$6,$F$6-$E$6,U78-$E$6)</f>
        <v>4</v>
      </c>
      <c r="X78" s="33">
        <f>ROUND(V78+(V78*$J$6*W78),0)</f>
        <v>45380</v>
      </c>
      <c r="Y78" s="36">
        <f t="shared" si="12"/>
        <v>0.80718378140149849</v>
      </c>
      <c r="Z78" s="31">
        <f t="shared" si="13"/>
        <v>-8750</v>
      </c>
      <c r="AA78" s="35"/>
      <c r="AB78" s="47"/>
      <c r="AC78" s="44"/>
    </row>
    <row r="79" spans="1:29" s="38" customFormat="1">
      <c r="A79" s="48" t="s">
        <v>711</v>
      </c>
      <c r="B79" s="31" t="s">
        <v>186</v>
      </c>
      <c r="C79" s="31" t="s">
        <v>204</v>
      </c>
      <c r="D79" s="45" t="s">
        <v>766</v>
      </c>
      <c r="E79" s="31"/>
      <c r="F79" s="32" t="s">
        <v>435</v>
      </c>
      <c r="G79" s="32" t="s">
        <v>722</v>
      </c>
      <c r="H79" s="32" t="s">
        <v>205</v>
      </c>
      <c r="I79" s="32" t="s">
        <v>422</v>
      </c>
      <c r="J79" s="32" t="s">
        <v>424</v>
      </c>
      <c r="K79" s="32">
        <v>61150</v>
      </c>
      <c r="L79" s="31">
        <v>2014</v>
      </c>
      <c r="M79" s="31"/>
      <c r="N79" s="31">
        <v>2012</v>
      </c>
      <c r="O79" s="33">
        <v>58492</v>
      </c>
      <c r="P79" s="34" t="s">
        <v>159</v>
      </c>
      <c r="Q79" s="35">
        <f t="shared" si="7"/>
        <v>0</v>
      </c>
      <c r="R79" s="33">
        <f t="shared" si="8"/>
        <v>58492</v>
      </c>
      <c r="S79" s="46">
        <v>53772</v>
      </c>
      <c r="T79" s="36">
        <f t="shared" si="9"/>
        <v>0.91930000000000001</v>
      </c>
      <c r="U79" s="37">
        <f t="shared" si="10"/>
        <v>5</v>
      </c>
      <c r="V79" s="33">
        <f t="shared" si="11"/>
        <v>55146</v>
      </c>
      <c r="W79" s="37">
        <f>IF(U79&gt;$F$4,$F$4-$E$4,U79-$E$4)</f>
        <v>3</v>
      </c>
      <c r="X79" s="33">
        <f>ROUND(V79+(V79*$J$4*W79),0)</f>
        <v>57628</v>
      </c>
      <c r="Y79" s="36">
        <f t="shared" si="12"/>
        <v>0.93308808218227246</v>
      </c>
      <c r="Z79" s="31">
        <f t="shared" si="13"/>
        <v>-3856</v>
      </c>
      <c r="AA79" s="35"/>
      <c r="AB79" s="47"/>
      <c r="AC79" s="44"/>
    </row>
    <row r="80" spans="1:29" s="38" customFormat="1">
      <c r="A80" s="48" t="s">
        <v>1090</v>
      </c>
      <c r="B80" s="31" t="s">
        <v>186</v>
      </c>
      <c r="C80" s="31" t="s">
        <v>204</v>
      </c>
      <c r="D80" s="45" t="s">
        <v>1094</v>
      </c>
      <c r="E80" s="31"/>
      <c r="F80" s="32" t="s">
        <v>435</v>
      </c>
      <c r="G80" s="32" t="s">
        <v>722</v>
      </c>
      <c r="H80" s="32" t="s">
        <v>205</v>
      </c>
      <c r="I80" s="32" t="s">
        <v>422</v>
      </c>
      <c r="J80" s="32" t="s">
        <v>424</v>
      </c>
      <c r="K80" s="32">
        <v>61150</v>
      </c>
      <c r="L80" s="31">
        <v>2017</v>
      </c>
      <c r="M80" s="31"/>
      <c r="N80" s="31">
        <v>2017</v>
      </c>
      <c r="O80" s="33">
        <v>58492</v>
      </c>
      <c r="P80" s="34" t="s">
        <v>159</v>
      </c>
      <c r="Q80" s="35">
        <f t="shared" si="7"/>
        <v>0</v>
      </c>
      <c r="R80" s="33">
        <f t="shared" si="8"/>
        <v>58492</v>
      </c>
      <c r="S80" s="46">
        <v>51640</v>
      </c>
      <c r="T80" s="36">
        <f t="shared" si="9"/>
        <v>0.88290000000000002</v>
      </c>
      <c r="U80" s="37">
        <f t="shared" si="10"/>
        <v>2</v>
      </c>
      <c r="V80" s="33">
        <f t="shared" si="11"/>
        <v>55146</v>
      </c>
      <c r="W80" s="37">
        <f>IF(U80&gt;$F$4,$F$4-$E$4,U80-$E$4)</f>
        <v>0</v>
      </c>
      <c r="X80" s="33">
        <f>ROUND(V80+(V80*$J$4*W80),0)</f>
        <v>55146</v>
      </c>
      <c r="Y80" s="36">
        <f t="shared" si="12"/>
        <v>0.93642331266093637</v>
      </c>
      <c r="Z80" s="31">
        <f t="shared" si="13"/>
        <v>-3506</v>
      </c>
      <c r="AA80" s="35"/>
      <c r="AB80" s="47"/>
      <c r="AC80" s="44"/>
    </row>
    <row r="81" spans="1:29" s="38" customFormat="1">
      <c r="A81" s="48" t="s">
        <v>613</v>
      </c>
      <c r="B81" s="31" t="s">
        <v>186</v>
      </c>
      <c r="C81" s="31" t="s">
        <v>204</v>
      </c>
      <c r="D81" s="45" t="s">
        <v>740</v>
      </c>
      <c r="E81" s="31"/>
      <c r="F81" s="32" t="s">
        <v>436</v>
      </c>
      <c r="G81" s="32" t="s">
        <v>420</v>
      </c>
      <c r="H81" s="32"/>
      <c r="I81" s="32" t="s">
        <v>420</v>
      </c>
      <c r="J81" s="32" t="s">
        <v>425</v>
      </c>
      <c r="K81" s="32">
        <v>61160</v>
      </c>
      <c r="L81" s="31">
        <v>2010</v>
      </c>
      <c r="M81" s="31"/>
      <c r="N81" s="31">
        <v>2010</v>
      </c>
      <c r="O81" s="33">
        <v>45408</v>
      </c>
      <c r="P81" s="34" t="s">
        <v>159</v>
      </c>
      <c r="Q81" s="35">
        <f t="shared" si="7"/>
        <v>0</v>
      </c>
      <c r="R81" s="33">
        <f t="shared" si="8"/>
        <v>45408</v>
      </c>
      <c r="S81" s="46">
        <v>41636</v>
      </c>
      <c r="T81" s="36">
        <f t="shared" si="9"/>
        <v>0.91690000000000005</v>
      </c>
      <c r="U81" s="37">
        <f t="shared" si="10"/>
        <v>9</v>
      </c>
      <c r="V81" s="33">
        <f t="shared" si="11"/>
        <v>42811</v>
      </c>
      <c r="W81" s="37">
        <f>IF(U81&gt;$F$6,$F$6-$E$6,U81-$E$6)</f>
        <v>4</v>
      </c>
      <c r="X81" s="33">
        <f>ROUND(V81+(V81*$J$6*W81),0)</f>
        <v>45380</v>
      </c>
      <c r="Y81" s="36">
        <f t="shared" si="12"/>
        <v>0.91749669457910976</v>
      </c>
      <c r="Z81" s="31">
        <f t="shared" si="13"/>
        <v>-3744</v>
      </c>
      <c r="AA81" s="35"/>
      <c r="AB81" s="47"/>
      <c r="AC81" s="44"/>
    </row>
    <row r="82" spans="1:29" s="38" customFormat="1">
      <c r="A82" s="48" t="s">
        <v>986</v>
      </c>
      <c r="B82" s="31" t="s">
        <v>186</v>
      </c>
      <c r="C82" s="31" t="s">
        <v>204</v>
      </c>
      <c r="D82" s="45" t="s">
        <v>987</v>
      </c>
      <c r="E82" s="31"/>
      <c r="F82" s="32" t="s">
        <v>441</v>
      </c>
      <c r="G82" s="32" t="s">
        <v>722</v>
      </c>
      <c r="H82" s="32"/>
      <c r="I82" s="32" t="s">
        <v>422</v>
      </c>
      <c r="J82" s="32" t="s">
        <v>424</v>
      </c>
      <c r="K82" s="32">
        <v>61150</v>
      </c>
      <c r="L82" s="31">
        <v>2016</v>
      </c>
      <c r="M82" s="31"/>
      <c r="N82" s="31">
        <v>2016</v>
      </c>
      <c r="O82" s="33">
        <v>58492</v>
      </c>
      <c r="P82" s="34" t="s">
        <v>159</v>
      </c>
      <c r="Q82" s="35">
        <f t="shared" si="7"/>
        <v>0</v>
      </c>
      <c r="R82" s="33">
        <f t="shared" si="8"/>
        <v>58492</v>
      </c>
      <c r="S82" s="46">
        <v>52732</v>
      </c>
      <c r="T82" s="36">
        <f t="shared" si="9"/>
        <v>0.90149999999999997</v>
      </c>
      <c r="U82" s="37">
        <f t="shared" si="10"/>
        <v>3</v>
      </c>
      <c r="V82" s="33">
        <f t="shared" si="11"/>
        <v>55146</v>
      </c>
      <c r="W82" s="37">
        <f>IF(U82&gt;$F$4,$F$4-$E$4,U82-$E$4)</f>
        <v>1</v>
      </c>
      <c r="X82" s="33">
        <f>ROUND(V82+(V82*$J$4*W82),0)</f>
        <v>55973</v>
      </c>
      <c r="Y82" s="36">
        <f t="shared" si="12"/>
        <v>0.94209708252193025</v>
      </c>
      <c r="Z82" s="31">
        <f t="shared" si="13"/>
        <v>-3241</v>
      </c>
      <c r="AA82" s="35"/>
      <c r="AB82" s="47"/>
      <c r="AC82" s="44"/>
    </row>
    <row r="83" spans="1:29" s="38" customFormat="1">
      <c r="A83" s="48" t="s">
        <v>371</v>
      </c>
      <c r="B83" s="31" t="s">
        <v>186</v>
      </c>
      <c r="C83" s="31" t="s">
        <v>204</v>
      </c>
      <c r="D83" s="45" t="s">
        <v>105</v>
      </c>
      <c r="E83" s="31"/>
      <c r="F83" s="32" t="s">
        <v>435</v>
      </c>
      <c r="G83" s="32" t="s">
        <v>722</v>
      </c>
      <c r="H83" s="32"/>
      <c r="I83" s="32" t="s">
        <v>421</v>
      </c>
      <c r="J83" s="32" t="s">
        <v>426</v>
      </c>
      <c r="K83" s="32">
        <v>61120</v>
      </c>
      <c r="L83" s="31">
        <v>2015</v>
      </c>
      <c r="M83" s="31"/>
      <c r="N83" s="31">
        <v>2003</v>
      </c>
      <c r="O83" s="33">
        <v>84868</v>
      </c>
      <c r="P83" s="34" t="s">
        <v>159</v>
      </c>
      <c r="Q83" s="35">
        <f t="shared" si="7"/>
        <v>0</v>
      </c>
      <c r="R83" s="33">
        <f t="shared" si="8"/>
        <v>84868</v>
      </c>
      <c r="S83" s="46">
        <v>72530</v>
      </c>
      <c r="T83" s="36">
        <f t="shared" si="9"/>
        <v>0.85460000000000003</v>
      </c>
      <c r="U83" s="37">
        <f t="shared" si="10"/>
        <v>4</v>
      </c>
      <c r="V83" s="33">
        <f t="shared" si="11"/>
        <v>80014</v>
      </c>
      <c r="W83" s="37">
        <f>IF(U83&gt;$F$2,$F$2+(U83-$F$2)/2-$E$2,U83-$E$2)</f>
        <v>-7</v>
      </c>
      <c r="X83" s="33">
        <f>ROUND(V83+(V83*$J$2*W83),0)</f>
        <v>74413</v>
      </c>
      <c r="Y83" s="36">
        <f t="shared" si="12"/>
        <v>0.97469528173840592</v>
      </c>
      <c r="Z83" s="31">
        <f t="shared" si="13"/>
        <v>-1883</v>
      </c>
      <c r="AA83" s="35"/>
      <c r="AB83" s="47"/>
      <c r="AC83" s="44"/>
    </row>
    <row r="84" spans="1:29" s="38" customFormat="1">
      <c r="A84" s="48" t="s">
        <v>377</v>
      </c>
      <c r="B84" s="31" t="s">
        <v>186</v>
      </c>
      <c r="C84" s="31" t="s">
        <v>204</v>
      </c>
      <c r="D84" s="45" t="s">
        <v>111</v>
      </c>
      <c r="E84" s="31"/>
      <c r="F84" s="32" t="s">
        <v>435</v>
      </c>
      <c r="G84" s="32" t="s">
        <v>722</v>
      </c>
      <c r="H84" s="32"/>
      <c r="I84" s="32" t="s">
        <v>421</v>
      </c>
      <c r="J84" s="32" t="s">
        <v>426</v>
      </c>
      <c r="K84" s="32">
        <v>61120</v>
      </c>
      <c r="L84" s="31">
        <v>1998</v>
      </c>
      <c r="M84" s="31"/>
      <c r="N84" s="31">
        <v>1989</v>
      </c>
      <c r="O84" s="33">
        <v>84868</v>
      </c>
      <c r="P84" s="34" t="s">
        <v>159</v>
      </c>
      <c r="Q84" s="35">
        <f t="shared" si="7"/>
        <v>0</v>
      </c>
      <c r="R84" s="33">
        <f t="shared" si="8"/>
        <v>84868</v>
      </c>
      <c r="S84" s="46">
        <v>82977</v>
      </c>
      <c r="T84" s="36">
        <f t="shared" si="9"/>
        <v>0.97770000000000001</v>
      </c>
      <c r="U84" s="37">
        <f t="shared" si="10"/>
        <v>21</v>
      </c>
      <c r="V84" s="33">
        <f t="shared" si="11"/>
        <v>80014</v>
      </c>
      <c r="W84" s="37">
        <f>IF(U84&gt;$F$2,$F$2+(U84-$F$2)/2-$E$2,U84-$E$2)</f>
        <v>9.5</v>
      </c>
      <c r="X84" s="33">
        <f>ROUND(V84+(V84*$J$2*W84),0)</f>
        <v>87615</v>
      </c>
      <c r="Y84" s="36">
        <f t="shared" si="12"/>
        <v>0.94706385892826572</v>
      </c>
      <c r="Z84" s="31">
        <f t="shared" si="13"/>
        <v>-4638</v>
      </c>
      <c r="AA84" s="35"/>
      <c r="AB84" s="47"/>
      <c r="AC84" s="44"/>
    </row>
    <row r="85" spans="1:29" s="38" customFormat="1">
      <c r="A85" s="48" t="s">
        <v>382</v>
      </c>
      <c r="B85" s="31" t="s">
        <v>186</v>
      </c>
      <c r="C85" s="31" t="s">
        <v>204</v>
      </c>
      <c r="D85" s="45" t="s">
        <v>117</v>
      </c>
      <c r="E85" s="31"/>
      <c r="F85" s="32" t="s">
        <v>435</v>
      </c>
      <c r="G85" s="32" t="s">
        <v>722</v>
      </c>
      <c r="H85" s="32" t="s">
        <v>205</v>
      </c>
      <c r="I85" s="32" t="s">
        <v>421</v>
      </c>
      <c r="J85" s="32" t="s">
        <v>426</v>
      </c>
      <c r="K85" s="32">
        <v>61120</v>
      </c>
      <c r="L85" s="31">
        <v>2001</v>
      </c>
      <c r="M85" s="31"/>
      <c r="N85" s="31">
        <v>1992</v>
      </c>
      <c r="O85" s="33">
        <v>84868</v>
      </c>
      <c r="P85" s="34" t="s">
        <v>159</v>
      </c>
      <c r="Q85" s="35">
        <f t="shared" si="7"/>
        <v>0</v>
      </c>
      <c r="R85" s="33">
        <f t="shared" si="8"/>
        <v>84868</v>
      </c>
      <c r="S85" s="46">
        <v>83326</v>
      </c>
      <c r="T85" s="36">
        <f t="shared" si="9"/>
        <v>0.98180000000000001</v>
      </c>
      <c r="U85" s="37">
        <f t="shared" si="10"/>
        <v>18</v>
      </c>
      <c r="V85" s="33">
        <f t="shared" si="11"/>
        <v>80014</v>
      </c>
      <c r="W85" s="37">
        <f>IF(U85&gt;$F$2,$F$2+(U85-$F$2)/2-$E$2,U85-$E$2)</f>
        <v>7</v>
      </c>
      <c r="X85" s="33">
        <f>ROUND(V85+(V85*$J$2*W85),0)</f>
        <v>85615</v>
      </c>
      <c r="Y85" s="36">
        <f t="shared" si="12"/>
        <v>0.973264030835718</v>
      </c>
      <c r="Z85" s="31">
        <f t="shared" si="13"/>
        <v>-2289</v>
      </c>
      <c r="AA85" s="35"/>
      <c r="AB85" s="47"/>
      <c r="AC85" s="44"/>
    </row>
    <row r="86" spans="1:29" s="38" customFormat="1">
      <c r="A86" s="48" t="s">
        <v>1091</v>
      </c>
      <c r="B86" s="31" t="s">
        <v>186</v>
      </c>
      <c r="C86" s="31" t="s">
        <v>204</v>
      </c>
      <c r="D86" s="45" t="s">
        <v>1095</v>
      </c>
      <c r="E86" s="31"/>
      <c r="F86" s="32" t="s">
        <v>441</v>
      </c>
      <c r="G86" s="32" t="s">
        <v>722</v>
      </c>
      <c r="H86" s="32"/>
      <c r="I86" s="32" t="s">
        <v>422</v>
      </c>
      <c r="J86" s="32" t="s">
        <v>424</v>
      </c>
      <c r="K86" s="32">
        <v>61150</v>
      </c>
      <c r="L86" s="31">
        <v>2017</v>
      </c>
      <c r="M86" s="31">
        <v>2</v>
      </c>
      <c r="N86" s="31">
        <v>2017</v>
      </c>
      <c r="O86" s="33">
        <v>58492</v>
      </c>
      <c r="P86" s="34" t="s">
        <v>159</v>
      </c>
      <c r="Q86" s="35">
        <f t="shared" si="7"/>
        <v>0</v>
      </c>
      <c r="R86" s="33">
        <f t="shared" si="8"/>
        <v>58492</v>
      </c>
      <c r="S86" s="46">
        <v>52732</v>
      </c>
      <c r="T86" s="36">
        <f t="shared" si="9"/>
        <v>0.90149999999999997</v>
      </c>
      <c r="U86" s="37">
        <f t="shared" si="10"/>
        <v>4</v>
      </c>
      <c r="V86" s="33">
        <f t="shared" si="11"/>
        <v>55146</v>
      </c>
      <c r="W86" s="37">
        <f>IF(U86&gt;$F$4,$F$4-$E$4,U86-$E$4)</f>
        <v>2</v>
      </c>
      <c r="X86" s="33">
        <f>ROUND(V86+(V86*$J$4*W86),0)</f>
        <v>56800</v>
      </c>
      <c r="Y86" s="36">
        <f t="shared" si="12"/>
        <v>0.92838028169014086</v>
      </c>
      <c r="Z86" s="31">
        <f t="shared" si="13"/>
        <v>-4068</v>
      </c>
      <c r="AA86" s="35"/>
      <c r="AB86" s="47"/>
      <c r="AC86" s="44"/>
    </row>
    <row r="87" spans="1:29" s="38" customFormat="1">
      <c r="A87" s="48" t="s">
        <v>846</v>
      </c>
      <c r="B87" s="31" t="s">
        <v>186</v>
      </c>
      <c r="C87" s="31" t="s">
        <v>204</v>
      </c>
      <c r="D87" s="45" t="s">
        <v>847</v>
      </c>
      <c r="E87" s="31"/>
      <c r="F87" s="32" t="s">
        <v>437</v>
      </c>
      <c r="G87" s="32" t="s">
        <v>420</v>
      </c>
      <c r="H87" s="32" t="s">
        <v>205</v>
      </c>
      <c r="I87" s="32" t="s">
        <v>420</v>
      </c>
      <c r="J87" s="32" t="s">
        <v>425</v>
      </c>
      <c r="K87" s="32">
        <v>61160</v>
      </c>
      <c r="L87" s="31">
        <v>2013</v>
      </c>
      <c r="M87" s="31"/>
      <c r="N87" s="31">
        <v>2013</v>
      </c>
      <c r="O87" s="33">
        <v>45408</v>
      </c>
      <c r="P87" s="34" t="s">
        <v>159</v>
      </c>
      <c r="Q87" s="35">
        <f t="shared" si="7"/>
        <v>0</v>
      </c>
      <c r="R87" s="33">
        <f t="shared" si="8"/>
        <v>45408</v>
      </c>
      <c r="S87" s="46">
        <v>37017</v>
      </c>
      <c r="T87" s="36">
        <f t="shared" si="9"/>
        <v>0.81520000000000004</v>
      </c>
      <c r="U87" s="37">
        <f t="shared" si="10"/>
        <v>6</v>
      </c>
      <c r="V87" s="33">
        <f t="shared" si="11"/>
        <v>42811</v>
      </c>
      <c r="W87" s="37">
        <f>IF(U87&gt;$F$6,$F$6-$E$6,U87-$E$6)</f>
        <v>4</v>
      </c>
      <c r="X87" s="33">
        <f>ROUND(V87+(V87*$J$6*W87),0)</f>
        <v>45380</v>
      </c>
      <c r="Y87" s="36">
        <f t="shared" si="12"/>
        <v>0.81571176729836936</v>
      </c>
      <c r="Z87" s="31">
        <f t="shared" si="13"/>
        <v>-8363</v>
      </c>
      <c r="AA87" s="35"/>
      <c r="AB87" s="47"/>
      <c r="AC87" s="44"/>
    </row>
    <row r="88" spans="1:29" s="38" customFormat="1">
      <c r="A88" s="48" t="s">
        <v>393</v>
      </c>
      <c r="B88" s="31" t="s">
        <v>186</v>
      </c>
      <c r="C88" s="31" t="s">
        <v>204</v>
      </c>
      <c r="D88" s="45" t="s">
        <v>541</v>
      </c>
      <c r="E88" s="31"/>
      <c r="F88" s="32" t="s">
        <v>435</v>
      </c>
      <c r="G88" s="32" t="s">
        <v>722</v>
      </c>
      <c r="H88" s="32"/>
      <c r="I88" s="32" t="s">
        <v>421</v>
      </c>
      <c r="J88" s="32" t="s">
        <v>426</v>
      </c>
      <c r="K88" s="32">
        <v>61120</v>
      </c>
      <c r="L88" s="31">
        <v>1997</v>
      </c>
      <c r="M88" s="31"/>
      <c r="N88" s="31">
        <v>1987</v>
      </c>
      <c r="O88" s="33">
        <v>84868</v>
      </c>
      <c r="P88" s="34" t="s">
        <v>159</v>
      </c>
      <c r="Q88" s="35">
        <f t="shared" si="7"/>
        <v>0</v>
      </c>
      <c r="R88" s="33">
        <f t="shared" si="8"/>
        <v>84868</v>
      </c>
      <c r="S88" s="46">
        <v>79333</v>
      </c>
      <c r="T88" s="36">
        <f t="shared" si="9"/>
        <v>0.93479999999999996</v>
      </c>
      <c r="U88" s="37">
        <f t="shared" si="10"/>
        <v>22</v>
      </c>
      <c r="V88" s="33">
        <f t="shared" si="11"/>
        <v>80014</v>
      </c>
      <c r="W88" s="37">
        <f>IF(U88&gt;$F$2,$F$2+(U88-$F$2)/2-$E$2,U88-$E$2)</f>
        <v>10</v>
      </c>
      <c r="X88" s="33">
        <f>ROUND(V88+(V88*$J$2*W88),0)</f>
        <v>88015</v>
      </c>
      <c r="Y88" s="36">
        <f t="shared" si="12"/>
        <v>0.9013577231153781</v>
      </c>
      <c r="Z88" s="31">
        <f t="shared" si="13"/>
        <v>-8682</v>
      </c>
      <c r="AA88" s="35"/>
      <c r="AB88" s="47"/>
      <c r="AC88" s="44"/>
    </row>
    <row r="89" spans="1:29" s="38" customFormat="1">
      <c r="A89" s="48" t="s">
        <v>398</v>
      </c>
      <c r="B89" s="31" t="s">
        <v>186</v>
      </c>
      <c r="C89" s="31" t="s">
        <v>204</v>
      </c>
      <c r="D89" s="45" t="s">
        <v>132</v>
      </c>
      <c r="E89" s="31"/>
      <c r="F89" s="32" t="s">
        <v>435</v>
      </c>
      <c r="G89" s="32" t="s">
        <v>722</v>
      </c>
      <c r="H89" s="32" t="s">
        <v>205</v>
      </c>
      <c r="I89" s="32" t="s">
        <v>421</v>
      </c>
      <c r="J89" s="32" t="s">
        <v>553</v>
      </c>
      <c r="K89" s="32">
        <v>61140</v>
      </c>
      <c r="L89" s="31">
        <v>2003</v>
      </c>
      <c r="M89" s="31"/>
      <c r="N89" s="31">
        <v>2003</v>
      </c>
      <c r="O89" s="33">
        <v>66299</v>
      </c>
      <c r="P89" s="34" t="s">
        <v>159</v>
      </c>
      <c r="Q89" s="35">
        <f t="shared" si="7"/>
        <v>0</v>
      </c>
      <c r="R89" s="33">
        <f t="shared" si="8"/>
        <v>66299</v>
      </c>
      <c r="S89" s="46">
        <v>60691</v>
      </c>
      <c r="T89" s="36">
        <f t="shared" si="9"/>
        <v>0.91539999999999999</v>
      </c>
      <c r="U89" s="37">
        <f t="shared" si="10"/>
        <v>16</v>
      </c>
      <c r="V89" s="33">
        <f t="shared" si="11"/>
        <v>62507</v>
      </c>
      <c r="W89" s="37">
        <f>IF(U89&gt;$F$3,$F$3-$E$3,U89-$E$3)</f>
        <v>4</v>
      </c>
      <c r="X89" s="33">
        <f>ROUND(V89+(V89*$J$3*W89),0)</f>
        <v>66257</v>
      </c>
      <c r="Y89" s="36">
        <f t="shared" si="12"/>
        <v>0.91599378178909396</v>
      </c>
      <c r="Z89" s="31">
        <f t="shared" si="13"/>
        <v>-5566</v>
      </c>
      <c r="AA89" s="35"/>
      <c r="AB89" s="47"/>
      <c r="AC89" s="44"/>
    </row>
    <row r="90" spans="1:29" s="38" customFormat="1">
      <c r="A90" s="48" t="s">
        <v>404</v>
      </c>
      <c r="B90" s="31" t="s">
        <v>186</v>
      </c>
      <c r="C90" s="31" t="s">
        <v>204</v>
      </c>
      <c r="D90" s="45" t="s">
        <v>137</v>
      </c>
      <c r="E90" s="31"/>
      <c r="F90" s="32" t="s">
        <v>435</v>
      </c>
      <c r="G90" s="32" t="s">
        <v>722</v>
      </c>
      <c r="H90" s="32"/>
      <c r="I90" s="32" t="s">
        <v>421</v>
      </c>
      <c r="J90" s="32" t="s">
        <v>426</v>
      </c>
      <c r="K90" s="32">
        <v>61120</v>
      </c>
      <c r="L90" s="31">
        <v>1996</v>
      </c>
      <c r="M90" s="31"/>
      <c r="N90" s="31">
        <v>1983</v>
      </c>
      <c r="O90" s="33">
        <v>84868</v>
      </c>
      <c r="P90" s="34" t="s">
        <v>159</v>
      </c>
      <c r="Q90" s="35">
        <f t="shared" si="7"/>
        <v>0</v>
      </c>
      <c r="R90" s="33">
        <f t="shared" si="8"/>
        <v>84868</v>
      </c>
      <c r="S90" s="46">
        <v>83913</v>
      </c>
      <c r="T90" s="36">
        <f t="shared" si="9"/>
        <v>0.98870000000000002</v>
      </c>
      <c r="U90" s="37">
        <f t="shared" si="10"/>
        <v>23</v>
      </c>
      <c r="V90" s="33">
        <f t="shared" si="11"/>
        <v>80014</v>
      </c>
      <c r="W90" s="37">
        <f>IF(U90&gt;$F$2,$F$2+(U90-$F$2)/2-$E$2,U90-$E$2)</f>
        <v>10.5</v>
      </c>
      <c r="X90" s="33">
        <f>ROUND(V90+(V90*$J$2*W90),0)</f>
        <v>88415</v>
      </c>
      <c r="Y90" s="36">
        <f t="shared" si="12"/>
        <v>0.94908103828535884</v>
      </c>
      <c r="Z90" s="31">
        <f t="shared" si="13"/>
        <v>-4502</v>
      </c>
      <c r="AA90" s="35"/>
      <c r="AB90" s="47"/>
      <c r="AC90" s="44"/>
    </row>
    <row r="91" spans="1:29" s="38" customFormat="1">
      <c r="A91" s="48" t="s">
        <v>731</v>
      </c>
      <c r="B91" s="31" t="s">
        <v>186</v>
      </c>
      <c r="C91" s="31" t="s">
        <v>204</v>
      </c>
      <c r="D91" s="45" t="s">
        <v>743</v>
      </c>
      <c r="E91" s="31"/>
      <c r="F91" s="32" t="s">
        <v>436</v>
      </c>
      <c r="G91" s="32" t="s">
        <v>420</v>
      </c>
      <c r="H91" s="32" t="s">
        <v>205</v>
      </c>
      <c r="I91" s="32" t="s">
        <v>420</v>
      </c>
      <c r="J91" s="32" t="s">
        <v>425</v>
      </c>
      <c r="K91" s="32">
        <v>61160</v>
      </c>
      <c r="L91" s="31">
        <v>2012</v>
      </c>
      <c r="M91" s="31"/>
      <c r="N91" s="31">
        <v>2012</v>
      </c>
      <c r="O91" s="33">
        <v>45408</v>
      </c>
      <c r="P91" s="34" t="s">
        <v>159</v>
      </c>
      <c r="Q91" s="35">
        <f t="shared" si="7"/>
        <v>0</v>
      </c>
      <c r="R91" s="33">
        <f t="shared" si="8"/>
        <v>45408</v>
      </c>
      <c r="S91" s="46">
        <v>37990</v>
      </c>
      <c r="T91" s="36">
        <f t="shared" si="9"/>
        <v>0.83660000000000001</v>
      </c>
      <c r="U91" s="37">
        <f t="shared" si="10"/>
        <v>7</v>
      </c>
      <c r="V91" s="33">
        <f t="shared" si="11"/>
        <v>42811</v>
      </c>
      <c r="W91" s="37">
        <f>IF(U91&gt;$F$6,$F$6-$E$6,U91-$E$6)</f>
        <v>4</v>
      </c>
      <c r="X91" s="33">
        <f>ROUND(V91+(V91*$J$6*W91),0)</f>
        <v>45380</v>
      </c>
      <c r="Y91" s="36">
        <f t="shared" si="12"/>
        <v>0.83715293080652264</v>
      </c>
      <c r="Z91" s="31">
        <f t="shared" si="13"/>
        <v>-7390</v>
      </c>
      <c r="AA91" s="35"/>
      <c r="AB91" s="47"/>
      <c r="AC91" s="44"/>
    </row>
    <row r="92" spans="1:29" s="38" customFormat="1">
      <c r="A92" s="48" t="s">
        <v>414</v>
      </c>
      <c r="B92" s="31" t="s">
        <v>186</v>
      </c>
      <c r="C92" s="31" t="s">
        <v>204</v>
      </c>
      <c r="D92" s="45" t="s">
        <v>493</v>
      </c>
      <c r="E92" s="31"/>
      <c r="F92" s="32" t="s">
        <v>435</v>
      </c>
      <c r="G92" s="32" t="s">
        <v>722</v>
      </c>
      <c r="H92" s="32"/>
      <c r="I92" s="32" t="s">
        <v>421</v>
      </c>
      <c r="J92" s="32" t="s">
        <v>426</v>
      </c>
      <c r="K92" s="32">
        <v>61120</v>
      </c>
      <c r="L92" s="31">
        <v>2000</v>
      </c>
      <c r="M92" s="31"/>
      <c r="N92" s="31">
        <v>1992</v>
      </c>
      <c r="O92" s="33">
        <v>84868</v>
      </c>
      <c r="P92" s="34" t="s">
        <v>159</v>
      </c>
      <c r="Q92" s="35">
        <f t="shared" si="7"/>
        <v>0</v>
      </c>
      <c r="R92" s="33">
        <f t="shared" si="8"/>
        <v>84868</v>
      </c>
      <c r="S92" s="46">
        <v>82856</v>
      </c>
      <c r="T92" s="36">
        <f t="shared" si="9"/>
        <v>0.97629999999999995</v>
      </c>
      <c r="U92" s="37">
        <f t="shared" si="10"/>
        <v>19</v>
      </c>
      <c r="V92" s="33">
        <f t="shared" si="11"/>
        <v>80014</v>
      </c>
      <c r="W92" s="37">
        <f>IF(U92&gt;$F$2,$F$2+(U92-$F$2)/2-$E$2,U92-$E$2)</f>
        <v>8</v>
      </c>
      <c r="X92" s="33">
        <f>ROUND(V92+(V92*$J$2*W92),0)</f>
        <v>86415</v>
      </c>
      <c r="Y92" s="36">
        <f t="shared" si="12"/>
        <v>0.95881502054041545</v>
      </c>
      <c r="Z92" s="31">
        <f t="shared" si="13"/>
        <v>-3559</v>
      </c>
      <c r="AA92" s="35"/>
      <c r="AB92" s="47"/>
      <c r="AC92" s="44"/>
    </row>
    <row r="93" spans="1:29" s="38" customFormat="1">
      <c r="A93" s="48" t="s">
        <v>462</v>
      </c>
      <c r="B93" s="31" t="s">
        <v>186</v>
      </c>
      <c r="C93" s="31" t="s">
        <v>204</v>
      </c>
      <c r="D93" s="45" t="s">
        <v>149</v>
      </c>
      <c r="E93" s="31"/>
      <c r="F93" s="32" t="s">
        <v>441</v>
      </c>
      <c r="G93" s="32" t="s">
        <v>420</v>
      </c>
      <c r="H93" s="32" t="s">
        <v>205</v>
      </c>
      <c r="I93" s="32" t="s">
        <v>420</v>
      </c>
      <c r="J93" s="32" t="s">
        <v>425</v>
      </c>
      <c r="K93" s="32">
        <v>61160</v>
      </c>
      <c r="L93" s="31">
        <v>2006</v>
      </c>
      <c r="M93" s="31"/>
      <c r="N93" s="31">
        <v>2006</v>
      </c>
      <c r="O93" s="33">
        <v>45408</v>
      </c>
      <c r="P93" s="34" t="s">
        <v>159</v>
      </c>
      <c r="Q93" s="35">
        <f t="shared" si="7"/>
        <v>0</v>
      </c>
      <c r="R93" s="33">
        <f t="shared" si="8"/>
        <v>45408</v>
      </c>
      <c r="S93" s="46">
        <v>42353</v>
      </c>
      <c r="T93" s="36">
        <f t="shared" si="9"/>
        <v>0.93269999999999997</v>
      </c>
      <c r="U93" s="37">
        <f t="shared" si="10"/>
        <v>13</v>
      </c>
      <c r="V93" s="33">
        <f t="shared" si="11"/>
        <v>42811</v>
      </c>
      <c r="W93" s="37">
        <f>IF(U93&gt;$F$6,$F$6-$E$6,U93-$E$6)</f>
        <v>4</v>
      </c>
      <c r="X93" s="33">
        <f>ROUND(V93+(V93*$J$6*W93),0)</f>
        <v>45380</v>
      </c>
      <c r="Y93" s="36">
        <f t="shared" si="12"/>
        <v>0.9332966064345527</v>
      </c>
      <c r="Z93" s="31">
        <f t="shared" si="13"/>
        <v>-3027</v>
      </c>
      <c r="AA93" s="35"/>
      <c r="AB93" s="47"/>
      <c r="AC93" s="44"/>
    </row>
    <row r="94" spans="1:29" s="38" customFormat="1">
      <c r="A94" s="48" t="s">
        <v>417</v>
      </c>
      <c r="B94" s="31" t="s">
        <v>186</v>
      </c>
      <c r="C94" s="31" t="s">
        <v>204</v>
      </c>
      <c r="D94" s="45" t="s">
        <v>151</v>
      </c>
      <c r="E94" s="31"/>
      <c r="F94" s="32" t="s">
        <v>435</v>
      </c>
      <c r="G94" s="32" t="s">
        <v>722</v>
      </c>
      <c r="H94" s="32"/>
      <c r="I94" s="32" t="s">
        <v>421</v>
      </c>
      <c r="J94" s="32" t="s">
        <v>426</v>
      </c>
      <c r="K94" s="32">
        <v>61120</v>
      </c>
      <c r="L94" s="31">
        <v>1998</v>
      </c>
      <c r="M94" s="31"/>
      <c r="N94" s="31">
        <v>1988</v>
      </c>
      <c r="O94" s="33">
        <v>84868</v>
      </c>
      <c r="P94" s="34" t="s">
        <v>159</v>
      </c>
      <c r="Q94" s="35">
        <f t="shared" si="7"/>
        <v>0</v>
      </c>
      <c r="R94" s="33">
        <f t="shared" si="8"/>
        <v>84868</v>
      </c>
      <c r="S94" s="46">
        <v>79617</v>
      </c>
      <c r="T94" s="36">
        <f t="shared" si="9"/>
        <v>0.93810000000000004</v>
      </c>
      <c r="U94" s="37">
        <f t="shared" si="10"/>
        <v>21</v>
      </c>
      <c r="V94" s="33">
        <f t="shared" si="11"/>
        <v>80014</v>
      </c>
      <c r="W94" s="37">
        <f>IF(U94&gt;$F$2,$F$2+(U94-$F$2)/2-$E$2,U94-$E$2)</f>
        <v>9.5</v>
      </c>
      <c r="X94" s="33">
        <f>ROUND(V94+(V94*$J$2*W94),0)</f>
        <v>87615</v>
      </c>
      <c r="Y94" s="36">
        <f t="shared" si="12"/>
        <v>0.90871426125663413</v>
      </c>
      <c r="Z94" s="31">
        <f t="shared" si="13"/>
        <v>-7998</v>
      </c>
      <c r="AA94" s="35"/>
      <c r="AB94" s="47"/>
      <c r="AC94" s="44"/>
    </row>
    <row r="95" spans="1:29" s="38" customFormat="1">
      <c r="A95" s="48" t="s">
        <v>982</v>
      </c>
      <c r="B95" s="31" t="s">
        <v>186</v>
      </c>
      <c r="C95" s="31" t="s">
        <v>538</v>
      </c>
      <c r="D95" s="45" t="s">
        <v>983</v>
      </c>
      <c r="E95" s="31"/>
      <c r="F95" s="32" t="s">
        <v>435</v>
      </c>
      <c r="G95" s="32" t="s">
        <v>722</v>
      </c>
      <c r="H95" s="32"/>
      <c r="I95" s="32" t="s">
        <v>422</v>
      </c>
      <c r="J95" s="32" t="s">
        <v>424</v>
      </c>
      <c r="K95" s="32">
        <v>61150</v>
      </c>
      <c r="L95" s="31">
        <v>2016</v>
      </c>
      <c r="M95" s="31"/>
      <c r="N95" s="31">
        <v>2016</v>
      </c>
      <c r="O95" s="33">
        <v>59631</v>
      </c>
      <c r="P95" s="34" t="s">
        <v>154</v>
      </c>
      <c r="Q95" s="35">
        <f t="shared" si="7"/>
        <v>0</v>
      </c>
      <c r="R95" s="33">
        <f t="shared" si="8"/>
        <v>59631</v>
      </c>
      <c r="S95" s="46">
        <v>52696</v>
      </c>
      <c r="T95" s="36">
        <f t="shared" si="9"/>
        <v>0.88370000000000004</v>
      </c>
      <c r="U95" s="37">
        <f t="shared" si="10"/>
        <v>3</v>
      </c>
      <c r="V95" s="33">
        <f t="shared" si="11"/>
        <v>56220</v>
      </c>
      <c r="W95" s="37">
        <f>IF(U95&gt;$F$4,$F$4-$E$4,U95-$E$4)</f>
        <v>1</v>
      </c>
      <c r="X95" s="33">
        <f>ROUND(V95+(V95*$J$4*W95),0)</f>
        <v>57063</v>
      </c>
      <c r="Y95" s="36">
        <f t="shared" si="12"/>
        <v>0.923470550093756</v>
      </c>
      <c r="Z95" s="31">
        <f t="shared" si="13"/>
        <v>-4367</v>
      </c>
      <c r="AA95" s="35"/>
      <c r="AB95" s="47"/>
      <c r="AC95" s="44"/>
    </row>
    <row r="96" spans="1:29" s="38" customFormat="1">
      <c r="A96" s="48" t="s">
        <v>1087</v>
      </c>
      <c r="B96" s="31" t="s">
        <v>186</v>
      </c>
      <c r="C96" s="31" t="s">
        <v>538</v>
      </c>
      <c r="D96" s="45" t="s">
        <v>1088</v>
      </c>
      <c r="E96" s="31"/>
      <c r="F96" s="32" t="s">
        <v>441</v>
      </c>
      <c r="G96" s="32" t="s">
        <v>722</v>
      </c>
      <c r="H96" s="32" t="s">
        <v>205</v>
      </c>
      <c r="I96" s="32" t="s">
        <v>422</v>
      </c>
      <c r="J96" s="32" t="s">
        <v>424</v>
      </c>
      <c r="K96" s="32">
        <v>61150</v>
      </c>
      <c r="L96" s="31">
        <v>2017</v>
      </c>
      <c r="M96" s="31"/>
      <c r="N96" s="31">
        <v>2017</v>
      </c>
      <c r="O96" s="33">
        <v>59631</v>
      </c>
      <c r="P96" s="34" t="s">
        <v>154</v>
      </c>
      <c r="Q96" s="35">
        <f t="shared" si="7"/>
        <v>0</v>
      </c>
      <c r="R96" s="33">
        <f t="shared" si="8"/>
        <v>59631</v>
      </c>
      <c r="S96" s="46">
        <v>53574</v>
      </c>
      <c r="T96" s="36">
        <f t="shared" si="9"/>
        <v>0.89839999999999998</v>
      </c>
      <c r="U96" s="37">
        <f t="shared" si="10"/>
        <v>2</v>
      </c>
      <c r="V96" s="33">
        <f t="shared" si="11"/>
        <v>56220</v>
      </c>
      <c r="W96" s="37">
        <f>IF(U96&gt;$F$4,$F$4-$E$4,U96-$E$4)</f>
        <v>0</v>
      </c>
      <c r="X96" s="33">
        <f>ROUND(V96+(V96*$J$4*W96),0)</f>
        <v>56220</v>
      </c>
      <c r="Y96" s="36">
        <f t="shared" si="12"/>
        <v>0.9529348986125934</v>
      </c>
      <c r="Z96" s="31">
        <f t="shared" si="13"/>
        <v>-2646</v>
      </c>
      <c r="AA96" s="35"/>
      <c r="AB96" s="47"/>
      <c r="AC96" s="44"/>
    </row>
    <row r="97" spans="1:46" s="38" customFormat="1">
      <c r="A97" s="48" t="s">
        <v>510</v>
      </c>
      <c r="B97" s="31" t="s">
        <v>186</v>
      </c>
      <c r="C97" s="31" t="s">
        <v>538</v>
      </c>
      <c r="D97" s="45" t="s">
        <v>560</v>
      </c>
      <c r="E97" s="31"/>
      <c r="F97" s="32" t="s">
        <v>435</v>
      </c>
      <c r="G97" s="32" t="s">
        <v>722</v>
      </c>
      <c r="H97" s="32" t="s">
        <v>205</v>
      </c>
      <c r="I97" s="32" t="s">
        <v>421</v>
      </c>
      <c r="J97" s="32" t="s">
        <v>553</v>
      </c>
      <c r="K97" s="32">
        <v>61140</v>
      </c>
      <c r="L97" s="31">
        <v>2014</v>
      </c>
      <c r="M97" s="31"/>
      <c r="N97" s="31">
        <v>2008</v>
      </c>
      <c r="O97" s="33">
        <v>68549</v>
      </c>
      <c r="P97" s="34" t="s">
        <v>154</v>
      </c>
      <c r="Q97" s="35">
        <f t="shared" si="7"/>
        <v>0</v>
      </c>
      <c r="R97" s="33">
        <f t="shared" si="8"/>
        <v>68549</v>
      </c>
      <c r="S97" s="46">
        <v>62941</v>
      </c>
      <c r="T97" s="36">
        <f t="shared" si="9"/>
        <v>0.91820000000000002</v>
      </c>
      <c r="U97" s="37">
        <f t="shared" si="10"/>
        <v>5</v>
      </c>
      <c r="V97" s="33">
        <f t="shared" si="11"/>
        <v>64628</v>
      </c>
      <c r="W97" s="37">
        <f>IF(U97&gt;$F$3,$F$3-$E$3,U97-$E$3)</f>
        <v>2</v>
      </c>
      <c r="X97" s="33">
        <f>ROUND(V97+(V97*$J$3*W97),0)</f>
        <v>66567</v>
      </c>
      <c r="Y97" s="36">
        <f t="shared" si="12"/>
        <v>0.94552856520498141</v>
      </c>
      <c r="Z97" s="31">
        <f t="shared" si="13"/>
        <v>-3626</v>
      </c>
      <c r="AA97" s="35"/>
      <c r="AB97" s="47"/>
      <c r="AC97" s="44"/>
    </row>
    <row r="98" spans="1:46" s="38" customFormat="1">
      <c r="A98" s="48" t="s">
        <v>655</v>
      </c>
      <c r="B98" s="31" t="s">
        <v>186</v>
      </c>
      <c r="C98" s="31" t="s">
        <v>538</v>
      </c>
      <c r="D98" s="45" t="s">
        <v>656</v>
      </c>
      <c r="E98" s="31"/>
      <c r="F98" s="32" t="s">
        <v>437</v>
      </c>
      <c r="G98" s="32" t="s">
        <v>420</v>
      </c>
      <c r="H98" s="32"/>
      <c r="I98" s="32" t="s">
        <v>420</v>
      </c>
      <c r="J98" s="32" t="s">
        <v>425</v>
      </c>
      <c r="K98" s="32">
        <v>61160</v>
      </c>
      <c r="L98" s="31">
        <v>2011</v>
      </c>
      <c r="M98" s="31"/>
      <c r="N98" s="31">
        <v>2011</v>
      </c>
      <c r="O98" s="33">
        <v>52112</v>
      </c>
      <c r="P98" s="34" t="s">
        <v>154</v>
      </c>
      <c r="Q98" s="35">
        <f t="shared" si="7"/>
        <v>0</v>
      </c>
      <c r="R98" s="33">
        <f t="shared" si="8"/>
        <v>52112</v>
      </c>
      <c r="S98" s="46">
        <v>42820</v>
      </c>
      <c r="T98" s="36">
        <f t="shared" si="9"/>
        <v>0.82169999999999999</v>
      </c>
      <c r="U98" s="37">
        <f t="shared" si="10"/>
        <v>8</v>
      </c>
      <c r="V98" s="33">
        <f t="shared" si="11"/>
        <v>49131</v>
      </c>
      <c r="W98" s="37">
        <f>IF(U98&gt;$F$6,$F$6-$E$6,U98-$E$6)</f>
        <v>4</v>
      </c>
      <c r="X98" s="33">
        <f>ROUND(V98+(V98*$J$6*W98),0)</f>
        <v>52079</v>
      </c>
      <c r="Y98" s="36">
        <f t="shared" si="12"/>
        <v>0.82221240807235163</v>
      </c>
      <c r="Z98" s="31">
        <f t="shared" si="13"/>
        <v>-9259</v>
      </c>
      <c r="AA98" s="35"/>
      <c r="AB98" s="47"/>
      <c r="AC98" s="44"/>
    </row>
    <row r="99" spans="1:46" s="38" customFormat="1">
      <c r="A99" s="48" t="s">
        <v>784</v>
      </c>
      <c r="B99" s="31" t="s">
        <v>186</v>
      </c>
      <c r="C99" s="31" t="s">
        <v>538</v>
      </c>
      <c r="D99" s="45" t="s">
        <v>904</v>
      </c>
      <c r="E99" s="31"/>
      <c r="F99" s="32" t="s">
        <v>435</v>
      </c>
      <c r="G99" s="32" t="s">
        <v>722</v>
      </c>
      <c r="H99" s="32" t="s">
        <v>205</v>
      </c>
      <c r="I99" s="32" t="s">
        <v>422</v>
      </c>
      <c r="J99" s="32" t="s">
        <v>424</v>
      </c>
      <c r="K99" s="32">
        <v>61150</v>
      </c>
      <c r="L99" s="31">
        <v>2013</v>
      </c>
      <c r="M99" s="31"/>
      <c r="N99" s="31">
        <v>2013</v>
      </c>
      <c r="O99" s="33">
        <v>59631</v>
      </c>
      <c r="P99" s="34" t="s">
        <v>154</v>
      </c>
      <c r="Q99" s="35">
        <f t="shared" si="7"/>
        <v>0</v>
      </c>
      <c r="R99" s="33">
        <f t="shared" si="8"/>
        <v>59631</v>
      </c>
      <c r="S99" s="46">
        <v>59001</v>
      </c>
      <c r="T99" s="36">
        <f t="shared" si="9"/>
        <v>0.98939999999999995</v>
      </c>
      <c r="U99" s="37">
        <f t="shared" si="10"/>
        <v>6</v>
      </c>
      <c r="V99" s="33">
        <f t="shared" si="11"/>
        <v>56220</v>
      </c>
      <c r="W99" s="37">
        <f>IF(U99&gt;$F$4,$F$4-$E$4,U99-$E$4)</f>
        <v>4</v>
      </c>
      <c r="X99" s="33">
        <f>ROUND(V99+(V99*$J$4*W99),0)</f>
        <v>59593</v>
      </c>
      <c r="Y99" s="36">
        <f t="shared" si="12"/>
        <v>0.99006594734280873</v>
      </c>
      <c r="Z99" s="31">
        <f t="shared" si="13"/>
        <v>-592</v>
      </c>
      <c r="AA99" s="35"/>
      <c r="AB99" s="47"/>
      <c r="AC99" s="44"/>
    </row>
    <row r="100" spans="1:46" s="38" customFormat="1">
      <c r="A100" s="48" t="s">
        <v>825</v>
      </c>
      <c r="B100" s="31" t="s">
        <v>186</v>
      </c>
      <c r="C100" s="31" t="s">
        <v>538</v>
      </c>
      <c r="D100" s="45" t="s">
        <v>923</v>
      </c>
      <c r="E100" s="31"/>
      <c r="F100" s="32" t="s">
        <v>435</v>
      </c>
      <c r="G100" s="32" t="s">
        <v>722</v>
      </c>
      <c r="H100" s="32" t="s">
        <v>205</v>
      </c>
      <c r="I100" s="32" t="s">
        <v>422</v>
      </c>
      <c r="J100" s="32" t="s">
        <v>424</v>
      </c>
      <c r="K100" s="32">
        <v>61150</v>
      </c>
      <c r="L100" s="31">
        <v>2014</v>
      </c>
      <c r="M100" s="31"/>
      <c r="N100" s="31">
        <v>2014</v>
      </c>
      <c r="O100" s="33">
        <v>59631</v>
      </c>
      <c r="P100" s="34" t="s">
        <v>154</v>
      </c>
      <c r="Q100" s="35">
        <f t="shared" si="7"/>
        <v>0</v>
      </c>
      <c r="R100" s="33">
        <f t="shared" si="8"/>
        <v>59631</v>
      </c>
      <c r="S100" s="46">
        <v>53736</v>
      </c>
      <c r="T100" s="36">
        <f t="shared" si="9"/>
        <v>0.90110000000000001</v>
      </c>
      <c r="U100" s="37">
        <f t="shared" si="10"/>
        <v>5</v>
      </c>
      <c r="V100" s="33">
        <f t="shared" si="11"/>
        <v>56220</v>
      </c>
      <c r="W100" s="37">
        <f>IF(U100&gt;$F$4,$F$4-$E$4,U100-$E$4)</f>
        <v>3</v>
      </c>
      <c r="X100" s="33">
        <f>ROUND(V100+(V100*$J$4*W100),0)</f>
        <v>58750</v>
      </c>
      <c r="Y100" s="36">
        <f t="shared" si="12"/>
        <v>0.91465531914893616</v>
      </c>
      <c r="Z100" s="31">
        <f t="shared" si="13"/>
        <v>-5014</v>
      </c>
      <c r="AA100" s="35"/>
      <c r="AB100" s="47"/>
      <c r="AC100" s="44"/>
    </row>
    <row r="101" spans="1:46" s="38" customFormat="1">
      <c r="A101" s="48" t="s">
        <v>1184</v>
      </c>
      <c r="B101" s="31" t="s">
        <v>186</v>
      </c>
      <c r="C101" s="31" t="s">
        <v>538</v>
      </c>
      <c r="D101" s="45" t="s">
        <v>1206</v>
      </c>
      <c r="E101" s="31"/>
      <c r="F101" s="32" t="s">
        <v>435</v>
      </c>
      <c r="G101" s="32" t="s">
        <v>722</v>
      </c>
      <c r="H101" s="32" t="s">
        <v>205</v>
      </c>
      <c r="I101" s="32" t="s">
        <v>420</v>
      </c>
      <c r="J101" s="32" t="s">
        <v>425</v>
      </c>
      <c r="K101" s="32">
        <v>61160</v>
      </c>
      <c r="L101" s="31">
        <v>2017</v>
      </c>
      <c r="M101" s="31"/>
      <c r="N101" s="31">
        <v>2017</v>
      </c>
      <c r="O101" s="33">
        <v>52112</v>
      </c>
      <c r="P101" s="34" t="s">
        <v>154</v>
      </c>
      <c r="Q101" s="35">
        <f t="shared" ref="Q101:Q164" si="14">IF(E101&lt;&gt;0,O101*E101*0.1,0)</f>
        <v>0</v>
      </c>
      <c r="R101" s="33">
        <f t="shared" si="8"/>
        <v>52112</v>
      </c>
      <c r="S101" s="46">
        <v>40800</v>
      </c>
      <c r="T101" s="36">
        <f t="shared" si="9"/>
        <v>0.78290000000000004</v>
      </c>
      <c r="U101" s="37">
        <f t="shared" si="10"/>
        <v>2</v>
      </c>
      <c r="V101" s="33">
        <f t="shared" si="11"/>
        <v>49131</v>
      </c>
      <c r="W101" s="37">
        <f>IF(U101&gt;$F$6,$F$6-$E$6,U101-$E$6)</f>
        <v>0</v>
      </c>
      <c r="X101" s="33">
        <f>ROUND(V101+(V101*$J$6*W101),0)</f>
        <v>49131</v>
      </c>
      <c r="Y101" s="36">
        <f t="shared" si="12"/>
        <v>0.83043292422299564</v>
      </c>
      <c r="Z101" s="31">
        <f t="shared" si="13"/>
        <v>-8331</v>
      </c>
      <c r="AA101" s="35"/>
      <c r="AB101" s="47"/>
      <c r="AC101" s="44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1:46" s="38" customFormat="1">
      <c r="A102" s="48" t="s">
        <v>292</v>
      </c>
      <c r="B102" s="31" t="s">
        <v>186</v>
      </c>
      <c r="C102" s="31" t="s">
        <v>538</v>
      </c>
      <c r="D102" s="45" t="s">
        <v>540</v>
      </c>
      <c r="E102" s="31"/>
      <c r="F102" s="32" t="s">
        <v>435</v>
      </c>
      <c r="G102" s="32" t="s">
        <v>722</v>
      </c>
      <c r="H102" s="32" t="s">
        <v>205</v>
      </c>
      <c r="I102" s="32" t="s">
        <v>421</v>
      </c>
      <c r="J102" s="32" t="s">
        <v>426</v>
      </c>
      <c r="K102" s="32">
        <v>61120</v>
      </c>
      <c r="L102" s="31">
        <v>2008</v>
      </c>
      <c r="M102" s="31"/>
      <c r="N102" s="31">
        <v>2003</v>
      </c>
      <c r="O102" s="33">
        <v>87660</v>
      </c>
      <c r="P102" s="34" t="s">
        <v>154</v>
      </c>
      <c r="Q102" s="35">
        <f t="shared" si="14"/>
        <v>0</v>
      </c>
      <c r="R102" s="33">
        <f t="shared" si="8"/>
        <v>87660</v>
      </c>
      <c r="S102" s="46">
        <v>80509</v>
      </c>
      <c r="T102" s="36">
        <f t="shared" si="9"/>
        <v>0.91839999999999999</v>
      </c>
      <c r="U102" s="37">
        <f t="shared" si="10"/>
        <v>11</v>
      </c>
      <c r="V102" s="33">
        <f t="shared" si="11"/>
        <v>82646</v>
      </c>
      <c r="W102" s="37">
        <f>IF(U102&gt;$F$2,$F$2+(U102-$F$2)/2-$E$2,U102-$E$2)</f>
        <v>0</v>
      </c>
      <c r="X102" s="33">
        <f>ROUND(V102+(V102*$J$2*W102),0)</f>
        <v>82646</v>
      </c>
      <c r="Y102" s="36">
        <f t="shared" si="12"/>
        <v>0.97414272923069478</v>
      </c>
      <c r="Z102" s="31">
        <f t="shared" si="13"/>
        <v>-2137</v>
      </c>
      <c r="AA102" s="35"/>
      <c r="AB102" s="47"/>
      <c r="AC102" s="44"/>
    </row>
    <row r="103" spans="1:46" s="38" customFormat="1">
      <c r="A103" s="48" t="s">
        <v>828</v>
      </c>
      <c r="B103" s="31" t="s">
        <v>186</v>
      </c>
      <c r="C103" s="31" t="s">
        <v>538</v>
      </c>
      <c r="D103" s="45" t="s">
        <v>922</v>
      </c>
      <c r="E103" s="31"/>
      <c r="F103" s="32" t="s">
        <v>435</v>
      </c>
      <c r="G103" s="32" t="s">
        <v>722</v>
      </c>
      <c r="H103" s="32" t="s">
        <v>205</v>
      </c>
      <c r="I103" s="32" t="s">
        <v>420</v>
      </c>
      <c r="J103" s="32" t="s">
        <v>425</v>
      </c>
      <c r="K103" s="32">
        <v>61160</v>
      </c>
      <c r="L103" s="31">
        <v>2014</v>
      </c>
      <c r="M103" s="31"/>
      <c r="N103" s="31">
        <v>2014</v>
      </c>
      <c r="O103" s="33">
        <v>52112</v>
      </c>
      <c r="P103" s="34" t="s">
        <v>154</v>
      </c>
      <c r="Q103" s="35">
        <f t="shared" si="14"/>
        <v>0</v>
      </c>
      <c r="R103" s="33">
        <f t="shared" si="8"/>
        <v>52112</v>
      </c>
      <c r="S103" s="46">
        <v>47227</v>
      </c>
      <c r="T103" s="36">
        <f t="shared" si="9"/>
        <v>0.90629999999999999</v>
      </c>
      <c r="U103" s="37">
        <f t="shared" si="10"/>
        <v>5</v>
      </c>
      <c r="V103" s="33">
        <f t="shared" si="11"/>
        <v>49131</v>
      </c>
      <c r="W103" s="37">
        <f>IF(U103&gt;$F$6,$F$6-$E$6,U103-$E$6)</f>
        <v>3</v>
      </c>
      <c r="X103" s="33">
        <f>ROUND(V103+(V103*$J$6*W103),0)</f>
        <v>51342</v>
      </c>
      <c r="Y103" s="36">
        <f t="shared" si="12"/>
        <v>0.91985119395426751</v>
      </c>
      <c r="Z103" s="31">
        <f t="shared" si="13"/>
        <v>-4115</v>
      </c>
      <c r="AA103" s="35"/>
      <c r="AB103" s="47"/>
      <c r="AC103" s="44"/>
      <c r="AQ103" s="9"/>
      <c r="AR103" s="9"/>
      <c r="AS103" s="9"/>
      <c r="AT103" s="9"/>
    </row>
    <row r="104" spans="1:46" s="38" customFormat="1">
      <c r="A104" s="48" t="s">
        <v>984</v>
      </c>
      <c r="B104" s="31" t="s">
        <v>186</v>
      </c>
      <c r="C104" s="31" t="s">
        <v>538</v>
      </c>
      <c r="D104" s="45" t="s">
        <v>985</v>
      </c>
      <c r="E104" s="31"/>
      <c r="F104" s="32" t="s">
        <v>435</v>
      </c>
      <c r="G104" s="32" t="s">
        <v>722</v>
      </c>
      <c r="H104" s="32" t="s">
        <v>205</v>
      </c>
      <c r="I104" s="32" t="s">
        <v>420</v>
      </c>
      <c r="J104" s="32" t="s">
        <v>425</v>
      </c>
      <c r="K104" s="32">
        <v>61160</v>
      </c>
      <c r="L104" s="31">
        <v>2016</v>
      </c>
      <c r="M104" s="31"/>
      <c r="N104" s="31">
        <v>2016</v>
      </c>
      <c r="O104" s="33">
        <v>52112</v>
      </c>
      <c r="P104" s="34" t="s">
        <v>154</v>
      </c>
      <c r="Q104" s="35">
        <f t="shared" si="14"/>
        <v>0</v>
      </c>
      <c r="R104" s="33">
        <f t="shared" si="8"/>
        <v>52112</v>
      </c>
      <c r="S104" s="46">
        <v>47316</v>
      </c>
      <c r="T104" s="36">
        <f t="shared" si="9"/>
        <v>0.90800000000000003</v>
      </c>
      <c r="U104" s="37">
        <f t="shared" si="10"/>
        <v>3</v>
      </c>
      <c r="V104" s="33">
        <f t="shared" si="11"/>
        <v>49131</v>
      </c>
      <c r="W104" s="37">
        <f>IF(U104&gt;$F$6,$F$6-$E$6,U104-$E$6)</f>
        <v>1</v>
      </c>
      <c r="X104" s="33">
        <f>ROUND(V104+(V104*$J$6*W104),0)</f>
        <v>49868</v>
      </c>
      <c r="Y104" s="36">
        <f t="shared" si="12"/>
        <v>0.94882489773000722</v>
      </c>
      <c r="Z104" s="31">
        <f t="shared" si="13"/>
        <v>-2552</v>
      </c>
      <c r="AA104" s="35"/>
      <c r="AB104" s="47"/>
      <c r="AC104" s="44"/>
    </row>
    <row r="105" spans="1:46" s="38" customFormat="1">
      <c r="A105" s="48" t="s">
        <v>305</v>
      </c>
      <c r="B105" s="31" t="s">
        <v>186</v>
      </c>
      <c r="C105" s="31" t="s">
        <v>538</v>
      </c>
      <c r="D105" s="45" t="s">
        <v>50</v>
      </c>
      <c r="E105" s="31"/>
      <c r="F105" s="32" t="s">
        <v>435</v>
      </c>
      <c r="G105" s="32" t="s">
        <v>722</v>
      </c>
      <c r="H105" s="32" t="s">
        <v>205</v>
      </c>
      <c r="I105" s="32" t="s">
        <v>421</v>
      </c>
      <c r="J105" s="32" t="s">
        <v>426</v>
      </c>
      <c r="K105" s="32">
        <v>61120</v>
      </c>
      <c r="L105" s="31">
        <v>2010</v>
      </c>
      <c r="M105" s="31"/>
      <c r="N105" s="31">
        <v>1991</v>
      </c>
      <c r="O105" s="33">
        <v>87660</v>
      </c>
      <c r="P105" s="34" t="s">
        <v>154</v>
      </c>
      <c r="Q105" s="35">
        <f t="shared" si="14"/>
        <v>0</v>
      </c>
      <c r="R105" s="33">
        <f t="shared" si="8"/>
        <v>87660</v>
      </c>
      <c r="S105" s="46">
        <v>71338</v>
      </c>
      <c r="T105" s="36">
        <f t="shared" si="9"/>
        <v>0.81379999999999997</v>
      </c>
      <c r="U105" s="37">
        <f t="shared" si="10"/>
        <v>9</v>
      </c>
      <c r="V105" s="33">
        <f t="shared" si="11"/>
        <v>82646</v>
      </c>
      <c r="W105" s="37">
        <f>IF(U105&gt;$F$2,$F$2+(U105-$F$2)/2-$E$2,U105-$E$2)</f>
        <v>-2</v>
      </c>
      <c r="X105" s="33">
        <f>ROUND(V105+(V105*$J$2*W105),0)</f>
        <v>80993</v>
      </c>
      <c r="Y105" s="36">
        <f t="shared" si="12"/>
        <v>0.88079216722432807</v>
      </c>
      <c r="Z105" s="31">
        <f t="shared" si="13"/>
        <v>-9655</v>
      </c>
      <c r="AA105" s="35"/>
      <c r="AB105" s="47"/>
      <c r="AC105" s="44"/>
    </row>
    <row r="106" spans="1:46" s="38" customFormat="1">
      <c r="A106" s="48" t="s">
        <v>308</v>
      </c>
      <c r="B106" s="31" t="s">
        <v>186</v>
      </c>
      <c r="C106" s="31" t="s">
        <v>538</v>
      </c>
      <c r="D106" s="45" t="s">
        <v>539</v>
      </c>
      <c r="E106" s="31"/>
      <c r="F106" s="32" t="s">
        <v>435</v>
      </c>
      <c r="G106" s="32" t="s">
        <v>722</v>
      </c>
      <c r="H106" s="32" t="s">
        <v>205</v>
      </c>
      <c r="I106" s="32" t="s">
        <v>421</v>
      </c>
      <c r="J106" s="32" t="s">
        <v>426</v>
      </c>
      <c r="K106" s="32">
        <v>61120</v>
      </c>
      <c r="L106" s="31">
        <v>2004</v>
      </c>
      <c r="M106" s="31"/>
      <c r="N106" s="31">
        <v>1993</v>
      </c>
      <c r="O106" s="33">
        <v>87660</v>
      </c>
      <c r="P106" s="34" t="s">
        <v>154</v>
      </c>
      <c r="Q106" s="35">
        <f t="shared" si="14"/>
        <v>0</v>
      </c>
      <c r="R106" s="33">
        <f t="shared" si="8"/>
        <v>87660</v>
      </c>
      <c r="S106" s="46">
        <v>87526</v>
      </c>
      <c r="T106" s="36">
        <f t="shared" si="9"/>
        <v>0.99850000000000005</v>
      </c>
      <c r="U106" s="37">
        <f t="shared" si="10"/>
        <v>15</v>
      </c>
      <c r="V106" s="33">
        <f t="shared" si="11"/>
        <v>82646</v>
      </c>
      <c r="W106" s="37">
        <f>IF(U106&gt;$F$2,$F$2+(U106-$F$2)/2-$E$2,U106-$E$2)</f>
        <v>4</v>
      </c>
      <c r="X106" s="33">
        <f>ROUND(V106+(V106*$J$2*W106),0)</f>
        <v>85952</v>
      </c>
      <c r="Y106" s="36">
        <f t="shared" si="12"/>
        <v>1.0183125465376024</v>
      </c>
      <c r="Z106" s="31">
        <f t="shared" si="13"/>
        <v>1574</v>
      </c>
      <c r="AA106" s="35"/>
      <c r="AB106" s="47"/>
      <c r="AC106" s="44"/>
    </row>
    <row r="107" spans="1:46" s="38" customFormat="1">
      <c r="A107" s="48" t="s">
        <v>969</v>
      </c>
      <c r="B107" s="31" t="s">
        <v>186</v>
      </c>
      <c r="C107" s="31" t="s">
        <v>538</v>
      </c>
      <c r="D107" s="45" t="s">
        <v>968</v>
      </c>
      <c r="E107" s="31"/>
      <c r="F107" s="32" t="s">
        <v>435</v>
      </c>
      <c r="G107" s="32" t="s">
        <v>722</v>
      </c>
      <c r="H107" s="32"/>
      <c r="I107" s="32" t="s">
        <v>422</v>
      </c>
      <c r="J107" s="32" t="s">
        <v>424</v>
      </c>
      <c r="K107" s="32">
        <v>61150</v>
      </c>
      <c r="L107" s="31">
        <v>2015</v>
      </c>
      <c r="M107" s="31"/>
      <c r="N107" s="31">
        <v>2015</v>
      </c>
      <c r="O107" s="33">
        <v>59631</v>
      </c>
      <c r="P107" s="34" t="s">
        <v>154</v>
      </c>
      <c r="Q107" s="35">
        <f t="shared" si="14"/>
        <v>0</v>
      </c>
      <c r="R107" s="33">
        <f t="shared" si="8"/>
        <v>59631</v>
      </c>
      <c r="S107" s="46">
        <v>53736</v>
      </c>
      <c r="T107" s="36">
        <f t="shared" si="9"/>
        <v>0.90110000000000001</v>
      </c>
      <c r="U107" s="37">
        <f t="shared" si="10"/>
        <v>4</v>
      </c>
      <c r="V107" s="33">
        <f t="shared" si="11"/>
        <v>56220</v>
      </c>
      <c r="W107" s="37">
        <f>IF(U107&gt;$F$4,$F$4-$E$4,U107-$E$4)</f>
        <v>2</v>
      </c>
      <c r="X107" s="33">
        <f>ROUND(V107+(V107*$J$4*W107),0)</f>
        <v>57907</v>
      </c>
      <c r="Y107" s="36">
        <f t="shared" si="12"/>
        <v>0.92797071165834877</v>
      </c>
      <c r="Z107" s="31">
        <f t="shared" si="13"/>
        <v>-4171</v>
      </c>
      <c r="AA107" s="35"/>
      <c r="AB107" s="47"/>
      <c r="AC107" s="44"/>
    </row>
    <row r="108" spans="1:46" s="38" customFormat="1">
      <c r="A108" s="48" t="s">
        <v>827</v>
      </c>
      <c r="B108" s="31" t="s">
        <v>186</v>
      </c>
      <c r="C108" s="31" t="s">
        <v>538</v>
      </c>
      <c r="D108" s="45" t="s">
        <v>919</v>
      </c>
      <c r="E108" s="31"/>
      <c r="F108" s="32" t="s">
        <v>435</v>
      </c>
      <c r="G108" s="32" t="s">
        <v>722</v>
      </c>
      <c r="H108" s="32" t="s">
        <v>205</v>
      </c>
      <c r="I108" s="32" t="s">
        <v>422</v>
      </c>
      <c r="J108" s="32" t="s">
        <v>424</v>
      </c>
      <c r="K108" s="32">
        <v>61150</v>
      </c>
      <c r="L108" s="31">
        <v>2014</v>
      </c>
      <c r="M108" s="31"/>
      <c r="N108" s="31">
        <v>2014</v>
      </c>
      <c r="O108" s="33">
        <v>59631</v>
      </c>
      <c r="P108" s="34" t="s">
        <v>154</v>
      </c>
      <c r="Q108" s="35">
        <f t="shared" si="14"/>
        <v>0</v>
      </c>
      <c r="R108" s="33">
        <f t="shared" si="8"/>
        <v>59631</v>
      </c>
      <c r="S108" s="46">
        <v>53736</v>
      </c>
      <c r="T108" s="36">
        <f t="shared" si="9"/>
        <v>0.90110000000000001</v>
      </c>
      <c r="U108" s="37">
        <f t="shared" si="10"/>
        <v>5</v>
      </c>
      <c r="V108" s="33">
        <f t="shared" si="11"/>
        <v>56220</v>
      </c>
      <c r="W108" s="37">
        <f>IF(U108&gt;$F$4,$F$4-$E$4,U108-$E$4)</f>
        <v>3</v>
      </c>
      <c r="X108" s="33">
        <f>ROUND(V108+(V108*$J$4*W108),0)</f>
        <v>58750</v>
      </c>
      <c r="Y108" s="36">
        <f t="shared" si="12"/>
        <v>0.91465531914893616</v>
      </c>
      <c r="Z108" s="31">
        <f t="shared" si="13"/>
        <v>-5014</v>
      </c>
      <c r="AA108" s="35"/>
      <c r="AB108" s="47"/>
      <c r="AC108" s="44"/>
      <c r="AL108" s="9"/>
    </row>
    <row r="109" spans="1:46" s="38" customFormat="1">
      <c r="A109" s="48" t="s">
        <v>1039</v>
      </c>
      <c r="B109" s="31" t="s">
        <v>186</v>
      </c>
      <c r="C109" s="31" t="s">
        <v>538</v>
      </c>
      <c r="D109" s="45" t="s">
        <v>1040</v>
      </c>
      <c r="E109" s="31"/>
      <c r="F109" s="32" t="s">
        <v>441</v>
      </c>
      <c r="G109" s="32" t="s">
        <v>722</v>
      </c>
      <c r="H109" s="32"/>
      <c r="I109" s="32" t="s">
        <v>422</v>
      </c>
      <c r="J109" s="32" t="s">
        <v>424</v>
      </c>
      <c r="K109" s="32">
        <v>61150</v>
      </c>
      <c r="L109" s="31">
        <v>2016</v>
      </c>
      <c r="M109" s="31">
        <v>1</v>
      </c>
      <c r="N109" s="31">
        <v>2016</v>
      </c>
      <c r="O109" s="33">
        <v>59631</v>
      </c>
      <c r="P109" s="34" t="s">
        <v>154</v>
      </c>
      <c r="Q109" s="35">
        <f t="shared" si="14"/>
        <v>0</v>
      </c>
      <c r="R109" s="33">
        <f t="shared" si="8"/>
        <v>59631</v>
      </c>
      <c r="S109" s="46">
        <v>55675</v>
      </c>
      <c r="T109" s="36">
        <f t="shared" si="9"/>
        <v>0.93369999999999997</v>
      </c>
      <c r="U109" s="37">
        <f t="shared" si="10"/>
        <v>4</v>
      </c>
      <c r="V109" s="33">
        <f t="shared" si="11"/>
        <v>56220</v>
      </c>
      <c r="W109" s="37">
        <f>IF(U109&gt;$F$4,$F$4-$E$4,U109-$E$4)</f>
        <v>2</v>
      </c>
      <c r="X109" s="33">
        <f>ROUND(V109+(V109*$J$4*W109),0)</f>
        <v>57907</v>
      </c>
      <c r="Y109" s="36">
        <f t="shared" si="12"/>
        <v>0.96145543716649107</v>
      </c>
      <c r="Z109" s="31">
        <f t="shared" si="13"/>
        <v>-2232</v>
      </c>
      <c r="AA109" s="35"/>
      <c r="AB109" s="47"/>
      <c r="AC109" s="44"/>
    </row>
    <row r="110" spans="1:46" s="38" customFormat="1">
      <c r="A110" s="48" t="s">
        <v>360</v>
      </c>
      <c r="B110" s="31" t="s">
        <v>186</v>
      </c>
      <c r="C110" s="31" t="s">
        <v>538</v>
      </c>
      <c r="D110" s="45" t="s">
        <v>735</v>
      </c>
      <c r="E110" s="31"/>
      <c r="F110" s="32" t="s">
        <v>435</v>
      </c>
      <c r="G110" s="32" t="s">
        <v>722</v>
      </c>
      <c r="H110" s="32" t="s">
        <v>205</v>
      </c>
      <c r="I110" s="32" t="s">
        <v>421</v>
      </c>
      <c r="J110" s="32" t="s">
        <v>426</v>
      </c>
      <c r="K110" s="32">
        <v>61120</v>
      </c>
      <c r="L110" s="31">
        <v>2015</v>
      </c>
      <c r="M110" s="31"/>
      <c r="N110" s="31">
        <v>1986</v>
      </c>
      <c r="O110" s="33">
        <v>87660</v>
      </c>
      <c r="P110" s="34" t="s">
        <v>154</v>
      </c>
      <c r="Q110" s="35">
        <f t="shared" si="14"/>
        <v>0</v>
      </c>
      <c r="R110" s="33">
        <f t="shared" si="8"/>
        <v>87660</v>
      </c>
      <c r="S110" s="46">
        <v>78552</v>
      </c>
      <c r="T110" s="36">
        <f t="shared" si="9"/>
        <v>0.89610000000000001</v>
      </c>
      <c r="U110" s="37">
        <f t="shared" si="10"/>
        <v>4</v>
      </c>
      <c r="V110" s="33">
        <f t="shared" si="11"/>
        <v>82646</v>
      </c>
      <c r="W110" s="37">
        <f>IF(U110&gt;$F$2,$F$2+(U110-$F$2)/2-$E$2,U110-$E$2)</f>
        <v>-7</v>
      </c>
      <c r="X110" s="33">
        <f>ROUND(V110+(V110*$J$2*W110),0)</f>
        <v>76861</v>
      </c>
      <c r="Y110" s="36">
        <f t="shared" si="12"/>
        <v>1.0220007546089693</v>
      </c>
      <c r="Z110" s="31">
        <f t="shared" si="13"/>
        <v>1691</v>
      </c>
      <c r="AA110" s="35"/>
      <c r="AB110" s="47"/>
      <c r="AC110" s="44"/>
    </row>
    <row r="111" spans="1:46" s="38" customFormat="1">
      <c r="A111" s="48" t="s">
        <v>1208</v>
      </c>
      <c r="B111" s="31" t="s">
        <v>186</v>
      </c>
      <c r="C111" s="31" t="s">
        <v>538</v>
      </c>
      <c r="D111" s="45" t="s">
        <v>1210</v>
      </c>
      <c r="E111" s="31"/>
      <c r="F111" s="32" t="s">
        <v>435</v>
      </c>
      <c r="G111" s="32" t="s">
        <v>722</v>
      </c>
      <c r="H111" s="32"/>
      <c r="I111" s="32" t="s">
        <v>422</v>
      </c>
      <c r="J111" s="32" t="s">
        <v>424</v>
      </c>
      <c r="K111" s="32">
        <v>61150</v>
      </c>
      <c r="L111" s="31">
        <v>2018</v>
      </c>
      <c r="M111" s="31"/>
      <c r="N111" s="31">
        <v>2018</v>
      </c>
      <c r="O111" s="33">
        <v>59631</v>
      </c>
      <c r="P111" s="34" t="s">
        <v>154</v>
      </c>
      <c r="Q111" s="35">
        <f t="shared" si="14"/>
        <v>0</v>
      </c>
      <c r="R111" s="33">
        <f t="shared" si="8"/>
        <v>59631</v>
      </c>
      <c r="S111" s="46">
        <v>52000</v>
      </c>
      <c r="T111" s="36">
        <f t="shared" si="9"/>
        <v>0.872</v>
      </c>
      <c r="U111" s="37">
        <f t="shared" si="10"/>
        <v>1</v>
      </c>
      <c r="V111" s="33">
        <f t="shared" si="11"/>
        <v>56220</v>
      </c>
      <c r="W111" s="37">
        <f>IF(U111&gt;$F$4,$F$4-$E$4,U111-$E$4)</f>
        <v>-1</v>
      </c>
      <c r="X111" s="33">
        <f>ROUND(V111+(V111*$J$4*W111),0)</f>
        <v>55377</v>
      </c>
      <c r="Y111" s="36">
        <f t="shared" si="12"/>
        <v>0.93901800386442025</v>
      </c>
      <c r="Z111" s="31">
        <f t="shared" si="13"/>
        <v>-3377</v>
      </c>
      <c r="AA111" s="35"/>
      <c r="AB111" s="47"/>
      <c r="AC111" s="44"/>
    </row>
    <row r="112" spans="1:46" s="38" customFormat="1">
      <c r="A112" s="48" t="s">
        <v>648</v>
      </c>
      <c r="B112" s="31" t="s">
        <v>186</v>
      </c>
      <c r="C112" s="31" t="s">
        <v>538</v>
      </c>
      <c r="D112" s="45" t="s">
        <v>755</v>
      </c>
      <c r="E112" s="31"/>
      <c r="F112" s="32" t="s">
        <v>435</v>
      </c>
      <c r="G112" s="32" t="s">
        <v>722</v>
      </c>
      <c r="H112" s="32" t="s">
        <v>205</v>
      </c>
      <c r="I112" s="32" t="s">
        <v>421</v>
      </c>
      <c r="J112" s="32" t="s">
        <v>553</v>
      </c>
      <c r="K112" s="32">
        <v>61140</v>
      </c>
      <c r="L112" s="31">
        <v>2017</v>
      </c>
      <c r="M112" s="31"/>
      <c r="N112" s="31">
        <v>2011</v>
      </c>
      <c r="O112" s="33">
        <v>68549</v>
      </c>
      <c r="P112" s="34" t="s">
        <v>154</v>
      </c>
      <c r="Q112" s="35">
        <f t="shared" si="14"/>
        <v>0</v>
      </c>
      <c r="R112" s="33">
        <f t="shared" si="8"/>
        <v>68549</v>
      </c>
      <c r="S112" s="46">
        <v>60979</v>
      </c>
      <c r="T112" s="36">
        <f t="shared" si="9"/>
        <v>0.88959999999999995</v>
      </c>
      <c r="U112" s="37">
        <f t="shared" si="10"/>
        <v>2</v>
      </c>
      <c r="V112" s="33">
        <f t="shared" si="11"/>
        <v>64628</v>
      </c>
      <c r="W112" s="37">
        <f>IF(U112&gt;$F$3,$F$3-$E$3,U112-$E$3)</f>
        <v>-1</v>
      </c>
      <c r="X112" s="33">
        <f>ROUND(V112+(V112*$J$3*W112),0)</f>
        <v>63659</v>
      </c>
      <c r="Y112" s="36">
        <f t="shared" si="12"/>
        <v>0.95790068961183805</v>
      </c>
      <c r="Z112" s="31">
        <f t="shared" si="13"/>
        <v>-2680</v>
      </c>
      <c r="AA112" s="35"/>
      <c r="AB112" s="47"/>
      <c r="AC112" s="44"/>
    </row>
    <row r="113" spans="1:29" s="38" customFormat="1">
      <c r="A113" s="48" t="s">
        <v>1209</v>
      </c>
      <c r="B113" s="31" t="s">
        <v>186</v>
      </c>
      <c r="C113" s="31" t="s">
        <v>538</v>
      </c>
      <c r="D113" s="45" t="s">
        <v>1211</v>
      </c>
      <c r="E113" s="31"/>
      <c r="F113" s="32" t="s">
        <v>435</v>
      </c>
      <c r="G113" s="32" t="s">
        <v>722</v>
      </c>
      <c r="H113" s="32" t="s">
        <v>205</v>
      </c>
      <c r="I113" s="32" t="s">
        <v>422</v>
      </c>
      <c r="J113" s="32" t="s">
        <v>424</v>
      </c>
      <c r="K113" s="32">
        <v>61150</v>
      </c>
      <c r="L113" s="31">
        <v>2018</v>
      </c>
      <c r="M113" s="31"/>
      <c r="N113" s="31">
        <v>2018</v>
      </c>
      <c r="O113" s="33">
        <v>59631</v>
      </c>
      <c r="P113" s="34" t="s">
        <v>154</v>
      </c>
      <c r="Q113" s="35">
        <f t="shared" si="14"/>
        <v>0</v>
      </c>
      <c r="R113" s="33">
        <f t="shared" si="8"/>
        <v>59631</v>
      </c>
      <c r="S113" s="46">
        <v>52000</v>
      </c>
      <c r="T113" s="36">
        <f t="shared" si="9"/>
        <v>0.872</v>
      </c>
      <c r="U113" s="37">
        <f t="shared" si="10"/>
        <v>1</v>
      </c>
      <c r="V113" s="33">
        <f t="shared" si="11"/>
        <v>56220</v>
      </c>
      <c r="W113" s="37">
        <f>IF(U113&gt;$F$4,$F$4-$E$4,U113-$E$4)</f>
        <v>-1</v>
      </c>
      <c r="X113" s="33">
        <f>ROUND(V113+(V113*$J$4*W113),0)</f>
        <v>55377</v>
      </c>
      <c r="Y113" s="36">
        <f t="shared" si="12"/>
        <v>0.93901800386442025</v>
      </c>
      <c r="Z113" s="31">
        <f t="shared" si="13"/>
        <v>-3377</v>
      </c>
      <c r="AA113" s="35"/>
      <c r="AB113" s="47"/>
      <c r="AC113" s="44"/>
    </row>
    <row r="114" spans="1:29" s="38" customFormat="1">
      <c r="A114" s="48" t="s">
        <v>845</v>
      </c>
      <c r="B114" s="31" t="s">
        <v>186</v>
      </c>
      <c r="C114" s="31" t="s">
        <v>538</v>
      </c>
      <c r="D114" s="45" t="s">
        <v>877</v>
      </c>
      <c r="E114" s="31"/>
      <c r="F114" s="32" t="s">
        <v>436</v>
      </c>
      <c r="G114" s="32" t="s">
        <v>420</v>
      </c>
      <c r="H114" s="32"/>
      <c r="I114" s="32" t="s">
        <v>420</v>
      </c>
      <c r="J114" s="32" t="s">
        <v>425</v>
      </c>
      <c r="K114" s="32">
        <v>61160</v>
      </c>
      <c r="L114" s="31">
        <v>2014</v>
      </c>
      <c r="M114" s="31"/>
      <c r="N114" s="31">
        <v>2014</v>
      </c>
      <c r="O114" s="33">
        <v>52112</v>
      </c>
      <c r="P114" s="34" t="s">
        <v>154</v>
      </c>
      <c r="Q114" s="35">
        <f t="shared" si="14"/>
        <v>0</v>
      </c>
      <c r="R114" s="33">
        <f t="shared" si="8"/>
        <v>52112</v>
      </c>
      <c r="S114" s="46">
        <v>35278</v>
      </c>
      <c r="T114" s="36">
        <f t="shared" si="9"/>
        <v>0.67700000000000005</v>
      </c>
      <c r="U114" s="37">
        <f t="shared" si="10"/>
        <v>5</v>
      </c>
      <c r="V114" s="33">
        <f t="shared" si="11"/>
        <v>49131</v>
      </c>
      <c r="W114" s="37">
        <f>IF(U114&gt;$F$6,$F$6-$E$6,U114-$E$6)</f>
        <v>3</v>
      </c>
      <c r="X114" s="33">
        <f>ROUND(V114+(V114*$J$6*W114),0)</f>
        <v>51342</v>
      </c>
      <c r="Y114" s="36">
        <f t="shared" si="12"/>
        <v>0.68711775933933228</v>
      </c>
      <c r="Z114" s="31">
        <f t="shared" si="13"/>
        <v>-16064</v>
      </c>
      <c r="AA114" s="35"/>
      <c r="AB114" s="47"/>
      <c r="AC114" s="44"/>
    </row>
    <row r="115" spans="1:29" s="38" customFormat="1">
      <c r="A115" s="48" t="s">
        <v>995</v>
      </c>
      <c r="B115" s="31" t="s">
        <v>192</v>
      </c>
      <c r="C115" s="31" t="s">
        <v>1220</v>
      </c>
      <c r="D115" s="45" t="s">
        <v>996</v>
      </c>
      <c r="E115" s="31"/>
      <c r="F115" s="32" t="s">
        <v>435</v>
      </c>
      <c r="G115" s="32" t="s">
        <v>722</v>
      </c>
      <c r="H115" s="32"/>
      <c r="I115" s="32" t="s">
        <v>422</v>
      </c>
      <c r="J115" s="32" t="s">
        <v>424</v>
      </c>
      <c r="K115" s="32">
        <v>61150</v>
      </c>
      <c r="L115" s="31">
        <v>2016</v>
      </c>
      <c r="M115" s="31"/>
      <c r="N115" s="31">
        <v>2016</v>
      </c>
      <c r="O115" s="33">
        <v>105626</v>
      </c>
      <c r="P115" s="34" t="s">
        <v>182</v>
      </c>
      <c r="Q115" s="35">
        <f t="shared" si="14"/>
        <v>0</v>
      </c>
      <c r="R115" s="33">
        <f t="shared" si="8"/>
        <v>105626</v>
      </c>
      <c r="S115" s="46">
        <v>132131</v>
      </c>
      <c r="T115" s="36">
        <f t="shared" si="9"/>
        <v>1.2508999999999999</v>
      </c>
      <c r="U115" s="37">
        <f t="shared" si="10"/>
        <v>3</v>
      </c>
      <c r="V115" s="33">
        <f t="shared" si="11"/>
        <v>99584</v>
      </c>
      <c r="W115" s="37">
        <f>IF(U115&gt;$F$4,$F$4-$E$4,U115-$E$4)</f>
        <v>1</v>
      </c>
      <c r="X115" s="33">
        <f>ROUND(V115+(V115*$J$4*W115),0)</f>
        <v>101078</v>
      </c>
      <c r="Y115" s="36">
        <f t="shared" si="12"/>
        <v>1.3072181879340707</v>
      </c>
      <c r="Z115" s="31">
        <f t="shared" si="13"/>
        <v>31053</v>
      </c>
      <c r="AA115" s="35"/>
      <c r="AB115" s="47"/>
      <c r="AC115" s="44"/>
    </row>
    <row r="116" spans="1:29" s="38" customFormat="1">
      <c r="A116" s="48" t="s">
        <v>947</v>
      </c>
      <c r="B116" s="31" t="s">
        <v>192</v>
      </c>
      <c r="C116" s="31" t="s">
        <v>1220</v>
      </c>
      <c r="D116" s="45" t="s">
        <v>948</v>
      </c>
      <c r="E116" s="31"/>
      <c r="F116" s="32" t="s">
        <v>435</v>
      </c>
      <c r="G116" s="32" t="s">
        <v>722</v>
      </c>
      <c r="H116" s="32"/>
      <c r="I116" s="32" t="s">
        <v>422</v>
      </c>
      <c r="J116" s="32" t="s">
        <v>553</v>
      </c>
      <c r="K116" s="32">
        <v>61140</v>
      </c>
      <c r="L116" s="31">
        <v>2015</v>
      </c>
      <c r="M116" s="31"/>
      <c r="N116" s="31">
        <v>2015</v>
      </c>
      <c r="O116" s="33">
        <v>111555</v>
      </c>
      <c r="P116" s="34" t="s">
        <v>182</v>
      </c>
      <c r="Q116" s="35">
        <f t="shared" si="14"/>
        <v>0</v>
      </c>
      <c r="R116" s="33">
        <f t="shared" si="8"/>
        <v>111555</v>
      </c>
      <c r="S116" s="46">
        <v>115846</v>
      </c>
      <c r="T116" s="36">
        <f t="shared" si="9"/>
        <v>1.0385</v>
      </c>
      <c r="U116" s="37">
        <f t="shared" si="10"/>
        <v>4</v>
      </c>
      <c r="V116" s="33">
        <f t="shared" si="11"/>
        <v>105174</v>
      </c>
      <c r="W116" s="37">
        <f>IF(U116&gt;$F$3,$F$3-$E$3,U116-$E$3)</f>
        <v>1</v>
      </c>
      <c r="X116" s="33">
        <f>ROUND(V116+(V116*$J$3*W116),0)</f>
        <v>106752</v>
      </c>
      <c r="Y116" s="36">
        <f t="shared" si="12"/>
        <v>1.0851880995203838</v>
      </c>
      <c r="Z116" s="31">
        <f t="shared" si="13"/>
        <v>9094</v>
      </c>
      <c r="AA116" s="35"/>
      <c r="AB116" s="47"/>
      <c r="AC116" s="44"/>
    </row>
    <row r="117" spans="1:29" s="38" customFormat="1">
      <c r="A117" s="48" t="s">
        <v>941</v>
      </c>
      <c r="B117" s="31" t="s">
        <v>192</v>
      </c>
      <c r="C117" s="31" t="s">
        <v>1220</v>
      </c>
      <c r="D117" s="45" t="s">
        <v>942</v>
      </c>
      <c r="E117" s="31"/>
      <c r="F117" s="32" t="s">
        <v>435</v>
      </c>
      <c r="G117" s="32" t="s">
        <v>722</v>
      </c>
      <c r="H117" s="32"/>
      <c r="I117" s="32" t="s">
        <v>422</v>
      </c>
      <c r="J117" s="32" t="s">
        <v>424</v>
      </c>
      <c r="K117" s="32">
        <v>61150</v>
      </c>
      <c r="L117" s="31">
        <v>2015</v>
      </c>
      <c r="M117" s="31"/>
      <c r="N117" s="31">
        <v>2015</v>
      </c>
      <c r="O117" s="33">
        <v>105626</v>
      </c>
      <c r="P117" s="34" t="s">
        <v>182</v>
      </c>
      <c r="Q117" s="35">
        <f t="shared" si="14"/>
        <v>0</v>
      </c>
      <c r="R117" s="33">
        <f t="shared" si="8"/>
        <v>105626</v>
      </c>
      <c r="S117" s="46">
        <v>115060</v>
      </c>
      <c r="T117" s="36">
        <f t="shared" si="9"/>
        <v>1.0892999999999999</v>
      </c>
      <c r="U117" s="37">
        <f t="shared" si="10"/>
        <v>4</v>
      </c>
      <c r="V117" s="33">
        <f t="shared" si="11"/>
        <v>99584</v>
      </c>
      <c r="W117" s="37">
        <f>IF(U117&gt;$F$4,$F$4-$E$4,U117-$E$4)</f>
        <v>2</v>
      </c>
      <c r="X117" s="33">
        <f>ROUND(V117+(V117*$J$4*W117),0)</f>
        <v>102572</v>
      </c>
      <c r="Y117" s="36">
        <f t="shared" si="12"/>
        <v>1.1217486253558475</v>
      </c>
      <c r="Z117" s="31">
        <f t="shared" si="13"/>
        <v>12488</v>
      </c>
      <c r="AA117" s="35"/>
      <c r="AB117" s="47"/>
      <c r="AC117" s="44"/>
    </row>
    <row r="118" spans="1:29" s="38" customFormat="1">
      <c r="A118" s="48" t="s">
        <v>779</v>
      </c>
      <c r="B118" s="31" t="s">
        <v>192</v>
      </c>
      <c r="C118" s="31" t="s">
        <v>1220</v>
      </c>
      <c r="D118" s="45" t="s">
        <v>899</v>
      </c>
      <c r="E118" s="31"/>
      <c r="F118" s="32" t="s">
        <v>435</v>
      </c>
      <c r="G118" s="32" t="s">
        <v>722</v>
      </c>
      <c r="H118" s="32" t="s">
        <v>205</v>
      </c>
      <c r="I118" s="32" t="s">
        <v>422</v>
      </c>
      <c r="J118" s="32" t="s">
        <v>424</v>
      </c>
      <c r="K118" s="32">
        <v>61150</v>
      </c>
      <c r="L118" s="31">
        <v>2013</v>
      </c>
      <c r="M118" s="31"/>
      <c r="N118" s="31">
        <v>2013</v>
      </c>
      <c r="O118" s="33">
        <v>105626</v>
      </c>
      <c r="P118" s="34" t="s">
        <v>182</v>
      </c>
      <c r="Q118" s="35">
        <f t="shared" si="14"/>
        <v>0</v>
      </c>
      <c r="R118" s="33">
        <f t="shared" si="8"/>
        <v>105626</v>
      </c>
      <c r="S118" s="46">
        <v>135121</v>
      </c>
      <c r="T118" s="36">
        <f t="shared" si="9"/>
        <v>1.2791999999999999</v>
      </c>
      <c r="U118" s="37">
        <f t="shared" si="10"/>
        <v>6</v>
      </c>
      <c r="V118" s="33">
        <f t="shared" si="11"/>
        <v>99584</v>
      </c>
      <c r="W118" s="37">
        <f>IF(U118&gt;$F$4,$F$4-$E$4,U118-$E$4)</f>
        <v>4</v>
      </c>
      <c r="X118" s="33">
        <f>ROUND(V118+(V118*$J$4*W118),0)</f>
        <v>105559</v>
      </c>
      <c r="Y118" s="36">
        <f t="shared" si="12"/>
        <v>1.2800519140954347</v>
      </c>
      <c r="Z118" s="31">
        <f t="shared" si="13"/>
        <v>29562</v>
      </c>
      <c r="AA118" s="35"/>
      <c r="AB118" s="47"/>
      <c r="AC118" s="44"/>
    </row>
    <row r="119" spans="1:29" s="38" customFormat="1">
      <c r="A119" s="48" t="s">
        <v>725</v>
      </c>
      <c r="B119" s="31" t="s">
        <v>192</v>
      </c>
      <c r="C119" s="31" t="s">
        <v>1220</v>
      </c>
      <c r="D119" s="45" t="s">
        <v>768</v>
      </c>
      <c r="E119" s="31"/>
      <c r="F119" s="32" t="s">
        <v>435</v>
      </c>
      <c r="G119" s="32" t="s">
        <v>722</v>
      </c>
      <c r="H119" s="32"/>
      <c r="I119" s="32" t="s">
        <v>421</v>
      </c>
      <c r="J119" s="32" t="s">
        <v>426</v>
      </c>
      <c r="K119" s="32">
        <v>61120</v>
      </c>
      <c r="L119" s="31">
        <v>2013</v>
      </c>
      <c r="M119" s="31"/>
      <c r="N119" s="31">
        <v>2012</v>
      </c>
      <c r="O119" s="33">
        <v>124422</v>
      </c>
      <c r="P119" s="34" t="s">
        <v>182</v>
      </c>
      <c r="Q119" s="35">
        <f t="shared" si="14"/>
        <v>0</v>
      </c>
      <c r="R119" s="33">
        <f t="shared" si="8"/>
        <v>124422</v>
      </c>
      <c r="S119" s="46">
        <v>211089</v>
      </c>
      <c r="T119" s="36">
        <f t="shared" si="9"/>
        <v>1.6966000000000001</v>
      </c>
      <c r="U119" s="37">
        <f t="shared" si="10"/>
        <v>6</v>
      </c>
      <c r="V119" s="33">
        <f t="shared" si="11"/>
        <v>117305</v>
      </c>
      <c r="W119" s="37">
        <f>IF(U119&gt;$F$2,$F$2+(U119-$F$2)/2-$E$2,U119-$E$2)</f>
        <v>-5</v>
      </c>
      <c r="X119" s="33">
        <f>ROUND(V119+(V119*$J$2*W119),0)</f>
        <v>111440</v>
      </c>
      <c r="Y119" s="36">
        <f t="shared" si="12"/>
        <v>1.8941941852117732</v>
      </c>
      <c r="Z119" s="31">
        <f t="shared" si="13"/>
        <v>99649</v>
      </c>
      <c r="AA119" s="35"/>
      <c r="AB119" s="47"/>
      <c r="AC119" s="44"/>
    </row>
    <row r="120" spans="1:29" s="38" customFormat="1">
      <c r="A120" s="48" t="s">
        <v>1223</v>
      </c>
      <c r="B120" s="31" t="s">
        <v>192</v>
      </c>
      <c r="C120" s="31" t="s">
        <v>1220</v>
      </c>
      <c r="D120" s="45" t="s">
        <v>1224</v>
      </c>
      <c r="E120" s="31"/>
      <c r="F120" s="32" t="s">
        <v>435</v>
      </c>
      <c r="G120" s="32" t="s">
        <v>722</v>
      </c>
      <c r="H120" s="32"/>
      <c r="I120" s="32" t="s">
        <v>422</v>
      </c>
      <c r="J120" s="32" t="s">
        <v>424</v>
      </c>
      <c r="K120" s="32">
        <v>61150</v>
      </c>
      <c r="L120" s="31">
        <v>2018</v>
      </c>
      <c r="M120" s="31">
        <v>2</v>
      </c>
      <c r="N120" s="31">
        <v>2018</v>
      </c>
      <c r="O120" s="33">
        <v>105626</v>
      </c>
      <c r="P120" s="34" t="s">
        <v>182</v>
      </c>
      <c r="Q120" s="35">
        <f t="shared" si="14"/>
        <v>0</v>
      </c>
      <c r="R120" s="33">
        <f t="shared" si="8"/>
        <v>105626</v>
      </c>
      <c r="S120" s="46">
        <v>127000</v>
      </c>
      <c r="T120" s="36">
        <f t="shared" si="9"/>
        <v>1.2023999999999999</v>
      </c>
      <c r="U120" s="37">
        <f t="shared" si="10"/>
        <v>3</v>
      </c>
      <c r="V120" s="33">
        <f t="shared" si="11"/>
        <v>99584</v>
      </c>
      <c r="W120" s="37">
        <f>IF(U120&gt;$F$4,$F$4-$E$4,U120-$E$4)</f>
        <v>1</v>
      </c>
      <c r="X120" s="33">
        <f>ROUND(V120+(V120*$J$4*W120),0)</f>
        <v>101078</v>
      </c>
      <c r="Y120" s="36">
        <f t="shared" si="12"/>
        <v>1.2564554106729457</v>
      </c>
      <c r="Z120" s="31">
        <f t="shared" si="13"/>
        <v>25922</v>
      </c>
      <c r="AA120" s="35"/>
      <c r="AB120" s="47"/>
      <c r="AC120" s="44"/>
    </row>
    <row r="121" spans="1:29" s="38" customFormat="1">
      <c r="A121" s="48" t="s">
        <v>321</v>
      </c>
      <c r="B121" s="31" t="s">
        <v>192</v>
      </c>
      <c r="C121" s="31" t="s">
        <v>1220</v>
      </c>
      <c r="D121" s="45" t="s">
        <v>546</v>
      </c>
      <c r="E121" s="31"/>
      <c r="F121" s="32" t="s">
        <v>435</v>
      </c>
      <c r="G121" s="32" t="s">
        <v>722</v>
      </c>
      <c r="H121" s="32"/>
      <c r="I121" s="32" t="s">
        <v>421</v>
      </c>
      <c r="J121" s="32" t="s">
        <v>426</v>
      </c>
      <c r="K121" s="32">
        <v>61120</v>
      </c>
      <c r="L121" s="31">
        <v>2006</v>
      </c>
      <c r="M121" s="31"/>
      <c r="N121" s="31">
        <v>1998</v>
      </c>
      <c r="O121" s="33">
        <v>118201</v>
      </c>
      <c r="P121" s="34" t="s">
        <v>155</v>
      </c>
      <c r="Q121" s="35">
        <f t="shared" si="14"/>
        <v>0</v>
      </c>
      <c r="R121" s="33">
        <f t="shared" si="8"/>
        <v>118201</v>
      </c>
      <c r="S121" s="46">
        <v>107890</v>
      </c>
      <c r="T121" s="36">
        <f t="shared" si="9"/>
        <v>0.91279999999999994</v>
      </c>
      <c r="U121" s="37">
        <f t="shared" si="10"/>
        <v>13</v>
      </c>
      <c r="V121" s="33">
        <f t="shared" si="11"/>
        <v>111440</v>
      </c>
      <c r="W121" s="37">
        <f>IF(U121&gt;$F$2,$F$2+(U121-$F$2)/2-$E$2,U121-$E$2)</f>
        <v>2</v>
      </c>
      <c r="X121" s="33">
        <f>ROUND(V121+(V121*$J$2*W121),0)</f>
        <v>113669</v>
      </c>
      <c r="Y121" s="36">
        <f t="shared" si="12"/>
        <v>0.94915940141991217</v>
      </c>
      <c r="Z121" s="31">
        <f t="shared" si="13"/>
        <v>-5779</v>
      </c>
      <c r="AA121" s="35"/>
      <c r="AB121" s="47"/>
      <c r="AC121" s="44"/>
    </row>
    <row r="122" spans="1:29" s="38" customFormat="1">
      <c r="A122" s="48" t="s">
        <v>376</v>
      </c>
      <c r="B122" s="31" t="s">
        <v>192</v>
      </c>
      <c r="C122" s="31" t="s">
        <v>1220</v>
      </c>
      <c r="D122" s="45" t="s">
        <v>110</v>
      </c>
      <c r="E122" s="31"/>
      <c r="F122" s="32" t="s">
        <v>435</v>
      </c>
      <c r="G122" s="32" t="s">
        <v>722</v>
      </c>
      <c r="H122" s="32"/>
      <c r="I122" s="32" t="s">
        <v>421</v>
      </c>
      <c r="J122" s="32" t="s">
        <v>426</v>
      </c>
      <c r="K122" s="32">
        <v>61120</v>
      </c>
      <c r="L122" s="31">
        <v>2004</v>
      </c>
      <c r="M122" s="31"/>
      <c r="N122" s="31">
        <v>1992</v>
      </c>
      <c r="O122" s="33">
        <v>124422</v>
      </c>
      <c r="P122" s="34" t="s">
        <v>182</v>
      </c>
      <c r="Q122" s="35">
        <f t="shared" si="14"/>
        <v>0</v>
      </c>
      <c r="R122" s="33">
        <f t="shared" si="8"/>
        <v>124422</v>
      </c>
      <c r="S122" s="46">
        <v>141191</v>
      </c>
      <c r="T122" s="36">
        <f t="shared" si="9"/>
        <v>1.1348</v>
      </c>
      <c r="U122" s="37">
        <f t="shared" si="10"/>
        <v>15</v>
      </c>
      <c r="V122" s="33">
        <f t="shared" si="11"/>
        <v>117305</v>
      </c>
      <c r="W122" s="37">
        <f>IF(U122&gt;$F$2,$F$2+(U122-$F$2)/2-$E$2,U122-$E$2)</f>
        <v>4</v>
      </c>
      <c r="X122" s="33">
        <f>ROUND(V122+(V122*$J$2*W122),0)</f>
        <v>121997</v>
      </c>
      <c r="Y122" s="36">
        <f t="shared" si="12"/>
        <v>1.1573317376656802</v>
      </c>
      <c r="Z122" s="31">
        <f t="shared" si="13"/>
        <v>19194</v>
      </c>
      <c r="AA122" s="35"/>
      <c r="AB122" s="47"/>
      <c r="AC122" s="44"/>
    </row>
    <row r="123" spans="1:29" s="38" customFormat="1">
      <c r="A123" s="48" t="s">
        <v>469</v>
      </c>
      <c r="B123" s="31" t="s">
        <v>192</v>
      </c>
      <c r="C123" s="31" t="s">
        <v>1220</v>
      </c>
      <c r="D123" s="45" t="s">
        <v>557</v>
      </c>
      <c r="E123" s="31"/>
      <c r="F123" s="32" t="s">
        <v>435</v>
      </c>
      <c r="G123" s="32" t="s">
        <v>722</v>
      </c>
      <c r="H123" s="32"/>
      <c r="I123" s="32" t="s">
        <v>421</v>
      </c>
      <c r="J123" s="32" t="s">
        <v>426</v>
      </c>
      <c r="K123" s="32">
        <v>61120</v>
      </c>
      <c r="L123" s="31">
        <v>2012</v>
      </c>
      <c r="M123" s="31"/>
      <c r="N123" s="31">
        <v>2007</v>
      </c>
      <c r="O123" s="33">
        <v>118201</v>
      </c>
      <c r="P123" s="34" t="s">
        <v>155</v>
      </c>
      <c r="Q123" s="35">
        <f t="shared" si="14"/>
        <v>0</v>
      </c>
      <c r="R123" s="33">
        <f t="shared" si="8"/>
        <v>118201</v>
      </c>
      <c r="S123" s="46">
        <v>136208</v>
      </c>
      <c r="T123" s="36">
        <f t="shared" si="9"/>
        <v>1.1523000000000001</v>
      </c>
      <c r="U123" s="37">
        <f t="shared" si="10"/>
        <v>7</v>
      </c>
      <c r="V123" s="33">
        <f t="shared" si="11"/>
        <v>111440</v>
      </c>
      <c r="W123" s="37">
        <f>IF(U123&gt;$F$2,$F$2+(U123-$F$2)/2-$E$2,U123-$E$2)</f>
        <v>-4</v>
      </c>
      <c r="X123" s="33">
        <f>ROUND(V123+(V123*$J$2*W123),0)</f>
        <v>106982</v>
      </c>
      <c r="Y123" s="36">
        <f t="shared" si="12"/>
        <v>1.2731861434633864</v>
      </c>
      <c r="Z123" s="31">
        <f t="shared" si="13"/>
        <v>29226</v>
      </c>
      <c r="AA123" s="35"/>
      <c r="AB123" s="47"/>
      <c r="AC123" s="44"/>
    </row>
    <row r="124" spans="1:29" s="38" customFormat="1">
      <c r="A124" s="48" t="s">
        <v>978</v>
      </c>
      <c r="B124" s="31" t="s">
        <v>192</v>
      </c>
      <c r="C124" s="31" t="s">
        <v>1220</v>
      </c>
      <c r="D124" s="45" t="s">
        <v>979</v>
      </c>
      <c r="E124" s="31"/>
      <c r="F124" s="32" t="s">
        <v>435</v>
      </c>
      <c r="G124" s="32" t="s">
        <v>722</v>
      </c>
      <c r="H124" s="32" t="s">
        <v>205</v>
      </c>
      <c r="I124" s="32" t="s">
        <v>422</v>
      </c>
      <c r="J124" s="32" t="s">
        <v>424</v>
      </c>
      <c r="K124" s="32">
        <v>61150</v>
      </c>
      <c r="L124" s="31">
        <v>2016</v>
      </c>
      <c r="M124" s="31">
        <v>2</v>
      </c>
      <c r="N124" s="31">
        <v>2014</v>
      </c>
      <c r="O124" s="33">
        <v>105626</v>
      </c>
      <c r="P124" s="34" t="s">
        <v>182</v>
      </c>
      <c r="Q124" s="35">
        <f t="shared" si="14"/>
        <v>0</v>
      </c>
      <c r="R124" s="33">
        <f t="shared" si="8"/>
        <v>105626</v>
      </c>
      <c r="S124" s="46">
        <v>115903</v>
      </c>
      <c r="T124" s="36">
        <f t="shared" si="9"/>
        <v>1.0972999999999999</v>
      </c>
      <c r="U124" s="37">
        <f t="shared" si="10"/>
        <v>5</v>
      </c>
      <c r="V124" s="33">
        <f t="shared" si="11"/>
        <v>99584</v>
      </c>
      <c r="W124" s="37">
        <f>IF(U124&gt;$F$4,$F$4-$E$4,U124-$E$4)</f>
        <v>3</v>
      </c>
      <c r="X124" s="33">
        <f>ROUND(V124+(V124*$J$4*W124),0)</f>
        <v>104065</v>
      </c>
      <c r="Y124" s="36">
        <f t="shared" si="12"/>
        <v>1.1137558256858695</v>
      </c>
      <c r="Z124" s="31">
        <f t="shared" si="13"/>
        <v>11838</v>
      </c>
      <c r="AA124" s="35"/>
      <c r="AB124" s="47"/>
      <c r="AC124" s="44"/>
    </row>
    <row r="125" spans="1:29" s="38" customFormat="1">
      <c r="A125" s="48" t="s">
        <v>454</v>
      </c>
      <c r="B125" s="31" t="s">
        <v>192</v>
      </c>
      <c r="C125" s="31" t="s">
        <v>201</v>
      </c>
      <c r="D125" s="45" t="s">
        <v>568</v>
      </c>
      <c r="E125" s="31"/>
      <c r="F125" s="32" t="s">
        <v>435</v>
      </c>
      <c r="G125" s="32" t="s">
        <v>722</v>
      </c>
      <c r="H125" s="32" t="s">
        <v>205</v>
      </c>
      <c r="I125" s="32" t="s">
        <v>421</v>
      </c>
      <c r="J125" s="32" t="s">
        <v>553</v>
      </c>
      <c r="K125" s="32">
        <v>61140</v>
      </c>
      <c r="L125" s="31">
        <v>2013</v>
      </c>
      <c r="M125" s="31"/>
      <c r="N125" s="31">
        <v>2006</v>
      </c>
      <c r="O125" s="33">
        <v>96079</v>
      </c>
      <c r="P125" s="34" t="s">
        <v>184</v>
      </c>
      <c r="Q125" s="35">
        <f t="shared" si="14"/>
        <v>0</v>
      </c>
      <c r="R125" s="33">
        <f t="shared" si="8"/>
        <v>96079</v>
      </c>
      <c r="S125" s="46">
        <v>94189</v>
      </c>
      <c r="T125" s="36">
        <f t="shared" si="9"/>
        <v>0.98029999999999995</v>
      </c>
      <c r="U125" s="37">
        <f t="shared" si="10"/>
        <v>6</v>
      </c>
      <c r="V125" s="33">
        <f t="shared" si="11"/>
        <v>90583</v>
      </c>
      <c r="W125" s="37">
        <f>IF(U125&gt;$F$3,$F$3-$E$3,U125-$E$3)</f>
        <v>3</v>
      </c>
      <c r="X125" s="33">
        <f>ROUND(V125+(V125*$J$3*W125),0)</f>
        <v>94659</v>
      </c>
      <c r="Y125" s="36">
        <f t="shared" si="12"/>
        <v>0.99503480915707965</v>
      </c>
      <c r="Z125" s="31">
        <f t="shared" si="13"/>
        <v>-470</v>
      </c>
      <c r="AA125" s="35"/>
      <c r="AB125" s="47"/>
      <c r="AC125" s="44"/>
    </row>
    <row r="126" spans="1:29" s="38" customFormat="1">
      <c r="A126" s="48" t="s">
        <v>826</v>
      </c>
      <c r="B126" s="31" t="s">
        <v>192</v>
      </c>
      <c r="C126" s="31" t="s">
        <v>201</v>
      </c>
      <c r="D126" s="45" t="s">
        <v>924</v>
      </c>
      <c r="E126" s="31"/>
      <c r="F126" s="32" t="s">
        <v>435</v>
      </c>
      <c r="G126" s="32" t="s">
        <v>722</v>
      </c>
      <c r="H126" s="32"/>
      <c r="I126" s="32" t="s">
        <v>422</v>
      </c>
      <c r="J126" s="32" t="s">
        <v>424</v>
      </c>
      <c r="K126" s="32">
        <v>61150</v>
      </c>
      <c r="L126" s="31">
        <v>2014</v>
      </c>
      <c r="M126" s="31"/>
      <c r="N126" s="31">
        <v>2014</v>
      </c>
      <c r="O126" s="33">
        <v>88384</v>
      </c>
      <c r="P126" s="34" t="s">
        <v>184</v>
      </c>
      <c r="Q126" s="35">
        <f t="shared" si="14"/>
        <v>0</v>
      </c>
      <c r="R126" s="33">
        <f t="shared" si="8"/>
        <v>88384</v>
      </c>
      <c r="S126" s="46">
        <v>85626</v>
      </c>
      <c r="T126" s="36">
        <f t="shared" si="9"/>
        <v>0.96879999999999999</v>
      </c>
      <c r="U126" s="37">
        <f t="shared" si="10"/>
        <v>5</v>
      </c>
      <c r="V126" s="33">
        <f t="shared" si="11"/>
        <v>83328</v>
      </c>
      <c r="W126" s="37">
        <f>IF(U126&gt;$F$4,$F$4-$E$4,U126-$E$4)</f>
        <v>3</v>
      </c>
      <c r="X126" s="33">
        <f>ROUND(V126+(V126*$J$4*W126),0)</f>
        <v>87078</v>
      </c>
      <c r="Y126" s="36">
        <f t="shared" si="12"/>
        <v>0.98332529456349482</v>
      </c>
      <c r="Z126" s="31">
        <f t="shared" si="13"/>
        <v>-1452</v>
      </c>
      <c r="AA126" s="35"/>
      <c r="AB126" s="47"/>
      <c r="AC126" s="44"/>
    </row>
    <row r="127" spans="1:29" s="38" customFormat="1">
      <c r="A127" s="48" t="s">
        <v>290</v>
      </c>
      <c r="B127" s="31" t="s">
        <v>192</v>
      </c>
      <c r="C127" s="31" t="s">
        <v>201</v>
      </c>
      <c r="D127" s="45" t="s">
        <v>34</v>
      </c>
      <c r="E127" s="31"/>
      <c r="F127" s="32" t="s">
        <v>435</v>
      </c>
      <c r="G127" s="32" t="s">
        <v>722</v>
      </c>
      <c r="H127" s="32" t="s">
        <v>205</v>
      </c>
      <c r="I127" s="32" t="s">
        <v>421</v>
      </c>
      <c r="J127" s="32" t="s">
        <v>426</v>
      </c>
      <c r="K127" s="32">
        <v>61120</v>
      </c>
      <c r="L127" s="31">
        <v>2011</v>
      </c>
      <c r="M127" s="31"/>
      <c r="N127" s="31">
        <v>2000</v>
      </c>
      <c r="O127" s="33">
        <v>110535</v>
      </c>
      <c r="P127" s="34" t="s">
        <v>184</v>
      </c>
      <c r="Q127" s="35">
        <f t="shared" si="14"/>
        <v>0</v>
      </c>
      <c r="R127" s="33">
        <f t="shared" si="8"/>
        <v>110535</v>
      </c>
      <c r="S127" s="46">
        <v>121487</v>
      </c>
      <c r="T127" s="36">
        <f t="shared" si="9"/>
        <v>1.0991</v>
      </c>
      <c r="U127" s="37">
        <f t="shared" si="10"/>
        <v>8</v>
      </c>
      <c r="V127" s="33">
        <f t="shared" si="11"/>
        <v>104212</v>
      </c>
      <c r="W127" s="37">
        <f>IF(U127&gt;$F$2,$F$2+(U127-$F$2)/2-$E$2,U127-$E$2)</f>
        <v>-3</v>
      </c>
      <c r="X127" s="33">
        <f>ROUND(V127+(V127*$J$2*W127),0)</f>
        <v>101086</v>
      </c>
      <c r="Y127" s="36">
        <f t="shared" si="12"/>
        <v>1.2018182537641215</v>
      </c>
      <c r="Z127" s="31">
        <f t="shared" si="13"/>
        <v>20401</v>
      </c>
      <c r="AA127" s="35"/>
      <c r="AB127" s="47"/>
      <c r="AC127" s="44"/>
    </row>
    <row r="128" spans="1:29" s="38" customFormat="1">
      <c r="A128" s="48" t="s">
        <v>943</v>
      </c>
      <c r="B128" s="31" t="s">
        <v>192</v>
      </c>
      <c r="C128" s="31" t="s">
        <v>201</v>
      </c>
      <c r="D128" s="45" t="s">
        <v>944</v>
      </c>
      <c r="E128" s="31"/>
      <c r="F128" s="32" t="s">
        <v>435</v>
      </c>
      <c r="G128" s="32" t="s">
        <v>722</v>
      </c>
      <c r="H128" s="32"/>
      <c r="I128" s="32" t="s">
        <v>422</v>
      </c>
      <c r="J128" s="32" t="s">
        <v>424</v>
      </c>
      <c r="K128" s="32">
        <v>61150</v>
      </c>
      <c r="L128" s="31">
        <v>2015</v>
      </c>
      <c r="M128" s="31"/>
      <c r="N128" s="31">
        <v>2015</v>
      </c>
      <c r="O128" s="33">
        <v>88384</v>
      </c>
      <c r="P128" s="34" t="s">
        <v>184</v>
      </c>
      <c r="Q128" s="35">
        <f t="shared" si="14"/>
        <v>0</v>
      </c>
      <c r="R128" s="33">
        <f t="shared" si="8"/>
        <v>88384</v>
      </c>
      <c r="S128" s="46">
        <v>85812</v>
      </c>
      <c r="T128" s="36">
        <f t="shared" si="9"/>
        <v>0.97089999999999999</v>
      </c>
      <c r="U128" s="37">
        <f t="shared" si="10"/>
        <v>4</v>
      </c>
      <c r="V128" s="33">
        <f t="shared" si="11"/>
        <v>83328</v>
      </c>
      <c r="W128" s="37">
        <f>IF(U128&gt;$F$4,$F$4-$E$4,U128-$E$4)</f>
        <v>2</v>
      </c>
      <c r="X128" s="33">
        <f>ROUND(V128+(V128*$J$4*W128),0)</f>
        <v>85828</v>
      </c>
      <c r="Y128" s="36">
        <f t="shared" si="12"/>
        <v>0.99981358064967141</v>
      </c>
      <c r="Z128" s="31">
        <f t="shared" si="13"/>
        <v>-16</v>
      </c>
      <c r="AA128" s="35"/>
      <c r="AB128" s="47"/>
      <c r="AC128" s="44"/>
    </row>
    <row r="129" spans="1:42" s="38" customFormat="1">
      <c r="A129" s="48" t="s">
        <v>606</v>
      </c>
      <c r="B129" s="31" t="s">
        <v>192</v>
      </c>
      <c r="C129" s="31" t="s">
        <v>201</v>
      </c>
      <c r="D129" s="45" t="s">
        <v>744</v>
      </c>
      <c r="E129" s="31"/>
      <c r="F129" s="32" t="s">
        <v>435</v>
      </c>
      <c r="G129" s="32" t="s">
        <v>722</v>
      </c>
      <c r="H129" s="32"/>
      <c r="I129" s="32" t="s">
        <v>421</v>
      </c>
      <c r="J129" s="32" t="s">
        <v>553</v>
      </c>
      <c r="K129" s="32">
        <v>61140</v>
      </c>
      <c r="L129" s="31">
        <v>2015</v>
      </c>
      <c r="M129" s="31"/>
      <c r="N129" s="31">
        <v>2010</v>
      </c>
      <c r="O129" s="33">
        <v>96079</v>
      </c>
      <c r="P129" s="34" t="s">
        <v>184</v>
      </c>
      <c r="Q129" s="35">
        <f t="shared" si="14"/>
        <v>0</v>
      </c>
      <c r="R129" s="33">
        <f t="shared" si="8"/>
        <v>96079</v>
      </c>
      <c r="S129" s="46">
        <v>96050</v>
      </c>
      <c r="T129" s="36">
        <f t="shared" si="9"/>
        <v>0.99970000000000003</v>
      </c>
      <c r="U129" s="37">
        <f t="shared" si="10"/>
        <v>4</v>
      </c>
      <c r="V129" s="33">
        <f t="shared" si="11"/>
        <v>90583</v>
      </c>
      <c r="W129" s="37">
        <f>IF(U129&gt;$F$3,$F$3-$E$3,U129-$E$3)</f>
        <v>1</v>
      </c>
      <c r="X129" s="33">
        <f>ROUND(V129+(V129*$J$3*W129),0)</f>
        <v>91942</v>
      </c>
      <c r="Y129" s="36">
        <f t="shared" si="12"/>
        <v>1.0446803419547106</v>
      </c>
      <c r="Z129" s="31">
        <f t="shared" si="13"/>
        <v>4108</v>
      </c>
      <c r="AA129" s="35"/>
      <c r="AB129" s="47"/>
      <c r="AC129" s="44"/>
    </row>
    <row r="130" spans="1:42" s="38" customFormat="1">
      <c r="A130" s="48" t="s">
        <v>840</v>
      </c>
      <c r="B130" s="31" t="s">
        <v>192</v>
      </c>
      <c r="C130" s="31" t="s">
        <v>201</v>
      </c>
      <c r="D130" s="45" t="s">
        <v>921</v>
      </c>
      <c r="E130" s="31"/>
      <c r="F130" s="32" t="s">
        <v>435</v>
      </c>
      <c r="G130" s="32" t="s">
        <v>722</v>
      </c>
      <c r="H130" s="32"/>
      <c r="I130" s="32" t="s">
        <v>422</v>
      </c>
      <c r="J130" s="32" t="s">
        <v>424</v>
      </c>
      <c r="K130" s="32">
        <v>61150</v>
      </c>
      <c r="L130" s="31">
        <v>2014</v>
      </c>
      <c r="M130" s="31"/>
      <c r="N130" s="31">
        <v>2014</v>
      </c>
      <c r="O130" s="33">
        <v>88384</v>
      </c>
      <c r="P130" s="34" t="s">
        <v>184</v>
      </c>
      <c r="Q130" s="35">
        <f t="shared" si="14"/>
        <v>0</v>
      </c>
      <c r="R130" s="33">
        <f t="shared" si="8"/>
        <v>88384</v>
      </c>
      <c r="S130" s="46">
        <v>85626</v>
      </c>
      <c r="T130" s="36">
        <f t="shared" si="9"/>
        <v>0.96879999999999999</v>
      </c>
      <c r="U130" s="37">
        <f t="shared" si="10"/>
        <v>5</v>
      </c>
      <c r="V130" s="33">
        <f t="shared" si="11"/>
        <v>83328</v>
      </c>
      <c r="W130" s="37">
        <f>IF(U130&gt;$F$4,$F$4-$E$4,U130-$E$4)</f>
        <v>3</v>
      </c>
      <c r="X130" s="33">
        <f>ROUND(V130+(V130*$J$4*W130),0)</f>
        <v>87078</v>
      </c>
      <c r="Y130" s="36">
        <f t="shared" si="12"/>
        <v>0.98332529456349482</v>
      </c>
      <c r="Z130" s="31">
        <f t="shared" si="13"/>
        <v>-1452</v>
      </c>
      <c r="AA130" s="35"/>
      <c r="AB130" s="47"/>
      <c r="AC130" s="44"/>
      <c r="AO130" s="9"/>
      <c r="AP130" s="9"/>
    </row>
    <row r="131" spans="1:42" s="38" customFormat="1">
      <c r="A131" s="48" t="s">
        <v>336</v>
      </c>
      <c r="B131" s="31" t="s">
        <v>192</v>
      </c>
      <c r="C131" s="31" t="s">
        <v>201</v>
      </c>
      <c r="D131" s="45" t="s">
        <v>76</v>
      </c>
      <c r="E131" s="31"/>
      <c r="F131" s="32" t="s">
        <v>435</v>
      </c>
      <c r="G131" s="32" t="s">
        <v>722</v>
      </c>
      <c r="H131" s="32"/>
      <c r="I131" s="32" t="s">
        <v>421</v>
      </c>
      <c r="J131" s="32" t="s">
        <v>426</v>
      </c>
      <c r="K131" s="32">
        <v>61120</v>
      </c>
      <c r="L131" s="31">
        <v>1994</v>
      </c>
      <c r="M131" s="31"/>
      <c r="N131" s="31">
        <v>1991</v>
      </c>
      <c r="O131" s="33">
        <v>110535</v>
      </c>
      <c r="P131" s="34" t="s">
        <v>184</v>
      </c>
      <c r="Q131" s="35">
        <f t="shared" si="14"/>
        <v>0</v>
      </c>
      <c r="R131" s="33">
        <f t="shared" si="8"/>
        <v>110535</v>
      </c>
      <c r="S131" s="46">
        <v>138136</v>
      </c>
      <c r="T131" s="36">
        <f t="shared" si="9"/>
        <v>1.2497</v>
      </c>
      <c r="U131" s="37">
        <f t="shared" si="10"/>
        <v>25</v>
      </c>
      <c r="V131" s="33">
        <f t="shared" si="11"/>
        <v>104212</v>
      </c>
      <c r="W131" s="37">
        <f>IF(U131&gt;$F$2,$F$2+(U131-$F$2)/2-$E$2,U131-$E$2)</f>
        <v>11.5</v>
      </c>
      <c r="X131" s="33">
        <f>ROUND(V131+(V131*$J$2*W131),0)</f>
        <v>116196</v>
      </c>
      <c r="Y131" s="36">
        <f t="shared" si="12"/>
        <v>1.1888188922165996</v>
      </c>
      <c r="Z131" s="31">
        <f t="shared" si="13"/>
        <v>21940</v>
      </c>
      <c r="AA131" s="35"/>
      <c r="AB131" s="47"/>
      <c r="AC131" s="44"/>
    </row>
    <row r="132" spans="1:42" s="38" customFormat="1">
      <c r="A132" s="48" t="s">
        <v>939</v>
      </c>
      <c r="B132" s="31" t="s">
        <v>192</v>
      </c>
      <c r="C132" s="31" t="s">
        <v>201</v>
      </c>
      <c r="D132" s="45" t="s">
        <v>940</v>
      </c>
      <c r="E132" s="31"/>
      <c r="F132" s="32" t="s">
        <v>435</v>
      </c>
      <c r="G132" s="32" t="s">
        <v>722</v>
      </c>
      <c r="H132" s="32"/>
      <c r="I132" s="32" t="s">
        <v>422</v>
      </c>
      <c r="J132" s="32" t="s">
        <v>424</v>
      </c>
      <c r="K132" s="32">
        <v>61150</v>
      </c>
      <c r="L132" s="31">
        <v>2015</v>
      </c>
      <c r="M132" s="31"/>
      <c r="N132" s="31">
        <v>2015</v>
      </c>
      <c r="O132" s="33">
        <v>88384</v>
      </c>
      <c r="P132" s="34" t="s">
        <v>184</v>
      </c>
      <c r="Q132" s="35">
        <f t="shared" si="14"/>
        <v>0</v>
      </c>
      <c r="R132" s="33">
        <f t="shared" si="8"/>
        <v>88384</v>
      </c>
      <c r="S132" s="46">
        <v>84897</v>
      </c>
      <c r="T132" s="36">
        <f t="shared" si="9"/>
        <v>0.96050000000000002</v>
      </c>
      <c r="U132" s="37">
        <f t="shared" si="10"/>
        <v>4</v>
      </c>
      <c r="V132" s="33">
        <f t="shared" si="11"/>
        <v>83328</v>
      </c>
      <c r="W132" s="37">
        <f>IF(U132&gt;$F$4,$F$4-$E$4,U132-$E$4)</f>
        <v>2</v>
      </c>
      <c r="X132" s="33">
        <f>ROUND(V132+(V132*$J$4*W132),0)</f>
        <v>85828</v>
      </c>
      <c r="Y132" s="36">
        <f t="shared" si="12"/>
        <v>0.98915272405275667</v>
      </c>
      <c r="Z132" s="31">
        <f t="shared" si="13"/>
        <v>-931</v>
      </c>
      <c r="AA132" s="35"/>
      <c r="AB132" s="47"/>
      <c r="AC132" s="44"/>
    </row>
    <row r="133" spans="1:42" s="38" customFormat="1">
      <c r="A133" s="48" t="s">
        <v>1102</v>
      </c>
      <c r="B133" s="31" t="s">
        <v>192</v>
      </c>
      <c r="C133" s="31" t="s">
        <v>201</v>
      </c>
      <c r="D133" s="45" t="s">
        <v>1104</v>
      </c>
      <c r="E133" s="31"/>
      <c r="F133" s="32" t="s">
        <v>435</v>
      </c>
      <c r="G133" s="32" t="s">
        <v>722</v>
      </c>
      <c r="H133" s="32"/>
      <c r="I133" s="32" t="s">
        <v>422</v>
      </c>
      <c r="J133" s="32" t="s">
        <v>424</v>
      </c>
      <c r="K133" s="32">
        <v>61150</v>
      </c>
      <c r="L133" s="31">
        <v>2017</v>
      </c>
      <c r="M133" s="31"/>
      <c r="N133" s="31">
        <v>2017</v>
      </c>
      <c r="O133" s="33">
        <v>88384</v>
      </c>
      <c r="P133" s="34" t="s">
        <v>184</v>
      </c>
      <c r="Q133" s="35">
        <f t="shared" si="14"/>
        <v>0</v>
      </c>
      <c r="R133" s="33">
        <f t="shared" si="8"/>
        <v>88384</v>
      </c>
      <c r="S133" s="46">
        <v>82040</v>
      </c>
      <c r="T133" s="36">
        <f t="shared" si="9"/>
        <v>0.92820000000000003</v>
      </c>
      <c r="U133" s="37">
        <f t="shared" si="10"/>
        <v>2</v>
      </c>
      <c r="V133" s="33">
        <f t="shared" si="11"/>
        <v>83328</v>
      </c>
      <c r="W133" s="37">
        <f>IF(U133&gt;$F$4,$F$4-$E$4,U133-$E$4)</f>
        <v>0</v>
      </c>
      <c r="X133" s="33">
        <f>ROUND(V133+(V133*$J$4*W133),0)</f>
        <v>83328</v>
      </c>
      <c r="Y133" s="36">
        <f t="shared" si="12"/>
        <v>0.98454301075268813</v>
      </c>
      <c r="Z133" s="31">
        <f t="shared" si="13"/>
        <v>-1288</v>
      </c>
      <c r="AA133" s="35"/>
      <c r="AB133" s="47"/>
      <c r="AC133" s="44"/>
    </row>
    <row r="134" spans="1:42" s="38" customFormat="1">
      <c r="A134" s="48" t="s">
        <v>390</v>
      </c>
      <c r="B134" s="31" t="s">
        <v>192</v>
      </c>
      <c r="C134" s="31" t="s">
        <v>201</v>
      </c>
      <c r="D134" s="45" t="s">
        <v>125</v>
      </c>
      <c r="E134" s="31"/>
      <c r="F134" s="32" t="s">
        <v>435</v>
      </c>
      <c r="G134" s="32" t="s">
        <v>722</v>
      </c>
      <c r="H134" s="32" t="s">
        <v>205</v>
      </c>
      <c r="I134" s="32" t="s">
        <v>421</v>
      </c>
      <c r="J134" s="32" t="s">
        <v>426</v>
      </c>
      <c r="K134" s="32">
        <v>61120</v>
      </c>
      <c r="L134" s="31">
        <v>2005</v>
      </c>
      <c r="M134" s="31"/>
      <c r="N134" s="31">
        <v>1996</v>
      </c>
      <c r="O134" s="33">
        <v>110535</v>
      </c>
      <c r="P134" s="34" t="s">
        <v>184</v>
      </c>
      <c r="Q134" s="35">
        <f t="shared" si="14"/>
        <v>0</v>
      </c>
      <c r="R134" s="33">
        <f t="shared" si="8"/>
        <v>110535</v>
      </c>
      <c r="S134" s="46">
        <v>126226</v>
      </c>
      <c r="T134" s="36">
        <f t="shared" si="9"/>
        <v>1.1419999999999999</v>
      </c>
      <c r="U134" s="37">
        <f t="shared" si="10"/>
        <v>14</v>
      </c>
      <c r="V134" s="33">
        <f t="shared" si="11"/>
        <v>104212</v>
      </c>
      <c r="W134" s="37">
        <f>IF(U134&gt;$F$2,$F$2+(U134-$F$2)/2-$E$2,U134-$E$2)</f>
        <v>3</v>
      </c>
      <c r="X134" s="33">
        <f>ROUND(V134+(V134*$J$2*W134),0)</f>
        <v>107338</v>
      </c>
      <c r="Y134" s="36">
        <f t="shared" si="12"/>
        <v>1.175967504518437</v>
      </c>
      <c r="Z134" s="31">
        <f t="shared" si="13"/>
        <v>18888</v>
      </c>
      <c r="AA134" s="35"/>
      <c r="AB134" s="47"/>
    </row>
    <row r="135" spans="1:42" s="38" customFormat="1">
      <c r="A135" s="48" t="s">
        <v>1103</v>
      </c>
      <c r="B135" s="31" t="s">
        <v>192</v>
      </c>
      <c r="C135" s="31" t="s">
        <v>201</v>
      </c>
      <c r="D135" s="45" t="s">
        <v>1105</v>
      </c>
      <c r="E135" s="31"/>
      <c r="F135" s="32" t="s">
        <v>435</v>
      </c>
      <c r="G135" s="32" t="s">
        <v>722</v>
      </c>
      <c r="H135" s="32"/>
      <c r="I135" s="32" t="s">
        <v>422</v>
      </c>
      <c r="J135" s="32" t="s">
        <v>424</v>
      </c>
      <c r="K135" s="32">
        <v>61150</v>
      </c>
      <c r="L135" s="31">
        <v>2017</v>
      </c>
      <c r="M135" s="31"/>
      <c r="N135" s="31">
        <v>2017</v>
      </c>
      <c r="O135" s="33">
        <v>88384</v>
      </c>
      <c r="P135" s="34" t="s">
        <v>184</v>
      </c>
      <c r="Q135" s="35">
        <f t="shared" si="14"/>
        <v>0</v>
      </c>
      <c r="R135" s="33">
        <f t="shared" si="8"/>
        <v>88384</v>
      </c>
      <c r="S135" s="46">
        <v>81760</v>
      </c>
      <c r="T135" s="36">
        <f t="shared" si="9"/>
        <v>0.92510000000000003</v>
      </c>
      <c r="U135" s="37">
        <f t="shared" si="10"/>
        <v>2</v>
      </c>
      <c r="V135" s="33">
        <f t="shared" si="11"/>
        <v>83328</v>
      </c>
      <c r="W135" s="37">
        <f>IF(U135&gt;$F$4,$F$4-$E$4,U135-$E$4)</f>
        <v>0</v>
      </c>
      <c r="X135" s="33">
        <f>ROUND(V135+(V135*$J$4*W135),0)</f>
        <v>83328</v>
      </c>
      <c r="Y135" s="36">
        <f t="shared" si="12"/>
        <v>0.98118279569892475</v>
      </c>
      <c r="Z135" s="31">
        <f t="shared" si="13"/>
        <v>-1568</v>
      </c>
      <c r="AA135" s="35"/>
      <c r="AB135" s="47"/>
      <c r="AC135" s="44"/>
    </row>
    <row r="136" spans="1:42" s="38" customFormat="1">
      <c r="A136" s="48" t="s">
        <v>239</v>
      </c>
      <c r="B136" s="31" t="s">
        <v>192</v>
      </c>
      <c r="C136" s="31" t="s">
        <v>194</v>
      </c>
      <c r="D136" s="45" t="s">
        <v>495</v>
      </c>
      <c r="E136" s="31"/>
      <c r="F136" s="32" t="s">
        <v>435</v>
      </c>
      <c r="G136" s="32" t="s">
        <v>722</v>
      </c>
      <c r="H136" s="32"/>
      <c r="I136" s="32" t="s">
        <v>421</v>
      </c>
      <c r="J136" s="32" t="s">
        <v>426</v>
      </c>
      <c r="K136" s="32">
        <v>61120</v>
      </c>
      <c r="L136" s="31">
        <v>2006</v>
      </c>
      <c r="M136" s="31"/>
      <c r="N136" s="31">
        <v>1996</v>
      </c>
      <c r="O136" s="33">
        <v>124422</v>
      </c>
      <c r="P136" s="34" t="s">
        <v>182</v>
      </c>
      <c r="Q136" s="35">
        <f t="shared" si="14"/>
        <v>0</v>
      </c>
      <c r="R136" s="33">
        <f t="shared" si="8"/>
        <v>124422</v>
      </c>
      <c r="S136" s="46">
        <v>134181</v>
      </c>
      <c r="T136" s="36">
        <f t="shared" si="9"/>
        <v>1.0784</v>
      </c>
      <c r="U136" s="37">
        <f t="shared" si="10"/>
        <v>13</v>
      </c>
      <c r="V136" s="33">
        <f t="shared" si="11"/>
        <v>117305</v>
      </c>
      <c r="W136" s="37">
        <f>IF(U136&gt;$F$2,$F$2+(U136-$F$2)/2-$E$2,U136-$E$2)</f>
        <v>2</v>
      </c>
      <c r="X136" s="33">
        <f>ROUND(V136+(V136*$J$2*W136),0)</f>
        <v>119651</v>
      </c>
      <c r="Y136" s="36">
        <f t="shared" si="12"/>
        <v>1.1214365111867013</v>
      </c>
      <c r="Z136" s="31">
        <f t="shared" si="13"/>
        <v>14530</v>
      </c>
      <c r="AA136" s="35"/>
      <c r="AB136" s="47"/>
      <c r="AC136" s="44"/>
    </row>
    <row r="137" spans="1:42" s="38" customFormat="1">
      <c r="A137" s="48" t="s">
        <v>778</v>
      </c>
      <c r="B137" s="31" t="s">
        <v>192</v>
      </c>
      <c r="C137" s="31" t="s">
        <v>194</v>
      </c>
      <c r="D137" s="45" t="s">
        <v>906</v>
      </c>
      <c r="E137" s="31"/>
      <c r="F137" s="32" t="s">
        <v>435</v>
      </c>
      <c r="G137" s="32" t="s">
        <v>722</v>
      </c>
      <c r="H137" s="32"/>
      <c r="I137" s="32" t="s">
        <v>421</v>
      </c>
      <c r="J137" s="32" t="s">
        <v>553</v>
      </c>
      <c r="K137" s="32">
        <v>61140</v>
      </c>
      <c r="L137" s="31">
        <v>2016</v>
      </c>
      <c r="M137" s="31"/>
      <c r="N137" s="31">
        <v>2013</v>
      </c>
      <c r="O137" s="33">
        <v>111555</v>
      </c>
      <c r="P137" s="34" t="s">
        <v>182</v>
      </c>
      <c r="Q137" s="35">
        <f t="shared" si="14"/>
        <v>0</v>
      </c>
      <c r="R137" s="33">
        <f t="shared" si="8"/>
        <v>111555</v>
      </c>
      <c r="S137" s="46">
        <v>127804</v>
      </c>
      <c r="T137" s="36">
        <f t="shared" si="9"/>
        <v>1.1456999999999999</v>
      </c>
      <c r="U137" s="37">
        <f t="shared" si="10"/>
        <v>3</v>
      </c>
      <c r="V137" s="33">
        <f t="shared" si="11"/>
        <v>105174</v>
      </c>
      <c r="W137" s="37">
        <f>IF(U137&gt;$F$3,$F$3-$E$3,U137-$E$3)</f>
        <v>0</v>
      </c>
      <c r="X137" s="33">
        <f>ROUND(V137+(V137*$J$3*W137),0)</f>
        <v>105174</v>
      </c>
      <c r="Y137" s="36">
        <f t="shared" si="12"/>
        <v>1.2151672466579193</v>
      </c>
      <c r="Z137" s="31">
        <f t="shared" si="13"/>
        <v>22630</v>
      </c>
      <c r="AA137" s="35"/>
      <c r="AB137" s="47"/>
      <c r="AC137" s="44"/>
    </row>
    <row r="138" spans="1:42" s="38" customFormat="1">
      <c r="A138" s="48" t="s">
        <v>822</v>
      </c>
      <c r="B138" s="31" t="s">
        <v>192</v>
      </c>
      <c r="C138" s="31" t="s">
        <v>194</v>
      </c>
      <c r="D138" s="45" t="s">
        <v>915</v>
      </c>
      <c r="E138" s="31"/>
      <c r="F138" s="32" t="s">
        <v>435</v>
      </c>
      <c r="G138" s="32" t="s">
        <v>722</v>
      </c>
      <c r="H138" s="32" t="s">
        <v>205</v>
      </c>
      <c r="I138" s="32" t="s">
        <v>422</v>
      </c>
      <c r="J138" s="32" t="s">
        <v>424</v>
      </c>
      <c r="K138" s="32">
        <v>61150</v>
      </c>
      <c r="L138" s="31">
        <v>2014</v>
      </c>
      <c r="M138" s="31"/>
      <c r="N138" s="31">
        <v>2014</v>
      </c>
      <c r="O138" s="33">
        <v>105626</v>
      </c>
      <c r="P138" s="34" t="s">
        <v>182</v>
      </c>
      <c r="Q138" s="35">
        <f t="shared" si="14"/>
        <v>0</v>
      </c>
      <c r="R138" s="33">
        <f t="shared" ref="R138:R201" si="15">O138+Q138</f>
        <v>105626</v>
      </c>
      <c r="S138" s="46">
        <v>119068</v>
      </c>
      <c r="T138" s="36">
        <f t="shared" ref="T138:T201" si="16">IF(R138=0,0,ROUND(S138/R138,4))</f>
        <v>1.1273</v>
      </c>
      <c r="U138" s="37">
        <f t="shared" ref="U138:U201" si="17">2019-L138+M138</f>
        <v>5</v>
      </c>
      <c r="V138" s="33">
        <f t="shared" ref="V138:V201" si="18">ROUND(R138*0.9428,0)</f>
        <v>99584</v>
      </c>
      <c r="W138" s="37">
        <f>IF(U138&gt;$F$4,$F$4-$E$4,U138-$E$4)</f>
        <v>3</v>
      </c>
      <c r="X138" s="33">
        <f>ROUND(V138+(V138*$J$4*W138),0)</f>
        <v>104065</v>
      </c>
      <c r="Y138" s="36">
        <f t="shared" ref="Y138:Y201" si="19">S138/X138</f>
        <v>1.1441695094412145</v>
      </c>
      <c r="Z138" s="31">
        <f t="shared" ref="Z138:Z201" si="20">IF(X138=0,0,+S138-X138)</f>
        <v>15003</v>
      </c>
      <c r="AA138" s="35"/>
      <c r="AB138" s="47"/>
      <c r="AC138" s="44"/>
      <c r="AE138" s="9"/>
      <c r="AF138" s="9"/>
      <c r="AG138" s="9"/>
    </row>
    <row r="139" spans="1:42" s="38" customFormat="1">
      <c r="A139" s="48" t="s">
        <v>726</v>
      </c>
      <c r="B139" s="31" t="s">
        <v>192</v>
      </c>
      <c r="C139" s="31" t="s">
        <v>194</v>
      </c>
      <c r="D139" s="45" t="s">
        <v>773</v>
      </c>
      <c r="E139" s="31"/>
      <c r="F139" s="32" t="s">
        <v>435</v>
      </c>
      <c r="G139" s="32" t="s">
        <v>722</v>
      </c>
      <c r="H139" s="32" t="s">
        <v>205</v>
      </c>
      <c r="I139" s="32" t="s">
        <v>422</v>
      </c>
      <c r="J139" s="32" t="s">
        <v>424</v>
      </c>
      <c r="K139" s="32">
        <v>61150</v>
      </c>
      <c r="L139" s="31">
        <v>2016</v>
      </c>
      <c r="M139" s="31"/>
      <c r="N139" s="31">
        <v>2013</v>
      </c>
      <c r="O139" s="33">
        <v>105626</v>
      </c>
      <c r="P139" s="34" t="s">
        <v>182</v>
      </c>
      <c r="Q139" s="35">
        <f t="shared" si="14"/>
        <v>0</v>
      </c>
      <c r="R139" s="33">
        <f t="shared" si="15"/>
        <v>105626</v>
      </c>
      <c r="S139" s="46">
        <v>115342</v>
      </c>
      <c r="T139" s="36">
        <f t="shared" si="16"/>
        <v>1.0920000000000001</v>
      </c>
      <c r="U139" s="37">
        <f t="shared" si="17"/>
        <v>3</v>
      </c>
      <c r="V139" s="33">
        <f t="shared" si="18"/>
        <v>99584</v>
      </c>
      <c r="W139" s="37">
        <f>IF(U139&gt;$F$4,$F$4-$E$4,U139-$E$4)</f>
        <v>1</v>
      </c>
      <c r="X139" s="33">
        <f>ROUND(V139+(V139*$J$4*W139),0)</f>
        <v>101078</v>
      </c>
      <c r="Y139" s="36">
        <f t="shared" si="19"/>
        <v>1.1411187399829834</v>
      </c>
      <c r="Z139" s="31">
        <f t="shared" si="20"/>
        <v>14264</v>
      </c>
      <c r="AA139" s="35"/>
      <c r="AB139" s="47"/>
      <c r="AC139" s="44"/>
    </row>
    <row r="140" spans="1:42" s="38" customFormat="1">
      <c r="A140" s="48" t="s">
        <v>683</v>
      </c>
      <c r="B140" s="31" t="s">
        <v>192</v>
      </c>
      <c r="C140" s="31" t="s">
        <v>194</v>
      </c>
      <c r="D140" s="45" t="s">
        <v>745</v>
      </c>
      <c r="E140" s="31"/>
      <c r="F140" s="32" t="s">
        <v>435</v>
      </c>
      <c r="G140" s="32" t="s">
        <v>722</v>
      </c>
      <c r="H140" s="32"/>
      <c r="I140" s="32" t="s">
        <v>421</v>
      </c>
      <c r="J140" s="32" t="s">
        <v>553</v>
      </c>
      <c r="K140" s="32">
        <v>61140</v>
      </c>
      <c r="L140" s="31">
        <v>2016</v>
      </c>
      <c r="M140" s="31"/>
      <c r="N140" s="31">
        <v>2012</v>
      </c>
      <c r="O140" s="33">
        <v>111555</v>
      </c>
      <c r="P140" s="34" t="s">
        <v>182</v>
      </c>
      <c r="Q140" s="35">
        <f t="shared" si="14"/>
        <v>0</v>
      </c>
      <c r="R140" s="33">
        <f t="shared" si="15"/>
        <v>111555</v>
      </c>
      <c r="S140" s="46">
        <v>129207</v>
      </c>
      <c r="T140" s="36">
        <f t="shared" si="16"/>
        <v>1.1581999999999999</v>
      </c>
      <c r="U140" s="37">
        <f t="shared" si="17"/>
        <v>3</v>
      </c>
      <c r="V140" s="33">
        <f t="shared" si="18"/>
        <v>105174</v>
      </c>
      <c r="W140" s="37">
        <f>IF(U140&gt;$F$3,$F$3-$E$3,U140-$E$3)</f>
        <v>0</v>
      </c>
      <c r="X140" s="33">
        <f>ROUND(V140+(V140*$J$3*W140),0)</f>
        <v>105174</v>
      </c>
      <c r="Y140" s="36">
        <f t="shared" si="19"/>
        <v>1.2285070454675109</v>
      </c>
      <c r="Z140" s="31">
        <f t="shared" si="20"/>
        <v>24033</v>
      </c>
      <c r="AA140" s="35"/>
      <c r="AB140" s="47"/>
      <c r="AC140" s="44"/>
    </row>
    <row r="141" spans="1:42" s="38" customFormat="1">
      <c r="A141" s="48" t="s">
        <v>935</v>
      </c>
      <c r="B141" s="31" t="s">
        <v>192</v>
      </c>
      <c r="C141" s="31" t="s">
        <v>194</v>
      </c>
      <c r="D141" s="45" t="s">
        <v>936</v>
      </c>
      <c r="E141" s="31"/>
      <c r="F141" s="32" t="s">
        <v>435</v>
      </c>
      <c r="G141" s="32" t="s">
        <v>722</v>
      </c>
      <c r="H141" s="32"/>
      <c r="I141" s="32" t="s">
        <v>422</v>
      </c>
      <c r="J141" s="32" t="s">
        <v>424</v>
      </c>
      <c r="K141" s="32">
        <v>61150</v>
      </c>
      <c r="L141" s="31">
        <v>2015</v>
      </c>
      <c r="M141" s="31">
        <v>1</v>
      </c>
      <c r="N141" s="31">
        <v>2015</v>
      </c>
      <c r="O141" s="33">
        <v>105626</v>
      </c>
      <c r="P141" s="34" t="s">
        <v>182</v>
      </c>
      <c r="Q141" s="35">
        <f t="shared" si="14"/>
        <v>0</v>
      </c>
      <c r="R141" s="33">
        <f t="shared" si="15"/>
        <v>105626</v>
      </c>
      <c r="S141" s="46">
        <v>117794</v>
      </c>
      <c r="T141" s="36">
        <f t="shared" si="16"/>
        <v>1.1152</v>
      </c>
      <c r="U141" s="37">
        <f t="shared" si="17"/>
        <v>5</v>
      </c>
      <c r="V141" s="33">
        <f t="shared" si="18"/>
        <v>99584</v>
      </c>
      <c r="W141" s="37">
        <f>IF(U141&gt;$F$4,$F$4-$E$4,U141-$E$4)</f>
        <v>3</v>
      </c>
      <c r="X141" s="33">
        <f>ROUND(V141+(V141*$J$4*W141),0)</f>
        <v>104065</v>
      </c>
      <c r="Y141" s="36">
        <f t="shared" si="19"/>
        <v>1.1319271609090473</v>
      </c>
      <c r="Z141" s="31">
        <f t="shared" si="20"/>
        <v>13729</v>
      </c>
      <c r="AA141" s="35"/>
      <c r="AB141" s="47"/>
      <c r="AC141" s="44"/>
    </row>
    <row r="142" spans="1:42" s="38" customFormat="1">
      <c r="A142" s="48" t="s">
        <v>997</v>
      </c>
      <c r="B142" s="31" t="s">
        <v>192</v>
      </c>
      <c r="C142" s="31" t="s">
        <v>194</v>
      </c>
      <c r="D142" s="45" t="s">
        <v>998</v>
      </c>
      <c r="E142" s="31"/>
      <c r="F142" s="32" t="s">
        <v>435</v>
      </c>
      <c r="G142" s="32" t="s">
        <v>722</v>
      </c>
      <c r="H142" s="32"/>
      <c r="I142" s="32" t="s">
        <v>422</v>
      </c>
      <c r="J142" s="32" t="s">
        <v>424</v>
      </c>
      <c r="K142" s="32">
        <v>61150</v>
      </c>
      <c r="L142" s="31">
        <v>2016</v>
      </c>
      <c r="M142" s="31"/>
      <c r="N142" s="31">
        <v>2016</v>
      </c>
      <c r="O142" s="33">
        <v>105626</v>
      </c>
      <c r="P142" s="34" t="s">
        <v>182</v>
      </c>
      <c r="Q142" s="35">
        <f t="shared" si="14"/>
        <v>0</v>
      </c>
      <c r="R142" s="33">
        <f t="shared" si="15"/>
        <v>105626</v>
      </c>
      <c r="S142" s="46">
        <v>115484</v>
      </c>
      <c r="T142" s="36">
        <f t="shared" si="16"/>
        <v>1.0932999999999999</v>
      </c>
      <c r="U142" s="37">
        <f t="shared" si="17"/>
        <v>3</v>
      </c>
      <c r="V142" s="33">
        <f t="shared" si="18"/>
        <v>99584</v>
      </c>
      <c r="W142" s="37">
        <f>IF(U142&gt;$F$4,$F$4-$E$4,U142-$E$4)</f>
        <v>1</v>
      </c>
      <c r="X142" s="33">
        <f>ROUND(V142+(V142*$J$4*W142),0)</f>
        <v>101078</v>
      </c>
      <c r="Y142" s="36">
        <f t="shared" si="19"/>
        <v>1.1425235956390114</v>
      </c>
      <c r="Z142" s="31">
        <f t="shared" si="20"/>
        <v>14406</v>
      </c>
      <c r="AA142" s="35"/>
      <c r="AB142" s="47"/>
      <c r="AC142" s="44"/>
    </row>
    <row r="143" spans="1:42" s="38" customFormat="1">
      <c r="A143" s="48" t="s">
        <v>817</v>
      </c>
      <c r="B143" s="31" t="s">
        <v>192</v>
      </c>
      <c r="C143" s="31" t="s">
        <v>194</v>
      </c>
      <c r="D143" s="45" t="s">
        <v>818</v>
      </c>
      <c r="E143" s="31"/>
      <c r="F143" s="32" t="s">
        <v>435</v>
      </c>
      <c r="G143" s="32" t="s">
        <v>722</v>
      </c>
      <c r="H143" s="32"/>
      <c r="I143" s="32" t="s">
        <v>422</v>
      </c>
      <c r="J143" s="32" t="s">
        <v>424</v>
      </c>
      <c r="K143" s="32">
        <v>61150</v>
      </c>
      <c r="L143" s="31">
        <v>2014</v>
      </c>
      <c r="M143" s="31"/>
      <c r="N143" s="31">
        <v>2014</v>
      </c>
      <c r="O143" s="33">
        <v>105626</v>
      </c>
      <c r="P143" s="34" t="s">
        <v>182</v>
      </c>
      <c r="Q143" s="35">
        <f t="shared" si="14"/>
        <v>0</v>
      </c>
      <c r="R143" s="33">
        <f t="shared" si="15"/>
        <v>105626</v>
      </c>
      <c r="S143" s="46">
        <v>120608</v>
      </c>
      <c r="T143" s="36">
        <f t="shared" si="16"/>
        <v>1.1417999999999999</v>
      </c>
      <c r="U143" s="37">
        <f t="shared" si="17"/>
        <v>5</v>
      </c>
      <c r="V143" s="33">
        <f t="shared" si="18"/>
        <v>99584</v>
      </c>
      <c r="W143" s="37">
        <f>IF(U143&gt;$F$4,$F$4-$E$4,U143-$E$4)</f>
        <v>3</v>
      </c>
      <c r="X143" s="33">
        <f>ROUND(V143+(V143*$J$4*W143),0)</f>
        <v>104065</v>
      </c>
      <c r="Y143" s="36">
        <f t="shared" si="19"/>
        <v>1.1589679527218566</v>
      </c>
      <c r="Z143" s="31">
        <f t="shared" si="20"/>
        <v>16543</v>
      </c>
      <c r="AA143" s="35"/>
      <c r="AB143" s="47"/>
      <c r="AC143" s="44"/>
    </row>
    <row r="144" spans="1:42" s="38" customFormat="1">
      <c r="A144" s="48" t="s">
        <v>704</v>
      </c>
      <c r="B144" s="31" t="s">
        <v>192</v>
      </c>
      <c r="C144" s="31" t="s">
        <v>194</v>
      </c>
      <c r="D144" s="45" t="s">
        <v>759</v>
      </c>
      <c r="E144" s="31"/>
      <c r="F144" s="32" t="s">
        <v>445</v>
      </c>
      <c r="G144" s="32" t="s">
        <v>722</v>
      </c>
      <c r="H144" s="32"/>
      <c r="I144" s="32" t="s">
        <v>421</v>
      </c>
      <c r="J144" s="32" t="s">
        <v>553</v>
      </c>
      <c r="K144" s="32">
        <v>61140</v>
      </c>
      <c r="L144" s="31">
        <v>2018</v>
      </c>
      <c r="M144" s="31"/>
      <c r="N144" s="31">
        <v>2012</v>
      </c>
      <c r="O144" s="33">
        <v>111555</v>
      </c>
      <c r="P144" s="34" t="s">
        <v>182</v>
      </c>
      <c r="Q144" s="35">
        <f t="shared" si="14"/>
        <v>0</v>
      </c>
      <c r="R144" s="33">
        <f t="shared" si="15"/>
        <v>111555</v>
      </c>
      <c r="S144" s="46">
        <v>126334</v>
      </c>
      <c r="T144" s="36">
        <f t="shared" si="16"/>
        <v>1.1325000000000001</v>
      </c>
      <c r="U144" s="37">
        <f t="shared" si="17"/>
        <v>1</v>
      </c>
      <c r="V144" s="33">
        <f t="shared" si="18"/>
        <v>105174</v>
      </c>
      <c r="W144" s="37">
        <f>IF(U144&gt;$F$3,$F$3-$E$3,U144-$E$3)</f>
        <v>-2</v>
      </c>
      <c r="X144" s="33">
        <f>ROUND(V144+(V144*$J$3*W144),0)</f>
        <v>102019</v>
      </c>
      <c r="Y144" s="36">
        <f t="shared" si="19"/>
        <v>1.2383379566551329</v>
      </c>
      <c r="Z144" s="31">
        <f t="shared" si="20"/>
        <v>24315</v>
      </c>
      <c r="AA144" s="35"/>
      <c r="AB144" s="47"/>
      <c r="AC144" s="44"/>
    </row>
    <row r="145" spans="1:53" s="38" customFormat="1">
      <c r="A145" s="48" t="s">
        <v>530</v>
      </c>
      <c r="B145" s="31" t="s">
        <v>192</v>
      </c>
      <c r="C145" s="31" t="s">
        <v>194</v>
      </c>
      <c r="D145" s="45" t="s">
        <v>531</v>
      </c>
      <c r="E145" s="31"/>
      <c r="F145" s="32" t="s">
        <v>435</v>
      </c>
      <c r="G145" s="32" t="s">
        <v>722</v>
      </c>
      <c r="H145" s="32"/>
      <c r="I145" s="32" t="s">
        <v>421</v>
      </c>
      <c r="J145" s="32" t="s">
        <v>426</v>
      </c>
      <c r="K145" s="32">
        <v>61120</v>
      </c>
      <c r="L145" s="31">
        <v>2011</v>
      </c>
      <c r="M145" s="31"/>
      <c r="N145" s="31">
        <v>2008</v>
      </c>
      <c r="O145" s="33">
        <v>124422</v>
      </c>
      <c r="P145" s="34" t="s">
        <v>182</v>
      </c>
      <c r="Q145" s="35">
        <f t="shared" si="14"/>
        <v>0</v>
      </c>
      <c r="R145" s="33">
        <f t="shared" si="15"/>
        <v>124422</v>
      </c>
      <c r="S145" s="46">
        <v>139268</v>
      </c>
      <c r="T145" s="36">
        <f t="shared" si="16"/>
        <v>1.1193</v>
      </c>
      <c r="U145" s="37">
        <f t="shared" si="17"/>
        <v>8</v>
      </c>
      <c r="V145" s="33">
        <f t="shared" si="18"/>
        <v>117305</v>
      </c>
      <c r="W145" s="37">
        <f>IF(U145&gt;$F$2,$F$2+(U145-$F$2)/2-$E$2,U145-$E$2)</f>
        <v>-3</v>
      </c>
      <c r="X145" s="33">
        <f>ROUND(V145+(V145*$J$2*W145),0)</f>
        <v>113786</v>
      </c>
      <c r="Y145" s="36">
        <f t="shared" si="19"/>
        <v>1.2239467069762537</v>
      </c>
      <c r="Z145" s="31">
        <f t="shared" si="20"/>
        <v>25482</v>
      </c>
      <c r="AA145" s="35"/>
      <c r="AB145" s="47"/>
      <c r="AC145" s="44"/>
      <c r="AU145" s="9"/>
      <c r="AV145" s="9"/>
      <c r="AW145" s="9"/>
      <c r="AX145" s="9"/>
      <c r="AY145" s="9"/>
      <c r="AZ145" s="9"/>
      <c r="BA145" s="9"/>
    </row>
    <row r="146" spans="1:53" s="38" customFormat="1">
      <c r="A146" s="48" t="s">
        <v>1100</v>
      </c>
      <c r="B146" s="31" t="s">
        <v>192</v>
      </c>
      <c r="C146" s="31" t="s">
        <v>194</v>
      </c>
      <c r="D146" s="45" t="s">
        <v>1101</v>
      </c>
      <c r="E146" s="31"/>
      <c r="F146" s="32" t="s">
        <v>436</v>
      </c>
      <c r="G146" s="32" t="s">
        <v>420</v>
      </c>
      <c r="H146" s="32"/>
      <c r="I146" s="32" t="s">
        <v>420</v>
      </c>
      <c r="J146" s="32" t="s">
        <v>425</v>
      </c>
      <c r="K146" s="32">
        <v>61160</v>
      </c>
      <c r="L146" s="31">
        <v>2017</v>
      </c>
      <c r="M146" s="31"/>
      <c r="N146" s="31">
        <v>2017</v>
      </c>
      <c r="O146" s="33">
        <v>72408</v>
      </c>
      <c r="P146" s="34" t="s">
        <v>182</v>
      </c>
      <c r="Q146" s="35">
        <f t="shared" si="14"/>
        <v>0</v>
      </c>
      <c r="R146" s="33">
        <f t="shared" si="15"/>
        <v>72408</v>
      </c>
      <c r="S146" s="46">
        <v>88911</v>
      </c>
      <c r="T146" s="36">
        <f t="shared" si="16"/>
        <v>1.2279</v>
      </c>
      <c r="U146" s="37">
        <f t="shared" si="17"/>
        <v>2</v>
      </c>
      <c r="V146" s="33">
        <f t="shared" si="18"/>
        <v>68266</v>
      </c>
      <c r="W146" s="37">
        <f>IF(U146&gt;$F$6,$F$6-$E$6,U146-$E$6)</f>
        <v>0</v>
      </c>
      <c r="X146" s="33">
        <f>ROUND(V146+(V146*$J$6*W146),0)</f>
        <v>68266</v>
      </c>
      <c r="Y146" s="36">
        <f t="shared" si="19"/>
        <v>1.3024199455072802</v>
      </c>
      <c r="Z146" s="31">
        <f t="shared" si="20"/>
        <v>20645</v>
      </c>
      <c r="AA146" s="35"/>
      <c r="AB146" s="47"/>
      <c r="AC146" s="44"/>
    </row>
    <row r="147" spans="1:53" s="38" customFormat="1">
      <c r="A147" s="48" t="s">
        <v>823</v>
      </c>
      <c r="B147" s="31" t="s">
        <v>192</v>
      </c>
      <c r="C147" s="31" t="s">
        <v>194</v>
      </c>
      <c r="D147" s="45" t="s">
        <v>870</v>
      </c>
      <c r="E147" s="31"/>
      <c r="F147" s="32" t="s">
        <v>435</v>
      </c>
      <c r="G147" s="32" t="s">
        <v>722</v>
      </c>
      <c r="H147" s="32"/>
      <c r="I147" s="32" t="s">
        <v>422</v>
      </c>
      <c r="J147" s="32" t="s">
        <v>424</v>
      </c>
      <c r="K147" s="32">
        <v>61150</v>
      </c>
      <c r="L147" s="31">
        <v>2014</v>
      </c>
      <c r="M147" s="31"/>
      <c r="N147" s="31">
        <v>2014</v>
      </c>
      <c r="O147" s="33">
        <v>105626</v>
      </c>
      <c r="P147" s="34" t="s">
        <v>182</v>
      </c>
      <c r="Q147" s="35">
        <f t="shared" si="14"/>
        <v>0</v>
      </c>
      <c r="R147" s="33">
        <f t="shared" si="15"/>
        <v>105626</v>
      </c>
      <c r="S147" s="46">
        <v>120001</v>
      </c>
      <c r="T147" s="36">
        <f t="shared" si="16"/>
        <v>1.1361000000000001</v>
      </c>
      <c r="U147" s="37">
        <f t="shared" si="17"/>
        <v>5</v>
      </c>
      <c r="V147" s="33">
        <f t="shared" si="18"/>
        <v>99584</v>
      </c>
      <c r="W147" s="37">
        <f>IF(U147&gt;$F$4,$F$4-$E$4,U147-$E$4)</f>
        <v>3</v>
      </c>
      <c r="X147" s="33">
        <f>ROUND(V147+(V147*$J$4*W147),0)</f>
        <v>104065</v>
      </c>
      <c r="Y147" s="36">
        <f t="shared" si="19"/>
        <v>1.1531350598183827</v>
      </c>
      <c r="Z147" s="31">
        <f t="shared" si="20"/>
        <v>15936</v>
      </c>
      <c r="AA147" s="35"/>
      <c r="AB147" s="47"/>
      <c r="AC147" s="44"/>
    </row>
    <row r="148" spans="1:53" s="38" customFormat="1">
      <c r="A148" s="48" t="s">
        <v>1310</v>
      </c>
      <c r="B148" s="31" t="s">
        <v>192</v>
      </c>
      <c r="C148" s="31" t="s">
        <v>194</v>
      </c>
      <c r="D148" s="45" t="s">
        <v>1309</v>
      </c>
      <c r="E148" s="31"/>
      <c r="F148" s="32" t="s">
        <v>445</v>
      </c>
      <c r="G148" s="32" t="s">
        <v>722</v>
      </c>
      <c r="H148" s="32"/>
      <c r="I148" s="32" t="s">
        <v>420</v>
      </c>
      <c r="J148" s="32" t="s">
        <v>425</v>
      </c>
      <c r="K148" s="32">
        <v>61160</v>
      </c>
      <c r="L148" s="31">
        <v>2018</v>
      </c>
      <c r="M148" s="31"/>
      <c r="N148" s="31">
        <v>2018</v>
      </c>
      <c r="O148" s="33">
        <v>72408</v>
      </c>
      <c r="P148" s="34" t="s">
        <v>182</v>
      </c>
      <c r="Q148" s="35">
        <f t="shared" si="14"/>
        <v>0</v>
      </c>
      <c r="R148" s="33">
        <f t="shared" si="15"/>
        <v>72408</v>
      </c>
      <c r="S148" s="46">
        <v>82000</v>
      </c>
      <c r="T148" s="36">
        <f t="shared" si="16"/>
        <v>1.1325000000000001</v>
      </c>
      <c r="U148" s="37">
        <f t="shared" si="17"/>
        <v>1</v>
      </c>
      <c r="V148" s="33">
        <f t="shared" si="18"/>
        <v>68266</v>
      </c>
      <c r="W148" s="37">
        <f>IF(U148&gt;$F$6,$F$6-$E$6,U148-$E$6)</f>
        <v>-1</v>
      </c>
      <c r="X148" s="33">
        <f>ROUND(V148+(V148*$J$6*W148),0)</f>
        <v>67242</v>
      </c>
      <c r="Y148" s="36">
        <f t="shared" si="19"/>
        <v>1.2194759227863539</v>
      </c>
      <c r="Z148" s="31">
        <f t="shared" si="20"/>
        <v>14758</v>
      </c>
      <c r="AA148" s="35"/>
      <c r="AB148" s="47"/>
      <c r="AC148" s="44"/>
    </row>
    <row r="149" spans="1:53" s="38" customFormat="1">
      <c r="A149" s="48" t="s">
        <v>1098</v>
      </c>
      <c r="B149" s="31" t="s">
        <v>192</v>
      </c>
      <c r="C149" s="31" t="s">
        <v>187</v>
      </c>
      <c r="D149" s="45" t="s">
        <v>1099</v>
      </c>
      <c r="E149" s="31"/>
      <c r="F149" s="32" t="s">
        <v>435</v>
      </c>
      <c r="G149" s="32" t="s">
        <v>722</v>
      </c>
      <c r="H149" s="32" t="s">
        <v>205</v>
      </c>
      <c r="I149" s="32" t="s">
        <v>422</v>
      </c>
      <c r="J149" s="32" t="s">
        <v>424</v>
      </c>
      <c r="K149" s="32">
        <v>61150</v>
      </c>
      <c r="L149" s="31">
        <v>2017</v>
      </c>
      <c r="M149" s="31"/>
      <c r="N149" s="31">
        <v>2017</v>
      </c>
      <c r="O149" s="33">
        <v>127675</v>
      </c>
      <c r="P149" s="34" t="s">
        <v>183</v>
      </c>
      <c r="Q149" s="35">
        <f t="shared" si="14"/>
        <v>0</v>
      </c>
      <c r="R149" s="33">
        <f t="shared" si="15"/>
        <v>127675</v>
      </c>
      <c r="S149" s="46">
        <v>141036</v>
      </c>
      <c r="T149" s="36">
        <f t="shared" si="16"/>
        <v>1.1046</v>
      </c>
      <c r="U149" s="37">
        <f t="shared" si="17"/>
        <v>2</v>
      </c>
      <c r="V149" s="33">
        <f t="shared" si="18"/>
        <v>120372</v>
      </c>
      <c r="W149" s="37">
        <f>IF(U149&gt;$F$4,$F$4-$E$4,U149-$E$4)</f>
        <v>0</v>
      </c>
      <c r="X149" s="33">
        <f>ROUND(V149+(V149*$J$4*W149),0)</f>
        <v>120372</v>
      </c>
      <c r="Y149" s="36">
        <f t="shared" si="19"/>
        <v>1.1716678297278438</v>
      </c>
      <c r="Z149" s="31">
        <f t="shared" si="20"/>
        <v>20664</v>
      </c>
      <c r="AA149" s="35"/>
      <c r="AB149" s="47"/>
      <c r="AC149" s="44"/>
    </row>
    <row r="150" spans="1:53" s="38" customFormat="1">
      <c r="A150" s="48" t="s">
        <v>993</v>
      </c>
      <c r="B150" s="31" t="s">
        <v>192</v>
      </c>
      <c r="C150" s="31" t="s">
        <v>187</v>
      </c>
      <c r="D150" s="45" t="s">
        <v>994</v>
      </c>
      <c r="E150" s="31"/>
      <c r="F150" s="32" t="s">
        <v>435</v>
      </c>
      <c r="G150" s="32" t="s">
        <v>722</v>
      </c>
      <c r="H150" s="32" t="s">
        <v>205</v>
      </c>
      <c r="I150" s="32" t="s">
        <v>422</v>
      </c>
      <c r="J150" s="32" t="s">
        <v>424</v>
      </c>
      <c r="K150" s="32">
        <v>61150</v>
      </c>
      <c r="L150" s="31">
        <v>2016</v>
      </c>
      <c r="M150" s="31"/>
      <c r="N150" s="31">
        <v>2016</v>
      </c>
      <c r="O150" s="33">
        <v>127675</v>
      </c>
      <c r="P150" s="34" t="s">
        <v>183</v>
      </c>
      <c r="Q150" s="35">
        <f t="shared" si="14"/>
        <v>0</v>
      </c>
      <c r="R150" s="33">
        <f t="shared" si="15"/>
        <v>127675</v>
      </c>
      <c r="S150" s="46">
        <v>144138</v>
      </c>
      <c r="T150" s="36">
        <f t="shared" si="16"/>
        <v>1.1289</v>
      </c>
      <c r="U150" s="37">
        <f t="shared" si="17"/>
        <v>3</v>
      </c>
      <c r="V150" s="33">
        <f t="shared" si="18"/>
        <v>120372</v>
      </c>
      <c r="W150" s="37">
        <f>IF(U150&gt;$F$4,$F$4-$E$4,U150-$E$4)</f>
        <v>1</v>
      </c>
      <c r="X150" s="33">
        <f>ROUND(V150+(V150*$J$4*W150),0)</f>
        <v>122178</v>
      </c>
      <c r="Y150" s="36">
        <f t="shared" si="19"/>
        <v>1.1797377596621323</v>
      </c>
      <c r="Z150" s="31">
        <f t="shared" si="20"/>
        <v>21960</v>
      </c>
      <c r="AA150" s="35"/>
      <c r="AB150" s="47"/>
      <c r="AC150" s="44"/>
    </row>
    <row r="151" spans="1:53" s="38" customFormat="1">
      <c r="A151" s="48" t="s">
        <v>271</v>
      </c>
      <c r="B151" s="31" t="s">
        <v>192</v>
      </c>
      <c r="C151" s="31" t="s">
        <v>187</v>
      </c>
      <c r="D151" s="45" t="s">
        <v>21</v>
      </c>
      <c r="E151" s="31"/>
      <c r="F151" s="32" t="s">
        <v>435</v>
      </c>
      <c r="G151" s="32" t="s">
        <v>722</v>
      </c>
      <c r="H151" s="32"/>
      <c r="I151" s="32" t="s">
        <v>421</v>
      </c>
      <c r="J151" s="32" t="s">
        <v>426</v>
      </c>
      <c r="K151" s="32">
        <v>61120</v>
      </c>
      <c r="L151" s="31">
        <v>2003</v>
      </c>
      <c r="M151" s="31"/>
      <c r="N151" s="31">
        <v>1999</v>
      </c>
      <c r="O151" s="33">
        <v>134989</v>
      </c>
      <c r="P151" s="34" t="s">
        <v>183</v>
      </c>
      <c r="Q151" s="35">
        <f t="shared" si="14"/>
        <v>0</v>
      </c>
      <c r="R151" s="33">
        <f t="shared" si="15"/>
        <v>134989</v>
      </c>
      <c r="S151" s="46">
        <v>101510</v>
      </c>
      <c r="T151" s="36">
        <f t="shared" si="16"/>
        <v>0.752</v>
      </c>
      <c r="U151" s="37">
        <f t="shared" si="17"/>
        <v>16</v>
      </c>
      <c r="V151" s="33">
        <f t="shared" si="18"/>
        <v>127268</v>
      </c>
      <c r="W151" s="37">
        <f>IF(U151&gt;$F$2,$F$2+(U151-$F$2)/2-$E$2,U151-$E$2)</f>
        <v>5</v>
      </c>
      <c r="X151" s="33">
        <f>ROUND(V151+(V151*$J$2*W151),0)</f>
        <v>133631</v>
      </c>
      <c r="Y151" s="36">
        <f t="shared" si="19"/>
        <v>0.75962912797180293</v>
      </c>
      <c r="Z151" s="31">
        <f t="shared" si="20"/>
        <v>-32121</v>
      </c>
      <c r="AA151" s="35"/>
      <c r="AB151" s="47"/>
      <c r="AC151" s="44"/>
    </row>
    <row r="152" spans="1:53" s="38" customFormat="1">
      <c r="A152" s="48" t="s">
        <v>280</v>
      </c>
      <c r="B152" s="31" t="s">
        <v>192</v>
      </c>
      <c r="C152" s="31" t="s">
        <v>187</v>
      </c>
      <c r="D152" s="45" t="s">
        <v>569</v>
      </c>
      <c r="E152" s="31"/>
      <c r="F152" s="32" t="s">
        <v>435</v>
      </c>
      <c r="G152" s="32" t="s">
        <v>722</v>
      </c>
      <c r="H152" s="32" t="s">
        <v>205</v>
      </c>
      <c r="I152" s="32" t="s">
        <v>421</v>
      </c>
      <c r="J152" s="32" t="s">
        <v>553</v>
      </c>
      <c r="K152" s="32">
        <v>61140</v>
      </c>
      <c r="L152" s="31">
        <v>2011</v>
      </c>
      <c r="M152" s="31"/>
      <c r="N152" s="31">
        <v>2005</v>
      </c>
      <c r="O152" s="33">
        <v>131127</v>
      </c>
      <c r="P152" s="52" t="s">
        <v>1185</v>
      </c>
      <c r="Q152" s="35">
        <f t="shared" si="14"/>
        <v>0</v>
      </c>
      <c r="R152" s="33">
        <f t="shared" si="15"/>
        <v>131127</v>
      </c>
      <c r="S152" s="46">
        <v>115989</v>
      </c>
      <c r="T152" s="36">
        <f t="shared" si="16"/>
        <v>0.88460000000000005</v>
      </c>
      <c r="U152" s="37">
        <f t="shared" si="17"/>
        <v>8</v>
      </c>
      <c r="V152" s="33">
        <f t="shared" si="18"/>
        <v>123627</v>
      </c>
      <c r="W152" s="37">
        <f>IF(U152&gt;$F$3,$F$3-$E$3,U152-$E$3)</f>
        <v>4</v>
      </c>
      <c r="X152" s="33">
        <f>ROUND(V152+(V152*$J$3*W152),0)</f>
        <v>131045</v>
      </c>
      <c r="Y152" s="36">
        <f t="shared" si="19"/>
        <v>0.88510816894959743</v>
      </c>
      <c r="Z152" s="31">
        <f t="shared" si="20"/>
        <v>-15056</v>
      </c>
      <c r="AA152" s="35"/>
      <c r="AB152" s="47"/>
      <c r="AC152" s="44"/>
    </row>
    <row r="153" spans="1:53" s="38" customFormat="1">
      <c r="A153" s="48" t="s">
        <v>774</v>
      </c>
      <c r="B153" s="31" t="s">
        <v>192</v>
      </c>
      <c r="C153" s="31" t="s">
        <v>187</v>
      </c>
      <c r="D153" s="45" t="s">
        <v>903</v>
      </c>
      <c r="E153" s="31"/>
      <c r="F153" s="32" t="s">
        <v>435</v>
      </c>
      <c r="G153" s="32" t="s">
        <v>722</v>
      </c>
      <c r="H153" s="32" t="s">
        <v>205</v>
      </c>
      <c r="I153" s="32" t="s">
        <v>422</v>
      </c>
      <c r="J153" s="32" t="s">
        <v>424</v>
      </c>
      <c r="K153" s="32">
        <v>61150</v>
      </c>
      <c r="L153" s="31">
        <v>2013</v>
      </c>
      <c r="M153" s="31"/>
      <c r="N153" s="31">
        <v>2013</v>
      </c>
      <c r="O153" s="33">
        <v>127675</v>
      </c>
      <c r="P153" s="34" t="s">
        <v>183</v>
      </c>
      <c r="Q153" s="35">
        <f t="shared" si="14"/>
        <v>0</v>
      </c>
      <c r="R153" s="33">
        <f t="shared" si="15"/>
        <v>127675</v>
      </c>
      <c r="S153" s="46">
        <v>149115</v>
      </c>
      <c r="T153" s="36">
        <f t="shared" si="16"/>
        <v>1.1678999999999999</v>
      </c>
      <c r="U153" s="37">
        <f t="shared" si="17"/>
        <v>6</v>
      </c>
      <c r="V153" s="33">
        <f t="shared" si="18"/>
        <v>120372</v>
      </c>
      <c r="W153" s="37">
        <f>IF(U153&gt;$F$4,$F$4-$E$4,U153-$E$4)</f>
        <v>4</v>
      </c>
      <c r="X153" s="33">
        <f>ROUND(V153+(V153*$J$4*W153),0)</f>
        <v>127594</v>
      </c>
      <c r="Y153" s="36">
        <f t="shared" si="19"/>
        <v>1.1686678056961926</v>
      </c>
      <c r="Z153" s="31">
        <f t="shared" si="20"/>
        <v>21521</v>
      </c>
      <c r="AA153" s="35"/>
      <c r="AB153" s="47"/>
      <c r="AC153" s="44"/>
    </row>
    <row r="154" spans="1:53" s="38" customFormat="1">
      <c r="A154" s="48" t="s">
        <v>775</v>
      </c>
      <c r="B154" s="31" t="s">
        <v>192</v>
      </c>
      <c r="C154" s="31" t="s">
        <v>187</v>
      </c>
      <c r="D154" s="45" t="s">
        <v>911</v>
      </c>
      <c r="E154" s="31"/>
      <c r="F154" s="32" t="s">
        <v>435</v>
      </c>
      <c r="G154" s="32" t="s">
        <v>722</v>
      </c>
      <c r="H154" s="32"/>
      <c r="I154" s="32" t="s">
        <v>421</v>
      </c>
      <c r="J154" s="32" t="s">
        <v>553</v>
      </c>
      <c r="K154" s="32">
        <v>61140</v>
      </c>
      <c r="L154" s="31">
        <v>2016</v>
      </c>
      <c r="M154" s="31"/>
      <c r="N154" s="31">
        <v>2013</v>
      </c>
      <c r="O154" s="33">
        <v>126411</v>
      </c>
      <c r="P154" s="34" t="s">
        <v>183</v>
      </c>
      <c r="Q154" s="35">
        <f t="shared" si="14"/>
        <v>0</v>
      </c>
      <c r="R154" s="33">
        <f t="shared" si="15"/>
        <v>126411</v>
      </c>
      <c r="S154" s="46">
        <v>153880</v>
      </c>
      <c r="T154" s="36">
        <f t="shared" si="16"/>
        <v>1.2173</v>
      </c>
      <c r="U154" s="37">
        <f t="shared" si="17"/>
        <v>3</v>
      </c>
      <c r="V154" s="33">
        <f t="shared" si="18"/>
        <v>119180</v>
      </c>
      <c r="W154" s="37">
        <f>IF(U154&gt;$F$3,$F$3-$E$3,U154-$E$3)</f>
        <v>0</v>
      </c>
      <c r="X154" s="33">
        <f>ROUND(V154+(V154*$J$3*W154),0)</f>
        <v>119180</v>
      </c>
      <c r="Y154" s="36">
        <f t="shared" si="19"/>
        <v>1.2911562342674945</v>
      </c>
      <c r="Z154" s="31">
        <f t="shared" si="20"/>
        <v>34700</v>
      </c>
      <c r="AA154" s="35"/>
      <c r="AB154" s="47"/>
      <c r="AC154" s="44"/>
    </row>
    <row r="155" spans="1:53" s="38" customFormat="1">
      <c r="A155" s="48" t="s">
        <v>776</v>
      </c>
      <c r="B155" s="31" t="s">
        <v>192</v>
      </c>
      <c r="C155" s="31" t="s">
        <v>187</v>
      </c>
      <c r="D155" s="45" t="s">
        <v>882</v>
      </c>
      <c r="E155" s="31"/>
      <c r="F155" s="32" t="s">
        <v>777</v>
      </c>
      <c r="G155" s="32" t="s">
        <v>420</v>
      </c>
      <c r="H155" s="32" t="s">
        <v>205</v>
      </c>
      <c r="I155" s="32" t="s">
        <v>420</v>
      </c>
      <c r="J155" s="32" t="s">
        <v>425</v>
      </c>
      <c r="K155" s="32">
        <v>61160</v>
      </c>
      <c r="L155" s="31">
        <v>2013</v>
      </c>
      <c r="M155" s="31"/>
      <c r="N155" s="31">
        <v>2013</v>
      </c>
      <c r="O155" s="33">
        <v>83679</v>
      </c>
      <c r="P155" s="34" t="s">
        <v>183</v>
      </c>
      <c r="Q155" s="35">
        <f t="shared" si="14"/>
        <v>0</v>
      </c>
      <c r="R155" s="33">
        <f t="shared" si="15"/>
        <v>83679</v>
      </c>
      <c r="S155" s="46">
        <v>56648</v>
      </c>
      <c r="T155" s="36">
        <f t="shared" si="16"/>
        <v>0.67700000000000005</v>
      </c>
      <c r="U155" s="37">
        <f t="shared" si="17"/>
        <v>6</v>
      </c>
      <c r="V155" s="33">
        <f t="shared" si="18"/>
        <v>78893</v>
      </c>
      <c r="W155" s="37">
        <f>IF(U155&gt;$F$6,$F$6-$E$6,U155-$E$6)</f>
        <v>4</v>
      </c>
      <c r="X155" s="33">
        <f>ROUND(V155+(V155*$J$6*W155),0)</f>
        <v>83627</v>
      </c>
      <c r="Y155" s="36">
        <f t="shared" si="19"/>
        <v>0.6773888815813075</v>
      </c>
      <c r="Z155" s="31">
        <f t="shared" si="20"/>
        <v>-26979</v>
      </c>
      <c r="AA155" s="35"/>
      <c r="AB155" s="47"/>
      <c r="AC155" s="44"/>
    </row>
    <row r="156" spans="1:53" s="38" customFormat="1">
      <c r="A156" s="48" t="s">
        <v>310</v>
      </c>
      <c r="B156" s="31" t="s">
        <v>192</v>
      </c>
      <c r="C156" s="31" t="s">
        <v>187</v>
      </c>
      <c r="D156" s="45" t="s">
        <v>55</v>
      </c>
      <c r="E156" s="31"/>
      <c r="F156" s="32" t="s">
        <v>217</v>
      </c>
      <c r="G156" s="32" t="s">
        <v>420</v>
      </c>
      <c r="H156" s="32" t="s">
        <v>205</v>
      </c>
      <c r="I156" s="32" t="s">
        <v>420</v>
      </c>
      <c r="J156" s="32" t="s">
        <v>425</v>
      </c>
      <c r="K156" s="32">
        <v>61160</v>
      </c>
      <c r="L156" s="31">
        <v>1998</v>
      </c>
      <c r="M156" s="31"/>
      <c r="N156" s="31">
        <v>1998</v>
      </c>
      <c r="O156" s="33">
        <v>83679</v>
      </c>
      <c r="P156" s="34" t="s">
        <v>183</v>
      </c>
      <c r="Q156" s="35">
        <f t="shared" si="14"/>
        <v>0</v>
      </c>
      <c r="R156" s="33">
        <f t="shared" si="15"/>
        <v>83679</v>
      </c>
      <c r="S156" s="46">
        <v>62373</v>
      </c>
      <c r="T156" s="36">
        <f t="shared" si="16"/>
        <v>0.74539999999999995</v>
      </c>
      <c r="U156" s="37">
        <f t="shared" si="17"/>
        <v>21</v>
      </c>
      <c r="V156" s="33">
        <f t="shared" si="18"/>
        <v>78893</v>
      </c>
      <c r="W156" s="37">
        <f>IF(U156&gt;$F$6,$F$6-$E$6,U156-$E$6)</f>
        <v>4</v>
      </c>
      <c r="X156" s="33">
        <f>ROUND(V156+(V156*$J$6*W156),0)</f>
        <v>83627</v>
      </c>
      <c r="Y156" s="36">
        <f t="shared" si="19"/>
        <v>0.74584763294151413</v>
      </c>
      <c r="Z156" s="31">
        <f t="shared" si="20"/>
        <v>-21254</v>
      </c>
      <c r="AA156" s="35"/>
      <c r="AB156" s="47"/>
      <c r="AC156" s="44"/>
    </row>
    <row r="157" spans="1:53" s="38" customFormat="1">
      <c r="A157" s="48" t="s">
        <v>474</v>
      </c>
      <c r="B157" s="31" t="s">
        <v>192</v>
      </c>
      <c r="C157" s="31" t="s">
        <v>187</v>
      </c>
      <c r="D157" s="45" t="s">
        <v>72</v>
      </c>
      <c r="E157" s="31"/>
      <c r="F157" s="32" t="s">
        <v>435</v>
      </c>
      <c r="G157" s="32" t="s">
        <v>722</v>
      </c>
      <c r="H157" s="32"/>
      <c r="I157" s="32" t="s">
        <v>421</v>
      </c>
      <c r="J157" s="32" t="s">
        <v>426</v>
      </c>
      <c r="K157" s="32">
        <v>61120</v>
      </c>
      <c r="L157" s="31">
        <v>2012</v>
      </c>
      <c r="M157" s="31"/>
      <c r="N157" s="31">
        <v>2007</v>
      </c>
      <c r="O157" s="33">
        <v>134989</v>
      </c>
      <c r="P157" s="34" t="s">
        <v>183</v>
      </c>
      <c r="Q157" s="35">
        <f t="shared" si="14"/>
        <v>0</v>
      </c>
      <c r="R157" s="33">
        <f t="shared" si="15"/>
        <v>134989</v>
      </c>
      <c r="S157" s="46">
        <v>144373</v>
      </c>
      <c r="T157" s="36">
        <f t="shared" si="16"/>
        <v>1.0694999999999999</v>
      </c>
      <c r="U157" s="37">
        <f t="shared" si="17"/>
        <v>7</v>
      </c>
      <c r="V157" s="33">
        <f t="shared" si="18"/>
        <v>127268</v>
      </c>
      <c r="W157" s="37">
        <f>IF(U157&gt;$F$2,$F$2+(U157-$F$2)/2-$E$2,U157-$E$2)</f>
        <v>-4</v>
      </c>
      <c r="X157" s="33">
        <f>ROUND(V157+(V157*$J$2*W157),0)</f>
        <v>122177</v>
      </c>
      <c r="Y157" s="36">
        <f t="shared" si="19"/>
        <v>1.1816708545798309</v>
      </c>
      <c r="Z157" s="31">
        <f t="shared" si="20"/>
        <v>22196</v>
      </c>
      <c r="AA157" s="35"/>
      <c r="AB157" s="47"/>
      <c r="AC157" s="44"/>
    </row>
    <row r="158" spans="1:53" s="38" customFormat="1">
      <c r="A158" s="48" t="s">
        <v>345</v>
      </c>
      <c r="B158" s="31" t="s">
        <v>192</v>
      </c>
      <c r="C158" s="31" t="s">
        <v>187</v>
      </c>
      <c r="D158" s="45" t="s">
        <v>83</v>
      </c>
      <c r="E158" s="31"/>
      <c r="F158" s="32" t="s">
        <v>444</v>
      </c>
      <c r="G158" s="32" t="s">
        <v>420</v>
      </c>
      <c r="H158" s="32" t="s">
        <v>205</v>
      </c>
      <c r="I158" s="32" t="s">
        <v>420</v>
      </c>
      <c r="J158" s="32" t="s">
        <v>425</v>
      </c>
      <c r="K158" s="32">
        <v>61160</v>
      </c>
      <c r="L158" s="31">
        <v>2001</v>
      </c>
      <c r="M158" s="31"/>
      <c r="N158" s="31">
        <v>2001</v>
      </c>
      <c r="O158" s="33">
        <v>83679</v>
      </c>
      <c r="P158" s="34" t="s">
        <v>183</v>
      </c>
      <c r="Q158" s="35">
        <f t="shared" si="14"/>
        <v>0</v>
      </c>
      <c r="R158" s="33">
        <f t="shared" si="15"/>
        <v>83679</v>
      </c>
      <c r="S158" s="46">
        <v>64310</v>
      </c>
      <c r="T158" s="36">
        <f t="shared" si="16"/>
        <v>0.76849999999999996</v>
      </c>
      <c r="U158" s="37">
        <f t="shared" si="17"/>
        <v>18</v>
      </c>
      <c r="V158" s="33">
        <f t="shared" si="18"/>
        <v>78893</v>
      </c>
      <c r="W158" s="37">
        <f>IF(U158&gt;$F$6,$F$6-$E$6,U158-$E$6)</f>
        <v>4</v>
      </c>
      <c r="X158" s="33">
        <f>ROUND(V158+(V158*$J$6*W158),0)</f>
        <v>83627</v>
      </c>
      <c r="Y158" s="36">
        <f t="shared" si="19"/>
        <v>0.76901000872923819</v>
      </c>
      <c r="Z158" s="31">
        <f t="shared" si="20"/>
        <v>-19317</v>
      </c>
      <c r="AA158" s="35"/>
      <c r="AB158" s="47"/>
      <c r="AC158" s="44"/>
    </row>
    <row r="159" spans="1:53" s="38" customFormat="1">
      <c r="A159" s="48" t="s">
        <v>348</v>
      </c>
      <c r="B159" s="31" t="s">
        <v>192</v>
      </c>
      <c r="C159" s="31" t="s">
        <v>187</v>
      </c>
      <c r="D159" s="45" t="s">
        <v>86</v>
      </c>
      <c r="E159" s="31"/>
      <c r="F159" s="32" t="s">
        <v>435</v>
      </c>
      <c r="G159" s="32" t="s">
        <v>722</v>
      </c>
      <c r="H159" s="32"/>
      <c r="I159" s="32" t="s">
        <v>421</v>
      </c>
      <c r="J159" s="32" t="s">
        <v>426</v>
      </c>
      <c r="K159" s="32">
        <v>61120</v>
      </c>
      <c r="L159" s="31">
        <v>2014</v>
      </c>
      <c r="M159" s="31"/>
      <c r="N159" s="31">
        <v>2001</v>
      </c>
      <c r="O159" s="33">
        <v>134989</v>
      </c>
      <c r="P159" s="34" t="s">
        <v>183</v>
      </c>
      <c r="Q159" s="35">
        <f t="shared" si="14"/>
        <v>0</v>
      </c>
      <c r="R159" s="33">
        <f t="shared" si="15"/>
        <v>134989</v>
      </c>
      <c r="S159" s="46">
        <v>128291</v>
      </c>
      <c r="T159" s="36">
        <f t="shared" si="16"/>
        <v>0.95040000000000002</v>
      </c>
      <c r="U159" s="37">
        <f t="shared" si="17"/>
        <v>5</v>
      </c>
      <c r="V159" s="33">
        <f t="shared" si="18"/>
        <v>127268</v>
      </c>
      <c r="W159" s="37">
        <f>IF(U159&gt;$F$2,$F$2+(U159-$F$2)/2-$E$2,U159-$E$2)</f>
        <v>-6</v>
      </c>
      <c r="X159" s="33">
        <f>ROUND(V159+(V159*$J$2*W159),0)</f>
        <v>119632</v>
      </c>
      <c r="Y159" s="36">
        <f t="shared" si="19"/>
        <v>1.0723802995853953</v>
      </c>
      <c r="Z159" s="31">
        <f t="shared" si="20"/>
        <v>8659</v>
      </c>
      <c r="AA159" s="35"/>
      <c r="AB159" s="47"/>
      <c r="AC159" s="44"/>
    </row>
    <row r="160" spans="1:53" s="38" customFormat="1">
      <c r="A160" s="48" t="s">
        <v>359</v>
      </c>
      <c r="B160" s="31" t="s">
        <v>192</v>
      </c>
      <c r="C160" s="31" t="s">
        <v>187</v>
      </c>
      <c r="D160" s="45" t="s">
        <v>96</v>
      </c>
      <c r="E160" s="31">
        <v>0.5</v>
      </c>
      <c r="F160" s="32" t="s">
        <v>727</v>
      </c>
      <c r="G160" s="32" t="s">
        <v>722</v>
      </c>
      <c r="H160" s="32"/>
      <c r="I160" s="32" t="s">
        <v>421</v>
      </c>
      <c r="J160" s="32" t="s">
        <v>426</v>
      </c>
      <c r="K160" s="32">
        <v>61120</v>
      </c>
      <c r="L160" s="31">
        <v>2015</v>
      </c>
      <c r="M160" s="31"/>
      <c r="N160" s="31">
        <v>2004</v>
      </c>
      <c r="O160" s="33">
        <v>134989</v>
      </c>
      <c r="P160" s="34" t="s">
        <v>183</v>
      </c>
      <c r="Q160" s="35">
        <f t="shared" si="14"/>
        <v>6749.4500000000007</v>
      </c>
      <c r="R160" s="33">
        <f t="shared" si="15"/>
        <v>141738.45000000001</v>
      </c>
      <c r="S160" s="46">
        <v>133241</v>
      </c>
      <c r="T160" s="36">
        <f t="shared" si="16"/>
        <v>0.94</v>
      </c>
      <c r="U160" s="37">
        <f t="shared" si="17"/>
        <v>4</v>
      </c>
      <c r="V160" s="33">
        <f t="shared" si="18"/>
        <v>133631</v>
      </c>
      <c r="W160" s="37">
        <f>IF(U160&gt;$F$2,$F$2+(U160-$F$2)/2-$E$2,U160-$E$2)</f>
        <v>-7</v>
      </c>
      <c r="X160" s="33">
        <f>ROUND(V160+(V160*$J$2*W160),0)</f>
        <v>124277</v>
      </c>
      <c r="Y160" s="36">
        <f t="shared" si="19"/>
        <v>1.0721291952654151</v>
      </c>
      <c r="Z160" s="31">
        <f t="shared" si="20"/>
        <v>8964</v>
      </c>
      <c r="AA160" s="35"/>
      <c r="AB160" s="47"/>
      <c r="AC160" s="44"/>
    </row>
    <row r="161" spans="1:37" s="38" customFormat="1">
      <c r="A161" s="48" t="s">
        <v>567</v>
      </c>
      <c r="B161" s="31" t="s">
        <v>192</v>
      </c>
      <c r="C161" s="31" t="s">
        <v>187</v>
      </c>
      <c r="D161" s="45" t="s">
        <v>685</v>
      </c>
      <c r="E161" s="31">
        <v>0.5</v>
      </c>
      <c r="F161" s="32" t="s">
        <v>727</v>
      </c>
      <c r="G161" s="32" t="s">
        <v>722</v>
      </c>
      <c r="H161" s="32"/>
      <c r="I161" s="32" t="s">
        <v>421</v>
      </c>
      <c r="J161" s="32" t="s">
        <v>553</v>
      </c>
      <c r="K161" s="32">
        <v>61140</v>
      </c>
      <c r="L161" s="31">
        <v>2015</v>
      </c>
      <c r="M161" s="31"/>
      <c r="N161" s="31">
        <v>2009</v>
      </c>
      <c r="O161" s="33">
        <v>126411</v>
      </c>
      <c r="P161" s="34" t="s">
        <v>183</v>
      </c>
      <c r="Q161" s="35">
        <f t="shared" si="14"/>
        <v>6320.55</v>
      </c>
      <c r="R161" s="33">
        <f t="shared" si="15"/>
        <v>132731.54999999999</v>
      </c>
      <c r="S161" s="46">
        <v>127126</v>
      </c>
      <c r="T161" s="36">
        <f t="shared" si="16"/>
        <v>0.95779999999999998</v>
      </c>
      <c r="U161" s="37">
        <f t="shared" si="17"/>
        <v>4</v>
      </c>
      <c r="V161" s="33">
        <f t="shared" si="18"/>
        <v>125139</v>
      </c>
      <c r="W161" s="37">
        <f>IF(U161&gt;$F$3,$F$3-$E$3,U161-$E$3)</f>
        <v>1</v>
      </c>
      <c r="X161" s="33">
        <f>ROUND(V161+(V161*$J$3*W161),0)</f>
        <v>127016</v>
      </c>
      <c r="Y161" s="36">
        <f t="shared" si="19"/>
        <v>1.000866032625811</v>
      </c>
      <c r="Z161" s="31">
        <f t="shared" si="20"/>
        <v>110</v>
      </c>
      <c r="AA161" s="35"/>
      <c r="AB161" s="47"/>
      <c r="AC161" s="44"/>
    </row>
    <row r="162" spans="1:37" s="38" customFormat="1">
      <c r="A162" s="48" t="s">
        <v>820</v>
      </c>
      <c r="B162" s="31" t="s">
        <v>192</v>
      </c>
      <c r="C162" s="31" t="s">
        <v>187</v>
      </c>
      <c r="D162" s="45" t="s">
        <v>821</v>
      </c>
      <c r="E162" s="31"/>
      <c r="F162" s="32" t="s">
        <v>435</v>
      </c>
      <c r="G162" s="32" t="s">
        <v>722</v>
      </c>
      <c r="H162" s="32"/>
      <c r="I162" s="32" t="s">
        <v>421</v>
      </c>
      <c r="J162" s="32" t="s">
        <v>553</v>
      </c>
      <c r="K162" s="32">
        <v>61140</v>
      </c>
      <c r="L162" s="31">
        <v>2015</v>
      </c>
      <c r="M162" s="31"/>
      <c r="N162" s="31">
        <v>2005</v>
      </c>
      <c r="O162" s="33">
        <v>131127</v>
      </c>
      <c r="P162" s="52" t="s">
        <v>1185</v>
      </c>
      <c r="Q162" s="35">
        <f t="shared" si="14"/>
        <v>0</v>
      </c>
      <c r="R162" s="33">
        <f t="shared" si="15"/>
        <v>131127</v>
      </c>
      <c r="S162" s="46">
        <v>119894</v>
      </c>
      <c r="T162" s="36">
        <f t="shared" si="16"/>
        <v>0.9143</v>
      </c>
      <c r="U162" s="37">
        <f t="shared" si="17"/>
        <v>4</v>
      </c>
      <c r="V162" s="33">
        <f t="shared" si="18"/>
        <v>123627</v>
      </c>
      <c r="W162" s="37">
        <f>IF(U162&gt;$F$3,$F$3-$E$3,U162-$E$3)</f>
        <v>1</v>
      </c>
      <c r="X162" s="33">
        <f>ROUND(V162+(V162*$J$3*W162),0)</f>
        <v>125481</v>
      </c>
      <c r="Y162" s="36">
        <f t="shared" si="19"/>
        <v>0.95547533092659442</v>
      </c>
      <c r="Z162" s="31">
        <f t="shared" si="20"/>
        <v>-5587</v>
      </c>
      <c r="AA162" s="35"/>
      <c r="AB162" s="47"/>
      <c r="AC162" s="44"/>
    </row>
    <row r="163" spans="1:37" s="38" customFormat="1">
      <c r="A163" s="48" t="s">
        <v>1080</v>
      </c>
      <c r="B163" s="31" t="s">
        <v>192</v>
      </c>
      <c r="C163" s="31" t="s">
        <v>187</v>
      </c>
      <c r="D163" s="45" t="s">
        <v>1081</v>
      </c>
      <c r="E163" s="31"/>
      <c r="F163" s="32" t="s">
        <v>435</v>
      </c>
      <c r="G163" s="32" t="s">
        <v>722</v>
      </c>
      <c r="H163" s="32" t="s">
        <v>205</v>
      </c>
      <c r="I163" s="32" t="s">
        <v>422</v>
      </c>
      <c r="J163" s="32" t="s">
        <v>424</v>
      </c>
      <c r="K163" s="32">
        <v>61150</v>
      </c>
      <c r="L163" s="31">
        <v>2017</v>
      </c>
      <c r="M163" s="31"/>
      <c r="N163" s="31">
        <v>2017</v>
      </c>
      <c r="O163" s="33">
        <v>127675</v>
      </c>
      <c r="P163" s="34" t="s">
        <v>183</v>
      </c>
      <c r="Q163" s="35">
        <f t="shared" si="14"/>
        <v>0</v>
      </c>
      <c r="R163" s="33">
        <f t="shared" si="15"/>
        <v>127675</v>
      </c>
      <c r="S163" s="46">
        <v>143575</v>
      </c>
      <c r="T163" s="36">
        <f t="shared" si="16"/>
        <v>1.1245000000000001</v>
      </c>
      <c r="U163" s="37">
        <f t="shared" si="17"/>
        <v>2</v>
      </c>
      <c r="V163" s="33">
        <f t="shared" si="18"/>
        <v>120372</v>
      </c>
      <c r="W163" s="37">
        <f>IF(U163&gt;$F$4,$F$4-$E$4,U163-$E$4)</f>
        <v>0</v>
      </c>
      <c r="X163" s="33">
        <f>ROUND(V163+(V163*$J$4*W163),0)</f>
        <v>120372</v>
      </c>
      <c r="Y163" s="36">
        <f t="shared" si="19"/>
        <v>1.1927607749310472</v>
      </c>
      <c r="Z163" s="31">
        <f t="shared" si="20"/>
        <v>23203</v>
      </c>
      <c r="AA163" s="35"/>
      <c r="AB163" s="47"/>
      <c r="AC163" s="44"/>
    </row>
    <row r="164" spans="1:37" s="38" customFormat="1">
      <c r="A164" s="48" t="s">
        <v>268</v>
      </c>
      <c r="B164" s="31" t="s">
        <v>630</v>
      </c>
      <c r="C164" s="31" t="s">
        <v>629</v>
      </c>
      <c r="D164" s="45" t="s">
        <v>17</v>
      </c>
      <c r="E164" s="31"/>
      <c r="F164" s="32" t="s">
        <v>439</v>
      </c>
      <c r="G164" s="32" t="s">
        <v>420</v>
      </c>
      <c r="H164" s="32" t="s">
        <v>205</v>
      </c>
      <c r="I164" s="32" t="s">
        <v>420</v>
      </c>
      <c r="J164" s="32" t="s">
        <v>425</v>
      </c>
      <c r="K164" s="32">
        <v>61160</v>
      </c>
      <c r="L164" s="31">
        <v>1983</v>
      </c>
      <c r="M164" s="31"/>
      <c r="N164" s="31">
        <v>1983</v>
      </c>
      <c r="O164" s="33">
        <v>45408</v>
      </c>
      <c r="P164" s="34" t="s">
        <v>159</v>
      </c>
      <c r="Q164" s="35">
        <f t="shared" si="14"/>
        <v>0</v>
      </c>
      <c r="R164" s="33">
        <f t="shared" si="15"/>
        <v>45408</v>
      </c>
      <c r="S164" s="46">
        <v>52977</v>
      </c>
      <c r="T164" s="36">
        <f t="shared" si="16"/>
        <v>1.1667000000000001</v>
      </c>
      <c r="U164" s="37">
        <f t="shared" si="17"/>
        <v>36</v>
      </c>
      <c r="V164" s="33">
        <f t="shared" si="18"/>
        <v>42811</v>
      </c>
      <c r="W164" s="37">
        <f>IF(U164&gt;$F$6,$F$6-$E$6,U164-$E$6)</f>
        <v>4</v>
      </c>
      <c r="X164" s="33">
        <f>ROUND(V164+(V164*$J$6*W164),0)</f>
        <v>45380</v>
      </c>
      <c r="Y164" s="36">
        <f t="shared" si="19"/>
        <v>1.1674085500220361</v>
      </c>
      <c r="Z164" s="31">
        <f t="shared" si="20"/>
        <v>7597</v>
      </c>
      <c r="AA164" s="35"/>
      <c r="AB164" s="47"/>
      <c r="AC164" s="44"/>
    </row>
    <row r="165" spans="1:37" s="38" customFormat="1">
      <c r="A165" s="48" t="s">
        <v>628</v>
      </c>
      <c r="B165" s="31" t="s">
        <v>630</v>
      </c>
      <c r="C165" s="31" t="s">
        <v>629</v>
      </c>
      <c r="D165" s="45" t="s">
        <v>856</v>
      </c>
      <c r="E165" s="31"/>
      <c r="F165" s="32" t="s">
        <v>437</v>
      </c>
      <c r="G165" s="32" t="s">
        <v>980</v>
      </c>
      <c r="H165" s="32" t="s">
        <v>205</v>
      </c>
      <c r="I165" s="32" t="s">
        <v>420</v>
      </c>
      <c r="J165" s="32" t="s">
        <v>425</v>
      </c>
      <c r="K165" s="32">
        <v>61160</v>
      </c>
      <c r="L165" s="31">
        <v>2010</v>
      </c>
      <c r="M165" s="31"/>
      <c r="N165" s="31">
        <v>2010</v>
      </c>
      <c r="O165" s="33">
        <v>45408</v>
      </c>
      <c r="P165" s="34" t="s">
        <v>159</v>
      </c>
      <c r="Q165" s="35">
        <f t="shared" ref="Q165:Q228" si="21">IF(E165&lt;&gt;0,O165*E165*0.1,0)</f>
        <v>0</v>
      </c>
      <c r="R165" s="33">
        <f t="shared" si="15"/>
        <v>45408</v>
      </c>
      <c r="S165" s="46">
        <v>42179</v>
      </c>
      <c r="T165" s="36">
        <f t="shared" si="16"/>
        <v>0.92889999999999995</v>
      </c>
      <c r="U165" s="37">
        <f t="shared" si="17"/>
        <v>9</v>
      </c>
      <c r="V165" s="33">
        <f t="shared" si="18"/>
        <v>42811</v>
      </c>
      <c r="W165" s="37">
        <f>IF(U165&gt;$F$6,$F$6-$E$6,U165-$E$6)</f>
        <v>4</v>
      </c>
      <c r="X165" s="33">
        <f>ROUND(V165+(V165*$J$6*W165),0)</f>
        <v>45380</v>
      </c>
      <c r="Y165" s="36">
        <f t="shared" si="19"/>
        <v>0.92946231820185099</v>
      </c>
      <c r="Z165" s="31">
        <f t="shared" si="20"/>
        <v>-3201</v>
      </c>
      <c r="AA165" s="35"/>
      <c r="AB165" s="47"/>
      <c r="AC165" s="44"/>
    </row>
    <row r="166" spans="1:37" s="38" customFormat="1">
      <c r="A166" s="48" t="s">
        <v>429</v>
      </c>
      <c r="B166" s="31" t="s">
        <v>630</v>
      </c>
      <c r="C166" s="31" t="s">
        <v>629</v>
      </c>
      <c r="D166" s="45" t="s">
        <v>116</v>
      </c>
      <c r="E166" s="31"/>
      <c r="F166" s="32" t="s">
        <v>437</v>
      </c>
      <c r="G166" s="32" t="s">
        <v>420</v>
      </c>
      <c r="H166" s="32" t="s">
        <v>205</v>
      </c>
      <c r="I166" s="32" t="s">
        <v>420</v>
      </c>
      <c r="J166" s="32" t="s">
        <v>425</v>
      </c>
      <c r="K166" s="32">
        <v>61160</v>
      </c>
      <c r="L166" s="31">
        <v>2002</v>
      </c>
      <c r="M166" s="31"/>
      <c r="N166" s="31">
        <v>2002</v>
      </c>
      <c r="O166" s="33">
        <v>45408</v>
      </c>
      <c r="P166" s="34" t="s">
        <v>159</v>
      </c>
      <c r="Q166" s="35">
        <f t="shared" si="21"/>
        <v>0</v>
      </c>
      <c r="R166" s="33">
        <f t="shared" si="15"/>
        <v>45408</v>
      </c>
      <c r="S166" s="46">
        <v>44352</v>
      </c>
      <c r="T166" s="36">
        <f t="shared" si="16"/>
        <v>0.97670000000000001</v>
      </c>
      <c r="U166" s="37">
        <f t="shared" si="17"/>
        <v>17</v>
      </c>
      <c r="V166" s="33">
        <f t="shared" si="18"/>
        <v>42811</v>
      </c>
      <c r="W166" s="37">
        <f>IF(U166&gt;$F$6,$F$6-$E$6,U166-$E$6)</f>
        <v>4</v>
      </c>
      <c r="X166" s="33">
        <f>ROUND(V166+(V166*$J$6*W166),0)</f>
        <v>45380</v>
      </c>
      <c r="Y166" s="36">
        <f t="shared" si="19"/>
        <v>0.97734684883208467</v>
      </c>
      <c r="Z166" s="31">
        <f t="shared" si="20"/>
        <v>-1028</v>
      </c>
      <c r="AA166" s="35"/>
      <c r="AB166" s="47"/>
      <c r="AC166" s="44"/>
    </row>
    <row r="167" spans="1:37" s="38" customFormat="1">
      <c r="A167" s="48" t="s">
        <v>240</v>
      </c>
      <c r="B167" s="31" t="s">
        <v>929</v>
      </c>
      <c r="C167" s="31" t="s">
        <v>1323</v>
      </c>
      <c r="D167" s="45" t="s">
        <v>496</v>
      </c>
      <c r="E167" s="31">
        <v>-0.5</v>
      </c>
      <c r="F167" s="32" t="s">
        <v>436</v>
      </c>
      <c r="G167" s="32" t="s">
        <v>722</v>
      </c>
      <c r="H167" s="32" t="s">
        <v>205</v>
      </c>
      <c r="I167" s="32" t="s">
        <v>420</v>
      </c>
      <c r="J167" s="32" t="s">
        <v>425</v>
      </c>
      <c r="K167" s="32">
        <v>61160</v>
      </c>
      <c r="L167" s="31">
        <v>2001</v>
      </c>
      <c r="M167" s="31"/>
      <c r="N167" s="31">
        <v>2001</v>
      </c>
      <c r="O167" s="33">
        <v>52850</v>
      </c>
      <c r="P167" s="52" t="s">
        <v>1324</v>
      </c>
      <c r="Q167" s="35">
        <f t="shared" si="21"/>
        <v>-2642.5</v>
      </c>
      <c r="R167" s="33">
        <f t="shared" si="15"/>
        <v>50207.5</v>
      </c>
      <c r="S167" s="46">
        <v>56749</v>
      </c>
      <c r="T167" s="36">
        <f t="shared" si="16"/>
        <v>1.1303000000000001</v>
      </c>
      <c r="U167" s="37">
        <f t="shared" si="17"/>
        <v>18</v>
      </c>
      <c r="V167" s="33">
        <f t="shared" si="18"/>
        <v>47336</v>
      </c>
      <c r="W167" s="37">
        <f>IF(U167&gt;$F$6,$F$6-$E$6,U167-$E$6)</f>
        <v>4</v>
      </c>
      <c r="X167" s="33">
        <f>ROUND(V167+(V167*$J$6*W167),0)</f>
        <v>50176</v>
      </c>
      <c r="Y167" s="36">
        <f t="shared" si="19"/>
        <v>1.1309988839285714</v>
      </c>
      <c r="Z167" s="31">
        <f t="shared" si="20"/>
        <v>6573</v>
      </c>
      <c r="AA167" s="35"/>
      <c r="AB167" s="47"/>
      <c r="AC167" s="44"/>
    </row>
    <row r="168" spans="1:37" s="38" customFormat="1">
      <c r="A168" s="48" t="s">
        <v>330</v>
      </c>
      <c r="B168" s="31" t="s">
        <v>929</v>
      </c>
      <c r="C168" s="31" t="s">
        <v>1323</v>
      </c>
      <c r="D168" s="45" t="s">
        <v>70</v>
      </c>
      <c r="E168" s="31">
        <v>0.5</v>
      </c>
      <c r="F168" s="32" t="s">
        <v>435</v>
      </c>
      <c r="G168" s="32" t="s">
        <v>722</v>
      </c>
      <c r="H168" s="32" t="s">
        <v>205</v>
      </c>
      <c r="I168" s="32" t="s">
        <v>421</v>
      </c>
      <c r="J168" s="32" t="s">
        <v>553</v>
      </c>
      <c r="K168" s="32">
        <v>61140</v>
      </c>
      <c r="L168" s="31">
        <v>2002</v>
      </c>
      <c r="M168" s="31"/>
      <c r="N168" s="31">
        <v>1998</v>
      </c>
      <c r="O168" s="33">
        <v>76656</v>
      </c>
      <c r="P168" s="52" t="s">
        <v>1324</v>
      </c>
      <c r="Q168" s="35">
        <f t="shared" si="21"/>
        <v>3832.8</v>
      </c>
      <c r="R168" s="33">
        <f t="shared" si="15"/>
        <v>80488.800000000003</v>
      </c>
      <c r="S168" s="46">
        <v>83372</v>
      </c>
      <c r="T168" s="36">
        <f t="shared" si="16"/>
        <v>1.0358000000000001</v>
      </c>
      <c r="U168" s="37">
        <f t="shared" si="17"/>
        <v>17</v>
      </c>
      <c r="V168" s="33">
        <f t="shared" si="18"/>
        <v>75885</v>
      </c>
      <c r="W168" s="37">
        <f>IF(U168&gt;$F$3,$F$3-$E$3,U168-$E$3)</f>
        <v>4</v>
      </c>
      <c r="X168" s="33">
        <f>ROUND(V168+(V168*$J$3*W168),0)</f>
        <v>80438</v>
      </c>
      <c r="Y168" s="36">
        <f t="shared" si="19"/>
        <v>1.036475297744847</v>
      </c>
      <c r="Z168" s="31">
        <f t="shared" si="20"/>
        <v>2934</v>
      </c>
      <c r="AA168" s="35"/>
      <c r="AB168" s="47"/>
      <c r="AC168" s="44"/>
    </row>
    <row r="169" spans="1:37" s="38" customFormat="1">
      <c r="A169" s="48" t="s">
        <v>1121</v>
      </c>
      <c r="B169" s="31" t="s">
        <v>929</v>
      </c>
      <c r="C169" s="31" t="s">
        <v>926</v>
      </c>
      <c r="D169" s="45" t="s">
        <v>1188</v>
      </c>
      <c r="E169" s="31">
        <v>0.5</v>
      </c>
      <c r="F169" s="32" t="s">
        <v>435</v>
      </c>
      <c r="G169" s="32" t="s">
        <v>722</v>
      </c>
      <c r="H169" s="32"/>
      <c r="I169" s="32" t="s">
        <v>422</v>
      </c>
      <c r="J169" s="32" t="s">
        <v>424</v>
      </c>
      <c r="K169" s="32">
        <v>61150</v>
      </c>
      <c r="L169" s="31">
        <v>2018</v>
      </c>
      <c r="M169" s="31"/>
      <c r="N169" s="31">
        <v>2017</v>
      </c>
      <c r="O169" s="33">
        <v>63985</v>
      </c>
      <c r="P169" s="52" t="s">
        <v>853</v>
      </c>
      <c r="Q169" s="35">
        <f t="shared" si="21"/>
        <v>3199.25</v>
      </c>
      <c r="R169" s="33">
        <f t="shared" si="15"/>
        <v>67184.25</v>
      </c>
      <c r="S169" s="46">
        <v>70000</v>
      </c>
      <c r="T169" s="36">
        <f t="shared" si="16"/>
        <v>1.0419</v>
      </c>
      <c r="U169" s="37">
        <f t="shared" si="17"/>
        <v>1</v>
      </c>
      <c r="V169" s="33">
        <f t="shared" si="18"/>
        <v>63341</v>
      </c>
      <c r="W169" s="37">
        <f>IF(U169&gt;$F$4,$F$4-$E$4,U169-$E$4)</f>
        <v>-1</v>
      </c>
      <c r="X169" s="33">
        <f>ROUND(V169+(V169*$J$4*W169),0)</f>
        <v>62391</v>
      </c>
      <c r="Y169" s="36">
        <f t="shared" si="19"/>
        <v>1.1219566924716706</v>
      </c>
      <c r="Z169" s="31">
        <f t="shared" si="20"/>
        <v>7609</v>
      </c>
      <c r="AA169" s="35"/>
      <c r="AB169" s="47"/>
      <c r="AC169" s="44"/>
      <c r="AE169" s="9"/>
      <c r="AF169" s="9"/>
      <c r="AG169" s="9"/>
      <c r="AH169" s="9"/>
      <c r="AI169" s="9"/>
      <c r="AJ169" s="9"/>
      <c r="AK169" s="9"/>
    </row>
    <row r="170" spans="1:37" s="38" customFormat="1">
      <c r="A170" s="48" t="s">
        <v>511</v>
      </c>
      <c r="B170" s="31" t="s">
        <v>929</v>
      </c>
      <c r="C170" s="31" t="s">
        <v>926</v>
      </c>
      <c r="D170" s="45" t="s">
        <v>512</v>
      </c>
      <c r="E170" s="31"/>
      <c r="F170" s="32" t="s">
        <v>436</v>
      </c>
      <c r="G170" s="32" t="s">
        <v>722</v>
      </c>
      <c r="H170" s="32"/>
      <c r="I170" s="32" t="s">
        <v>421</v>
      </c>
      <c r="J170" s="32" t="s">
        <v>553</v>
      </c>
      <c r="K170" s="32">
        <v>61140</v>
      </c>
      <c r="L170" s="31">
        <v>2015</v>
      </c>
      <c r="M170" s="31"/>
      <c r="N170" s="31">
        <v>2008</v>
      </c>
      <c r="O170" s="33">
        <v>74575</v>
      </c>
      <c r="P170" s="34" t="s">
        <v>853</v>
      </c>
      <c r="Q170" s="35">
        <f t="shared" si="21"/>
        <v>0</v>
      </c>
      <c r="R170" s="33">
        <f t="shared" si="15"/>
        <v>74575</v>
      </c>
      <c r="S170" s="46">
        <v>78570</v>
      </c>
      <c r="T170" s="36">
        <f t="shared" si="16"/>
        <v>1.0536000000000001</v>
      </c>
      <c r="U170" s="37">
        <f t="shared" si="17"/>
        <v>4</v>
      </c>
      <c r="V170" s="33">
        <f t="shared" si="18"/>
        <v>70309</v>
      </c>
      <c r="W170" s="37">
        <f>IF(U170&gt;$F$3,$F$3-$E$3,U170-$E$3)</f>
        <v>1</v>
      </c>
      <c r="X170" s="33">
        <f>ROUND(V170+(V170*$J$3*W170),0)</f>
        <v>71364</v>
      </c>
      <c r="Y170" s="36">
        <f t="shared" si="19"/>
        <v>1.1009752816546157</v>
      </c>
      <c r="Z170" s="31">
        <f t="shared" si="20"/>
        <v>7206</v>
      </c>
      <c r="AA170" s="35"/>
      <c r="AB170" s="47"/>
      <c r="AC170" s="44"/>
    </row>
    <row r="171" spans="1:37" s="38" customFormat="1">
      <c r="A171" s="48" t="s">
        <v>256</v>
      </c>
      <c r="B171" s="31" t="s">
        <v>929</v>
      </c>
      <c r="C171" s="31" t="s">
        <v>926</v>
      </c>
      <c r="D171" s="45" t="s">
        <v>4</v>
      </c>
      <c r="E171" s="31"/>
      <c r="F171" s="32" t="s">
        <v>443</v>
      </c>
      <c r="G171" s="32" t="s">
        <v>722</v>
      </c>
      <c r="H171" s="32"/>
      <c r="I171" s="32" t="s">
        <v>421</v>
      </c>
      <c r="J171" s="32" t="s">
        <v>426</v>
      </c>
      <c r="K171" s="32">
        <v>61120</v>
      </c>
      <c r="L171" s="31">
        <v>2010</v>
      </c>
      <c r="M171" s="31"/>
      <c r="N171" s="31">
        <v>2001</v>
      </c>
      <c r="O171" s="33">
        <v>93827</v>
      </c>
      <c r="P171" s="52" t="s">
        <v>853</v>
      </c>
      <c r="Q171" s="35">
        <f t="shared" si="21"/>
        <v>0</v>
      </c>
      <c r="R171" s="33">
        <f t="shared" si="15"/>
        <v>93827</v>
      </c>
      <c r="S171" s="46">
        <v>85484</v>
      </c>
      <c r="T171" s="36">
        <f t="shared" si="16"/>
        <v>0.91110000000000002</v>
      </c>
      <c r="U171" s="37">
        <f t="shared" si="17"/>
        <v>9</v>
      </c>
      <c r="V171" s="33">
        <f t="shared" si="18"/>
        <v>88460</v>
      </c>
      <c r="W171" s="37">
        <f>IF(U171&gt;$F$2,$F$2+(U171-$F$2)/2-$E$2,U171-$E$2)</f>
        <v>-2</v>
      </c>
      <c r="X171" s="33">
        <f>ROUND(V171+(V171*$J$2*W171),0)</f>
        <v>86691</v>
      </c>
      <c r="Y171" s="36">
        <f t="shared" si="19"/>
        <v>0.98607698607698613</v>
      </c>
      <c r="Z171" s="31">
        <f t="shared" si="20"/>
        <v>-1207</v>
      </c>
      <c r="AA171" s="35"/>
      <c r="AB171" s="47"/>
      <c r="AC171" s="44"/>
    </row>
    <row r="172" spans="1:37" s="38" customFormat="1">
      <c r="A172" s="48" t="s">
        <v>265</v>
      </c>
      <c r="B172" s="31" t="s">
        <v>929</v>
      </c>
      <c r="C172" s="31" t="s">
        <v>926</v>
      </c>
      <c r="D172" s="45" t="s">
        <v>545</v>
      </c>
      <c r="E172" s="31"/>
      <c r="F172" s="32" t="s">
        <v>436</v>
      </c>
      <c r="G172" s="32" t="s">
        <v>722</v>
      </c>
      <c r="H172" s="32" t="s">
        <v>205</v>
      </c>
      <c r="I172" s="32" t="s">
        <v>421</v>
      </c>
      <c r="J172" s="32" t="s">
        <v>426</v>
      </c>
      <c r="K172" s="32">
        <v>61120</v>
      </c>
      <c r="L172" s="31">
        <v>1997</v>
      </c>
      <c r="M172" s="31"/>
      <c r="N172" s="31">
        <v>1984</v>
      </c>
      <c r="O172" s="33">
        <v>93827</v>
      </c>
      <c r="P172" s="52" t="s">
        <v>853</v>
      </c>
      <c r="Q172" s="35">
        <f t="shared" si="21"/>
        <v>0</v>
      </c>
      <c r="R172" s="33">
        <f t="shared" si="15"/>
        <v>93827</v>
      </c>
      <c r="S172" s="46">
        <v>88997</v>
      </c>
      <c r="T172" s="36">
        <f t="shared" si="16"/>
        <v>0.94850000000000001</v>
      </c>
      <c r="U172" s="37">
        <f t="shared" si="17"/>
        <v>22</v>
      </c>
      <c r="V172" s="33">
        <f t="shared" si="18"/>
        <v>88460</v>
      </c>
      <c r="W172" s="37">
        <f>IF(U172&gt;$F$2,$F$2+(U172-$F$2)/2-$E$2,U172-$E$2)</f>
        <v>10</v>
      </c>
      <c r="X172" s="33">
        <f>ROUND(V172+(V172*$J$2*W172),0)</f>
        <v>97306</v>
      </c>
      <c r="Y172" s="36">
        <f t="shared" si="19"/>
        <v>0.91460958214293053</v>
      </c>
      <c r="Z172" s="31">
        <f t="shared" si="20"/>
        <v>-8309</v>
      </c>
      <c r="AA172" s="35"/>
      <c r="AB172" s="47"/>
      <c r="AC172" s="44"/>
    </row>
    <row r="173" spans="1:37" s="38" customFormat="1">
      <c r="A173" s="48" t="s">
        <v>276</v>
      </c>
      <c r="B173" s="31" t="s">
        <v>929</v>
      </c>
      <c r="C173" s="31" t="s">
        <v>926</v>
      </c>
      <c r="D173" s="45" t="s">
        <v>24</v>
      </c>
      <c r="E173" s="31">
        <v>0.5</v>
      </c>
      <c r="F173" s="32" t="s">
        <v>438</v>
      </c>
      <c r="G173" s="32" t="s">
        <v>722</v>
      </c>
      <c r="H173" s="32"/>
      <c r="I173" s="32" t="s">
        <v>421</v>
      </c>
      <c r="J173" s="32" t="s">
        <v>426</v>
      </c>
      <c r="K173" s="32">
        <v>61120</v>
      </c>
      <c r="L173" s="31">
        <v>2006</v>
      </c>
      <c r="M173" s="31"/>
      <c r="N173" s="31">
        <v>1968</v>
      </c>
      <c r="O173" s="33">
        <v>93827</v>
      </c>
      <c r="P173" s="52" t="s">
        <v>853</v>
      </c>
      <c r="Q173" s="35">
        <f t="shared" si="21"/>
        <v>4691.3500000000004</v>
      </c>
      <c r="R173" s="33">
        <f t="shared" si="15"/>
        <v>98518.35</v>
      </c>
      <c r="S173" s="46">
        <v>94103</v>
      </c>
      <c r="T173" s="36">
        <f t="shared" si="16"/>
        <v>0.95520000000000005</v>
      </c>
      <c r="U173" s="37">
        <f t="shared" si="17"/>
        <v>13</v>
      </c>
      <c r="V173" s="33">
        <f t="shared" si="18"/>
        <v>92883</v>
      </c>
      <c r="W173" s="37">
        <f>IF(U173&gt;$F$2,$F$2+(U173-$F$2)/2-$E$2,U173-$E$2)</f>
        <v>2</v>
      </c>
      <c r="X173" s="33">
        <f>ROUND(V173+(V173*$J$2*W173),0)</f>
        <v>94741</v>
      </c>
      <c r="Y173" s="36">
        <f t="shared" si="19"/>
        <v>0.99326585110986798</v>
      </c>
      <c r="Z173" s="31">
        <f t="shared" si="20"/>
        <v>-638</v>
      </c>
      <c r="AA173" s="35"/>
      <c r="AB173" s="47"/>
      <c r="AC173" s="44"/>
    </row>
    <row r="174" spans="1:37" s="38" customFormat="1">
      <c r="A174" s="48" t="s">
        <v>1248</v>
      </c>
      <c r="B174" s="31" t="s">
        <v>929</v>
      </c>
      <c r="C174" s="31" t="s">
        <v>926</v>
      </c>
      <c r="D174" s="45" t="s">
        <v>1249</v>
      </c>
      <c r="E174" s="31"/>
      <c r="F174" s="32" t="s">
        <v>443</v>
      </c>
      <c r="G174" s="32" t="s">
        <v>722</v>
      </c>
      <c r="H174" s="32" t="s">
        <v>205</v>
      </c>
      <c r="I174" s="32" t="s">
        <v>420</v>
      </c>
      <c r="J174" s="32" t="s">
        <v>425</v>
      </c>
      <c r="K174" s="32">
        <v>61160</v>
      </c>
      <c r="L174" s="31">
        <v>2018</v>
      </c>
      <c r="M174" s="31"/>
      <c r="N174" s="31">
        <v>2018</v>
      </c>
      <c r="O174" s="33">
        <v>54288</v>
      </c>
      <c r="P174" s="52" t="s">
        <v>853</v>
      </c>
      <c r="Q174" s="35">
        <f t="shared" si="21"/>
        <v>0</v>
      </c>
      <c r="R174" s="33">
        <f t="shared" si="15"/>
        <v>54288</v>
      </c>
      <c r="S174" s="46">
        <v>60000</v>
      </c>
      <c r="T174" s="36">
        <f t="shared" si="16"/>
        <v>1.1052</v>
      </c>
      <c r="U174" s="37">
        <f t="shared" si="17"/>
        <v>1</v>
      </c>
      <c r="V174" s="33">
        <f t="shared" si="18"/>
        <v>51183</v>
      </c>
      <c r="W174" s="37">
        <f>IF(U174&gt;$F$6,$F$6-$E$6,U174-$E$6)</f>
        <v>-1</v>
      </c>
      <c r="X174" s="33">
        <f>ROUND(V174+(V174*$J$6*W174),0)</f>
        <v>50415</v>
      </c>
      <c r="Y174" s="36">
        <f t="shared" si="19"/>
        <v>1.1901219875037192</v>
      </c>
      <c r="Z174" s="31">
        <f t="shared" si="20"/>
        <v>9585</v>
      </c>
      <c r="AA174" s="35"/>
      <c r="AB174" s="47"/>
      <c r="AC174" s="44"/>
    </row>
    <row r="175" spans="1:37" s="38" customFormat="1">
      <c r="A175" s="48" t="s">
        <v>523</v>
      </c>
      <c r="B175" s="31" t="s">
        <v>929</v>
      </c>
      <c r="C175" s="31" t="s">
        <v>926</v>
      </c>
      <c r="D175" s="45" t="s">
        <v>566</v>
      </c>
      <c r="E175" s="31"/>
      <c r="F175" s="32" t="s">
        <v>439</v>
      </c>
      <c r="G175" s="32" t="s">
        <v>722</v>
      </c>
      <c r="H175" s="32" t="s">
        <v>205</v>
      </c>
      <c r="I175" s="32" t="s">
        <v>421</v>
      </c>
      <c r="J175" s="32" t="s">
        <v>553</v>
      </c>
      <c r="K175" s="32">
        <v>61140</v>
      </c>
      <c r="L175" s="31">
        <v>2014</v>
      </c>
      <c r="M175" s="31"/>
      <c r="N175" s="31">
        <v>2008</v>
      </c>
      <c r="O175" s="33">
        <v>74575</v>
      </c>
      <c r="P175" s="52" t="s">
        <v>853</v>
      </c>
      <c r="Q175" s="35">
        <f t="shared" si="21"/>
        <v>0</v>
      </c>
      <c r="R175" s="33">
        <f t="shared" si="15"/>
        <v>74575</v>
      </c>
      <c r="S175" s="46">
        <v>72171</v>
      </c>
      <c r="T175" s="36">
        <f t="shared" si="16"/>
        <v>0.96779999999999999</v>
      </c>
      <c r="U175" s="37">
        <f t="shared" si="17"/>
        <v>5</v>
      </c>
      <c r="V175" s="33">
        <f t="shared" si="18"/>
        <v>70309</v>
      </c>
      <c r="W175" s="37">
        <f>IF(U175&gt;$F$3,$F$3-$E$3,U175-$E$3)</f>
        <v>2</v>
      </c>
      <c r="X175" s="33">
        <f>ROUND(V175+(V175*$J$3*W175),0)</f>
        <v>72418</v>
      </c>
      <c r="Y175" s="36">
        <f t="shared" si="19"/>
        <v>0.99658924576762686</v>
      </c>
      <c r="Z175" s="31">
        <f t="shared" si="20"/>
        <v>-247</v>
      </c>
      <c r="AA175" s="35"/>
      <c r="AB175" s="47"/>
      <c r="AC175" s="44"/>
    </row>
    <row r="176" spans="1:37" s="38" customFormat="1">
      <c r="A176" s="48" t="s">
        <v>1014</v>
      </c>
      <c r="B176" s="31" t="s">
        <v>929</v>
      </c>
      <c r="C176" s="31" t="s">
        <v>926</v>
      </c>
      <c r="D176" s="45" t="s">
        <v>1015</v>
      </c>
      <c r="E176" s="31">
        <v>0.5</v>
      </c>
      <c r="F176" s="32" t="s">
        <v>435</v>
      </c>
      <c r="G176" s="32" t="s">
        <v>722</v>
      </c>
      <c r="H176" s="32"/>
      <c r="I176" s="32" t="s">
        <v>422</v>
      </c>
      <c r="J176" s="32" t="s">
        <v>424</v>
      </c>
      <c r="K176" s="32">
        <v>61150</v>
      </c>
      <c r="L176" s="31">
        <v>2016</v>
      </c>
      <c r="M176" s="31"/>
      <c r="N176" s="31">
        <v>2016</v>
      </c>
      <c r="O176" s="33">
        <f>(63985+105626)/2</f>
        <v>84805.5</v>
      </c>
      <c r="P176" s="52" t="s">
        <v>860</v>
      </c>
      <c r="Q176" s="35">
        <f t="shared" si="21"/>
        <v>4240.2750000000005</v>
      </c>
      <c r="R176" s="33">
        <f t="shared" si="15"/>
        <v>89045.774999999994</v>
      </c>
      <c r="S176" s="46">
        <v>123286</v>
      </c>
      <c r="T176" s="36">
        <f t="shared" si="16"/>
        <v>1.3845000000000001</v>
      </c>
      <c r="U176" s="37">
        <f t="shared" si="17"/>
        <v>3</v>
      </c>
      <c r="V176" s="33">
        <f t="shared" si="18"/>
        <v>83952</v>
      </c>
      <c r="W176" s="37">
        <f>IF(U176&gt;$F$4,$F$4-$E$4,U176-$E$4)</f>
        <v>1</v>
      </c>
      <c r="X176" s="33">
        <f>ROUND(V176+(V176*$J$4*W176),0)</f>
        <v>85211</v>
      </c>
      <c r="Y176" s="36">
        <f t="shared" si="19"/>
        <v>1.4468319817863891</v>
      </c>
      <c r="Z176" s="31">
        <f t="shared" si="20"/>
        <v>38075</v>
      </c>
      <c r="AA176" s="35"/>
      <c r="AB176" s="47"/>
      <c r="AC176" s="44"/>
    </row>
    <row r="177" spans="1:46" s="38" customFormat="1">
      <c r="A177" s="48" t="s">
        <v>859</v>
      </c>
      <c r="B177" s="31" t="s">
        <v>929</v>
      </c>
      <c r="C177" s="31" t="s">
        <v>926</v>
      </c>
      <c r="D177" s="45" t="s">
        <v>925</v>
      </c>
      <c r="E177" s="31">
        <v>0.5</v>
      </c>
      <c r="F177" s="32" t="s">
        <v>435</v>
      </c>
      <c r="G177" s="32" t="s">
        <v>722</v>
      </c>
      <c r="H177" s="32"/>
      <c r="I177" s="32" t="s">
        <v>421</v>
      </c>
      <c r="J177" s="32" t="s">
        <v>553</v>
      </c>
      <c r="K177" s="32">
        <v>61140</v>
      </c>
      <c r="L177" s="31">
        <v>2018</v>
      </c>
      <c r="M177" s="31"/>
      <c r="N177" s="31">
        <v>2015</v>
      </c>
      <c r="O177" s="33">
        <f>(74575+111555)/2</f>
        <v>93065</v>
      </c>
      <c r="P177" s="52" t="s">
        <v>860</v>
      </c>
      <c r="Q177" s="35">
        <f t="shared" si="21"/>
        <v>4653.25</v>
      </c>
      <c r="R177" s="33">
        <f t="shared" si="15"/>
        <v>97718.25</v>
      </c>
      <c r="S177" s="46">
        <v>125816</v>
      </c>
      <c r="T177" s="36">
        <f t="shared" si="16"/>
        <v>1.2875000000000001</v>
      </c>
      <c r="U177" s="37">
        <f t="shared" si="17"/>
        <v>1</v>
      </c>
      <c r="V177" s="33">
        <f t="shared" si="18"/>
        <v>92129</v>
      </c>
      <c r="W177" s="37">
        <f>IF(U177&gt;$F$3,$F$3-$E$3,U177-$E$3)</f>
        <v>-2</v>
      </c>
      <c r="X177" s="33">
        <f>ROUND(V177+(V177*$J$3*W177),0)</f>
        <v>89365</v>
      </c>
      <c r="Y177" s="36">
        <f t="shared" si="19"/>
        <v>1.4078889945728192</v>
      </c>
      <c r="Z177" s="31">
        <f t="shared" si="20"/>
        <v>36451</v>
      </c>
      <c r="AA177" s="35"/>
      <c r="AB177" s="47"/>
      <c r="AC177" s="44"/>
    </row>
    <row r="178" spans="1:46" s="38" customFormat="1">
      <c r="A178" s="48" t="s">
        <v>624</v>
      </c>
      <c r="B178" s="31" t="s">
        <v>929</v>
      </c>
      <c r="C178" s="31" t="s">
        <v>665</v>
      </c>
      <c r="D178" s="45" t="s">
        <v>696</v>
      </c>
      <c r="E178" s="31"/>
      <c r="F178" s="32" t="s">
        <v>435</v>
      </c>
      <c r="G178" s="32" t="s">
        <v>722</v>
      </c>
      <c r="H178" s="32"/>
      <c r="I178" s="32" t="s">
        <v>421</v>
      </c>
      <c r="J178" s="32" t="s">
        <v>553</v>
      </c>
      <c r="K178" s="32">
        <v>61140</v>
      </c>
      <c r="L178" s="31">
        <v>2014</v>
      </c>
      <c r="M178" s="31"/>
      <c r="N178" s="31">
        <v>2010</v>
      </c>
      <c r="O178" s="33">
        <v>98249</v>
      </c>
      <c r="P178" s="34" t="s">
        <v>641</v>
      </c>
      <c r="Q178" s="35">
        <f t="shared" si="21"/>
        <v>0</v>
      </c>
      <c r="R178" s="33">
        <f t="shared" si="15"/>
        <v>98249</v>
      </c>
      <c r="S178" s="46">
        <v>88619</v>
      </c>
      <c r="T178" s="36">
        <f t="shared" si="16"/>
        <v>0.90200000000000002</v>
      </c>
      <c r="U178" s="37">
        <f t="shared" si="17"/>
        <v>5</v>
      </c>
      <c r="V178" s="33">
        <f t="shared" si="18"/>
        <v>92629</v>
      </c>
      <c r="W178" s="37">
        <f>IF(U178&gt;$F$3,$F$3-$E$3,U178-$E$3)</f>
        <v>2</v>
      </c>
      <c r="X178" s="33">
        <f>ROUND(V178+(V178*$J$3*W178),0)</f>
        <v>95408</v>
      </c>
      <c r="Y178" s="36">
        <f t="shared" si="19"/>
        <v>0.92884244507798086</v>
      </c>
      <c r="Z178" s="31">
        <f t="shared" si="20"/>
        <v>-6789</v>
      </c>
      <c r="AA178" s="35"/>
      <c r="AB178" s="47"/>
      <c r="AC178" s="44"/>
    </row>
    <row r="179" spans="1:46" s="38" customFormat="1">
      <c r="A179" s="48" t="s">
        <v>293</v>
      </c>
      <c r="B179" s="31" t="s">
        <v>929</v>
      </c>
      <c r="C179" s="31" t="s">
        <v>665</v>
      </c>
      <c r="D179" s="45" t="s">
        <v>36</v>
      </c>
      <c r="E179" s="31"/>
      <c r="F179" s="32" t="s">
        <v>435</v>
      </c>
      <c r="G179" s="32" t="s">
        <v>722</v>
      </c>
      <c r="H179" s="32"/>
      <c r="I179" s="32" t="s">
        <v>421</v>
      </c>
      <c r="J179" s="32" t="s">
        <v>426</v>
      </c>
      <c r="K179" s="32">
        <v>61120</v>
      </c>
      <c r="L179" s="31">
        <v>2001</v>
      </c>
      <c r="M179" s="31"/>
      <c r="N179" s="31">
        <v>1993</v>
      </c>
      <c r="O179" s="33">
        <v>123929</v>
      </c>
      <c r="P179" s="34" t="s">
        <v>641</v>
      </c>
      <c r="Q179" s="35">
        <f t="shared" si="21"/>
        <v>0</v>
      </c>
      <c r="R179" s="33">
        <f t="shared" si="15"/>
        <v>123929</v>
      </c>
      <c r="S179" s="46">
        <v>113533</v>
      </c>
      <c r="T179" s="36">
        <f t="shared" si="16"/>
        <v>0.91610000000000003</v>
      </c>
      <c r="U179" s="37">
        <f t="shared" si="17"/>
        <v>18</v>
      </c>
      <c r="V179" s="33">
        <f t="shared" si="18"/>
        <v>116840</v>
      </c>
      <c r="W179" s="37">
        <f>IF(U179&gt;$F$2,$F$2+(U179-$F$2)/2-$E$2,U179-$E$2)</f>
        <v>7</v>
      </c>
      <c r="X179" s="33">
        <f>ROUND(V179+(V179*$J$2*W179),0)</f>
        <v>125019</v>
      </c>
      <c r="Y179" s="36">
        <f t="shared" si="19"/>
        <v>0.90812596485334229</v>
      </c>
      <c r="Z179" s="31">
        <f t="shared" si="20"/>
        <v>-11486</v>
      </c>
      <c r="AA179" s="35"/>
      <c r="AB179" s="47"/>
      <c r="AC179" s="44"/>
    </row>
    <row r="180" spans="1:46" s="38" customFormat="1">
      <c r="A180" s="48" t="s">
        <v>708</v>
      </c>
      <c r="B180" s="31" t="s">
        <v>929</v>
      </c>
      <c r="C180" s="31" t="s">
        <v>665</v>
      </c>
      <c r="D180" s="45" t="s">
        <v>763</v>
      </c>
      <c r="E180" s="31"/>
      <c r="F180" s="32" t="s">
        <v>435</v>
      </c>
      <c r="G180" s="32" t="s">
        <v>722</v>
      </c>
      <c r="H180" s="32"/>
      <c r="I180" s="32" t="s">
        <v>421</v>
      </c>
      <c r="J180" s="32" t="s">
        <v>553</v>
      </c>
      <c r="K180" s="32">
        <v>61140</v>
      </c>
      <c r="L180" s="31">
        <v>2017</v>
      </c>
      <c r="M180" s="31"/>
      <c r="N180" s="31">
        <v>2012</v>
      </c>
      <c r="O180" s="33">
        <v>98249</v>
      </c>
      <c r="P180" s="34" t="s">
        <v>641</v>
      </c>
      <c r="Q180" s="35">
        <f t="shared" si="21"/>
        <v>0</v>
      </c>
      <c r="R180" s="33">
        <f t="shared" si="15"/>
        <v>98249</v>
      </c>
      <c r="S180" s="46">
        <v>78990</v>
      </c>
      <c r="T180" s="36">
        <f t="shared" si="16"/>
        <v>0.80400000000000005</v>
      </c>
      <c r="U180" s="37">
        <f t="shared" si="17"/>
        <v>2</v>
      </c>
      <c r="V180" s="33">
        <f t="shared" si="18"/>
        <v>92629</v>
      </c>
      <c r="W180" s="37">
        <f>IF(U180&gt;$F$3,$F$3-$E$3,U180-$E$3)</f>
        <v>-1</v>
      </c>
      <c r="X180" s="33">
        <f>ROUND(V180+(V180*$J$3*W180),0)</f>
        <v>91240</v>
      </c>
      <c r="Y180" s="36">
        <f t="shared" si="19"/>
        <v>0.86573871109162648</v>
      </c>
      <c r="Z180" s="31">
        <f t="shared" si="20"/>
        <v>-12250</v>
      </c>
      <c r="AA180" s="35"/>
      <c r="AB180" s="47"/>
      <c r="AC180" s="44"/>
    </row>
    <row r="181" spans="1:46" s="38" customFormat="1">
      <c r="A181" s="48" t="s">
        <v>478</v>
      </c>
      <c r="B181" s="31" t="s">
        <v>929</v>
      </c>
      <c r="C181" s="31" t="s">
        <v>665</v>
      </c>
      <c r="D181" s="45" t="s">
        <v>49</v>
      </c>
      <c r="E181" s="31"/>
      <c r="F181" s="32" t="s">
        <v>435</v>
      </c>
      <c r="G181" s="32" t="s">
        <v>722</v>
      </c>
      <c r="H181" s="32"/>
      <c r="I181" s="32" t="s">
        <v>421</v>
      </c>
      <c r="J181" s="32" t="s">
        <v>426</v>
      </c>
      <c r="K181" s="32">
        <v>61120</v>
      </c>
      <c r="L181" s="31">
        <v>2018</v>
      </c>
      <c r="M181" s="31"/>
      <c r="N181" s="31">
        <v>2007</v>
      </c>
      <c r="O181" s="33">
        <v>123929</v>
      </c>
      <c r="P181" s="34" t="s">
        <v>641</v>
      </c>
      <c r="Q181" s="35">
        <f t="shared" si="21"/>
        <v>0</v>
      </c>
      <c r="R181" s="33">
        <f t="shared" si="15"/>
        <v>123929</v>
      </c>
      <c r="S181" s="46">
        <v>96315</v>
      </c>
      <c r="T181" s="36">
        <f t="shared" si="16"/>
        <v>0.7772</v>
      </c>
      <c r="U181" s="37">
        <f t="shared" si="17"/>
        <v>1</v>
      </c>
      <c r="V181" s="33">
        <f t="shared" si="18"/>
        <v>116840</v>
      </c>
      <c r="W181" s="37">
        <f>IF(U181&gt;$F$2,$F$2+(U181-$F$2)/2-$E$2,U181-$E$2)</f>
        <v>-10</v>
      </c>
      <c r="X181" s="33">
        <f>ROUND(V181+(V181*$J$2*W181),0)</f>
        <v>105156</v>
      </c>
      <c r="Y181" s="36">
        <f t="shared" si="19"/>
        <v>0.91592491155996802</v>
      </c>
      <c r="Z181" s="31">
        <f t="shared" si="20"/>
        <v>-8841</v>
      </c>
      <c r="AA181" s="35"/>
      <c r="AB181" s="47"/>
      <c r="AC181" s="44"/>
    </row>
    <row r="182" spans="1:46" s="38" customFormat="1">
      <c r="A182" s="48" t="s">
        <v>833</v>
      </c>
      <c r="B182" s="31" t="s">
        <v>929</v>
      </c>
      <c r="C182" s="31" t="s">
        <v>665</v>
      </c>
      <c r="D182" s="45" t="s">
        <v>834</v>
      </c>
      <c r="E182" s="31"/>
      <c r="F182" s="32" t="s">
        <v>435</v>
      </c>
      <c r="G182" s="32" t="s">
        <v>722</v>
      </c>
      <c r="H182" s="32"/>
      <c r="I182" s="32" t="s">
        <v>422</v>
      </c>
      <c r="J182" s="32" t="s">
        <v>424</v>
      </c>
      <c r="K182" s="32">
        <v>61150</v>
      </c>
      <c r="L182" s="31">
        <v>2014</v>
      </c>
      <c r="M182" s="31"/>
      <c r="N182" s="31">
        <v>2014</v>
      </c>
      <c r="O182" s="33">
        <v>84590</v>
      </c>
      <c r="P182" s="34" t="s">
        <v>641</v>
      </c>
      <c r="Q182" s="35">
        <f t="shared" si="21"/>
        <v>0</v>
      </c>
      <c r="R182" s="33">
        <f t="shared" si="15"/>
        <v>84590</v>
      </c>
      <c r="S182" s="46">
        <v>81939</v>
      </c>
      <c r="T182" s="36">
        <f t="shared" si="16"/>
        <v>0.96870000000000001</v>
      </c>
      <c r="U182" s="37">
        <f t="shared" si="17"/>
        <v>5</v>
      </c>
      <c r="V182" s="33">
        <f t="shared" si="18"/>
        <v>79751</v>
      </c>
      <c r="W182" s="37">
        <f>IF(U182&gt;$F$4,$F$4-$E$4,U182-$E$4)</f>
        <v>3</v>
      </c>
      <c r="X182" s="33">
        <f>ROUND(V182+(V182*$J$4*W182),0)</f>
        <v>83340</v>
      </c>
      <c r="Y182" s="36">
        <f t="shared" si="19"/>
        <v>0.98318934485241183</v>
      </c>
      <c r="Z182" s="31">
        <f t="shared" si="20"/>
        <v>-1401</v>
      </c>
      <c r="AA182" s="35"/>
      <c r="AB182" s="47"/>
      <c r="AC182" s="44"/>
      <c r="AP182" s="9"/>
      <c r="AQ182" s="9"/>
      <c r="AR182" s="9"/>
      <c r="AS182" s="9"/>
      <c r="AT182" s="9"/>
    </row>
    <row r="183" spans="1:46" s="38" customFormat="1">
      <c r="A183" s="48" t="s">
        <v>1059</v>
      </c>
      <c r="B183" s="31" t="s">
        <v>929</v>
      </c>
      <c r="C183" s="31" t="s">
        <v>665</v>
      </c>
      <c r="D183" s="45" t="s">
        <v>1060</v>
      </c>
      <c r="E183" s="31"/>
      <c r="F183" s="32" t="s">
        <v>435</v>
      </c>
      <c r="G183" s="32" t="s">
        <v>722</v>
      </c>
      <c r="H183" s="32" t="s">
        <v>205</v>
      </c>
      <c r="I183" s="32" t="s">
        <v>422</v>
      </c>
      <c r="J183" s="32" t="s">
        <v>424</v>
      </c>
      <c r="K183" s="32">
        <v>61150</v>
      </c>
      <c r="L183" s="31">
        <v>2016</v>
      </c>
      <c r="M183" s="31"/>
      <c r="N183" s="31">
        <v>2016</v>
      </c>
      <c r="O183" s="33">
        <v>84590</v>
      </c>
      <c r="P183" s="34" t="s">
        <v>641</v>
      </c>
      <c r="Q183" s="35">
        <f t="shared" si="21"/>
        <v>0</v>
      </c>
      <c r="R183" s="33">
        <f t="shared" si="15"/>
        <v>84590</v>
      </c>
      <c r="S183" s="46">
        <v>78757</v>
      </c>
      <c r="T183" s="36">
        <f t="shared" si="16"/>
        <v>0.93100000000000005</v>
      </c>
      <c r="U183" s="37">
        <f t="shared" si="17"/>
        <v>3</v>
      </c>
      <c r="V183" s="33">
        <f t="shared" si="18"/>
        <v>79751</v>
      </c>
      <c r="W183" s="37">
        <f>IF(U183&gt;$F$4,$F$4-$E$4,U183-$E$4)</f>
        <v>1</v>
      </c>
      <c r="X183" s="33">
        <f>ROUND(V183+(V183*$J$4*W183),0)</f>
        <v>80947</v>
      </c>
      <c r="Y183" s="36">
        <f t="shared" si="19"/>
        <v>0.97294526047907892</v>
      </c>
      <c r="Z183" s="31">
        <f t="shared" si="20"/>
        <v>-2190</v>
      </c>
      <c r="AA183" s="35"/>
      <c r="AB183" s="47"/>
      <c r="AC183" s="44"/>
    </row>
    <row r="184" spans="1:46" s="38" customFormat="1">
      <c r="A184" s="48" t="s">
        <v>844</v>
      </c>
      <c r="B184" s="31" t="s">
        <v>929</v>
      </c>
      <c r="C184" s="31" t="s">
        <v>665</v>
      </c>
      <c r="D184" s="45" t="s">
        <v>907</v>
      </c>
      <c r="E184" s="31"/>
      <c r="F184" s="32" t="s">
        <v>435</v>
      </c>
      <c r="G184" s="32" t="s">
        <v>722</v>
      </c>
      <c r="H184" s="32"/>
      <c r="I184" s="32" t="s">
        <v>422</v>
      </c>
      <c r="J184" s="32" t="s">
        <v>424</v>
      </c>
      <c r="K184" s="32">
        <v>61150</v>
      </c>
      <c r="L184" s="31">
        <v>2014</v>
      </c>
      <c r="M184" s="31">
        <v>1</v>
      </c>
      <c r="N184" s="31">
        <v>2013</v>
      </c>
      <c r="O184" s="33">
        <v>84590</v>
      </c>
      <c r="P184" s="34" t="s">
        <v>641</v>
      </c>
      <c r="Q184" s="35">
        <f t="shared" si="21"/>
        <v>0</v>
      </c>
      <c r="R184" s="33">
        <f t="shared" si="15"/>
        <v>84590</v>
      </c>
      <c r="S184" s="46">
        <v>76476</v>
      </c>
      <c r="T184" s="36">
        <f t="shared" si="16"/>
        <v>0.90410000000000001</v>
      </c>
      <c r="U184" s="37">
        <f t="shared" si="17"/>
        <v>6</v>
      </c>
      <c r="V184" s="33">
        <f t="shared" si="18"/>
        <v>79751</v>
      </c>
      <c r="W184" s="37">
        <f>IF(U184&gt;$F$4,$F$4-$E$4,U184-$E$4)</f>
        <v>4</v>
      </c>
      <c r="X184" s="33">
        <f>ROUND(V184+(V184*$J$4*W184),0)</f>
        <v>84536</v>
      </c>
      <c r="Y184" s="36">
        <f t="shared" si="19"/>
        <v>0.90465600454244344</v>
      </c>
      <c r="Z184" s="31">
        <f t="shared" si="20"/>
        <v>-8060</v>
      </c>
      <c r="AA184" s="35"/>
      <c r="AB184" s="47"/>
      <c r="AC184" s="44"/>
    </row>
    <row r="185" spans="1:46" s="38" customFormat="1">
      <c r="A185" s="48" t="s">
        <v>782</v>
      </c>
      <c r="B185" s="31" t="s">
        <v>929</v>
      </c>
      <c r="C185" s="31" t="s">
        <v>665</v>
      </c>
      <c r="D185" s="45" t="s">
        <v>897</v>
      </c>
      <c r="E185" s="31"/>
      <c r="F185" s="32" t="s">
        <v>435</v>
      </c>
      <c r="G185" s="32" t="s">
        <v>722</v>
      </c>
      <c r="H185" s="32"/>
      <c r="I185" s="32" t="s">
        <v>421</v>
      </c>
      <c r="J185" s="32" t="s">
        <v>553</v>
      </c>
      <c r="K185" s="32">
        <v>61140</v>
      </c>
      <c r="L185" s="31">
        <v>2014</v>
      </c>
      <c r="M185" s="31"/>
      <c r="N185" s="31">
        <v>2013</v>
      </c>
      <c r="O185" s="33">
        <v>98249</v>
      </c>
      <c r="P185" s="34" t="s">
        <v>641</v>
      </c>
      <c r="Q185" s="35">
        <f t="shared" si="21"/>
        <v>0</v>
      </c>
      <c r="R185" s="33">
        <f t="shared" si="15"/>
        <v>98249</v>
      </c>
      <c r="S185" s="46">
        <v>93260</v>
      </c>
      <c r="T185" s="36">
        <f t="shared" si="16"/>
        <v>0.94920000000000004</v>
      </c>
      <c r="U185" s="37">
        <f t="shared" si="17"/>
        <v>5</v>
      </c>
      <c r="V185" s="33">
        <f t="shared" si="18"/>
        <v>92629</v>
      </c>
      <c r="W185" s="37">
        <f>IF(U185&gt;$F$3,$F$3-$E$3,U185-$E$3)</f>
        <v>2</v>
      </c>
      <c r="X185" s="33">
        <f>ROUND(V185+(V185*$J$3*W185),0)</f>
        <v>95408</v>
      </c>
      <c r="Y185" s="36">
        <f t="shared" si="19"/>
        <v>0.97748616468220695</v>
      </c>
      <c r="Z185" s="31">
        <f t="shared" si="20"/>
        <v>-2148</v>
      </c>
      <c r="AA185" s="35"/>
      <c r="AB185" s="47"/>
      <c r="AC185" s="44"/>
    </row>
    <row r="186" spans="1:46" s="38" customFormat="1">
      <c r="A186" s="48" t="s">
        <v>245</v>
      </c>
      <c r="B186" s="31" t="s">
        <v>929</v>
      </c>
      <c r="C186" s="31" t="s">
        <v>664</v>
      </c>
      <c r="D186" s="45" t="s">
        <v>503</v>
      </c>
      <c r="E186" s="31">
        <v>-0.25</v>
      </c>
      <c r="F186" s="32" t="s">
        <v>436</v>
      </c>
      <c r="G186" s="32" t="s">
        <v>722</v>
      </c>
      <c r="H186" s="32"/>
      <c r="I186" s="32" t="s">
        <v>421</v>
      </c>
      <c r="J186" s="32" t="s">
        <v>426</v>
      </c>
      <c r="K186" s="32">
        <v>61120</v>
      </c>
      <c r="L186" s="31">
        <v>2015</v>
      </c>
      <c r="M186" s="31"/>
      <c r="N186" s="31">
        <v>2004</v>
      </c>
      <c r="O186" s="33">
        <v>100743</v>
      </c>
      <c r="P186" s="34" t="s">
        <v>157</v>
      </c>
      <c r="Q186" s="35">
        <f t="shared" si="21"/>
        <v>-2518.5750000000003</v>
      </c>
      <c r="R186" s="33">
        <f t="shared" si="15"/>
        <v>98224.425000000003</v>
      </c>
      <c r="S186" s="46">
        <v>95612</v>
      </c>
      <c r="T186" s="36">
        <f t="shared" si="16"/>
        <v>0.97340000000000004</v>
      </c>
      <c r="U186" s="37">
        <f t="shared" si="17"/>
        <v>4</v>
      </c>
      <c r="V186" s="33">
        <f t="shared" si="18"/>
        <v>92606</v>
      </c>
      <c r="W186" s="37">
        <f>IF(U186&gt;$F$2,$F$2+(U186-$F$2)/2-$E$2,U186-$E$2)</f>
        <v>-7</v>
      </c>
      <c r="X186" s="33">
        <f>ROUND(V186+(V186*$J$2*W186),0)</f>
        <v>86124</v>
      </c>
      <c r="Y186" s="36">
        <f t="shared" si="19"/>
        <v>1.1101667363336585</v>
      </c>
      <c r="Z186" s="31">
        <f t="shared" si="20"/>
        <v>9488</v>
      </c>
      <c r="AA186" s="35"/>
      <c r="AB186" s="47"/>
      <c r="AC186" s="44"/>
    </row>
    <row r="187" spans="1:46" s="38" customFormat="1">
      <c r="A187" s="48" t="s">
        <v>659</v>
      </c>
      <c r="B187" s="31" t="s">
        <v>929</v>
      </c>
      <c r="C187" s="31" t="s">
        <v>664</v>
      </c>
      <c r="D187" s="45" t="s">
        <v>660</v>
      </c>
      <c r="E187" s="31">
        <v>-0.25</v>
      </c>
      <c r="F187" s="32" t="s">
        <v>436</v>
      </c>
      <c r="G187" s="32" t="s">
        <v>722</v>
      </c>
      <c r="H187" s="32"/>
      <c r="I187" s="32" t="s">
        <v>421</v>
      </c>
      <c r="J187" s="32" t="s">
        <v>553</v>
      </c>
      <c r="K187" s="32">
        <v>61140</v>
      </c>
      <c r="L187" s="31">
        <v>2017</v>
      </c>
      <c r="M187" s="31"/>
      <c r="N187" s="31">
        <v>2011</v>
      </c>
      <c r="O187" s="33">
        <v>80827</v>
      </c>
      <c r="P187" s="34" t="s">
        <v>157</v>
      </c>
      <c r="Q187" s="35">
        <f t="shared" si="21"/>
        <v>-2020.6750000000002</v>
      </c>
      <c r="R187" s="33">
        <f t="shared" si="15"/>
        <v>78806.324999999997</v>
      </c>
      <c r="S187" s="46">
        <v>87515</v>
      </c>
      <c r="T187" s="36">
        <f t="shared" si="16"/>
        <v>1.1105</v>
      </c>
      <c r="U187" s="37">
        <f t="shared" si="17"/>
        <v>2</v>
      </c>
      <c r="V187" s="33">
        <f t="shared" si="18"/>
        <v>74299</v>
      </c>
      <c r="W187" s="37">
        <f>IF(U187&gt;$F$3,$F$3-$E$3,U187-$E$3)</f>
        <v>-1</v>
      </c>
      <c r="X187" s="33">
        <f>ROUND(V187+(V187*$J$3*W187),0)</f>
        <v>73185</v>
      </c>
      <c r="Y187" s="36">
        <f t="shared" si="19"/>
        <v>1.1958051513288241</v>
      </c>
      <c r="Z187" s="31">
        <f t="shared" si="20"/>
        <v>14330</v>
      </c>
      <c r="AA187" s="35"/>
      <c r="AB187" s="47"/>
      <c r="AC187" s="44"/>
    </row>
    <row r="188" spans="1:46" s="38" customFormat="1">
      <c r="A188" s="48" t="s">
        <v>263</v>
      </c>
      <c r="B188" s="31" t="s">
        <v>929</v>
      </c>
      <c r="C188" s="31" t="s">
        <v>664</v>
      </c>
      <c r="D188" s="45" t="s">
        <v>556</v>
      </c>
      <c r="E188" s="31">
        <v>-0.25</v>
      </c>
      <c r="F188" s="32" t="s">
        <v>436</v>
      </c>
      <c r="G188" s="32" t="s">
        <v>722</v>
      </c>
      <c r="H188" s="32"/>
      <c r="I188" s="32" t="s">
        <v>421</v>
      </c>
      <c r="J188" s="32" t="s">
        <v>426</v>
      </c>
      <c r="K188" s="32">
        <v>61120</v>
      </c>
      <c r="L188" s="31">
        <v>2010</v>
      </c>
      <c r="M188" s="31"/>
      <c r="N188" s="31">
        <v>2000</v>
      </c>
      <c r="O188" s="33">
        <v>100743</v>
      </c>
      <c r="P188" s="34" t="s">
        <v>157</v>
      </c>
      <c r="Q188" s="35">
        <f t="shared" si="21"/>
        <v>-2518.5750000000003</v>
      </c>
      <c r="R188" s="33">
        <f t="shared" si="15"/>
        <v>98224.425000000003</v>
      </c>
      <c r="S188" s="46">
        <v>90288</v>
      </c>
      <c r="T188" s="36">
        <f t="shared" si="16"/>
        <v>0.91920000000000002</v>
      </c>
      <c r="U188" s="37">
        <f t="shared" si="17"/>
        <v>9</v>
      </c>
      <c r="V188" s="33">
        <f t="shared" si="18"/>
        <v>92606</v>
      </c>
      <c r="W188" s="37">
        <f>IF(U188&gt;$F$2,$F$2+(U188-$F$2)/2-$E$2,U188-$E$2)</f>
        <v>-2</v>
      </c>
      <c r="X188" s="33">
        <f>ROUND(V188+(V188*$J$2*W188),0)</f>
        <v>90754</v>
      </c>
      <c r="Y188" s="36">
        <f t="shared" si="19"/>
        <v>0.99486524009960997</v>
      </c>
      <c r="Z188" s="31">
        <f t="shared" si="20"/>
        <v>-466</v>
      </c>
      <c r="AA188" s="35"/>
      <c r="AB188" s="47"/>
      <c r="AC188" s="44"/>
    </row>
    <row r="189" spans="1:46" s="38" customFormat="1">
      <c r="A189" s="48" t="s">
        <v>1011</v>
      </c>
      <c r="B189" s="31" t="s">
        <v>929</v>
      </c>
      <c r="C189" s="31" t="s">
        <v>664</v>
      </c>
      <c r="D189" s="45" t="s">
        <v>1010</v>
      </c>
      <c r="E189" s="31">
        <v>-0.25</v>
      </c>
      <c r="F189" s="32" t="s">
        <v>1003</v>
      </c>
      <c r="G189" s="32" t="s">
        <v>722</v>
      </c>
      <c r="H189" s="32"/>
      <c r="I189" s="32" t="s">
        <v>422</v>
      </c>
      <c r="J189" s="32" t="s">
        <v>424</v>
      </c>
      <c r="K189" s="32">
        <v>61150</v>
      </c>
      <c r="L189" s="31">
        <v>2016</v>
      </c>
      <c r="M189" s="31"/>
      <c r="N189" s="31">
        <v>2016</v>
      </c>
      <c r="O189" s="33">
        <v>71813</v>
      </c>
      <c r="P189" s="34" t="s">
        <v>157</v>
      </c>
      <c r="Q189" s="35">
        <f t="shared" si="21"/>
        <v>-1795.325</v>
      </c>
      <c r="R189" s="33">
        <f t="shared" si="15"/>
        <v>70017.675000000003</v>
      </c>
      <c r="S189" s="46">
        <v>64581</v>
      </c>
      <c r="T189" s="36">
        <f t="shared" si="16"/>
        <v>0.9224</v>
      </c>
      <c r="U189" s="37">
        <f t="shared" si="17"/>
        <v>3</v>
      </c>
      <c r="V189" s="33">
        <f t="shared" si="18"/>
        <v>66013</v>
      </c>
      <c r="W189" s="37">
        <f>IF(U189&gt;$F$4,$F$4-$E$4,U189-$E$4)</f>
        <v>1</v>
      </c>
      <c r="X189" s="33">
        <f>ROUND(V189+(V189*$J$4*W189),0)</f>
        <v>67003</v>
      </c>
      <c r="Y189" s="36">
        <f t="shared" si="19"/>
        <v>0.96385236481948566</v>
      </c>
      <c r="Z189" s="31">
        <f t="shared" si="20"/>
        <v>-2422</v>
      </c>
      <c r="AA189" s="35"/>
      <c r="AB189" s="47"/>
      <c r="AC189" s="44"/>
    </row>
    <row r="190" spans="1:46" s="38" customFormat="1">
      <c r="A190" s="48" t="s">
        <v>1245</v>
      </c>
      <c r="B190" s="31" t="s">
        <v>929</v>
      </c>
      <c r="C190" s="31" t="s">
        <v>664</v>
      </c>
      <c r="D190" s="45" t="s">
        <v>1246</v>
      </c>
      <c r="E190" s="31"/>
      <c r="F190" s="32" t="s">
        <v>191</v>
      </c>
      <c r="G190" s="32" t="s">
        <v>420</v>
      </c>
      <c r="H190" s="32"/>
      <c r="I190" s="32" t="s">
        <v>420</v>
      </c>
      <c r="J190" s="32" t="s">
        <v>425</v>
      </c>
      <c r="K190" s="32">
        <v>61160</v>
      </c>
      <c r="L190" s="31">
        <v>2018</v>
      </c>
      <c r="M190" s="31"/>
      <c r="N190" s="31">
        <v>2017</v>
      </c>
      <c r="O190" s="33">
        <v>57725</v>
      </c>
      <c r="P190" s="34" t="s">
        <v>157</v>
      </c>
      <c r="Q190" s="35">
        <f t="shared" si="21"/>
        <v>0</v>
      </c>
      <c r="R190" s="33">
        <f t="shared" si="15"/>
        <v>57725</v>
      </c>
      <c r="S190" s="46">
        <v>60000</v>
      </c>
      <c r="T190" s="36">
        <f t="shared" si="16"/>
        <v>1.0394000000000001</v>
      </c>
      <c r="U190" s="37">
        <f t="shared" si="17"/>
        <v>1</v>
      </c>
      <c r="V190" s="33">
        <f t="shared" si="18"/>
        <v>54423</v>
      </c>
      <c r="W190" s="37">
        <f>IF(U190&gt;$F$6,$F$6-$E$6,U190-$E$6)</f>
        <v>-1</v>
      </c>
      <c r="X190" s="33">
        <f>ROUND(V190+(V190*$J$6*W190),0)</f>
        <v>53607</v>
      </c>
      <c r="Y190" s="36">
        <f t="shared" si="19"/>
        <v>1.119256813475852</v>
      </c>
      <c r="Z190" s="31">
        <f t="shared" si="20"/>
        <v>6393</v>
      </c>
      <c r="AA190" s="35"/>
      <c r="AB190" s="47"/>
      <c r="AC190" s="44"/>
    </row>
    <row r="191" spans="1:46" s="38" customFormat="1">
      <c r="A191" s="48" t="s">
        <v>297</v>
      </c>
      <c r="B191" s="31" t="s">
        <v>929</v>
      </c>
      <c r="C191" s="31" t="s">
        <v>664</v>
      </c>
      <c r="D191" s="45" t="s">
        <v>40</v>
      </c>
      <c r="E191" s="31">
        <v>-0.25</v>
      </c>
      <c r="F191" s="32" t="s">
        <v>436</v>
      </c>
      <c r="G191" s="32" t="s">
        <v>722</v>
      </c>
      <c r="H191" s="32"/>
      <c r="I191" s="32" t="s">
        <v>421</v>
      </c>
      <c r="J191" s="32" t="s">
        <v>426</v>
      </c>
      <c r="K191" s="32">
        <v>61120</v>
      </c>
      <c r="L191" s="31">
        <v>2012</v>
      </c>
      <c r="M191" s="31"/>
      <c r="N191" s="31">
        <v>1987</v>
      </c>
      <c r="O191" s="33">
        <v>100743</v>
      </c>
      <c r="P191" s="34" t="s">
        <v>157</v>
      </c>
      <c r="Q191" s="35">
        <f t="shared" si="21"/>
        <v>-2518.5750000000003</v>
      </c>
      <c r="R191" s="33">
        <f t="shared" si="15"/>
        <v>98224.425000000003</v>
      </c>
      <c r="S191" s="46">
        <v>91489</v>
      </c>
      <c r="T191" s="36">
        <f t="shared" si="16"/>
        <v>0.93140000000000001</v>
      </c>
      <c r="U191" s="37">
        <f t="shared" si="17"/>
        <v>7</v>
      </c>
      <c r="V191" s="33">
        <f t="shared" si="18"/>
        <v>92606</v>
      </c>
      <c r="W191" s="37">
        <f>IF(U191&gt;$F$2,$F$2+(U191-$F$2)/2-$E$2,U191-$E$2)</f>
        <v>-4</v>
      </c>
      <c r="X191" s="33">
        <f>ROUND(V191+(V191*$J$2*W191),0)</f>
        <v>88902</v>
      </c>
      <c r="Y191" s="36">
        <f t="shared" si="19"/>
        <v>1.0290994578299701</v>
      </c>
      <c r="Z191" s="31">
        <f t="shared" si="20"/>
        <v>2587</v>
      </c>
      <c r="AA191" s="35"/>
      <c r="AB191" s="47"/>
      <c r="AC191" s="44"/>
    </row>
    <row r="192" spans="1:46" s="38" customFormat="1">
      <c r="A192" s="48" t="s">
        <v>1243</v>
      </c>
      <c r="B192" s="31" t="s">
        <v>929</v>
      </c>
      <c r="C192" s="31" t="s">
        <v>664</v>
      </c>
      <c r="D192" s="45" t="s">
        <v>1244</v>
      </c>
      <c r="E192" s="31"/>
      <c r="F192" s="32" t="s">
        <v>191</v>
      </c>
      <c r="G192" s="32" t="s">
        <v>420</v>
      </c>
      <c r="H192" s="32"/>
      <c r="I192" s="32" t="s">
        <v>420</v>
      </c>
      <c r="J192" s="32" t="s">
        <v>425</v>
      </c>
      <c r="K192" s="32">
        <v>61160</v>
      </c>
      <c r="L192" s="31">
        <v>2018</v>
      </c>
      <c r="M192" s="31"/>
      <c r="N192" s="31">
        <v>2018</v>
      </c>
      <c r="O192" s="33">
        <v>57725</v>
      </c>
      <c r="P192" s="34" t="s">
        <v>157</v>
      </c>
      <c r="Q192" s="35">
        <f t="shared" si="21"/>
        <v>0</v>
      </c>
      <c r="R192" s="33">
        <f t="shared" si="15"/>
        <v>57725</v>
      </c>
      <c r="S192" s="46">
        <v>62000</v>
      </c>
      <c r="T192" s="36">
        <f t="shared" si="16"/>
        <v>1.0741000000000001</v>
      </c>
      <c r="U192" s="37">
        <f t="shared" si="17"/>
        <v>1</v>
      </c>
      <c r="V192" s="33">
        <f t="shared" si="18"/>
        <v>54423</v>
      </c>
      <c r="W192" s="37">
        <f>IF(U192&gt;$F$6,$F$6-$E$6,U192-$E$6)</f>
        <v>-1</v>
      </c>
      <c r="X192" s="33">
        <f>ROUND(V192+(V192*$J$6*W192),0)</f>
        <v>53607</v>
      </c>
      <c r="Y192" s="36">
        <f t="shared" si="19"/>
        <v>1.156565373925047</v>
      </c>
      <c r="Z192" s="31">
        <f t="shared" si="20"/>
        <v>8393</v>
      </c>
      <c r="AA192" s="35"/>
      <c r="AB192" s="47"/>
      <c r="AC192" s="44"/>
    </row>
    <row r="193" spans="1:29" s="38" customFormat="1">
      <c r="A193" s="48" t="s">
        <v>933</v>
      </c>
      <c r="B193" s="31" t="s">
        <v>929</v>
      </c>
      <c r="C193" s="31" t="s">
        <v>664</v>
      </c>
      <c r="D193" s="45" t="s">
        <v>934</v>
      </c>
      <c r="E193" s="31"/>
      <c r="F193" s="32" t="s">
        <v>436</v>
      </c>
      <c r="G193" s="32" t="s">
        <v>420</v>
      </c>
      <c r="H193" s="32"/>
      <c r="I193" s="32" t="s">
        <v>420</v>
      </c>
      <c r="J193" s="32" t="s">
        <v>425</v>
      </c>
      <c r="K193" s="32">
        <v>61160</v>
      </c>
      <c r="L193" s="31">
        <v>2015</v>
      </c>
      <c r="M193" s="31"/>
      <c r="N193" s="31">
        <v>2015</v>
      </c>
      <c r="O193" s="33">
        <v>57725</v>
      </c>
      <c r="P193" s="34" t="s">
        <v>157</v>
      </c>
      <c r="Q193" s="35">
        <f t="shared" si="21"/>
        <v>0</v>
      </c>
      <c r="R193" s="33">
        <f t="shared" si="15"/>
        <v>57725</v>
      </c>
      <c r="S193" s="46">
        <v>62123</v>
      </c>
      <c r="T193" s="36">
        <f t="shared" si="16"/>
        <v>1.0762</v>
      </c>
      <c r="U193" s="37">
        <f t="shared" si="17"/>
        <v>4</v>
      </c>
      <c r="V193" s="33">
        <f t="shared" si="18"/>
        <v>54423</v>
      </c>
      <c r="W193" s="37">
        <f>IF(U193&gt;$F$6,$F$6-$E$6,U193-$E$6)</f>
        <v>2</v>
      </c>
      <c r="X193" s="33">
        <f>ROUND(V193+(V193*$J$6*W193),0)</f>
        <v>56056</v>
      </c>
      <c r="Y193" s="36">
        <f t="shared" si="19"/>
        <v>1.1082310546596261</v>
      </c>
      <c r="Z193" s="31">
        <f t="shared" si="20"/>
        <v>6067</v>
      </c>
      <c r="AA193" s="35"/>
      <c r="AB193" s="47"/>
      <c r="AC193" s="44"/>
    </row>
    <row r="194" spans="1:29" s="38" customFormat="1">
      <c r="A194" s="48" t="s">
        <v>1061</v>
      </c>
      <c r="B194" s="31" t="s">
        <v>929</v>
      </c>
      <c r="C194" s="31" t="s">
        <v>664</v>
      </c>
      <c r="D194" s="45" t="s">
        <v>1062</v>
      </c>
      <c r="E194" s="31"/>
      <c r="F194" s="32" t="s">
        <v>191</v>
      </c>
      <c r="G194" s="32" t="s">
        <v>420</v>
      </c>
      <c r="H194" s="32"/>
      <c r="I194" s="32" t="s">
        <v>420</v>
      </c>
      <c r="J194" s="32" t="s">
        <v>425</v>
      </c>
      <c r="K194" s="32">
        <v>61160</v>
      </c>
      <c r="L194" s="31">
        <v>2016</v>
      </c>
      <c r="M194" s="31"/>
      <c r="N194" s="31">
        <v>2016</v>
      </c>
      <c r="O194" s="33">
        <v>57725</v>
      </c>
      <c r="P194" s="34" t="s">
        <v>157</v>
      </c>
      <c r="Q194" s="35">
        <f t="shared" si="21"/>
        <v>0</v>
      </c>
      <c r="R194" s="33">
        <f t="shared" si="15"/>
        <v>57725</v>
      </c>
      <c r="S194" s="46">
        <v>63005</v>
      </c>
      <c r="T194" s="36">
        <f t="shared" si="16"/>
        <v>1.0914999999999999</v>
      </c>
      <c r="U194" s="37">
        <f t="shared" si="17"/>
        <v>3</v>
      </c>
      <c r="V194" s="33">
        <f t="shared" si="18"/>
        <v>54423</v>
      </c>
      <c r="W194" s="37">
        <f>IF(U194&gt;$F$6,$F$6-$E$6,U194-$E$6)</f>
        <v>1</v>
      </c>
      <c r="X194" s="33">
        <f>ROUND(V194+(V194*$J$6*W194),0)</f>
        <v>55239</v>
      </c>
      <c r="Y194" s="36">
        <f t="shared" si="19"/>
        <v>1.1405890765582287</v>
      </c>
      <c r="Z194" s="31">
        <f t="shared" si="20"/>
        <v>7766</v>
      </c>
      <c r="AA194" s="35"/>
      <c r="AB194" s="47"/>
      <c r="AC194" s="44"/>
    </row>
    <row r="195" spans="1:29" s="38" customFormat="1">
      <c r="A195" s="48" t="s">
        <v>331</v>
      </c>
      <c r="B195" s="31" t="s">
        <v>929</v>
      </c>
      <c r="C195" s="31" t="s">
        <v>664</v>
      </c>
      <c r="D195" s="45" t="s">
        <v>71</v>
      </c>
      <c r="E195" s="31">
        <v>0.75</v>
      </c>
      <c r="F195" s="32" t="s">
        <v>435</v>
      </c>
      <c r="G195" s="32" t="s">
        <v>722</v>
      </c>
      <c r="H195" s="32"/>
      <c r="I195" s="32" t="s">
        <v>421</v>
      </c>
      <c r="J195" s="32" t="s">
        <v>426</v>
      </c>
      <c r="K195" s="32">
        <v>61120</v>
      </c>
      <c r="L195" s="31">
        <v>2010</v>
      </c>
      <c r="M195" s="31"/>
      <c r="N195" s="31">
        <v>1998</v>
      </c>
      <c r="O195" s="33">
        <v>100743</v>
      </c>
      <c r="P195" s="34" t="s">
        <v>157</v>
      </c>
      <c r="Q195" s="35">
        <f t="shared" si="21"/>
        <v>7555.7250000000004</v>
      </c>
      <c r="R195" s="33">
        <f t="shared" si="15"/>
        <v>108298.72500000001</v>
      </c>
      <c r="S195" s="46">
        <v>90298</v>
      </c>
      <c r="T195" s="36">
        <f t="shared" si="16"/>
        <v>0.83379999999999999</v>
      </c>
      <c r="U195" s="37">
        <f t="shared" si="17"/>
        <v>9</v>
      </c>
      <c r="V195" s="33">
        <f t="shared" si="18"/>
        <v>102104</v>
      </c>
      <c r="W195" s="37">
        <f>IF(U195&gt;$F$2,$F$2+(U195-$F$2)/2-$E$2,U195-$E$2)</f>
        <v>-2</v>
      </c>
      <c r="X195" s="33">
        <f>ROUND(V195+(V195*$J$2*W195),0)</f>
        <v>100062</v>
      </c>
      <c r="Y195" s="36">
        <f t="shared" si="19"/>
        <v>0.90242049929043988</v>
      </c>
      <c r="Z195" s="31">
        <f t="shared" si="20"/>
        <v>-9764</v>
      </c>
      <c r="AA195" s="35"/>
      <c r="AB195" s="47"/>
      <c r="AC195" s="44"/>
    </row>
    <row r="196" spans="1:29" s="38" customFormat="1">
      <c r="A196" s="48" t="s">
        <v>432</v>
      </c>
      <c r="B196" s="31" t="s">
        <v>929</v>
      </c>
      <c r="C196" s="31" t="s">
        <v>664</v>
      </c>
      <c r="D196" s="45" t="s">
        <v>78</v>
      </c>
      <c r="E196" s="31">
        <v>-0.25</v>
      </c>
      <c r="F196" s="32" t="s">
        <v>442</v>
      </c>
      <c r="G196" s="32" t="s">
        <v>722</v>
      </c>
      <c r="H196" s="32" t="s">
        <v>205</v>
      </c>
      <c r="I196" s="32" t="s">
        <v>421</v>
      </c>
      <c r="J196" s="32" t="s">
        <v>553</v>
      </c>
      <c r="K196" s="32">
        <v>61140</v>
      </c>
      <c r="L196" s="31">
        <v>2013</v>
      </c>
      <c r="M196" s="31"/>
      <c r="N196" s="31">
        <v>2005</v>
      </c>
      <c r="O196" s="33">
        <v>80827</v>
      </c>
      <c r="P196" s="34" t="s">
        <v>157</v>
      </c>
      <c r="Q196" s="35">
        <f t="shared" si="21"/>
        <v>-2020.6750000000002</v>
      </c>
      <c r="R196" s="33">
        <f t="shared" si="15"/>
        <v>78806.324999999997</v>
      </c>
      <c r="S196" s="46">
        <v>73010</v>
      </c>
      <c r="T196" s="36">
        <f t="shared" si="16"/>
        <v>0.9264</v>
      </c>
      <c r="U196" s="37">
        <f t="shared" si="17"/>
        <v>6</v>
      </c>
      <c r="V196" s="33">
        <f t="shared" si="18"/>
        <v>74299</v>
      </c>
      <c r="W196" s="37">
        <f>IF(U196&gt;$F$3,$F$3-$E$3,U196-$E$3)</f>
        <v>3</v>
      </c>
      <c r="X196" s="33">
        <f>ROUND(V196+(V196*$J$3*W196),0)</f>
        <v>77642</v>
      </c>
      <c r="Y196" s="36">
        <f t="shared" si="19"/>
        <v>0.94034156770819921</v>
      </c>
      <c r="Z196" s="31">
        <f t="shared" si="20"/>
        <v>-4632</v>
      </c>
      <c r="AA196" s="35"/>
      <c r="AB196" s="47"/>
      <c r="AC196" s="44"/>
    </row>
    <row r="197" spans="1:29" s="38" customFormat="1">
      <c r="A197" s="48" t="s">
        <v>358</v>
      </c>
      <c r="B197" s="31" t="s">
        <v>929</v>
      </c>
      <c r="C197" s="31" t="s">
        <v>664</v>
      </c>
      <c r="D197" s="45" t="s">
        <v>863</v>
      </c>
      <c r="E197" s="31">
        <v>-0.25</v>
      </c>
      <c r="F197" s="32" t="s">
        <v>436</v>
      </c>
      <c r="G197" s="32" t="s">
        <v>722</v>
      </c>
      <c r="H197" s="32"/>
      <c r="I197" s="32" t="s">
        <v>421</v>
      </c>
      <c r="J197" s="32" t="s">
        <v>426</v>
      </c>
      <c r="K197" s="32">
        <v>61120</v>
      </c>
      <c r="L197" s="31">
        <v>2011</v>
      </c>
      <c r="M197" s="31"/>
      <c r="N197" s="31">
        <v>2000</v>
      </c>
      <c r="O197" s="33">
        <v>100743</v>
      </c>
      <c r="P197" s="34" t="s">
        <v>157</v>
      </c>
      <c r="Q197" s="35">
        <f t="shared" si="21"/>
        <v>-2518.5750000000003</v>
      </c>
      <c r="R197" s="33">
        <f t="shared" si="15"/>
        <v>98224.425000000003</v>
      </c>
      <c r="S197" s="46">
        <v>95197</v>
      </c>
      <c r="T197" s="36">
        <f t="shared" si="16"/>
        <v>0.96919999999999995</v>
      </c>
      <c r="U197" s="37">
        <f t="shared" si="17"/>
        <v>8</v>
      </c>
      <c r="V197" s="33">
        <f t="shared" si="18"/>
        <v>92606</v>
      </c>
      <c r="W197" s="37">
        <f>IF(U197&gt;$F$2,$F$2+(U197-$F$2)/2-$E$2,U197-$E$2)</f>
        <v>-3</v>
      </c>
      <c r="X197" s="33">
        <f>ROUND(V197+(V197*$J$2*W197),0)</f>
        <v>89828</v>
      </c>
      <c r="Y197" s="36">
        <f t="shared" si="19"/>
        <v>1.0597697822505232</v>
      </c>
      <c r="Z197" s="31">
        <f t="shared" si="20"/>
        <v>5369</v>
      </c>
      <c r="AA197" s="35"/>
      <c r="AB197" s="47"/>
    </row>
    <row r="198" spans="1:29" s="38" customFormat="1">
      <c r="A198" s="48" t="s">
        <v>1012</v>
      </c>
      <c r="B198" s="31" t="s">
        <v>929</v>
      </c>
      <c r="C198" s="31" t="s">
        <v>664</v>
      </c>
      <c r="D198" s="45" t="s">
        <v>1013</v>
      </c>
      <c r="E198" s="31">
        <v>0.75</v>
      </c>
      <c r="F198" s="32" t="s">
        <v>435</v>
      </c>
      <c r="G198" s="32" t="s">
        <v>722</v>
      </c>
      <c r="H198" s="32"/>
      <c r="I198" s="32" t="s">
        <v>422</v>
      </c>
      <c r="J198" s="32" t="s">
        <v>424</v>
      </c>
      <c r="K198" s="32">
        <v>61150</v>
      </c>
      <c r="L198" s="31">
        <v>2016</v>
      </c>
      <c r="M198" s="31"/>
      <c r="N198" s="31">
        <v>2016</v>
      </c>
      <c r="O198" s="33">
        <v>71813</v>
      </c>
      <c r="P198" s="34" t="s">
        <v>157</v>
      </c>
      <c r="Q198" s="35">
        <f t="shared" si="21"/>
        <v>5385.9750000000004</v>
      </c>
      <c r="R198" s="33">
        <f t="shared" si="15"/>
        <v>77198.975000000006</v>
      </c>
      <c r="S198" s="46">
        <v>68256</v>
      </c>
      <c r="T198" s="36">
        <f t="shared" si="16"/>
        <v>0.88419999999999999</v>
      </c>
      <c r="U198" s="37">
        <f t="shared" si="17"/>
        <v>3</v>
      </c>
      <c r="V198" s="33">
        <f t="shared" si="18"/>
        <v>72783</v>
      </c>
      <c r="W198" s="37">
        <f>IF(U198&gt;$F$4,$F$4-$E$4,U198-$E$4)</f>
        <v>1</v>
      </c>
      <c r="X198" s="33">
        <f>ROUND(V198+(V198*$J$4*W198),0)</f>
        <v>73875</v>
      </c>
      <c r="Y198" s="36">
        <f t="shared" si="19"/>
        <v>0.92393908629441623</v>
      </c>
      <c r="Z198" s="31">
        <f t="shared" si="20"/>
        <v>-5619</v>
      </c>
      <c r="AA198" s="35"/>
      <c r="AB198" s="47"/>
      <c r="AC198" s="44"/>
    </row>
    <row r="199" spans="1:29" s="38" customFormat="1">
      <c r="A199" s="48" t="s">
        <v>1315</v>
      </c>
      <c r="B199" s="31" t="s">
        <v>929</v>
      </c>
      <c r="C199" s="31" t="s">
        <v>664</v>
      </c>
      <c r="D199" s="45" t="s">
        <v>1247</v>
      </c>
      <c r="E199" s="31"/>
      <c r="F199" s="32" t="s">
        <v>436</v>
      </c>
      <c r="G199" s="32" t="s">
        <v>722</v>
      </c>
      <c r="H199" s="32"/>
      <c r="I199" s="32" t="s">
        <v>420</v>
      </c>
      <c r="J199" s="32" t="s">
        <v>425</v>
      </c>
      <c r="K199" s="32">
        <v>61160</v>
      </c>
      <c r="L199" s="31">
        <v>2018</v>
      </c>
      <c r="M199" s="31"/>
      <c r="N199" s="31">
        <v>2017</v>
      </c>
      <c r="O199" s="33">
        <v>57725</v>
      </c>
      <c r="P199" s="34" t="s">
        <v>157</v>
      </c>
      <c r="Q199" s="35">
        <f t="shared" si="21"/>
        <v>0</v>
      </c>
      <c r="R199" s="33">
        <f t="shared" si="15"/>
        <v>57725</v>
      </c>
      <c r="S199" s="46">
        <v>60000</v>
      </c>
      <c r="T199" s="36">
        <f t="shared" si="16"/>
        <v>1.0394000000000001</v>
      </c>
      <c r="U199" s="37">
        <f t="shared" si="17"/>
        <v>1</v>
      </c>
      <c r="V199" s="33">
        <f t="shared" si="18"/>
        <v>54423</v>
      </c>
      <c r="W199" s="37">
        <f>IF(U199&gt;$F$6,$F$6-$E$6,U199-$E$6)</f>
        <v>-1</v>
      </c>
      <c r="X199" s="33">
        <f>ROUND(V199+(V199*$J$6*W199),0)</f>
        <v>53607</v>
      </c>
      <c r="Y199" s="36">
        <f t="shared" si="19"/>
        <v>1.119256813475852</v>
      </c>
      <c r="Z199" s="31">
        <f t="shared" si="20"/>
        <v>6393</v>
      </c>
      <c r="AA199" s="35"/>
      <c r="AB199" s="47"/>
      <c r="AC199" s="44"/>
    </row>
    <row r="200" spans="1:29" s="38" customFormat="1">
      <c r="A200" s="48" t="s">
        <v>400</v>
      </c>
      <c r="B200" s="31" t="s">
        <v>929</v>
      </c>
      <c r="C200" s="31" t="s">
        <v>664</v>
      </c>
      <c r="D200" s="45" t="s">
        <v>134</v>
      </c>
      <c r="E200" s="31">
        <v>-0.25</v>
      </c>
      <c r="F200" s="32" t="s">
        <v>436</v>
      </c>
      <c r="G200" s="32" t="s">
        <v>722</v>
      </c>
      <c r="H200" s="32"/>
      <c r="I200" s="32" t="s">
        <v>421</v>
      </c>
      <c r="J200" s="32" t="s">
        <v>426</v>
      </c>
      <c r="K200" s="32">
        <v>61120</v>
      </c>
      <c r="L200" s="31">
        <v>2015</v>
      </c>
      <c r="M200" s="31"/>
      <c r="N200" s="31">
        <v>1981</v>
      </c>
      <c r="O200" s="33">
        <v>100743</v>
      </c>
      <c r="P200" s="34" t="s">
        <v>157</v>
      </c>
      <c r="Q200" s="35">
        <f t="shared" si="21"/>
        <v>-2518.5750000000003</v>
      </c>
      <c r="R200" s="33">
        <f t="shared" si="15"/>
        <v>98224.425000000003</v>
      </c>
      <c r="S200" s="46">
        <v>88403</v>
      </c>
      <c r="T200" s="36">
        <f t="shared" si="16"/>
        <v>0.9</v>
      </c>
      <c r="U200" s="37">
        <f t="shared" si="17"/>
        <v>4</v>
      </c>
      <c r="V200" s="33">
        <f t="shared" si="18"/>
        <v>92606</v>
      </c>
      <c r="W200" s="37">
        <f>IF(U200&gt;$F$2,$F$2+(U200-$F$2)/2-$E$2,U200-$E$2)</f>
        <v>-7</v>
      </c>
      <c r="X200" s="33">
        <f>ROUND(V200+(V200*$J$2*W200),0)</f>
        <v>86124</v>
      </c>
      <c r="Y200" s="36">
        <f t="shared" si="19"/>
        <v>1.0264618457108354</v>
      </c>
      <c r="Z200" s="31">
        <f t="shared" si="20"/>
        <v>2279</v>
      </c>
      <c r="AA200" s="35"/>
      <c r="AB200" s="47"/>
      <c r="AC200" s="44"/>
    </row>
    <row r="201" spans="1:29" s="38" customFormat="1">
      <c r="A201" s="48" t="s">
        <v>565</v>
      </c>
      <c r="B201" s="31" t="s">
        <v>929</v>
      </c>
      <c r="C201" s="31" t="s">
        <v>664</v>
      </c>
      <c r="D201" s="45" t="s">
        <v>861</v>
      </c>
      <c r="E201" s="31">
        <v>-0.25</v>
      </c>
      <c r="F201" s="32" t="s">
        <v>436</v>
      </c>
      <c r="G201" s="32" t="s">
        <v>722</v>
      </c>
      <c r="H201" s="32" t="s">
        <v>205</v>
      </c>
      <c r="I201" s="32" t="s">
        <v>421</v>
      </c>
      <c r="J201" s="32" t="s">
        <v>553</v>
      </c>
      <c r="K201" s="32">
        <v>61140</v>
      </c>
      <c r="L201" s="31">
        <v>2015</v>
      </c>
      <c r="M201" s="31"/>
      <c r="N201" s="31">
        <v>2009</v>
      </c>
      <c r="O201" s="33">
        <v>80827</v>
      </c>
      <c r="P201" s="34" t="s">
        <v>157</v>
      </c>
      <c r="Q201" s="35">
        <f t="shared" si="21"/>
        <v>-2020.6750000000002</v>
      </c>
      <c r="R201" s="33">
        <f t="shared" si="15"/>
        <v>78806.324999999997</v>
      </c>
      <c r="S201" s="46">
        <v>77340</v>
      </c>
      <c r="T201" s="36">
        <f t="shared" si="16"/>
        <v>0.98140000000000005</v>
      </c>
      <c r="U201" s="37">
        <f t="shared" si="17"/>
        <v>4</v>
      </c>
      <c r="V201" s="33">
        <f t="shared" si="18"/>
        <v>74299</v>
      </c>
      <c r="W201" s="37">
        <f>IF(U201&gt;$F$3,$F$3-$E$3,U201-$E$3)</f>
        <v>1</v>
      </c>
      <c r="X201" s="33">
        <f>ROUND(V201+(V201*$J$3*W201),0)</f>
        <v>75413</v>
      </c>
      <c r="Y201" s="36">
        <f t="shared" si="19"/>
        <v>1.0255526235529684</v>
      </c>
      <c r="Z201" s="31">
        <f t="shared" si="20"/>
        <v>1927</v>
      </c>
      <c r="AA201" s="35"/>
      <c r="AB201" s="47"/>
      <c r="AC201" s="44"/>
    </row>
    <row r="202" spans="1:29" s="38" customFormat="1">
      <c r="A202" s="48" t="s">
        <v>475</v>
      </c>
      <c r="B202" s="31" t="s">
        <v>929</v>
      </c>
      <c r="C202" s="31" t="s">
        <v>664</v>
      </c>
      <c r="D202" s="45" t="s">
        <v>144</v>
      </c>
      <c r="E202" s="31">
        <v>0.75</v>
      </c>
      <c r="F202" s="32" t="s">
        <v>435</v>
      </c>
      <c r="G202" s="32" t="s">
        <v>722</v>
      </c>
      <c r="H202" s="32"/>
      <c r="I202" s="32" t="s">
        <v>421</v>
      </c>
      <c r="J202" s="32" t="s">
        <v>553</v>
      </c>
      <c r="K202" s="32">
        <v>61140</v>
      </c>
      <c r="L202" s="31">
        <v>2013</v>
      </c>
      <c r="M202" s="31"/>
      <c r="N202" s="31">
        <v>2008</v>
      </c>
      <c r="O202" s="33">
        <v>80827</v>
      </c>
      <c r="P202" s="34" t="s">
        <v>157</v>
      </c>
      <c r="Q202" s="35">
        <f t="shared" si="21"/>
        <v>6062.0250000000005</v>
      </c>
      <c r="R202" s="33">
        <f t="shared" ref="R202:R267" si="22">O202+Q202</f>
        <v>86889.024999999994</v>
      </c>
      <c r="S202" s="46">
        <v>80915</v>
      </c>
      <c r="T202" s="36">
        <f t="shared" ref="T202:T267" si="23">IF(R202=0,0,ROUND(S202/R202,4))</f>
        <v>0.93120000000000003</v>
      </c>
      <c r="U202" s="37">
        <f t="shared" ref="U202:U267" si="24">2019-L202+M202</f>
        <v>6</v>
      </c>
      <c r="V202" s="33">
        <f t="shared" ref="V202:V267" si="25">ROUND(R202*0.9428,0)</f>
        <v>81919</v>
      </c>
      <c r="W202" s="37">
        <f>IF(U202&gt;$F$3,$F$3-$E$3,U202-$E$3)</f>
        <v>3</v>
      </c>
      <c r="X202" s="33">
        <f>ROUND(V202+(V202*$J$3*W202),0)</f>
        <v>85605</v>
      </c>
      <c r="Y202" s="36">
        <f t="shared" ref="Y202:Y267" si="26">S202/X202</f>
        <v>0.94521348052099763</v>
      </c>
      <c r="Z202" s="31">
        <f t="shared" ref="Z202:Z267" si="27">IF(X202=0,0,+S202-X202)</f>
        <v>-4690</v>
      </c>
      <c r="AA202" s="35"/>
      <c r="AB202" s="47"/>
      <c r="AC202" s="44"/>
    </row>
    <row r="203" spans="1:29" s="38" customFormat="1">
      <c r="A203" s="48" t="s">
        <v>1241</v>
      </c>
      <c r="B203" s="31" t="s">
        <v>929</v>
      </c>
      <c r="C203" s="31" t="s">
        <v>664</v>
      </c>
      <c r="D203" s="45" t="s">
        <v>1242</v>
      </c>
      <c r="E203" s="31">
        <v>0.75</v>
      </c>
      <c r="F203" s="32" t="s">
        <v>435</v>
      </c>
      <c r="G203" s="32" t="s">
        <v>722</v>
      </c>
      <c r="H203" s="32"/>
      <c r="I203" s="32" t="s">
        <v>422</v>
      </c>
      <c r="J203" s="32" t="s">
        <v>424</v>
      </c>
      <c r="K203" s="32">
        <v>61150</v>
      </c>
      <c r="L203" s="31">
        <v>2018</v>
      </c>
      <c r="M203" s="31">
        <v>1</v>
      </c>
      <c r="N203" s="31">
        <v>2018</v>
      </c>
      <c r="O203" s="33">
        <v>71813</v>
      </c>
      <c r="P203" s="34" t="s">
        <v>157</v>
      </c>
      <c r="Q203" s="35">
        <f t="shared" si="21"/>
        <v>5385.9750000000004</v>
      </c>
      <c r="R203" s="33">
        <f t="shared" si="22"/>
        <v>77198.975000000006</v>
      </c>
      <c r="S203" s="46">
        <v>75000</v>
      </c>
      <c r="T203" s="36">
        <f t="shared" si="23"/>
        <v>0.97150000000000003</v>
      </c>
      <c r="U203" s="37">
        <f t="shared" si="24"/>
        <v>2</v>
      </c>
      <c r="V203" s="33">
        <f t="shared" si="25"/>
        <v>72783</v>
      </c>
      <c r="W203" s="37">
        <f>IF(U203&gt;$F$4,$F$4-$E$4,U203-$E$4)</f>
        <v>0</v>
      </c>
      <c r="X203" s="33">
        <f>ROUND(V203+(V203*$J$4*W203),0)</f>
        <v>72783</v>
      </c>
      <c r="Y203" s="36">
        <f t="shared" si="26"/>
        <v>1.030460409711059</v>
      </c>
      <c r="Z203" s="31">
        <f t="shared" si="27"/>
        <v>2217</v>
      </c>
      <c r="AA203" s="35"/>
      <c r="AB203" s="47"/>
      <c r="AC203" s="44"/>
    </row>
    <row r="204" spans="1:29" s="38" customFormat="1">
      <c r="A204" s="48" t="s">
        <v>1116</v>
      </c>
      <c r="B204" s="31" t="s">
        <v>929</v>
      </c>
      <c r="C204" s="31" t="s">
        <v>1322</v>
      </c>
      <c r="D204" s="45" t="s">
        <v>1117</v>
      </c>
      <c r="E204" s="31"/>
      <c r="F204" s="32" t="s">
        <v>435</v>
      </c>
      <c r="G204" s="32" t="s">
        <v>722</v>
      </c>
      <c r="H204" s="32"/>
      <c r="I204" s="32" t="s">
        <v>422</v>
      </c>
      <c r="J204" s="32" t="s">
        <v>424</v>
      </c>
      <c r="K204" s="32">
        <v>61150</v>
      </c>
      <c r="L204" s="31">
        <v>2017</v>
      </c>
      <c r="M204" s="31"/>
      <c r="N204" s="31">
        <v>2017</v>
      </c>
      <c r="O204" s="33">
        <v>84879</v>
      </c>
      <c r="P204" s="34" t="s">
        <v>155</v>
      </c>
      <c r="Q204" s="35">
        <f t="shared" si="21"/>
        <v>0</v>
      </c>
      <c r="R204" s="33">
        <f t="shared" si="22"/>
        <v>84879</v>
      </c>
      <c r="S204" s="46">
        <v>80242</v>
      </c>
      <c r="T204" s="36">
        <f t="shared" si="23"/>
        <v>0.94540000000000002</v>
      </c>
      <c r="U204" s="37">
        <f t="shared" si="24"/>
        <v>2</v>
      </c>
      <c r="V204" s="33">
        <f t="shared" si="25"/>
        <v>80024</v>
      </c>
      <c r="W204" s="37">
        <f>IF(U204&gt;$F$4,$F$4-$E$4,U204-$E$4)</f>
        <v>0</v>
      </c>
      <c r="X204" s="33">
        <f>ROUND(V204+(V204*$J$4*W204),0)</f>
        <v>80024</v>
      </c>
      <c r="Y204" s="36">
        <f t="shared" si="26"/>
        <v>1.0027241827451765</v>
      </c>
      <c r="Z204" s="31">
        <f t="shared" si="27"/>
        <v>218</v>
      </c>
      <c r="AA204" s="35"/>
      <c r="AB204" s="47"/>
      <c r="AC204" s="44"/>
    </row>
    <row r="205" spans="1:29" s="38" customFormat="1">
      <c r="A205" s="48" t="s">
        <v>974</v>
      </c>
      <c r="B205" s="31" t="s">
        <v>929</v>
      </c>
      <c r="C205" s="31" t="s">
        <v>1322</v>
      </c>
      <c r="D205" s="45" t="s">
        <v>975</v>
      </c>
      <c r="E205" s="31"/>
      <c r="F205" s="32" t="s">
        <v>435</v>
      </c>
      <c r="G205" s="32" t="s">
        <v>722</v>
      </c>
      <c r="H205" s="32"/>
      <c r="I205" s="32" t="s">
        <v>422</v>
      </c>
      <c r="J205" s="32" t="s">
        <v>424</v>
      </c>
      <c r="K205" s="32">
        <v>61150</v>
      </c>
      <c r="L205" s="31">
        <v>2015</v>
      </c>
      <c r="M205" s="31">
        <v>1</v>
      </c>
      <c r="N205" s="31">
        <v>2015</v>
      </c>
      <c r="O205" s="33">
        <v>84879</v>
      </c>
      <c r="P205" s="34" t="s">
        <v>155</v>
      </c>
      <c r="Q205" s="35">
        <f t="shared" si="21"/>
        <v>0</v>
      </c>
      <c r="R205" s="33">
        <f t="shared" si="22"/>
        <v>84879</v>
      </c>
      <c r="S205" s="46">
        <v>76232</v>
      </c>
      <c r="T205" s="36">
        <f t="shared" si="23"/>
        <v>0.89810000000000001</v>
      </c>
      <c r="U205" s="37">
        <f t="shared" si="24"/>
        <v>5</v>
      </c>
      <c r="V205" s="33">
        <f t="shared" si="25"/>
        <v>80024</v>
      </c>
      <c r="W205" s="37">
        <f>IF(U205&gt;$F$4,$F$4-$E$4,U205-$E$4)</f>
        <v>3</v>
      </c>
      <c r="X205" s="33">
        <f>ROUND(V205+(V205*$J$4*W205),0)</f>
        <v>83625</v>
      </c>
      <c r="Y205" s="36">
        <f t="shared" si="26"/>
        <v>0.91159342301943203</v>
      </c>
      <c r="Z205" s="31">
        <f t="shared" si="27"/>
        <v>-7393</v>
      </c>
      <c r="AA205" s="35"/>
      <c r="AB205" s="47"/>
      <c r="AC205" s="44"/>
    </row>
    <row r="206" spans="1:29" s="38" customFormat="1">
      <c r="A206" s="48" t="s">
        <v>252</v>
      </c>
      <c r="B206" s="31" t="s">
        <v>929</v>
      </c>
      <c r="C206" s="31" t="s">
        <v>1322</v>
      </c>
      <c r="D206" s="45" t="s">
        <v>0</v>
      </c>
      <c r="E206" s="31"/>
      <c r="F206" s="32" t="s">
        <v>435</v>
      </c>
      <c r="G206" s="32" t="s">
        <v>722</v>
      </c>
      <c r="H206" s="32"/>
      <c r="I206" s="32" t="s">
        <v>421</v>
      </c>
      <c r="J206" s="32" t="s">
        <v>426</v>
      </c>
      <c r="K206" s="32">
        <v>61120</v>
      </c>
      <c r="L206" s="31">
        <v>2015</v>
      </c>
      <c r="M206" s="31"/>
      <c r="N206" s="31">
        <v>1996</v>
      </c>
      <c r="O206" s="33">
        <v>118201</v>
      </c>
      <c r="P206" s="34" t="s">
        <v>155</v>
      </c>
      <c r="Q206" s="35">
        <f t="shared" si="21"/>
        <v>0</v>
      </c>
      <c r="R206" s="33">
        <f t="shared" si="22"/>
        <v>118201</v>
      </c>
      <c r="S206" s="46">
        <v>98193</v>
      </c>
      <c r="T206" s="36">
        <f t="shared" si="23"/>
        <v>0.83069999999999999</v>
      </c>
      <c r="U206" s="37">
        <f t="shared" si="24"/>
        <v>4</v>
      </c>
      <c r="V206" s="33">
        <f t="shared" si="25"/>
        <v>111440</v>
      </c>
      <c r="W206" s="37">
        <f>IF(U206&gt;$F$2,$F$2+(U206-$F$2)/2-$E$2,U206-$E$2)</f>
        <v>-7</v>
      </c>
      <c r="X206" s="33">
        <f>ROUND(V206+(V206*$J$2*W206),0)</f>
        <v>103639</v>
      </c>
      <c r="Y206" s="36">
        <f t="shared" si="26"/>
        <v>0.94745221393490864</v>
      </c>
      <c r="Z206" s="31">
        <f t="shared" si="27"/>
        <v>-5446</v>
      </c>
      <c r="AA206" s="35"/>
      <c r="AB206" s="47"/>
      <c r="AC206" s="44"/>
    </row>
    <row r="207" spans="1:29" s="38" customFormat="1">
      <c r="A207" s="48" t="s">
        <v>564</v>
      </c>
      <c r="B207" s="31" t="s">
        <v>929</v>
      </c>
      <c r="C207" s="31" t="s">
        <v>1322</v>
      </c>
      <c r="D207" s="45" t="s">
        <v>692</v>
      </c>
      <c r="E207" s="31">
        <v>-0.25</v>
      </c>
      <c r="F207" s="32" t="s">
        <v>443</v>
      </c>
      <c r="G207" s="32" t="s">
        <v>722</v>
      </c>
      <c r="H207" s="32"/>
      <c r="I207" s="32" t="s">
        <v>420</v>
      </c>
      <c r="J207" s="32" t="s">
        <v>425</v>
      </c>
      <c r="K207" s="32">
        <v>61160</v>
      </c>
      <c r="L207" s="31">
        <v>2009</v>
      </c>
      <c r="M207" s="31"/>
      <c r="N207" s="31">
        <v>2009</v>
      </c>
      <c r="O207" s="33">
        <v>66305</v>
      </c>
      <c r="P207" s="34" t="s">
        <v>155</v>
      </c>
      <c r="Q207" s="35">
        <f t="shared" si="21"/>
        <v>-1657.625</v>
      </c>
      <c r="R207" s="33">
        <f t="shared" si="22"/>
        <v>64647.375</v>
      </c>
      <c r="S207" s="46">
        <v>71697</v>
      </c>
      <c r="T207" s="36">
        <f t="shared" si="23"/>
        <v>1.109</v>
      </c>
      <c r="U207" s="37">
        <f t="shared" si="24"/>
        <v>10</v>
      </c>
      <c r="V207" s="33">
        <f t="shared" si="25"/>
        <v>60950</v>
      </c>
      <c r="W207" s="37">
        <f>IF(U207&gt;$F$6,$F$6-$E$6,U207-$E$6)</f>
        <v>4</v>
      </c>
      <c r="X207" s="33">
        <f>ROUND(V207+(V207*$J$6*W207),0)</f>
        <v>64607</v>
      </c>
      <c r="Y207" s="36">
        <f t="shared" si="26"/>
        <v>1.109740430603495</v>
      </c>
      <c r="Z207" s="31">
        <f t="shared" si="27"/>
        <v>7090</v>
      </c>
      <c r="AA207" s="35"/>
      <c r="AB207" s="47"/>
      <c r="AC207" s="44"/>
    </row>
    <row r="208" spans="1:29" s="38" customFormat="1">
      <c r="A208" s="48" t="s">
        <v>871</v>
      </c>
      <c r="B208" s="31" t="s">
        <v>929</v>
      </c>
      <c r="C208" s="31" t="s">
        <v>1322</v>
      </c>
      <c r="D208" s="45" t="s">
        <v>872</v>
      </c>
      <c r="E208" s="31">
        <v>-0.5</v>
      </c>
      <c r="F208" s="32" t="s">
        <v>436</v>
      </c>
      <c r="G208" s="32" t="s">
        <v>722</v>
      </c>
      <c r="H208" s="32"/>
      <c r="I208" s="32" t="s">
        <v>420</v>
      </c>
      <c r="J208" s="32" t="s">
        <v>425</v>
      </c>
      <c r="K208" s="32">
        <v>61160</v>
      </c>
      <c r="L208" s="31">
        <v>2015</v>
      </c>
      <c r="M208" s="31"/>
      <c r="N208" s="31">
        <v>2015</v>
      </c>
      <c r="O208" s="33">
        <v>66305</v>
      </c>
      <c r="P208" s="34" t="s">
        <v>155</v>
      </c>
      <c r="Q208" s="35">
        <f t="shared" si="21"/>
        <v>-3315.25</v>
      </c>
      <c r="R208" s="33">
        <f t="shared" si="22"/>
        <v>62989.75</v>
      </c>
      <c r="S208" s="46">
        <v>66805</v>
      </c>
      <c r="T208" s="36">
        <f t="shared" si="23"/>
        <v>1.0606</v>
      </c>
      <c r="U208" s="37">
        <f t="shared" si="24"/>
        <v>4</v>
      </c>
      <c r="V208" s="33">
        <f t="shared" si="25"/>
        <v>59387</v>
      </c>
      <c r="W208" s="37">
        <f>IF(U208&gt;$F$6,$F$6-$E$6,U208-$E$6)</f>
        <v>2</v>
      </c>
      <c r="X208" s="33">
        <f>ROUND(V208+(V208*$J$6*W208),0)</f>
        <v>61169</v>
      </c>
      <c r="Y208" s="36">
        <f t="shared" si="26"/>
        <v>1.0921381745655478</v>
      </c>
      <c r="Z208" s="31">
        <f t="shared" si="27"/>
        <v>5636</v>
      </c>
      <c r="AA208" s="35"/>
      <c r="AB208" s="47"/>
      <c r="AC208" s="44"/>
    </row>
    <row r="209" spans="1:41" s="38" customFormat="1">
      <c r="A209" s="48" t="s">
        <v>1006</v>
      </c>
      <c r="B209" s="31" t="s">
        <v>929</v>
      </c>
      <c r="C209" s="31" t="s">
        <v>1322</v>
      </c>
      <c r="D209" s="45" t="s">
        <v>1007</v>
      </c>
      <c r="E209" s="31"/>
      <c r="F209" s="32" t="s">
        <v>435</v>
      </c>
      <c r="G209" s="32" t="s">
        <v>722</v>
      </c>
      <c r="H209" s="32" t="s">
        <v>205</v>
      </c>
      <c r="I209" s="32" t="s">
        <v>422</v>
      </c>
      <c r="J209" s="32" t="s">
        <v>424</v>
      </c>
      <c r="K209" s="32">
        <v>61150</v>
      </c>
      <c r="L209" s="31">
        <v>2016</v>
      </c>
      <c r="M209" s="31">
        <v>2</v>
      </c>
      <c r="N209" s="31">
        <v>2016</v>
      </c>
      <c r="O209" s="33">
        <v>84879</v>
      </c>
      <c r="P209" s="34" t="s">
        <v>155</v>
      </c>
      <c r="Q209" s="35">
        <f t="shared" si="21"/>
        <v>0</v>
      </c>
      <c r="R209" s="33">
        <f t="shared" si="22"/>
        <v>84879</v>
      </c>
      <c r="S209" s="46">
        <v>79807</v>
      </c>
      <c r="T209" s="36">
        <f t="shared" si="23"/>
        <v>0.94020000000000004</v>
      </c>
      <c r="U209" s="37">
        <f t="shared" si="24"/>
        <v>5</v>
      </c>
      <c r="V209" s="33">
        <f t="shared" si="25"/>
        <v>80024</v>
      </c>
      <c r="W209" s="37">
        <f>IF(U209&gt;$F$4,$F$4-$E$4,U209-$E$4)</f>
        <v>3</v>
      </c>
      <c r="X209" s="33">
        <f>ROUND(V209+(V209*$J$4*W209),0)</f>
        <v>83625</v>
      </c>
      <c r="Y209" s="36">
        <f t="shared" si="26"/>
        <v>0.95434379671150971</v>
      </c>
      <c r="Z209" s="31">
        <f t="shared" si="27"/>
        <v>-3818</v>
      </c>
      <c r="AA209" s="35"/>
      <c r="AB209" s="47"/>
      <c r="AC209" s="44"/>
    </row>
    <row r="210" spans="1:41" s="38" customFormat="1">
      <c r="A210" s="48" t="s">
        <v>677</v>
      </c>
      <c r="B210" s="31" t="s">
        <v>929</v>
      </c>
      <c r="C210" s="31" t="s">
        <v>1322</v>
      </c>
      <c r="D210" s="45" t="s">
        <v>678</v>
      </c>
      <c r="E210" s="31"/>
      <c r="F210" s="32" t="s">
        <v>435</v>
      </c>
      <c r="G210" s="32" t="s">
        <v>722</v>
      </c>
      <c r="H210" s="32"/>
      <c r="I210" s="32" t="s">
        <v>422</v>
      </c>
      <c r="J210" s="32" t="s">
        <v>424</v>
      </c>
      <c r="K210" s="32">
        <v>61150</v>
      </c>
      <c r="L210" s="31">
        <v>2018</v>
      </c>
      <c r="M210" s="31"/>
      <c r="N210" s="31">
        <v>2001</v>
      </c>
      <c r="O210" s="33">
        <v>84879</v>
      </c>
      <c r="P210" s="34" t="s">
        <v>155</v>
      </c>
      <c r="Q210" s="35">
        <f t="shared" si="21"/>
        <v>0</v>
      </c>
      <c r="R210" s="33">
        <f t="shared" si="22"/>
        <v>84879</v>
      </c>
      <c r="S210" s="46">
        <v>58993</v>
      </c>
      <c r="T210" s="36">
        <f t="shared" si="23"/>
        <v>0.69499999999999995</v>
      </c>
      <c r="U210" s="37">
        <f t="shared" si="24"/>
        <v>1</v>
      </c>
      <c r="V210" s="33">
        <f t="shared" si="25"/>
        <v>80024</v>
      </c>
      <c r="W210" s="37">
        <f>IF(U210&gt;$F$4,$F$4-$E$4,U210-$E$4)</f>
        <v>-1</v>
      </c>
      <c r="X210" s="33">
        <f>ROUND(V210+(V210*$J$4*W210),0)</f>
        <v>78824</v>
      </c>
      <c r="Y210" s="36">
        <f t="shared" si="26"/>
        <v>0.74841418857200848</v>
      </c>
      <c r="Z210" s="31">
        <f t="shared" si="27"/>
        <v>-19831</v>
      </c>
      <c r="AA210" s="35"/>
      <c r="AB210" s="47"/>
      <c r="AC210" s="44"/>
    </row>
    <row r="211" spans="1:41" s="38" customFormat="1">
      <c r="A211" s="48" t="s">
        <v>836</v>
      </c>
      <c r="B211" s="31" t="s">
        <v>929</v>
      </c>
      <c r="C211" s="31" t="s">
        <v>1322</v>
      </c>
      <c r="D211" s="45" t="s">
        <v>920</v>
      </c>
      <c r="E211" s="31"/>
      <c r="F211" s="32" t="s">
        <v>435</v>
      </c>
      <c r="G211" s="32" t="s">
        <v>722</v>
      </c>
      <c r="H211" s="32"/>
      <c r="I211" s="32" t="s">
        <v>422</v>
      </c>
      <c r="J211" s="32" t="s">
        <v>424</v>
      </c>
      <c r="K211" s="32">
        <v>61150</v>
      </c>
      <c r="L211" s="31">
        <v>2014</v>
      </c>
      <c r="M211" s="31"/>
      <c r="N211" s="31">
        <v>2014</v>
      </c>
      <c r="O211" s="33">
        <v>84879</v>
      </c>
      <c r="P211" s="34" t="s">
        <v>155</v>
      </c>
      <c r="Q211" s="35">
        <f t="shared" si="21"/>
        <v>0</v>
      </c>
      <c r="R211" s="33">
        <f t="shared" si="22"/>
        <v>84879</v>
      </c>
      <c r="S211" s="46">
        <v>76662</v>
      </c>
      <c r="T211" s="36">
        <f t="shared" si="23"/>
        <v>0.9032</v>
      </c>
      <c r="U211" s="37">
        <f t="shared" si="24"/>
        <v>5</v>
      </c>
      <c r="V211" s="33">
        <f t="shared" si="25"/>
        <v>80024</v>
      </c>
      <c r="W211" s="37">
        <f>IF(U211&gt;$F$4,$F$4-$E$4,U211-$E$4)</f>
        <v>3</v>
      </c>
      <c r="X211" s="33">
        <f>ROUND(V211+(V211*$J$4*W211),0)</f>
        <v>83625</v>
      </c>
      <c r="Y211" s="36">
        <f t="shared" si="26"/>
        <v>0.91673542600896862</v>
      </c>
      <c r="Z211" s="31">
        <f t="shared" si="27"/>
        <v>-6963</v>
      </c>
      <c r="AA211" s="35"/>
      <c r="AB211" s="47"/>
      <c r="AC211" s="44"/>
      <c r="AM211" s="9"/>
      <c r="AN211" s="9"/>
      <c r="AO211" s="9"/>
    </row>
    <row r="212" spans="1:41" s="38" customFormat="1">
      <c r="A212" s="48" t="s">
        <v>464</v>
      </c>
      <c r="B212" s="31" t="s">
        <v>929</v>
      </c>
      <c r="C212" s="31" t="s">
        <v>1322</v>
      </c>
      <c r="D212" s="45" t="s">
        <v>30</v>
      </c>
      <c r="E212" s="31"/>
      <c r="F212" s="32" t="s">
        <v>435</v>
      </c>
      <c r="G212" s="32" t="s">
        <v>722</v>
      </c>
      <c r="H212" s="32"/>
      <c r="I212" s="32" t="s">
        <v>421</v>
      </c>
      <c r="J212" s="32" t="s">
        <v>426</v>
      </c>
      <c r="K212" s="32">
        <v>61120</v>
      </c>
      <c r="L212" s="31">
        <v>2018</v>
      </c>
      <c r="M212" s="31"/>
      <c r="N212" s="31">
        <v>2007</v>
      </c>
      <c r="O212" s="33">
        <v>118201</v>
      </c>
      <c r="P212" s="34" t="s">
        <v>155</v>
      </c>
      <c r="Q212" s="35">
        <f t="shared" si="21"/>
        <v>0</v>
      </c>
      <c r="R212" s="33">
        <f t="shared" si="22"/>
        <v>118201</v>
      </c>
      <c r="S212" s="46">
        <v>93891</v>
      </c>
      <c r="T212" s="36">
        <f t="shared" si="23"/>
        <v>0.79430000000000001</v>
      </c>
      <c r="U212" s="37">
        <f t="shared" si="24"/>
        <v>1</v>
      </c>
      <c r="V212" s="33">
        <f t="shared" si="25"/>
        <v>111440</v>
      </c>
      <c r="W212" s="37">
        <f>IF(U212&gt;$F$2,$F$2+(U212-$F$2)/2-$E$2,U212-$E$2)</f>
        <v>-10</v>
      </c>
      <c r="X212" s="33">
        <f>ROUND(V212+(V212*$J$2*W212),0)</f>
        <v>100296</v>
      </c>
      <c r="Y212" s="36">
        <f t="shared" si="26"/>
        <v>0.93613902847571184</v>
      </c>
      <c r="Z212" s="31">
        <f t="shared" si="27"/>
        <v>-6405</v>
      </c>
      <c r="AA212" s="35"/>
      <c r="AB212" s="47"/>
      <c r="AC212" s="44"/>
    </row>
    <row r="213" spans="1:41" s="38" customFormat="1">
      <c r="A213" s="48" t="s">
        <v>1120</v>
      </c>
      <c r="B213" s="31" t="s">
        <v>929</v>
      </c>
      <c r="C213" s="31" t="s">
        <v>1322</v>
      </c>
      <c r="D213" s="45" t="s">
        <v>1122</v>
      </c>
      <c r="E213" s="31">
        <v>-1</v>
      </c>
      <c r="F213" s="32" t="s">
        <v>816</v>
      </c>
      <c r="G213" s="32" t="s">
        <v>420</v>
      </c>
      <c r="H213" s="32"/>
      <c r="I213" s="32" t="s">
        <v>420</v>
      </c>
      <c r="J213" s="32" t="s">
        <v>425</v>
      </c>
      <c r="K213" s="32">
        <v>61160</v>
      </c>
      <c r="L213" s="31">
        <v>2017</v>
      </c>
      <c r="M213" s="31"/>
      <c r="N213" s="31">
        <v>2017</v>
      </c>
      <c r="O213" s="33">
        <v>66305</v>
      </c>
      <c r="P213" s="34" t="s">
        <v>155</v>
      </c>
      <c r="Q213" s="35">
        <f t="shared" si="21"/>
        <v>-6630.5</v>
      </c>
      <c r="R213" s="33">
        <f t="shared" si="22"/>
        <v>59674.5</v>
      </c>
      <c r="S213" s="46">
        <v>63829</v>
      </c>
      <c r="T213" s="36">
        <f t="shared" si="23"/>
        <v>1.0696000000000001</v>
      </c>
      <c r="U213" s="37">
        <f t="shared" si="24"/>
        <v>2</v>
      </c>
      <c r="V213" s="33">
        <f t="shared" si="25"/>
        <v>56261</v>
      </c>
      <c r="W213" s="37">
        <f>IF(U213&gt;$F$6,$F$6-$E$6,U213-$E$6)</f>
        <v>0</v>
      </c>
      <c r="X213" s="33">
        <f>ROUND(V213+(V213*$J$6*W213),0)</f>
        <v>56261</v>
      </c>
      <c r="Y213" s="36">
        <f t="shared" si="26"/>
        <v>1.1345159168873642</v>
      </c>
      <c r="Z213" s="31">
        <f t="shared" si="27"/>
        <v>7568</v>
      </c>
      <c r="AA213" s="35"/>
      <c r="AB213" s="47"/>
      <c r="AC213" s="44"/>
    </row>
    <row r="214" spans="1:41" s="38" customFormat="1">
      <c r="A214" s="48" t="s">
        <v>679</v>
      </c>
      <c r="B214" s="31" t="s">
        <v>929</v>
      </c>
      <c r="C214" s="31" t="s">
        <v>1322</v>
      </c>
      <c r="D214" s="45" t="s">
        <v>739</v>
      </c>
      <c r="E214" s="31">
        <v>-0.25</v>
      </c>
      <c r="F214" s="32" t="s">
        <v>443</v>
      </c>
      <c r="G214" s="32" t="s">
        <v>722</v>
      </c>
      <c r="H214" s="32"/>
      <c r="I214" s="32" t="s">
        <v>420</v>
      </c>
      <c r="J214" s="32" t="s">
        <v>425</v>
      </c>
      <c r="K214" s="32">
        <v>61160</v>
      </c>
      <c r="L214" s="31">
        <v>2012</v>
      </c>
      <c r="M214" s="31"/>
      <c r="N214" s="31">
        <v>2008</v>
      </c>
      <c r="O214" s="33">
        <v>66305</v>
      </c>
      <c r="P214" s="34" t="s">
        <v>155</v>
      </c>
      <c r="Q214" s="35">
        <f t="shared" si="21"/>
        <v>-1657.625</v>
      </c>
      <c r="R214" s="33">
        <f t="shared" si="22"/>
        <v>64647.375</v>
      </c>
      <c r="S214" s="46">
        <v>67727</v>
      </c>
      <c r="T214" s="36">
        <f t="shared" si="23"/>
        <v>1.0476000000000001</v>
      </c>
      <c r="U214" s="37">
        <f t="shared" si="24"/>
        <v>7</v>
      </c>
      <c r="V214" s="33">
        <f t="shared" si="25"/>
        <v>60950</v>
      </c>
      <c r="W214" s="37">
        <f>IF(U214&gt;$F$6,$F$6-$E$6,U214-$E$6)</f>
        <v>4</v>
      </c>
      <c r="X214" s="33">
        <f>ROUND(V214+(V214*$J$6*W214),0)</f>
        <v>64607</v>
      </c>
      <c r="Y214" s="36">
        <f t="shared" si="26"/>
        <v>1.0482919807451205</v>
      </c>
      <c r="Z214" s="31">
        <f t="shared" si="27"/>
        <v>3120</v>
      </c>
      <c r="AA214" s="35"/>
      <c r="AB214" s="47"/>
      <c r="AC214" s="44"/>
    </row>
    <row r="215" spans="1:41" s="38" customFormat="1">
      <c r="A215" s="48" t="s">
        <v>1261</v>
      </c>
      <c r="B215" s="31" t="s">
        <v>929</v>
      </c>
      <c r="C215" s="31" t="s">
        <v>1322</v>
      </c>
      <c r="D215" s="45" t="s">
        <v>1262</v>
      </c>
      <c r="E215" s="31"/>
      <c r="F215" s="32" t="s">
        <v>435</v>
      </c>
      <c r="G215" s="32" t="s">
        <v>722</v>
      </c>
      <c r="H215" s="32"/>
      <c r="I215" s="32" t="s">
        <v>422</v>
      </c>
      <c r="J215" s="32" t="s">
        <v>424</v>
      </c>
      <c r="K215" s="32">
        <v>61150</v>
      </c>
      <c r="L215" s="31">
        <v>2018</v>
      </c>
      <c r="M215" s="31"/>
      <c r="N215" s="31">
        <v>2001</v>
      </c>
      <c r="O215" s="33">
        <v>84879</v>
      </c>
      <c r="P215" s="34" t="s">
        <v>155</v>
      </c>
      <c r="Q215" s="35">
        <f t="shared" si="21"/>
        <v>0</v>
      </c>
      <c r="R215" s="33">
        <f t="shared" si="22"/>
        <v>84879</v>
      </c>
      <c r="S215" s="46">
        <v>68000</v>
      </c>
      <c r="T215" s="36">
        <f t="shared" si="23"/>
        <v>0.80110000000000003</v>
      </c>
      <c r="U215" s="37">
        <f t="shared" si="24"/>
        <v>1</v>
      </c>
      <c r="V215" s="33">
        <f t="shared" si="25"/>
        <v>80024</v>
      </c>
      <c r="W215" s="37">
        <f>IF(U215&gt;$F$4,$F$4-$E$4,U215-$E$4)</f>
        <v>-1</v>
      </c>
      <c r="X215" s="33">
        <f>ROUND(V215+(V215*$J$4*W215),0)</f>
        <v>78824</v>
      </c>
      <c r="Y215" s="36">
        <f t="shared" si="26"/>
        <v>0.86268141682736221</v>
      </c>
      <c r="Z215" s="31">
        <f t="shared" si="27"/>
        <v>-10824</v>
      </c>
      <c r="AA215" s="35"/>
      <c r="AB215" s="47"/>
      <c r="AC215" s="44"/>
    </row>
    <row r="216" spans="1:41" s="38" customFormat="1">
      <c r="A216" s="48" t="s">
        <v>688</v>
      </c>
      <c r="B216" s="31" t="s">
        <v>929</v>
      </c>
      <c r="C216" s="31" t="s">
        <v>1322</v>
      </c>
      <c r="D216" s="45" t="s">
        <v>689</v>
      </c>
      <c r="E216" s="31">
        <v>-1</v>
      </c>
      <c r="F216" s="32" t="s">
        <v>191</v>
      </c>
      <c r="G216" s="32" t="s">
        <v>420</v>
      </c>
      <c r="H216" s="32"/>
      <c r="I216" s="32" t="s">
        <v>420</v>
      </c>
      <c r="J216" s="32" t="s">
        <v>425</v>
      </c>
      <c r="K216" s="32">
        <v>61160</v>
      </c>
      <c r="L216" s="31">
        <v>2012</v>
      </c>
      <c r="M216" s="31"/>
      <c r="N216" s="31">
        <v>2011</v>
      </c>
      <c r="O216" s="33">
        <v>66305</v>
      </c>
      <c r="P216" s="34" t="s">
        <v>155</v>
      </c>
      <c r="Q216" s="35">
        <f t="shared" si="21"/>
        <v>-6630.5</v>
      </c>
      <c r="R216" s="33">
        <f t="shared" si="22"/>
        <v>59674.5</v>
      </c>
      <c r="S216" s="46">
        <v>61996</v>
      </c>
      <c r="T216" s="36">
        <f t="shared" si="23"/>
        <v>1.0388999999999999</v>
      </c>
      <c r="U216" s="37">
        <f t="shared" si="24"/>
        <v>7</v>
      </c>
      <c r="V216" s="33">
        <f t="shared" si="25"/>
        <v>56261</v>
      </c>
      <c r="W216" s="37">
        <f>IF(U216&gt;$F$6,$F$6-$E$6,U216-$E$6)</f>
        <v>4</v>
      </c>
      <c r="X216" s="33">
        <f>ROUND(V216+(V216*$J$6*W216),0)</f>
        <v>59637</v>
      </c>
      <c r="Y216" s="36">
        <f t="shared" si="26"/>
        <v>1.0395559803477707</v>
      </c>
      <c r="Z216" s="31">
        <f t="shared" si="27"/>
        <v>2359</v>
      </c>
      <c r="AA216" s="35"/>
      <c r="AB216" s="47"/>
      <c r="AC216" s="44"/>
    </row>
    <row r="217" spans="1:41" s="38" customFormat="1">
      <c r="A217" s="48" t="s">
        <v>1263</v>
      </c>
      <c r="B217" s="31" t="s">
        <v>929</v>
      </c>
      <c r="C217" s="31" t="s">
        <v>1322</v>
      </c>
      <c r="D217" s="45" t="s">
        <v>1264</v>
      </c>
      <c r="E217" s="31">
        <v>-0.25</v>
      </c>
      <c r="F217" s="32" t="s">
        <v>436</v>
      </c>
      <c r="G217" s="32" t="s">
        <v>722</v>
      </c>
      <c r="H217" s="32" t="s">
        <v>205</v>
      </c>
      <c r="I217" s="32" t="s">
        <v>420</v>
      </c>
      <c r="J217" s="32" t="s">
        <v>425</v>
      </c>
      <c r="K217" s="32">
        <v>61160</v>
      </c>
      <c r="L217" s="31">
        <v>2018</v>
      </c>
      <c r="M217" s="31"/>
      <c r="N217" s="31">
        <v>2018</v>
      </c>
      <c r="O217" s="33">
        <v>66305</v>
      </c>
      <c r="P217" s="34" t="s">
        <v>155</v>
      </c>
      <c r="Q217" s="35">
        <f t="shared" si="21"/>
        <v>-1657.625</v>
      </c>
      <c r="R217" s="33">
        <f t="shared" si="22"/>
        <v>64647.375</v>
      </c>
      <c r="S217" s="46">
        <v>58000</v>
      </c>
      <c r="T217" s="36">
        <f t="shared" si="23"/>
        <v>0.8972</v>
      </c>
      <c r="U217" s="37">
        <f t="shared" si="24"/>
        <v>1</v>
      </c>
      <c r="V217" s="33">
        <f t="shared" si="25"/>
        <v>60950</v>
      </c>
      <c r="W217" s="37">
        <f>IF(U217&gt;$F$6,$F$6-$E$6,U217-$E$6)</f>
        <v>-1</v>
      </c>
      <c r="X217" s="33">
        <f>ROUND(V217+(V217*$J$6*W217),0)</f>
        <v>60036</v>
      </c>
      <c r="Y217" s="36">
        <f t="shared" si="26"/>
        <v>0.96608701445799183</v>
      </c>
      <c r="Z217" s="31">
        <f t="shared" si="27"/>
        <v>-2036</v>
      </c>
      <c r="AA217" s="35"/>
      <c r="AB217" s="47"/>
      <c r="AC217" s="44"/>
    </row>
    <row r="218" spans="1:41" s="38" customFormat="1">
      <c r="A218" s="48" t="s">
        <v>1160</v>
      </c>
      <c r="B218" s="31" t="s">
        <v>929</v>
      </c>
      <c r="C218" s="31" t="s">
        <v>1322</v>
      </c>
      <c r="D218" s="45" t="s">
        <v>1161</v>
      </c>
      <c r="E218" s="31"/>
      <c r="F218" s="32" t="s">
        <v>436</v>
      </c>
      <c r="G218" s="32" t="s">
        <v>420</v>
      </c>
      <c r="H218" s="32"/>
      <c r="I218" s="32" t="s">
        <v>420</v>
      </c>
      <c r="J218" s="32" t="s">
        <v>425</v>
      </c>
      <c r="K218" s="32">
        <v>61160</v>
      </c>
      <c r="L218" s="31">
        <v>2017</v>
      </c>
      <c r="M218" s="31"/>
      <c r="N218" s="31">
        <v>2017</v>
      </c>
      <c r="O218" s="33">
        <v>66305</v>
      </c>
      <c r="P218" s="34" t="s">
        <v>155</v>
      </c>
      <c r="Q218" s="35">
        <f t="shared" si="21"/>
        <v>0</v>
      </c>
      <c r="R218" s="33">
        <f t="shared" si="22"/>
        <v>66305</v>
      </c>
      <c r="S218" s="46">
        <v>77213</v>
      </c>
      <c r="T218" s="36">
        <f t="shared" si="23"/>
        <v>1.1645000000000001</v>
      </c>
      <c r="U218" s="37">
        <f t="shared" si="24"/>
        <v>2</v>
      </c>
      <c r="V218" s="33">
        <f t="shared" si="25"/>
        <v>62512</v>
      </c>
      <c r="W218" s="37">
        <f>IF(U218&gt;$F$6,$F$6-$E$6,U218-$E$6)</f>
        <v>0</v>
      </c>
      <c r="X218" s="33">
        <f>ROUND(V218+(V218*$J$6*W218),0)</f>
        <v>62512</v>
      </c>
      <c r="Y218" s="36">
        <f t="shared" si="26"/>
        <v>1.2351708471973382</v>
      </c>
      <c r="Z218" s="31">
        <f t="shared" si="27"/>
        <v>14701</v>
      </c>
      <c r="AA218" s="35"/>
      <c r="AB218" s="47"/>
      <c r="AC218" s="44"/>
    </row>
    <row r="219" spans="1:41" s="38" customFormat="1">
      <c r="A219" s="48" t="s">
        <v>592</v>
      </c>
      <c r="B219" s="31" t="s">
        <v>929</v>
      </c>
      <c r="C219" s="31" t="s">
        <v>1322</v>
      </c>
      <c r="D219" s="45" t="s">
        <v>593</v>
      </c>
      <c r="E219" s="31">
        <v>-1</v>
      </c>
      <c r="F219" s="32" t="s">
        <v>191</v>
      </c>
      <c r="G219" s="32" t="s">
        <v>420</v>
      </c>
      <c r="H219" s="32"/>
      <c r="I219" s="32" t="s">
        <v>420</v>
      </c>
      <c r="J219" s="32" t="s">
        <v>425</v>
      </c>
      <c r="K219" s="32">
        <v>61160</v>
      </c>
      <c r="L219" s="31">
        <v>2007</v>
      </c>
      <c r="M219" s="31"/>
      <c r="N219" s="31">
        <v>2007</v>
      </c>
      <c r="O219" s="33">
        <v>66305</v>
      </c>
      <c r="P219" s="34" t="s">
        <v>155</v>
      </c>
      <c r="Q219" s="35">
        <f t="shared" si="21"/>
        <v>-6630.5</v>
      </c>
      <c r="R219" s="33">
        <f t="shared" si="22"/>
        <v>59674.5</v>
      </c>
      <c r="S219" s="46">
        <v>62840</v>
      </c>
      <c r="T219" s="36">
        <f t="shared" si="23"/>
        <v>1.0529999999999999</v>
      </c>
      <c r="U219" s="37">
        <f t="shared" si="24"/>
        <v>12</v>
      </c>
      <c r="V219" s="33">
        <f t="shared" si="25"/>
        <v>56261</v>
      </c>
      <c r="W219" s="37">
        <f>IF(U219&gt;$F$6,$F$6-$E$6,U219-$E$6)</f>
        <v>4</v>
      </c>
      <c r="X219" s="33">
        <f>ROUND(V219+(V219*$J$6*W219),0)</f>
        <v>59637</v>
      </c>
      <c r="Y219" s="36">
        <f t="shared" si="26"/>
        <v>1.0537082683568926</v>
      </c>
      <c r="Z219" s="31">
        <f t="shared" si="27"/>
        <v>3203</v>
      </c>
      <c r="AA219" s="35"/>
      <c r="AB219" s="47"/>
      <c r="AC219" s="44"/>
    </row>
    <row r="220" spans="1:41" s="38" customFormat="1">
      <c r="A220" s="48" t="s">
        <v>368</v>
      </c>
      <c r="B220" s="31" t="s">
        <v>929</v>
      </c>
      <c r="C220" s="31" t="s">
        <v>1322</v>
      </c>
      <c r="D220" s="45" t="s">
        <v>103</v>
      </c>
      <c r="E220" s="31"/>
      <c r="F220" s="32" t="s">
        <v>435</v>
      </c>
      <c r="G220" s="32" t="s">
        <v>722</v>
      </c>
      <c r="H220" s="32"/>
      <c r="I220" s="32" t="s">
        <v>421</v>
      </c>
      <c r="J220" s="32" t="s">
        <v>426</v>
      </c>
      <c r="K220" s="32">
        <v>61120</v>
      </c>
      <c r="L220" s="31">
        <v>2014</v>
      </c>
      <c r="M220" s="31"/>
      <c r="N220" s="31">
        <v>2003</v>
      </c>
      <c r="O220" s="33">
        <v>118201</v>
      </c>
      <c r="P220" s="34" t="s">
        <v>155</v>
      </c>
      <c r="Q220" s="35">
        <f t="shared" si="21"/>
        <v>0</v>
      </c>
      <c r="R220" s="33">
        <f t="shared" si="22"/>
        <v>118201</v>
      </c>
      <c r="S220" s="46">
        <v>101983</v>
      </c>
      <c r="T220" s="36">
        <f t="shared" si="23"/>
        <v>0.86280000000000001</v>
      </c>
      <c r="U220" s="37">
        <f t="shared" si="24"/>
        <v>5</v>
      </c>
      <c r="V220" s="33">
        <f t="shared" si="25"/>
        <v>111440</v>
      </c>
      <c r="W220" s="37">
        <f>IF(U220&gt;$F$2,$F$2+(U220-$F$2)/2-$E$2,U220-$E$2)</f>
        <v>-6</v>
      </c>
      <c r="X220" s="33">
        <f>ROUND(V220+(V220*$J$2*W220),0)</f>
        <v>104754</v>
      </c>
      <c r="Y220" s="36">
        <f t="shared" si="26"/>
        <v>0.97354754949691658</v>
      </c>
      <c r="Z220" s="31">
        <f t="shared" si="27"/>
        <v>-2771</v>
      </c>
      <c r="AA220" s="35"/>
      <c r="AB220" s="47"/>
      <c r="AC220" s="44"/>
    </row>
    <row r="221" spans="1:41" s="38" customFormat="1">
      <c r="A221" s="48" t="s">
        <v>1008</v>
      </c>
      <c r="B221" s="31" t="s">
        <v>929</v>
      </c>
      <c r="C221" s="31" t="s">
        <v>1322</v>
      </c>
      <c r="D221" s="45" t="s">
        <v>1009</v>
      </c>
      <c r="E221" s="31">
        <v>-0.25</v>
      </c>
      <c r="F221" s="32" t="s">
        <v>437</v>
      </c>
      <c r="G221" s="32" t="s">
        <v>722</v>
      </c>
      <c r="H221" s="32" t="s">
        <v>205</v>
      </c>
      <c r="I221" s="32" t="s">
        <v>420</v>
      </c>
      <c r="J221" s="32" t="s">
        <v>425</v>
      </c>
      <c r="K221" s="32">
        <v>61160</v>
      </c>
      <c r="L221" s="31">
        <v>2016</v>
      </c>
      <c r="M221" s="31"/>
      <c r="N221" s="31">
        <v>2016</v>
      </c>
      <c r="O221" s="33">
        <v>66305</v>
      </c>
      <c r="P221" s="34" t="s">
        <v>155</v>
      </c>
      <c r="Q221" s="35">
        <f t="shared" si="21"/>
        <v>-1657.625</v>
      </c>
      <c r="R221" s="33">
        <f t="shared" si="22"/>
        <v>64647.375</v>
      </c>
      <c r="S221" s="46">
        <v>58805</v>
      </c>
      <c r="T221" s="36">
        <f t="shared" si="23"/>
        <v>0.90959999999999996</v>
      </c>
      <c r="U221" s="37">
        <f t="shared" si="24"/>
        <v>3</v>
      </c>
      <c r="V221" s="33">
        <f t="shared" si="25"/>
        <v>60950</v>
      </c>
      <c r="W221" s="37">
        <f>IF(U221&gt;$F$6,$F$6-$E$6,U221-$E$6)</f>
        <v>1</v>
      </c>
      <c r="X221" s="33">
        <f>ROUND(V221+(V221*$J$6*W221),0)</f>
        <v>61864</v>
      </c>
      <c r="Y221" s="36">
        <f t="shared" si="26"/>
        <v>0.9505528255528255</v>
      </c>
      <c r="Z221" s="31">
        <f t="shared" si="27"/>
        <v>-3059</v>
      </c>
      <c r="AA221" s="35"/>
      <c r="AB221" s="47"/>
      <c r="AC221" s="44"/>
    </row>
    <row r="222" spans="1:41" s="38" customFormat="1">
      <c r="A222" s="48" t="s">
        <v>372</v>
      </c>
      <c r="B222" s="31" t="s">
        <v>929</v>
      </c>
      <c r="C222" s="31" t="s">
        <v>1322</v>
      </c>
      <c r="D222" s="45" t="s">
        <v>106</v>
      </c>
      <c r="E222" s="31"/>
      <c r="F222" s="32" t="s">
        <v>435</v>
      </c>
      <c r="G222" s="32" t="s">
        <v>722</v>
      </c>
      <c r="H222" s="32" t="s">
        <v>205</v>
      </c>
      <c r="I222" s="32" t="s">
        <v>421</v>
      </c>
      <c r="J222" s="32" t="s">
        <v>426</v>
      </c>
      <c r="K222" s="32">
        <v>61120</v>
      </c>
      <c r="L222" s="31">
        <v>2010</v>
      </c>
      <c r="M222" s="31"/>
      <c r="N222" s="31">
        <v>2000</v>
      </c>
      <c r="O222" s="33">
        <v>118201</v>
      </c>
      <c r="P222" s="34" t="s">
        <v>155</v>
      </c>
      <c r="Q222" s="35">
        <f t="shared" si="21"/>
        <v>0</v>
      </c>
      <c r="R222" s="33">
        <f t="shared" si="22"/>
        <v>118201</v>
      </c>
      <c r="S222" s="46">
        <v>93785</v>
      </c>
      <c r="T222" s="36">
        <f t="shared" si="23"/>
        <v>0.79339999999999999</v>
      </c>
      <c r="U222" s="37">
        <f t="shared" si="24"/>
        <v>9</v>
      </c>
      <c r="V222" s="33">
        <f t="shared" si="25"/>
        <v>111440</v>
      </c>
      <c r="W222" s="37">
        <f>IF(U222&gt;$F$2,$F$2+(U222-$F$2)/2-$E$2,U222-$E$2)</f>
        <v>-2</v>
      </c>
      <c r="X222" s="33">
        <f>ROUND(V222+(V222*$J$2*W222),0)</f>
        <v>109211</v>
      </c>
      <c r="Y222" s="36">
        <f t="shared" si="26"/>
        <v>0.85875049216653998</v>
      </c>
      <c r="Z222" s="31">
        <f t="shared" si="27"/>
        <v>-15426</v>
      </c>
      <c r="AA222" s="35"/>
      <c r="AB222" s="47"/>
      <c r="AC222" s="44"/>
    </row>
    <row r="223" spans="1:41" s="38" customFormat="1">
      <c r="A223" s="48" t="s">
        <v>1118</v>
      </c>
      <c r="B223" s="31" t="s">
        <v>929</v>
      </c>
      <c r="C223" s="31" t="s">
        <v>1322</v>
      </c>
      <c r="D223" s="45" t="s">
        <v>1119</v>
      </c>
      <c r="E223" s="31">
        <v>-1</v>
      </c>
      <c r="F223" s="32" t="s">
        <v>191</v>
      </c>
      <c r="G223" s="32" t="s">
        <v>420</v>
      </c>
      <c r="H223" s="32"/>
      <c r="I223" s="32" t="s">
        <v>420</v>
      </c>
      <c r="J223" s="32" t="s">
        <v>425</v>
      </c>
      <c r="K223" s="32">
        <v>61160</v>
      </c>
      <c r="L223" s="31">
        <v>2017</v>
      </c>
      <c r="M223" s="31"/>
      <c r="N223" s="31">
        <v>2017</v>
      </c>
      <c r="O223" s="33">
        <v>66305</v>
      </c>
      <c r="P223" s="34" t="s">
        <v>155</v>
      </c>
      <c r="Q223" s="35">
        <f t="shared" si="21"/>
        <v>-6630.5</v>
      </c>
      <c r="R223" s="33">
        <f t="shared" si="22"/>
        <v>59674.5</v>
      </c>
      <c r="S223" s="46">
        <v>61770</v>
      </c>
      <c r="T223" s="36">
        <f t="shared" si="23"/>
        <v>1.0350999999999999</v>
      </c>
      <c r="U223" s="37">
        <f t="shared" si="24"/>
        <v>2</v>
      </c>
      <c r="V223" s="33">
        <f t="shared" si="25"/>
        <v>56261</v>
      </c>
      <c r="W223" s="37">
        <f>IF(U223&gt;$F$6,$F$6-$E$6,U223-$E$6)</f>
        <v>0</v>
      </c>
      <c r="X223" s="33">
        <f>ROUND(V223+(V223*$J$6*W223),0)</f>
        <v>56261</v>
      </c>
      <c r="Y223" s="36">
        <f t="shared" si="26"/>
        <v>1.0979186292458363</v>
      </c>
      <c r="Z223" s="31">
        <f t="shared" si="27"/>
        <v>5509</v>
      </c>
      <c r="AA223" s="35"/>
      <c r="AB223" s="47"/>
      <c r="AC223" s="44"/>
    </row>
    <row r="224" spans="1:41" s="38" customFormat="1">
      <c r="A224" s="48" t="s">
        <v>780</v>
      </c>
      <c r="B224" s="31" t="s">
        <v>929</v>
      </c>
      <c r="C224" s="31" t="s">
        <v>1322</v>
      </c>
      <c r="D224" s="45" t="s">
        <v>874</v>
      </c>
      <c r="E224" s="31">
        <v>-0.25</v>
      </c>
      <c r="F224" s="32" t="s">
        <v>436</v>
      </c>
      <c r="G224" s="32" t="s">
        <v>722</v>
      </c>
      <c r="H224" s="32" t="s">
        <v>205</v>
      </c>
      <c r="I224" s="32" t="s">
        <v>420</v>
      </c>
      <c r="J224" s="32" t="s">
        <v>425</v>
      </c>
      <c r="K224" s="32">
        <v>61160</v>
      </c>
      <c r="L224" s="31">
        <v>2013</v>
      </c>
      <c r="M224" s="31"/>
      <c r="N224" s="31">
        <v>2013</v>
      </c>
      <c r="O224" s="33">
        <v>66305</v>
      </c>
      <c r="P224" s="34" t="s">
        <v>155</v>
      </c>
      <c r="Q224" s="35">
        <f t="shared" si="21"/>
        <v>-1657.625</v>
      </c>
      <c r="R224" s="33">
        <f t="shared" si="22"/>
        <v>64647.375</v>
      </c>
      <c r="S224" s="46">
        <v>54965</v>
      </c>
      <c r="T224" s="36">
        <f t="shared" si="23"/>
        <v>0.85019999999999996</v>
      </c>
      <c r="U224" s="37">
        <f t="shared" si="24"/>
        <v>6</v>
      </c>
      <c r="V224" s="33">
        <f t="shared" si="25"/>
        <v>60950</v>
      </c>
      <c r="W224" s="37">
        <f>IF(U224&gt;$F$6,$F$6-$E$6,U224-$E$6)</f>
        <v>4</v>
      </c>
      <c r="X224" s="33">
        <f>ROUND(V224+(V224*$J$6*W224),0)</f>
        <v>64607</v>
      </c>
      <c r="Y224" s="36">
        <f t="shared" si="26"/>
        <v>0.85075920565882956</v>
      </c>
      <c r="Z224" s="31">
        <f t="shared" si="27"/>
        <v>-9642</v>
      </c>
      <c r="AA224" s="35"/>
      <c r="AB224" s="47"/>
      <c r="AC224" s="44"/>
    </row>
    <row r="225" spans="1:29" s="38" customFormat="1">
      <c r="A225" s="48" t="s">
        <v>657</v>
      </c>
      <c r="B225" s="31" t="s">
        <v>929</v>
      </c>
      <c r="C225" s="31" t="s">
        <v>1322</v>
      </c>
      <c r="D225" s="45" t="s">
        <v>674</v>
      </c>
      <c r="E225" s="31">
        <v>-0.25</v>
      </c>
      <c r="F225" s="32" t="s">
        <v>436</v>
      </c>
      <c r="G225" s="32" t="s">
        <v>722</v>
      </c>
      <c r="H225" s="32"/>
      <c r="I225" s="32" t="s">
        <v>420</v>
      </c>
      <c r="J225" s="32" t="s">
        <v>425</v>
      </c>
      <c r="K225" s="32">
        <v>61160</v>
      </c>
      <c r="L225" s="31">
        <v>2011</v>
      </c>
      <c r="M225" s="31"/>
      <c r="N225" s="31">
        <v>2011</v>
      </c>
      <c r="O225" s="33">
        <v>66305</v>
      </c>
      <c r="P225" s="34" t="s">
        <v>155</v>
      </c>
      <c r="Q225" s="35">
        <f t="shared" si="21"/>
        <v>-1657.625</v>
      </c>
      <c r="R225" s="33">
        <f t="shared" si="22"/>
        <v>64647.375</v>
      </c>
      <c r="S225" s="46">
        <v>67693</v>
      </c>
      <c r="T225" s="36">
        <f t="shared" si="23"/>
        <v>1.0470999999999999</v>
      </c>
      <c r="U225" s="37">
        <f t="shared" si="24"/>
        <v>8</v>
      </c>
      <c r="V225" s="33">
        <f t="shared" si="25"/>
        <v>60950</v>
      </c>
      <c r="W225" s="37">
        <f>IF(U225&gt;$F$6,$F$6-$E$6,U225-$E$6)</f>
        <v>4</v>
      </c>
      <c r="X225" s="33">
        <f>ROUND(V225+(V225*$J$6*W225),0)</f>
        <v>64607</v>
      </c>
      <c r="Y225" s="36">
        <f t="shared" si="26"/>
        <v>1.0477657219805903</v>
      </c>
      <c r="Z225" s="31">
        <f t="shared" si="27"/>
        <v>3086</v>
      </c>
      <c r="AA225" s="35"/>
      <c r="AB225" s="47"/>
      <c r="AC225" s="44"/>
    </row>
    <row r="226" spans="1:29" s="38" customFormat="1">
      <c r="A226" s="48" t="s">
        <v>781</v>
      </c>
      <c r="B226" s="31" t="s">
        <v>929</v>
      </c>
      <c r="C226" s="31" t="s">
        <v>1322</v>
      </c>
      <c r="D226" s="45" t="s">
        <v>889</v>
      </c>
      <c r="E226" s="31"/>
      <c r="F226" s="32" t="s">
        <v>435</v>
      </c>
      <c r="G226" s="32" t="s">
        <v>722</v>
      </c>
      <c r="H226" s="32"/>
      <c r="I226" s="32" t="s">
        <v>422</v>
      </c>
      <c r="J226" s="32" t="s">
        <v>424</v>
      </c>
      <c r="K226" s="32">
        <v>61150</v>
      </c>
      <c r="L226" s="31">
        <v>2014</v>
      </c>
      <c r="M226" s="31">
        <v>1</v>
      </c>
      <c r="N226" s="31">
        <v>2013</v>
      </c>
      <c r="O226" s="33">
        <v>84879</v>
      </c>
      <c r="P226" s="34" t="s">
        <v>155</v>
      </c>
      <c r="Q226" s="35">
        <f t="shared" si="21"/>
        <v>0</v>
      </c>
      <c r="R226" s="33">
        <f t="shared" si="22"/>
        <v>84879</v>
      </c>
      <c r="S226" s="46">
        <v>68809</v>
      </c>
      <c r="T226" s="36">
        <f t="shared" si="23"/>
        <v>0.81069999999999998</v>
      </c>
      <c r="U226" s="37">
        <f t="shared" si="24"/>
        <v>6</v>
      </c>
      <c r="V226" s="33">
        <f t="shared" si="25"/>
        <v>80024</v>
      </c>
      <c r="W226" s="37">
        <f>IF(U226&gt;$F$4,$F$4-$E$4,U226-$E$4)</f>
        <v>4</v>
      </c>
      <c r="X226" s="33">
        <f>ROUND(V226+(V226*$J$4*W226),0)</f>
        <v>84825</v>
      </c>
      <c r="Y226" s="36">
        <f t="shared" si="26"/>
        <v>0.81118773946360156</v>
      </c>
      <c r="Z226" s="31">
        <f t="shared" si="27"/>
        <v>-16016</v>
      </c>
      <c r="AA226" s="35"/>
      <c r="AB226" s="47"/>
      <c r="AC226" s="44"/>
    </row>
    <row r="227" spans="1:29" s="38" customFormat="1">
      <c r="A227" s="48" t="s">
        <v>463</v>
      </c>
      <c r="B227" s="31" t="s">
        <v>929</v>
      </c>
      <c r="C227" s="31" t="s">
        <v>1322</v>
      </c>
      <c r="D227" s="45" t="s">
        <v>142</v>
      </c>
      <c r="E227" s="31"/>
      <c r="F227" s="32" t="s">
        <v>436</v>
      </c>
      <c r="G227" s="32" t="s">
        <v>722</v>
      </c>
      <c r="H227" s="32"/>
      <c r="I227" s="32" t="s">
        <v>421</v>
      </c>
      <c r="J227" s="32" t="s">
        <v>553</v>
      </c>
      <c r="K227" s="32">
        <v>61140</v>
      </c>
      <c r="L227" s="31">
        <v>2013</v>
      </c>
      <c r="M227" s="31"/>
      <c r="N227" s="31">
        <v>2006</v>
      </c>
      <c r="O227" s="33">
        <v>98997</v>
      </c>
      <c r="P227" s="34" t="s">
        <v>155</v>
      </c>
      <c r="Q227" s="35">
        <f t="shared" si="21"/>
        <v>0</v>
      </c>
      <c r="R227" s="33">
        <f t="shared" si="22"/>
        <v>98997</v>
      </c>
      <c r="S227" s="46">
        <v>77867</v>
      </c>
      <c r="T227" s="36">
        <f t="shared" si="23"/>
        <v>0.78659999999999997</v>
      </c>
      <c r="U227" s="37">
        <f t="shared" si="24"/>
        <v>6</v>
      </c>
      <c r="V227" s="33">
        <f t="shared" si="25"/>
        <v>93334</v>
      </c>
      <c r="W227" s="37">
        <f>IF(U227&gt;$F$3,$F$3-$E$3,U227-$E$3)</f>
        <v>3</v>
      </c>
      <c r="X227" s="33">
        <f>ROUND(V227+(V227*$J$3*W227),0)</f>
        <v>97534</v>
      </c>
      <c r="Y227" s="36">
        <f t="shared" si="26"/>
        <v>0.79835749584760185</v>
      </c>
      <c r="Z227" s="31">
        <f t="shared" si="27"/>
        <v>-19667</v>
      </c>
      <c r="AA227" s="35"/>
      <c r="AB227" s="47"/>
      <c r="AC227" s="44"/>
    </row>
    <row r="228" spans="1:29" s="38" customFormat="1">
      <c r="A228" s="48" t="s">
        <v>701</v>
      </c>
      <c r="B228" s="31" t="s">
        <v>929</v>
      </c>
      <c r="C228" s="31" t="s">
        <v>1322</v>
      </c>
      <c r="D228" s="45" t="s">
        <v>702</v>
      </c>
      <c r="E228" s="31"/>
      <c r="F228" s="32" t="s">
        <v>435</v>
      </c>
      <c r="G228" s="32" t="s">
        <v>722</v>
      </c>
      <c r="H228" s="32"/>
      <c r="I228" s="32" t="s">
        <v>421</v>
      </c>
      <c r="J228" s="32" t="s">
        <v>553</v>
      </c>
      <c r="K228" s="32">
        <v>61140</v>
      </c>
      <c r="L228" s="31">
        <v>2018</v>
      </c>
      <c r="M228" s="31"/>
      <c r="N228" s="31">
        <v>2012</v>
      </c>
      <c r="O228" s="33">
        <v>98997</v>
      </c>
      <c r="P228" s="34" t="s">
        <v>155</v>
      </c>
      <c r="Q228" s="35">
        <f t="shared" si="21"/>
        <v>0</v>
      </c>
      <c r="R228" s="33">
        <f t="shared" si="22"/>
        <v>98997</v>
      </c>
      <c r="S228" s="46">
        <v>75179</v>
      </c>
      <c r="T228" s="36">
        <f t="shared" si="23"/>
        <v>0.75939999999999996</v>
      </c>
      <c r="U228" s="37">
        <f t="shared" si="24"/>
        <v>1</v>
      </c>
      <c r="V228" s="33">
        <f t="shared" si="25"/>
        <v>93334</v>
      </c>
      <c r="W228" s="37">
        <f>IF(U228&gt;$F$3,$F$3-$E$3,U228-$E$3)</f>
        <v>-2</v>
      </c>
      <c r="X228" s="33">
        <f>ROUND(V228+(V228*$J$3*W228),0)</f>
        <v>90534</v>
      </c>
      <c r="Y228" s="36">
        <f t="shared" si="26"/>
        <v>0.83039521063909694</v>
      </c>
      <c r="Z228" s="31">
        <f t="shared" si="27"/>
        <v>-15355</v>
      </c>
      <c r="AA228" s="35"/>
      <c r="AB228" s="47"/>
      <c r="AC228" s="44"/>
    </row>
    <row r="229" spans="1:29" s="38" customFormat="1">
      <c r="A229" s="48" t="s">
        <v>614</v>
      </c>
      <c r="B229" s="31" t="s">
        <v>929</v>
      </c>
      <c r="C229" s="31" t="s">
        <v>1251</v>
      </c>
      <c r="D229" s="45" t="s">
        <v>686</v>
      </c>
      <c r="E229" s="31">
        <v>-0.25</v>
      </c>
      <c r="F229" s="32" t="s">
        <v>439</v>
      </c>
      <c r="G229" s="32" t="s">
        <v>722</v>
      </c>
      <c r="H229" s="32" t="s">
        <v>205</v>
      </c>
      <c r="I229" s="32" t="s">
        <v>421</v>
      </c>
      <c r="J229" s="32" t="s">
        <v>553</v>
      </c>
      <c r="K229" s="32">
        <v>61140</v>
      </c>
      <c r="L229" s="31">
        <v>2018</v>
      </c>
      <c r="M229" s="31"/>
      <c r="N229" s="31">
        <v>2010</v>
      </c>
      <c r="O229" s="33">
        <v>73173</v>
      </c>
      <c r="P229" s="52" t="s">
        <v>1250</v>
      </c>
      <c r="Q229" s="35">
        <f t="shared" ref="Q229:Q247" si="28">IF(E229&lt;&gt;0,O229*E229*0.1,0)</f>
        <v>-1829.325</v>
      </c>
      <c r="R229" s="33">
        <f t="shared" si="22"/>
        <v>71343.675000000003</v>
      </c>
      <c r="S229" s="46">
        <v>59193</v>
      </c>
      <c r="T229" s="36">
        <f t="shared" si="23"/>
        <v>0.82969999999999999</v>
      </c>
      <c r="U229" s="37">
        <f t="shared" si="24"/>
        <v>1</v>
      </c>
      <c r="V229" s="33">
        <f t="shared" si="25"/>
        <v>67263</v>
      </c>
      <c r="W229" s="37">
        <f>IF(U229&gt;$F$3,$F$3-$E$3,U229-$E$3)</f>
        <v>-2</v>
      </c>
      <c r="X229" s="33">
        <f>ROUND(V229+(V229*$J$3*W229),0)</f>
        <v>65245</v>
      </c>
      <c r="Y229" s="36">
        <f t="shared" si="26"/>
        <v>0.90724193424783506</v>
      </c>
      <c r="Z229" s="31">
        <f t="shared" si="27"/>
        <v>-6052</v>
      </c>
      <c r="AA229" s="35"/>
      <c r="AB229" s="47"/>
      <c r="AC229" s="44"/>
    </row>
    <row r="230" spans="1:29" s="38" customFormat="1">
      <c r="A230" s="48" t="s">
        <v>783</v>
      </c>
      <c r="B230" s="31" t="s">
        <v>929</v>
      </c>
      <c r="C230" s="31" t="s">
        <v>1251</v>
      </c>
      <c r="D230" s="45" t="s">
        <v>878</v>
      </c>
      <c r="E230" s="31">
        <v>-0.25</v>
      </c>
      <c r="F230" s="32" t="s">
        <v>439</v>
      </c>
      <c r="G230" s="32" t="s">
        <v>722</v>
      </c>
      <c r="H230" s="32" t="s">
        <v>205</v>
      </c>
      <c r="I230" s="32" t="s">
        <v>420</v>
      </c>
      <c r="J230" s="32" t="s">
        <v>425</v>
      </c>
      <c r="K230" s="32">
        <v>61160</v>
      </c>
      <c r="L230" s="31">
        <v>2013</v>
      </c>
      <c r="M230" s="31"/>
      <c r="N230" s="31">
        <v>2013</v>
      </c>
      <c r="O230" s="33">
        <v>54890</v>
      </c>
      <c r="P230" s="52" t="s">
        <v>1250</v>
      </c>
      <c r="Q230" s="35">
        <f t="shared" si="28"/>
        <v>-1372.25</v>
      </c>
      <c r="R230" s="33">
        <f t="shared" si="22"/>
        <v>53517.75</v>
      </c>
      <c r="S230" s="46">
        <v>46773</v>
      </c>
      <c r="T230" s="36">
        <f t="shared" si="23"/>
        <v>0.874</v>
      </c>
      <c r="U230" s="37">
        <f t="shared" si="24"/>
        <v>6</v>
      </c>
      <c r="V230" s="33">
        <f t="shared" si="25"/>
        <v>50457</v>
      </c>
      <c r="W230" s="37">
        <f>IF(U230&gt;$F$6,$F$6-$E$6,U230-$E$6)</f>
        <v>4</v>
      </c>
      <c r="X230" s="33">
        <f>ROUND(V230+(V230*$J$6*W230),0)</f>
        <v>53484</v>
      </c>
      <c r="Y230" s="36">
        <f t="shared" si="26"/>
        <v>0.8745232218981378</v>
      </c>
      <c r="Z230" s="31">
        <f t="shared" si="27"/>
        <v>-6711</v>
      </c>
      <c r="AA230" s="35"/>
      <c r="AB230" s="47"/>
      <c r="AC230" s="44"/>
    </row>
    <row r="231" spans="1:29" s="38" customFormat="1">
      <c r="A231" s="48" t="s">
        <v>346</v>
      </c>
      <c r="B231" s="31" t="s">
        <v>929</v>
      </c>
      <c r="C231" s="31" t="s">
        <v>1251</v>
      </c>
      <c r="D231" s="45" t="s">
        <v>84</v>
      </c>
      <c r="E231" s="31">
        <v>-0.25</v>
      </c>
      <c r="F231" s="32" t="s">
        <v>816</v>
      </c>
      <c r="G231" s="32" t="s">
        <v>420</v>
      </c>
      <c r="H231" s="32" t="s">
        <v>205</v>
      </c>
      <c r="I231" s="32" t="s">
        <v>420</v>
      </c>
      <c r="J231" s="32" t="s">
        <v>425</v>
      </c>
      <c r="K231" s="32">
        <v>61160</v>
      </c>
      <c r="L231" s="31">
        <v>2001</v>
      </c>
      <c r="M231" s="31"/>
      <c r="N231" s="31">
        <v>2001</v>
      </c>
      <c r="O231" s="33">
        <v>54890</v>
      </c>
      <c r="P231" s="52" t="s">
        <v>1250</v>
      </c>
      <c r="Q231" s="35">
        <f t="shared" si="28"/>
        <v>-1372.25</v>
      </c>
      <c r="R231" s="33">
        <f t="shared" si="22"/>
        <v>53517.75</v>
      </c>
      <c r="S231" s="46">
        <v>55867</v>
      </c>
      <c r="T231" s="36">
        <f t="shared" si="23"/>
        <v>1.0439000000000001</v>
      </c>
      <c r="U231" s="37">
        <f t="shared" si="24"/>
        <v>18</v>
      </c>
      <c r="V231" s="33">
        <f t="shared" si="25"/>
        <v>50457</v>
      </c>
      <c r="W231" s="37">
        <f>IF(U231&gt;$F$6,$F$6-$E$6,U231-$E$6)</f>
        <v>4</v>
      </c>
      <c r="X231" s="33">
        <f>ROUND(V231+(V231*$J$6*W231),0)</f>
        <v>53484</v>
      </c>
      <c r="Y231" s="36">
        <f t="shared" si="26"/>
        <v>1.044555381048538</v>
      </c>
      <c r="Z231" s="31">
        <f t="shared" si="27"/>
        <v>2383</v>
      </c>
      <c r="AA231" s="35"/>
      <c r="AB231" s="47"/>
      <c r="AC231" s="44"/>
    </row>
    <row r="232" spans="1:29" s="38" customFormat="1">
      <c r="A232" s="48" t="s">
        <v>1331</v>
      </c>
      <c r="B232" s="31" t="s">
        <v>929</v>
      </c>
      <c r="C232" s="31" t="s">
        <v>1251</v>
      </c>
      <c r="D232" s="45" t="s">
        <v>1332</v>
      </c>
      <c r="E232" s="31">
        <v>-0.25</v>
      </c>
      <c r="F232" s="32" t="s">
        <v>437</v>
      </c>
      <c r="G232" s="32" t="s">
        <v>420</v>
      </c>
      <c r="H232" s="32"/>
      <c r="I232" s="32" t="s">
        <v>420</v>
      </c>
      <c r="J232" s="32" t="s">
        <v>425</v>
      </c>
      <c r="K232" s="32">
        <v>61160</v>
      </c>
      <c r="L232" s="31">
        <v>2018</v>
      </c>
      <c r="M232" s="31"/>
      <c r="N232" s="31">
        <v>2018</v>
      </c>
      <c r="O232" s="33">
        <v>54890</v>
      </c>
      <c r="P232" s="52" t="s">
        <v>1250</v>
      </c>
      <c r="Q232" s="35">
        <f t="shared" ref="Q232" si="29">IF(E232&lt;&gt;0,O232*E232*0.1,0)</f>
        <v>-1372.25</v>
      </c>
      <c r="R232" s="33">
        <f t="shared" ref="R232" si="30">O232+Q232</f>
        <v>53517.75</v>
      </c>
      <c r="S232" s="46">
        <f>24000*2</f>
        <v>48000</v>
      </c>
      <c r="T232" s="36">
        <f t="shared" ref="T232" si="31">IF(R232=0,0,ROUND(S232/R232,4))</f>
        <v>0.89690000000000003</v>
      </c>
      <c r="U232" s="37">
        <f t="shared" ref="U232" si="32">2019-L232+M232</f>
        <v>1</v>
      </c>
      <c r="V232" s="33">
        <f t="shared" ref="V232" si="33">ROUND(R232*0.9428,0)</f>
        <v>50457</v>
      </c>
      <c r="W232" s="37">
        <f>IF(U232&gt;$F$6,$F$6-$E$6,U232-$E$6)</f>
        <v>-1</v>
      </c>
      <c r="X232" s="33">
        <f>ROUND(V232+(V232*$J$6*W232),0)</f>
        <v>49700</v>
      </c>
      <c r="Y232" s="36">
        <f t="shared" ref="Y232" si="34">S232/X232</f>
        <v>0.96579476861167002</v>
      </c>
      <c r="Z232" s="31">
        <f t="shared" ref="Z232" si="35">IF(X232=0,0,+S232-X232)</f>
        <v>-1700</v>
      </c>
      <c r="AA232" s="35"/>
      <c r="AB232" s="47"/>
      <c r="AC232" s="44"/>
    </row>
    <row r="233" spans="1:29" s="38" customFormat="1">
      <c r="A233" s="48" t="s">
        <v>1004</v>
      </c>
      <c r="B233" s="31" t="s">
        <v>929</v>
      </c>
      <c r="C233" s="31" t="s">
        <v>632</v>
      </c>
      <c r="D233" s="45" t="s">
        <v>1005</v>
      </c>
      <c r="E233" s="31">
        <v>-0.25</v>
      </c>
      <c r="F233" s="32" t="s">
        <v>443</v>
      </c>
      <c r="G233" s="32" t="s">
        <v>722</v>
      </c>
      <c r="H233" s="32"/>
      <c r="I233" s="32" t="s">
        <v>420</v>
      </c>
      <c r="J233" s="32" t="s">
        <v>425</v>
      </c>
      <c r="K233" s="32">
        <v>61160</v>
      </c>
      <c r="L233" s="31">
        <v>2016</v>
      </c>
      <c r="M233" s="31"/>
      <c r="N233" s="31">
        <v>2016</v>
      </c>
      <c r="O233" s="33">
        <v>64829</v>
      </c>
      <c r="P233" s="52" t="s">
        <v>851</v>
      </c>
      <c r="Q233" s="35">
        <f t="shared" si="28"/>
        <v>-1620.7250000000001</v>
      </c>
      <c r="R233" s="33">
        <f t="shared" si="22"/>
        <v>63208.275000000001</v>
      </c>
      <c r="S233" s="46">
        <v>68256</v>
      </c>
      <c r="T233" s="36">
        <f t="shared" si="23"/>
        <v>1.0799000000000001</v>
      </c>
      <c r="U233" s="37">
        <f t="shared" si="24"/>
        <v>3</v>
      </c>
      <c r="V233" s="33">
        <f t="shared" si="25"/>
        <v>59593</v>
      </c>
      <c r="W233" s="37">
        <f>IF(U233&gt;$F$6,$F$6-$E$6,U233-$E$6)</f>
        <v>1</v>
      </c>
      <c r="X233" s="33">
        <f>ROUND(V233+(V233*$J$6*W233),0)</f>
        <v>60487</v>
      </c>
      <c r="Y233" s="36">
        <f t="shared" si="26"/>
        <v>1.1284408219948088</v>
      </c>
      <c r="Z233" s="31">
        <f t="shared" si="27"/>
        <v>7769</v>
      </c>
      <c r="AA233" s="35"/>
      <c r="AB233" s="47"/>
      <c r="AC233" s="44"/>
    </row>
    <row r="234" spans="1:29" s="38" customFormat="1">
      <c r="A234" s="48" t="s">
        <v>520</v>
      </c>
      <c r="B234" s="31" t="s">
        <v>929</v>
      </c>
      <c r="C234" s="31" t="s">
        <v>632</v>
      </c>
      <c r="D234" s="45" t="s">
        <v>594</v>
      </c>
      <c r="E234" s="31">
        <v>-0.25</v>
      </c>
      <c r="F234" s="32" t="s">
        <v>436</v>
      </c>
      <c r="G234" s="32" t="s">
        <v>722</v>
      </c>
      <c r="H234" s="32"/>
      <c r="I234" s="32" t="s">
        <v>421</v>
      </c>
      <c r="J234" s="32" t="s">
        <v>553</v>
      </c>
      <c r="K234" s="32">
        <v>61140</v>
      </c>
      <c r="L234" s="31">
        <v>2015</v>
      </c>
      <c r="M234" s="31"/>
      <c r="N234" s="31">
        <v>2008</v>
      </c>
      <c r="O234" s="33">
        <v>79664</v>
      </c>
      <c r="P234" s="52" t="s">
        <v>851</v>
      </c>
      <c r="Q234" s="35">
        <f t="shared" si="28"/>
        <v>-1991.6000000000001</v>
      </c>
      <c r="R234" s="33">
        <f t="shared" si="22"/>
        <v>77672.399999999994</v>
      </c>
      <c r="S234" s="46">
        <v>80363</v>
      </c>
      <c r="T234" s="36">
        <f t="shared" si="23"/>
        <v>1.0346</v>
      </c>
      <c r="U234" s="37">
        <f t="shared" si="24"/>
        <v>4</v>
      </c>
      <c r="V234" s="33">
        <f t="shared" si="25"/>
        <v>73230</v>
      </c>
      <c r="W234" s="37">
        <f>IF(U234&gt;$F$3,$F$3-$E$3,U234-$E$3)</f>
        <v>1</v>
      </c>
      <c r="X234" s="33">
        <f>ROUND(V234+(V234*$J$3*W234),0)</f>
        <v>74328</v>
      </c>
      <c r="Y234" s="36">
        <f t="shared" si="26"/>
        <v>1.081194166397589</v>
      </c>
      <c r="Z234" s="31">
        <f t="shared" si="27"/>
        <v>6035</v>
      </c>
      <c r="AA234" s="35"/>
      <c r="AB234" s="47"/>
      <c r="AC234" s="44"/>
    </row>
    <row r="235" spans="1:29" s="38" customFormat="1">
      <c r="A235" s="48" t="s">
        <v>365</v>
      </c>
      <c r="B235" s="31" t="s">
        <v>929</v>
      </c>
      <c r="C235" s="31" t="s">
        <v>632</v>
      </c>
      <c r="D235" s="45" t="s">
        <v>100</v>
      </c>
      <c r="E235" s="31">
        <v>-0.25</v>
      </c>
      <c r="F235" s="32" t="s">
        <v>443</v>
      </c>
      <c r="G235" s="32" t="s">
        <v>722</v>
      </c>
      <c r="H235" s="32"/>
      <c r="I235" s="32" t="s">
        <v>421</v>
      </c>
      <c r="J235" s="32" t="s">
        <v>426</v>
      </c>
      <c r="K235" s="32">
        <v>61120</v>
      </c>
      <c r="L235" s="31">
        <v>2009</v>
      </c>
      <c r="M235" s="31"/>
      <c r="N235" s="31">
        <v>2000</v>
      </c>
      <c r="O235" s="33">
        <v>103980</v>
      </c>
      <c r="P235" s="52" t="s">
        <v>851</v>
      </c>
      <c r="Q235" s="35">
        <f t="shared" si="28"/>
        <v>-2599.5</v>
      </c>
      <c r="R235" s="33">
        <f t="shared" si="22"/>
        <v>101380.5</v>
      </c>
      <c r="S235" s="46">
        <v>97573</v>
      </c>
      <c r="T235" s="36">
        <f t="shared" si="23"/>
        <v>0.96240000000000003</v>
      </c>
      <c r="U235" s="37">
        <f t="shared" si="24"/>
        <v>10</v>
      </c>
      <c r="V235" s="33">
        <f t="shared" si="25"/>
        <v>95582</v>
      </c>
      <c r="W235" s="37">
        <f>IF(U235&gt;$F$2,$F$2+(U235-$F$2)/2-$E$2,U235-$E$2)</f>
        <v>-1</v>
      </c>
      <c r="X235" s="33">
        <f>ROUND(V235+(V235*$J$2*W235),0)</f>
        <v>94626</v>
      </c>
      <c r="Y235" s="36">
        <f t="shared" si="26"/>
        <v>1.0311436603047788</v>
      </c>
      <c r="Z235" s="31">
        <f t="shared" si="27"/>
        <v>2947</v>
      </c>
      <c r="AA235" s="35"/>
      <c r="AB235" s="47"/>
      <c r="AC235" s="44"/>
    </row>
    <row r="236" spans="1:29" s="38" customFormat="1">
      <c r="A236" s="48" t="s">
        <v>383</v>
      </c>
      <c r="B236" s="31" t="s">
        <v>929</v>
      </c>
      <c r="C236" s="31" t="s">
        <v>632</v>
      </c>
      <c r="D236" s="45" t="s">
        <v>119</v>
      </c>
      <c r="E236" s="31">
        <v>-0.25</v>
      </c>
      <c r="F236" s="32" t="s">
        <v>444</v>
      </c>
      <c r="G236" s="32" t="s">
        <v>722</v>
      </c>
      <c r="H236" s="32"/>
      <c r="I236" s="32" t="s">
        <v>421</v>
      </c>
      <c r="J236" s="32" t="s">
        <v>553</v>
      </c>
      <c r="K236" s="32">
        <v>61140</v>
      </c>
      <c r="L236" s="31">
        <v>2010</v>
      </c>
      <c r="M236" s="31"/>
      <c r="N236" s="31">
        <v>2004</v>
      </c>
      <c r="O236" s="33">
        <v>79664</v>
      </c>
      <c r="P236" s="52" t="s">
        <v>851</v>
      </c>
      <c r="Q236" s="35">
        <f t="shared" si="28"/>
        <v>-1991.6000000000001</v>
      </c>
      <c r="R236" s="33">
        <f t="shared" si="22"/>
        <v>77672.399999999994</v>
      </c>
      <c r="S236" s="46">
        <v>77856</v>
      </c>
      <c r="T236" s="36">
        <f t="shared" si="23"/>
        <v>1.0024</v>
      </c>
      <c r="U236" s="37">
        <f t="shared" si="24"/>
        <v>9</v>
      </c>
      <c r="V236" s="33">
        <f t="shared" si="25"/>
        <v>73230</v>
      </c>
      <c r="W236" s="37">
        <f>IF(U236&gt;$F$3,$F$3-$E$3,U236-$E$3)</f>
        <v>4</v>
      </c>
      <c r="X236" s="33">
        <f>ROUND(V236+(V236*$J$3*W236),0)</f>
        <v>77624</v>
      </c>
      <c r="Y236" s="36">
        <f t="shared" si="26"/>
        <v>1.0029887663609194</v>
      </c>
      <c r="Z236" s="31">
        <f t="shared" si="27"/>
        <v>232</v>
      </c>
      <c r="AA236" s="35"/>
      <c r="AB236" s="47"/>
      <c r="AC236" s="44"/>
    </row>
    <row r="237" spans="1:29" s="38" customFormat="1">
      <c r="A237" s="48" t="s">
        <v>633</v>
      </c>
      <c r="B237" s="31" t="s">
        <v>929</v>
      </c>
      <c r="C237" s="31" t="s">
        <v>632</v>
      </c>
      <c r="D237" s="45" t="s">
        <v>697</v>
      </c>
      <c r="E237" s="31">
        <v>-0.25</v>
      </c>
      <c r="F237" s="32" t="s">
        <v>816</v>
      </c>
      <c r="G237" s="32" t="s">
        <v>420</v>
      </c>
      <c r="H237" s="32"/>
      <c r="I237" s="32" t="s">
        <v>420</v>
      </c>
      <c r="J237" s="32" t="s">
        <v>425</v>
      </c>
      <c r="K237" s="32">
        <v>61160</v>
      </c>
      <c r="L237" s="31">
        <v>2011</v>
      </c>
      <c r="M237" s="31"/>
      <c r="N237" s="31">
        <v>2011</v>
      </c>
      <c r="O237" s="33">
        <v>64829</v>
      </c>
      <c r="P237" s="52" t="s">
        <v>851</v>
      </c>
      <c r="Q237" s="35">
        <f t="shared" si="28"/>
        <v>-1620.7250000000001</v>
      </c>
      <c r="R237" s="33">
        <f t="shared" si="22"/>
        <v>63208.275000000001</v>
      </c>
      <c r="S237" s="46">
        <v>65226</v>
      </c>
      <c r="T237" s="36">
        <f t="shared" si="23"/>
        <v>1.0319</v>
      </c>
      <c r="U237" s="37">
        <f t="shared" si="24"/>
        <v>8</v>
      </c>
      <c r="V237" s="33">
        <f t="shared" si="25"/>
        <v>59593</v>
      </c>
      <c r="W237" s="37">
        <f>IF(U237&gt;$F$6,$F$6-$E$6,U237-$E$6)</f>
        <v>4</v>
      </c>
      <c r="X237" s="33">
        <f>ROUND(V237+(V237*$J$6*W237),0)</f>
        <v>63169</v>
      </c>
      <c r="Y237" s="36">
        <f t="shared" si="26"/>
        <v>1.0325634409283035</v>
      </c>
      <c r="Z237" s="31">
        <f t="shared" si="27"/>
        <v>2057</v>
      </c>
      <c r="AA237" s="35"/>
      <c r="AB237" s="47"/>
      <c r="AC237" s="44"/>
    </row>
    <row r="238" spans="1:29" s="38" customFormat="1">
      <c r="A238" s="48" t="s">
        <v>470</v>
      </c>
      <c r="B238" s="31" t="s">
        <v>929</v>
      </c>
      <c r="C238" s="31" t="s">
        <v>632</v>
      </c>
      <c r="D238" s="45" t="s">
        <v>148</v>
      </c>
      <c r="E238" s="31">
        <v>-0.25</v>
      </c>
      <c r="F238" s="32" t="s">
        <v>443</v>
      </c>
      <c r="G238" s="32" t="s">
        <v>722</v>
      </c>
      <c r="H238" s="32"/>
      <c r="I238" s="32" t="s">
        <v>421</v>
      </c>
      <c r="J238" s="32" t="s">
        <v>553</v>
      </c>
      <c r="K238" s="32">
        <v>61140</v>
      </c>
      <c r="L238" s="31">
        <v>2013</v>
      </c>
      <c r="M238" s="31"/>
      <c r="N238" s="31">
        <v>2007</v>
      </c>
      <c r="O238" s="33">
        <v>79664</v>
      </c>
      <c r="P238" s="52" t="s">
        <v>851</v>
      </c>
      <c r="Q238" s="35">
        <f t="shared" si="28"/>
        <v>-1991.6000000000001</v>
      </c>
      <c r="R238" s="33">
        <f t="shared" si="22"/>
        <v>77672.399999999994</v>
      </c>
      <c r="S238" s="46">
        <v>76855</v>
      </c>
      <c r="T238" s="36">
        <f t="shared" si="23"/>
        <v>0.98950000000000005</v>
      </c>
      <c r="U238" s="37">
        <f t="shared" si="24"/>
        <v>6</v>
      </c>
      <c r="V238" s="33">
        <f t="shared" si="25"/>
        <v>73230</v>
      </c>
      <c r="W238" s="37">
        <f>IF(U238&gt;$F$3,$F$3-$E$3,U238-$E$3)</f>
        <v>3</v>
      </c>
      <c r="X238" s="33">
        <f>ROUND(V238+(V238*$J$3*W238),0)</f>
        <v>76525</v>
      </c>
      <c r="Y238" s="36">
        <f t="shared" si="26"/>
        <v>1.0043123162365239</v>
      </c>
      <c r="Z238" s="31">
        <f t="shared" si="27"/>
        <v>330</v>
      </c>
      <c r="AA238" s="35"/>
      <c r="AB238" s="47"/>
      <c r="AC238" s="44"/>
    </row>
    <row r="239" spans="1:29" s="38" customFormat="1">
      <c r="A239" s="48" t="s">
        <v>634</v>
      </c>
      <c r="B239" s="31" t="s">
        <v>929</v>
      </c>
      <c r="C239" s="31" t="s">
        <v>434</v>
      </c>
      <c r="D239" s="45" t="s">
        <v>749</v>
      </c>
      <c r="E239" s="31"/>
      <c r="F239" s="32" t="s">
        <v>436</v>
      </c>
      <c r="G239" s="32" t="s">
        <v>722</v>
      </c>
      <c r="H239" s="32"/>
      <c r="I239" s="32" t="s">
        <v>421</v>
      </c>
      <c r="J239" s="32" t="s">
        <v>553</v>
      </c>
      <c r="K239" s="32">
        <v>61140</v>
      </c>
      <c r="L239" s="31">
        <v>2017</v>
      </c>
      <c r="M239" s="31"/>
      <c r="N239" s="31">
        <v>2011</v>
      </c>
      <c r="O239" s="33">
        <f>80827*0.95</f>
        <v>76785.649999999994</v>
      </c>
      <c r="P239" s="52" t="s">
        <v>852</v>
      </c>
      <c r="Q239" s="35">
        <f t="shared" si="28"/>
        <v>0</v>
      </c>
      <c r="R239" s="33">
        <f t="shared" si="22"/>
        <v>76785.649999999994</v>
      </c>
      <c r="S239" s="46">
        <v>73064</v>
      </c>
      <c r="T239" s="36">
        <f t="shared" si="23"/>
        <v>0.95150000000000001</v>
      </c>
      <c r="U239" s="37">
        <f t="shared" si="24"/>
        <v>2</v>
      </c>
      <c r="V239" s="33">
        <f t="shared" si="25"/>
        <v>72394</v>
      </c>
      <c r="W239" s="37">
        <f>IF(U239&gt;$F$3,$F$3-$E$3,U239-$E$3)</f>
        <v>-1</v>
      </c>
      <c r="X239" s="33">
        <f>ROUND(V239+(V239*$J$3*W239),0)</f>
        <v>71308</v>
      </c>
      <c r="Y239" s="36">
        <f t="shared" si="26"/>
        <v>1.0246255679587144</v>
      </c>
      <c r="Z239" s="31">
        <f t="shared" si="27"/>
        <v>1756</v>
      </c>
      <c r="AA239" s="35"/>
      <c r="AB239" s="47"/>
      <c r="AC239" s="44"/>
    </row>
    <row r="240" spans="1:29" s="38" customFormat="1">
      <c r="A240" s="48" t="s">
        <v>313</v>
      </c>
      <c r="B240" s="31" t="s">
        <v>929</v>
      </c>
      <c r="C240" s="31" t="s">
        <v>434</v>
      </c>
      <c r="D240" s="45" t="s">
        <v>58</v>
      </c>
      <c r="E240" s="31">
        <v>-0.25</v>
      </c>
      <c r="F240" s="32" t="s">
        <v>439</v>
      </c>
      <c r="G240" s="32" t="s">
        <v>722</v>
      </c>
      <c r="H240" s="32"/>
      <c r="I240" s="32" t="s">
        <v>421</v>
      </c>
      <c r="J240" s="32" t="s">
        <v>426</v>
      </c>
      <c r="K240" s="32">
        <v>61120</v>
      </c>
      <c r="L240" s="31">
        <v>2014</v>
      </c>
      <c r="M240" s="31"/>
      <c r="N240" s="31">
        <v>1991</v>
      </c>
      <c r="O240" s="33">
        <f>100743*0.95</f>
        <v>95705.849999999991</v>
      </c>
      <c r="P240" s="52" t="s">
        <v>852</v>
      </c>
      <c r="Q240" s="35">
        <f t="shared" si="28"/>
        <v>-2392.6462499999998</v>
      </c>
      <c r="R240" s="33">
        <f t="shared" si="22"/>
        <v>93313.203749999986</v>
      </c>
      <c r="S240" s="46">
        <v>95840</v>
      </c>
      <c r="T240" s="36">
        <f t="shared" si="23"/>
        <v>1.0270999999999999</v>
      </c>
      <c r="U240" s="37">
        <f t="shared" si="24"/>
        <v>5</v>
      </c>
      <c r="V240" s="33">
        <f t="shared" si="25"/>
        <v>87976</v>
      </c>
      <c r="W240" s="37">
        <f>IF(U240&gt;$F$2,$F$2+(U240-$F$2)/2-$E$2,U240-$E$2)</f>
        <v>-6</v>
      </c>
      <c r="X240" s="33">
        <f>ROUND(V240+(V240*$J$2*W240),0)</f>
        <v>82697</v>
      </c>
      <c r="Y240" s="36">
        <f t="shared" si="26"/>
        <v>1.1589295863211484</v>
      </c>
      <c r="Z240" s="31">
        <f t="shared" si="27"/>
        <v>13143</v>
      </c>
      <c r="AA240" s="35"/>
      <c r="AB240" s="47"/>
      <c r="AC240" s="44"/>
    </row>
    <row r="241" spans="1:29" s="38" customFormat="1">
      <c r="A241" s="48" t="s">
        <v>931</v>
      </c>
      <c r="B241" s="31" t="s">
        <v>929</v>
      </c>
      <c r="C241" s="31" t="s">
        <v>434</v>
      </c>
      <c r="D241" s="45" t="s">
        <v>932</v>
      </c>
      <c r="E241" s="31">
        <v>-0.25</v>
      </c>
      <c r="F241" s="32" t="s">
        <v>816</v>
      </c>
      <c r="G241" s="32" t="s">
        <v>420</v>
      </c>
      <c r="H241" s="32"/>
      <c r="I241" s="32" t="s">
        <v>420</v>
      </c>
      <c r="J241" s="32" t="s">
        <v>425</v>
      </c>
      <c r="K241" s="32">
        <v>61160</v>
      </c>
      <c r="L241" s="31">
        <v>2015</v>
      </c>
      <c r="M241" s="31"/>
      <c r="N241" s="31">
        <v>2015</v>
      </c>
      <c r="O241" s="33">
        <f>57725*0.95</f>
        <v>54838.75</v>
      </c>
      <c r="P241" s="52" t="s">
        <v>852</v>
      </c>
      <c r="Q241" s="35">
        <f t="shared" si="28"/>
        <v>-1370.96875</v>
      </c>
      <c r="R241" s="33">
        <f t="shared" si="22"/>
        <v>53467.78125</v>
      </c>
      <c r="S241" s="46">
        <v>56768</v>
      </c>
      <c r="T241" s="36">
        <f t="shared" si="23"/>
        <v>1.0617000000000001</v>
      </c>
      <c r="U241" s="37">
        <f t="shared" si="24"/>
        <v>4</v>
      </c>
      <c r="V241" s="33">
        <f t="shared" si="25"/>
        <v>50409</v>
      </c>
      <c r="W241" s="37">
        <f>IF(U241&gt;$F$6,$F$6-$E$6,U241-$E$6)</f>
        <v>2</v>
      </c>
      <c r="X241" s="33">
        <f>ROUND(V241+(V241*$J$6*W241),0)</f>
        <v>51921</v>
      </c>
      <c r="Y241" s="36">
        <f t="shared" si="26"/>
        <v>1.0933533637641801</v>
      </c>
      <c r="Z241" s="31">
        <f t="shared" si="27"/>
        <v>4847</v>
      </c>
      <c r="AA241" s="35"/>
      <c r="AB241" s="47"/>
      <c r="AC241" s="44"/>
    </row>
    <row r="242" spans="1:29" s="38" customFormat="1">
      <c r="A242" s="48" t="s">
        <v>1307</v>
      </c>
      <c r="B242" s="31" t="s">
        <v>929</v>
      </c>
      <c r="C242" s="31" t="s">
        <v>434</v>
      </c>
      <c r="D242" s="45" t="s">
        <v>1308</v>
      </c>
      <c r="E242" s="31">
        <v>-0.25</v>
      </c>
      <c r="F242" s="32" t="s">
        <v>816</v>
      </c>
      <c r="G242" s="32" t="s">
        <v>420</v>
      </c>
      <c r="H242" s="32" t="s">
        <v>205</v>
      </c>
      <c r="I242" s="32" t="s">
        <v>420</v>
      </c>
      <c r="J242" s="32" t="s">
        <v>425</v>
      </c>
      <c r="K242" s="32">
        <v>61160</v>
      </c>
      <c r="L242" s="31">
        <v>2018</v>
      </c>
      <c r="M242" s="31"/>
      <c r="N242" s="31">
        <v>2018</v>
      </c>
      <c r="O242" s="33">
        <f>57725*0.95</f>
        <v>54838.75</v>
      </c>
      <c r="P242" s="52" t="s">
        <v>852</v>
      </c>
      <c r="Q242" s="35">
        <f t="shared" si="28"/>
        <v>-1370.96875</v>
      </c>
      <c r="R242" s="33">
        <f t="shared" si="22"/>
        <v>53467.78125</v>
      </c>
      <c r="S242" s="46">
        <v>54054</v>
      </c>
      <c r="T242" s="36">
        <f t="shared" si="23"/>
        <v>1.0109999999999999</v>
      </c>
      <c r="U242" s="37">
        <f t="shared" si="24"/>
        <v>1</v>
      </c>
      <c r="V242" s="33">
        <f t="shared" si="25"/>
        <v>50409</v>
      </c>
      <c r="W242" s="37">
        <f>IF(U242&gt;$F$6,$F$6-$E$6,U242-$E$6)</f>
        <v>-1</v>
      </c>
      <c r="X242" s="33">
        <f>ROUND(V242+(V242*$J$6*W242),0)</f>
        <v>49653</v>
      </c>
      <c r="Y242" s="36">
        <f t="shared" si="26"/>
        <v>1.0886351277868407</v>
      </c>
      <c r="Z242" s="31">
        <f t="shared" si="27"/>
        <v>4401</v>
      </c>
      <c r="AA242" s="35"/>
      <c r="AB242" s="47"/>
      <c r="AC242" s="44"/>
    </row>
    <row r="243" spans="1:29" s="38" customFormat="1">
      <c r="A243" s="48" t="s">
        <v>590</v>
      </c>
      <c r="B243" s="31" t="s">
        <v>929</v>
      </c>
      <c r="C243" s="31" t="s">
        <v>434</v>
      </c>
      <c r="D243" s="45" t="s">
        <v>591</v>
      </c>
      <c r="E243" s="31"/>
      <c r="F243" s="32" t="s">
        <v>436</v>
      </c>
      <c r="G243" s="32" t="s">
        <v>722</v>
      </c>
      <c r="H243" s="32"/>
      <c r="I243" s="32" t="s">
        <v>420</v>
      </c>
      <c r="J243" s="32" t="s">
        <v>425</v>
      </c>
      <c r="K243" s="32">
        <v>61160</v>
      </c>
      <c r="L243" s="31">
        <v>2014</v>
      </c>
      <c r="M243" s="31"/>
      <c r="N243" s="31">
        <v>2008</v>
      </c>
      <c r="O243" s="33">
        <f>57725*0.95</f>
        <v>54838.75</v>
      </c>
      <c r="P243" s="52" t="s">
        <v>852</v>
      </c>
      <c r="Q243" s="35">
        <f t="shared" si="28"/>
        <v>0</v>
      </c>
      <c r="R243" s="33">
        <f t="shared" si="22"/>
        <v>54838.75</v>
      </c>
      <c r="S243" s="46">
        <v>69766</v>
      </c>
      <c r="T243" s="36">
        <f t="shared" si="23"/>
        <v>1.2722</v>
      </c>
      <c r="U243" s="37">
        <f t="shared" si="24"/>
        <v>5</v>
      </c>
      <c r="V243" s="33">
        <f t="shared" si="25"/>
        <v>51702</v>
      </c>
      <c r="W243" s="37">
        <f>IF(U243&gt;$F$6,$F$6-$E$6,U243-$E$6)</f>
        <v>3</v>
      </c>
      <c r="X243" s="33">
        <f>ROUND(V243+(V243*$J$6*W243),0)</f>
        <v>54029</v>
      </c>
      <c r="Y243" s="36">
        <f t="shared" si="26"/>
        <v>1.2912695034148327</v>
      </c>
      <c r="Z243" s="31">
        <f t="shared" si="27"/>
        <v>15737</v>
      </c>
      <c r="AA243" s="35"/>
      <c r="AB243" s="47"/>
      <c r="AC243" s="44"/>
    </row>
    <row r="244" spans="1:29" s="38" customFormat="1">
      <c r="A244" s="48" t="s">
        <v>455</v>
      </c>
      <c r="B244" s="31" t="s">
        <v>202</v>
      </c>
      <c r="C244" s="31" t="s">
        <v>233</v>
      </c>
      <c r="D244" s="45" t="s">
        <v>570</v>
      </c>
      <c r="E244" s="31"/>
      <c r="F244" s="32" t="s">
        <v>435</v>
      </c>
      <c r="G244" s="32" t="s">
        <v>722</v>
      </c>
      <c r="H244" s="32" t="s">
        <v>205</v>
      </c>
      <c r="I244" s="32" t="s">
        <v>421</v>
      </c>
      <c r="J244" s="32" t="s">
        <v>426</v>
      </c>
      <c r="K244" s="32">
        <v>61120</v>
      </c>
      <c r="L244" s="31">
        <v>2017</v>
      </c>
      <c r="M244" s="31"/>
      <c r="N244" s="31">
        <v>2005</v>
      </c>
      <c r="O244" s="33">
        <v>91196</v>
      </c>
      <c r="P244" s="34" t="s">
        <v>156</v>
      </c>
      <c r="Q244" s="35">
        <f t="shared" si="28"/>
        <v>0</v>
      </c>
      <c r="R244" s="33">
        <f t="shared" si="22"/>
        <v>91196</v>
      </c>
      <c r="S244" s="46">
        <v>69098</v>
      </c>
      <c r="T244" s="36">
        <f t="shared" si="23"/>
        <v>0.75770000000000004</v>
      </c>
      <c r="U244" s="37">
        <f t="shared" si="24"/>
        <v>2</v>
      </c>
      <c r="V244" s="33">
        <f t="shared" si="25"/>
        <v>85980</v>
      </c>
      <c r="W244" s="37">
        <f>IF(U244&gt;$F$2,$F$2+(U244-$F$2)/2-$E$2,U244-$E$2)</f>
        <v>-9</v>
      </c>
      <c r="X244" s="33">
        <f>ROUND(V244+(V244*$J$2*W244),0)</f>
        <v>78242</v>
      </c>
      <c r="Y244" s="36">
        <f t="shared" si="26"/>
        <v>0.88313182178369676</v>
      </c>
      <c r="Z244" s="31">
        <f t="shared" si="27"/>
        <v>-9144</v>
      </c>
      <c r="AA244" s="35"/>
      <c r="AB244" s="47"/>
      <c r="AC244" s="44"/>
    </row>
    <row r="245" spans="1:29" s="38" customFormat="1">
      <c r="A245" s="48" t="s">
        <v>709</v>
      </c>
      <c r="B245" s="31" t="s">
        <v>202</v>
      </c>
      <c r="C245" s="31" t="s">
        <v>233</v>
      </c>
      <c r="D245" s="45" t="s">
        <v>764</v>
      </c>
      <c r="E245" s="31"/>
      <c r="F245" s="32" t="s">
        <v>435</v>
      </c>
      <c r="G245" s="32" t="s">
        <v>722</v>
      </c>
      <c r="H245" s="32"/>
      <c r="I245" s="32" t="s">
        <v>421</v>
      </c>
      <c r="J245" s="32" t="s">
        <v>553</v>
      </c>
      <c r="K245" s="32">
        <v>61140</v>
      </c>
      <c r="L245" s="31">
        <v>2017</v>
      </c>
      <c r="M245" s="31"/>
      <c r="N245" s="31">
        <v>2012</v>
      </c>
      <c r="O245" s="33">
        <v>71217</v>
      </c>
      <c r="P245" s="34" t="s">
        <v>156</v>
      </c>
      <c r="Q245" s="35">
        <f t="shared" si="28"/>
        <v>0</v>
      </c>
      <c r="R245" s="33">
        <f t="shared" si="22"/>
        <v>71217</v>
      </c>
      <c r="S245" s="46">
        <v>62570</v>
      </c>
      <c r="T245" s="36">
        <f t="shared" si="23"/>
        <v>0.87860000000000005</v>
      </c>
      <c r="U245" s="37">
        <f t="shared" si="24"/>
        <v>2</v>
      </c>
      <c r="V245" s="33">
        <f t="shared" si="25"/>
        <v>67143</v>
      </c>
      <c r="W245" s="37">
        <f>IF(U245&gt;$F$3,$F$3-$E$3,U245-$E$3)</f>
        <v>-1</v>
      </c>
      <c r="X245" s="33">
        <f>ROUND(V245+(V245*$J$3*W245),0)</f>
        <v>66136</v>
      </c>
      <c r="Y245" s="36">
        <f t="shared" si="26"/>
        <v>0.94608080319341958</v>
      </c>
      <c r="Z245" s="31">
        <f t="shared" si="27"/>
        <v>-3566</v>
      </c>
      <c r="AA245" s="35"/>
      <c r="AB245" s="47"/>
      <c r="AC245" s="44"/>
    </row>
    <row r="246" spans="1:29" s="38" customFormat="1">
      <c r="A246" s="48" t="s">
        <v>514</v>
      </c>
      <c r="B246" s="31" t="s">
        <v>202</v>
      </c>
      <c r="C246" s="31" t="s">
        <v>233</v>
      </c>
      <c r="D246" s="45" t="s">
        <v>513</v>
      </c>
      <c r="E246" s="31"/>
      <c r="F246" s="32" t="s">
        <v>435</v>
      </c>
      <c r="G246" s="32" t="s">
        <v>722</v>
      </c>
      <c r="H246" s="32"/>
      <c r="I246" s="32" t="s">
        <v>421</v>
      </c>
      <c r="J246" s="32" t="s">
        <v>553</v>
      </c>
      <c r="K246" s="32">
        <v>61140</v>
      </c>
      <c r="L246" s="31">
        <v>2014</v>
      </c>
      <c r="M246" s="31"/>
      <c r="N246" s="31">
        <v>2008</v>
      </c>
      <c r="O246" s="33">
        <v>71217</v>
      </c>
      <c r="P246" s="34" t="s">
        <v>156</v>
      </c>
      <c r="Q246" s="35">
        <f t="shared" si="28"/>
        <v>0</v>
      </c>
      <c r="R246" s="33">
        <f t="shared" si="22"/>
        <v>71217</v>
      </c>
      <c r="S246" s="46">
        <v>62808</v>
      </c>
      <c r="T246" s="36">
        <f t="shared" si="23"/>
        <v>0.88190000000000002</v>
      </c>
      <c r="U246" s="37">
        <f t="shared" si="24"/>
        <v>5</v>
      </c>
      <c r="V246" s="33">
        <f t="shared" si="25"/>
        <v>67143</v>
      </c>
      <c r="W246" s="37">
        <f>IF(U246&gt;$F$3,$F$3-$E$3,U246-$E$3)</f>
        <v>2</v>
      </c>
      <c r="X246" s="33">
        <f>ROUND(V246+(V246*$J$3*W246),0)</f>
        <v>69157</v>
      </c>
      <c r="Y246" s="36">
        <f t="shared" si="26"/>
        <v>0.90819439825324988</v>
      </c>
      <c r="Z246" s="31">
        <f t="shared" si="27"/>
        <v>-6349</v>
      </c>
      <c r="AA246" s="35"/>
      <c r="AB246" s="47"/>
      <c r="AC246" s="44"/>
    </row>
    <row r="247" spans="1:29" s="38" customFormat="1">
      <c r="A247" s="48" t="s">
        <v>1235</v>
      </c>
      <c r="B247" s="31" t="s">
        <v>202</v>
      </c>
      <c r="C247" s="31" t="s">
        <v>233</v>
      </c>
      <c r="D247" s="45" t="s">
        <v>1236</v>
      </c>
      <c r="E247" s="31"/>
      <c r="F247" s="32" t="s">
        <v>435</v>
      </c>
      <c r="G247" s="32" t="s">
        <v>722</v>
      </c>
      <c r="H247" s="32" t="s">
        <v>205</v>
      </c>
      <c r="I247" s="32" t="s">
        <v>422</v>
      </c>
      <c r="J247" s="32" t="s">
        <v>424</v>
      </c>
      <c r="K247" s="32">
        <v>61150</v>
      </c>
      <c r="L247" s="31">
        <v>2018</v>
      </c>
      <c r="M247" s="31"/>
      <c r="N247" s="31">
        <v>2018</v>
      </c>
      <c r="O247" s="33">
        <v>61791</v>
      </c>
      <c r="P247" s="34" t="s">
        <v>156</v>
      </c>
      <c r="Q247" s="35">
        <f t="shared" si="28"/>
        <v>0</v>
      </c>
      <c r="R247" s="33">
        <f t="shared" si="22"/>
        <v>61791</v>
      </c>
      <c r="S247" s="46">
        <v>56000</v>
      </c>
      <c r="T247" s="36">
        <f t="shared" si="23"/>
        <v>0.90629999999999999</v>
      </c>
      <c r="U247" s="37">
        <f t="shared" si="24"/>
        <v>1</v>
      </c>
      <c r="V247" s="33">
        <f t="shared" si="25"/>
        <v>58257</v>
      </c>
      <c r="W247" s="37">
        <f>IF(U247&gt;$F$4,$F$4-$E$4,U247-$E$4)</f>
        <v>-1</v>
      </c>
      <c r="X247" s="33">
        <f>ROUND(V247+(V247*$J$4*W247),0)</f>
        <v>57383</v>
      </c>
      <c r="Y247" s="36">
        <f t="shared" si="26"/>
        <v>0.97589878535454755</v>
      </c>
      <c r="Z247" s="31">
        <f t="shared" si="27"/>
        <v>-1383</v>
      </c>
      <c r="AA247" s="35"/>
      <c r="AB247" s="47"/>
      <c r="AC247" s="44"/>
    </row>
    <row r="248" spans="1:29" s="38" customFormat="1">
      <c r="A248" s="48" t="s">
        <v>1237</v>
      </c>
      <c r="B248" s="31" t="s">
        <v>202</v>
      </c>
      <c r="C248" s="31" t="s">
        <v>233</v>
      </c>
      <c r="D248" s="45" t="s">
        <v>1238</v>
      </c>
      <c r="E248" s="31"/>
      <c r="F248" s="32" t="s">
        <v>1239</v>
      </c>
      <c r="G248" s="32" t="s">
        <v>420</v>
      </c>
      <c r="H248" s="32"/>
      <c r="I248" s="32" t="s">
        <v>1240</v>
      </c>
      <c r="J248" s="32" t="s">
        <v>425</v>
      </c>
      <c r="K248" s="32">
        <v>61160</v>
      </c>
      <c r="L248" s="31">
        <v>2018</v>
      </c>
      <c r="M248" s="31"/>
      <c r="N248" s="31">
        <v>2018</v>
      </c>
      <c r="O248" s="33">
        <v>50000</v>
      </c>
      <c r="P248" s="34" t="s">
        <v>156</v>
      </c>
      <c r="Q248" s="35"/>
      <c r="R248" s="33">
        <f t="shared" si="22"/>
        <v>50000</v>
      </c>
      <c r="S248" s="46">
        <v>43000</v>
      </c>
      <c r="T248" s="36">
        <f t="shared" si="23"/>
        <v>0.86</v>
      </c>
      <c r="U248" s="37">
        <f t="shared" si="24"/>
        <v>1</v>
      </c>
      <c r="V248" s="33">
        <f t="shared" si="25"/>
        <v>47140</v>
      </c>
      <c r="W248" s="37">
        <f>IF(U248&gt;$F$6,$F$6-$E$6,U248-$E$6)</f>
        <v>-1</v>
      </c>
      <c r="X248" s="33">
        <f>ROUND(V248+(V248*$J$6*W248),0)</f>
        <v>46433</v>
      </c>
      <c r="Y248" s="36">
        <f t="shared" si="26"/>
        <v>0.92606551375099611</v>
      </c>
      <c r="Z248" s="31">
        <f t="shared" si="27"/>
        <v>-3433</v>
      </c>
      <c r="AA248" s="35"/>
      <c r="AB248" s="47"/>
      <c r="AC248" s="44"/>
    </row>
    <row r="249" spans="1:29" s="38" customFormat="1">
      <c r="A249" s="48" t="s">
        <v>258</v>
      </c>
      <c r="B249" s="31" t="s">
        <v>202</v>
      </c>
      <c r="C249" s="31" t="s">
        <v>233</v>
      </c>
      <c r="D249" s="45" t="s">
        <v>6</v>
      </c>
      <c r="E249" s="31"/>
      <c r="F249" s="32" t="s">
        <v>435</v>
      </c>
      <c r="G249" s="32" t="s">
        <v>722</v>
      </c>
      <c r="H249" s="32"/>
      <c r="I249" s="32" t="s">
        <v>421</v>
      </c>
      <c r="J249" s="32" t="s">
        <v>426</v>
      </c>
      <c r="K249" s="32">
        <v>61120</v>
      </c>
      <c r="L249" s="31">
        <v>2005</v>
      </c>
      <c r="M249" s="31"/>
      <c r="N249" s="31">
        <v>1994</v>
      </c>
      <c r="O249" s="33">
        <v>91196</v>
      </c>
      <c r="P249" s="34" t="s">
        <v>156</v>
      </c>
      <c r="Q249" s="35">
        <f t="shared" ref="Q249:Q281" si="36">IF(E249&lt;&gt;0,O249*E249*0.1,0)</f>
        <v>0</v>
      </c>
      <c r="R249" s="33">
        <f t="shared" si="22"/>
        <v>91196</v>
      </c>
      <c r="S249" s="46">
        <v>77262</v>
      </c>
      <c r="T249" s="36">
        <f t="shared" si="23"/>
        <v>0.84719999999999995</v>
      </c>
      <c r="U249" s="37">
        <f t="shared" si="24"/>
        <v>14</v>
      </c>
      <c r="V249" s="33">
        <f t="shared" si="25"/>
        <v>85980</v>
      </c>
      <c r="W249" s="37">
        <f>IF(U249&gt;$F$2,$F$2+(U249-$F$2)/2-$E$2,U249-$E$2)</f>
        <v>3</v>
      </c>
      <c r="X249" s="33">
        <f>ROUND(V249+(V249*$J$2*W249),0)</f>
        <v>88559</v>
      </c>
      <c r="Y249" s="36">
        <f t="shared" si="26"/>
        <v>0.87243532560214099</v>
      </c>
      <c r="Z249" s="31">
        <f t="shared" si="27"/>
        <v>-11297</v>
      </c>
      <c r="AA249" s="35"/>
      <c r="AB249" s="47"/>
      <c r="AC249" s="44"/>
    </row>
    <row r="250" spans="1:29" s="38" customFormat="1">
      <c r="A250" s="48" t="s">
        <v>266</v>
      </c>
      <c r="B250" s="31" t="s">
        <v>202</v>
      </c>
      <c r="C250" s="31" t="s">
        <v>233</v>
      </c>
      <c r="D250" s="45" t="s">
        <v>15</v>
      </c>
      <c r="E250" s="31"/>
      <c r="F250" s="32" t="s">
        <v>438</v>
      </c>
      <c r="G250" s="32" t="s">
        <v>722</v>
      </c>
      <c r="H250" s="32"/>
      <c r="I250" s="32" t="s">
        <v>421</v>
      </c>
      <c r="J250" s="32" t="s">
        <v>426</v>
      </c>
      <c r="K250" s="32">
        <v>61120</v>
      </c>
      <c r="L250" s="31">
        <v>2001</v>
      </c>
      <c r="M250" s="31"/>
      <c r="N250" s="31">
        <v>1977</v>
      </c>
      <c r="O250" s="33">
        <v>91196</v>
      </c>
      <c r="P250" s="34" t="s">
        <v>156</v>
      </c>
      <c r="Q250" s="35">
        <f t="shared" si="36"/>
        <v>0</v>
      </c>
      <c r="R250" s="33">
        <f t="shared" si="22"/>
        <v>91196</v>
      </c>
      <c r="S250" s="46">
        <v>82557</v>
      </c>
      <c r="T250" s="36">
        <f t="shared" si="23"/>
        <v>0.90529999999999999</v>
      </c>
      <c r="U250" s="37">
        <f t="shared" si="24"/>
        <v>18</v>
      </c>
      <c r="V250" s="33">
        <f t="shared" si="25"/>
        <v>85980</v>
      </c>
      <c r="W250" s="37">
        <f>IF(U250&gt;$F$2,$F$2+(U250-$F$2)/2-$E$2,U250-$E$2)</f>
        <v>7</v>
      </c>
      <c r="X250" s="33">
        <f>ROUND(V250+(V250*$J$2*W250),0)</f>
        <v>91999</v>
      </c>
      <c r="Y250" s="36">
        <f t="shared" si="26"/>
        <v>0.89736844965706153</v>
      </c>
      <c r="Z250" s="31">
        <f t="shared" si="27"/>
        <v>-9442</v>
      </c>
      <c r="AA250" s="35"/>
      <c r="AB250" s="47"/>
      <c r="AC250" s="44"/>
    </row>
    <row r="251" spans="1:29" s="38" customFormat="1">
      <c r="A251" s="48" t="s">
        <v>1047</v>
      </c>
      <c r="B251" s="31" t="s">
        <v>202</v>
      </c>
      <c r="C251" s="31" t="s">
        <v>233</v>
      </c>
      <c r="D251" s="45" t="s">
        <v>1048</v>
      </c>
      <c r="E251" s="31"/>
      <c r="F251" s="32" t="s">
        <v>435</v>
      </c>
      <c r="G251" s="32" t="s">
        <v>722</v>
      </c>
      <c r="H251" s="32" t="s">
        <v>205</v>
      </c>
      <c r="I251" s="32" t="s">
        <v>422</v>
      </c>
      <c r="J251" s="32" t="s">
        <v>424</v>
      </c>
      <c r="K251" s="32">
        <v>61150</v>
      </c>
      <c r="L251" s="31">
        <v>2013</v>
      </c>
      <c r="M251" s="31"/>
      <c r="N251" s="31">
        <v>2013</v>
      </c>
      <c r="O251" s="33">
        <v>61791</v>
      </c>
      <c r="P251" s="34" t="s">
        <v>156</v>
      </c>
      <c r="Q251" s="35">
        <f t="shared" si="36"/>
        <v>0</v>
      </c>
      <c r="R251" s="33">
        <f t="shared" si="22"/>
        <v>61791</v>
      </c>
      <c r="S251" s="46">
        <v>56869</v>
      </c>
      <c r="T251" s="36">
        <f t="shared" si="23"/>
        <v>0.92030000000000001</v>
      </c>
      <c r="U251" s="37">
        <f t="shared" si="24"/>
        <v>6</v>
      </c>
      <c r="V251" s="33">
        <f t="shared" si="25"/>
        <v>58257</v>
      </c>
      <c r="W251" s="37">
        <f>IF(U251&gt;$F$4,$F$4-$E$4,U251-$E$4)</f>
        <v>4</v>
      </c>
      <c r="X251" s="33">
        <f>ROUND(V251+(V251*$J$4*W251),0)</f>
        <v>61752</v>
      </c>
      <c r="Y251" s="36">
        <f t="shared" si="26"/>
        <v>0.92092563803601502</v>
      </c>
      <c r="Z251" s="31">
        <f t="shared" si="27"/>
        <v>-4883</v>
      </c>
      <c r="AA251" s="35"/>
      <c r="AB251" s="47"/>
      <c r="AC251" s="44"/>
    </row>
    <row r="252" spans="1:29" s="38" customFormat="1">
      <c r="A252" s="48" t="s">
        <v>277</v>
      </c>
      <c r="B252" s="31" t="s">
        <v>202</v>
      </c>
      <c r="C252" s="31" t="s">
        <v>233</v>
      </c>
      <c r="D252" s="45" t="s">
        <v>25</v>
      </c>
      <c r="E252" s="31"/>
      <c r="F252" s="32" t="s">
        <v>435</v>
      </c>
      <c r="G252" s="32" t="s">
        <v>722</v>
      </c>
      <c r="H252" s="32" t="s">
        <v>205</v>
      </c>
      <c r="I252" s="32" t="s">
        <v>421</v>
      </c>
      <c r="J252" s="32" t="s">
        <v>553</v>
      </c>
      <c r="K252" s="32">
        <v>61140</v>
      </c>
      <c r="L252" s="31">
        <v>1994</v>
      </c>
      <c r="M252" s="31"/>
      <c r="N252" s="31">
        <v>1992</v>
      </c>
      <c r="O252" s="33">
        <v>71217</v>
      </c>
      <c r="P252" s="34" t="s">
        <v>156</v>
      </c>
      <c r="Q252" s="35">
        <f t="shared" si="36"/>
        <v>0</v>
      </c>
      <c r="R252" s="33">
        <f t="shared" si="22"/>
        <v>71217</v>
      </c>
      <c r="S252" s="46">
        <v>66686</v>
      </c>
      <c r="T252" s="36">
        <f t="shared" si="23"/>
        <v>0.93640000000000001</v>
      </c>
      <c r="U252" s="37">
        <f t="shared" si="24"/>
        <v>25</v>
      </c>
      <c r="V252" s="33">
        <f t="shared" si="25"/>
        <v>67143</v>
      </c>
      <c r="W252" s="37">
        <f>IF(U252&gt;$F$3,$F$3-$E$3,U252-$E$3)</f>
        <v>4</v>
      </c>
      <c r="X252" s="33">
        <f>ROUND(V252+(V252*$J$3*W252),0)</f>
        <v>71172</v>
      </c>
      <c r="Y252" s="36">
        <f t="shared" si="26"/>
        <v>0.93696959478446584</v>
      </c>
      <c r="Z252" s="31">
        <f t="shared" si="27"/>
        <v>-4486</v>
      </c>
      <c r="AA252" s="35"/>
      <c r="AB252" s="47"/>
      <c r="AC252" s="44"/>
    </row>
    <row r="253" spans="1:29" s="38" customFormat="1">
      <c r="A253" s="48" t="s">
        <v>291</v>
      </c>
      <c r="B253" s="31" t="s">
        <v>202</v>
      </c>
      <c r="C253" s="31" t="s">
        <v>233</v>
      </c>
      <c r="D253" s="45" t="s">
        <v>35</v>
      </c>
      <c r="E253" s="31"/>
      <c r="F253" s="32" t="s">
        <v>435</v>
      </c>
      <c r="G253" s="32" t="s">
        <v>722</v>
      </c>
      <c r="H253" s="32" t="s">
        <v>205</v>
      </c>
      <c r="I253" s="32" t="s">
        <v>421</v>
      </c>
      <c r="J253" s="32" t="s">
        <v>426</v>
      </c>
      <c r="K253" s="32">
        <v>61120</v>
      </c>
      <c r="L253" s="31">
        <v>2016</v>
      </c>
      <c r="M253" s="31"/>
      <c r="N253" s="31">
        <v>2005</v>
      </c>
      <c r="O253" s="33">
        <v>91196</v>
      </c>
      <c r="P253" s="34" t="s">
        <v>156</v>
      </c>
      <c r="Q253" s="35">
        <f t="shared" si="36"/>
        <v>0</v>
      </c>
      <c r="R253" s="33">
        <f t="shared" si="22"/>
        <v>91196</v>
      </c>
      <c r="S253" s="46">
        <v>71850</v>
      </c>
      <c r="T253" s="36">
        <f t="shared" si="23"/>
        <v>0.78790000000000004</v>
      </c>
      <c r="U253" s="37">
        <f t="shared" si="24"/>
        <v>3</v>
      </c>
      <c r="V253" s="33">
        <f t="shared" si="25"/>
        <v>85980</v>
      </c>
      <c r="W253" s="37">
        <f>IF(U253&gt;$F$2,$F$2+(U253-$F$2)/2-$E$2,U253-$E$2)</f>
        <v>-8</v>
      </c>
      <c r="X253" s="33">
        <f>ROUND(V253+(V253*$J$2*W253),0)</f>
        <v>79102</v>
      </c>
      <c r="Y253" s="36">
        <f t="shared" si="26"/>
        <v>0.90832090212636851</v>
      </c>
      <c r="Z253" s="31">
        <f t="shared" si="27"/>
        <v>-7252</v>
      </c>
      <c r="AA253" s="35"/>
      <c r="AB253" s="47"/>
      <c r="AC253" s="44"/>
    </row>
    <row r="254" spans="1:29" s="38" customFormat="1">
      <c r="A254" s="48" t="s">
        <v>335</v>
      </c>
      <c r="B254" s="31" t="s">
        <v>202</v>
      </c>
      <c r="C254" s="31" t="s">
        <v>233</v>
      </c>
      <c r="D254" s="45" t="s">
        <v>75</v>
      </c>
      <c r="E254" s="31"/>
      <c r="F254" s="32" t="s">
        <v>435</v>
      </c>
      <c r="G254" s="32" t="s">
        <v>722</v>
      </c>
      <c r="H254" s="32"/>
      <c r="I254" s="32" t="s">
        <v>421</v>
      </c>
      <c r="J254" s="32" t="s">
        <v>426</v>
      </c>
      <c r="K254" s="32">
        <v>61120</v>
      </c>
      <c r="L254" s="31">
        <v>2017</v>
      </c>
      <c r="M254" s="31"/>
      <c r="N254" s="31">
        <v>2001</v>
      </c>
      <c r="O254" s="33">
        <v>91196</v>
      </c>
      <c r="P254" s="34" t="s">
        <v>156</v>
      </c>
      <c r="Q254" s="35">
        <f t="shared" si="36"/>
        <v>0</v>
      </c>
      <c r="R254" s="33">
        <f t="shared" si="22"/>
        <v>91196</v>
      </c>
      <c r="S254" s="46">
        <v>73672</v>
      </c>
      <c r="T254" s="36">
        <f t="shared" si="23"/>
        <v>0.80779999999999996</v>
      </c>
      <c r="U254" s="37">
        <f t="shared" si="24"/>
        <v>2</v>
      </c>
      <c r="V254" s="33">
        <f t="shared" si="25"/>
        <v>85980</v>
      </c>
      <c r="W254" s="37">
        <f>IF(U254&gt;$F$2,$F$2+(U254-$F$2)/2-$E$2,U254-$E$2)</f>
        <v>-9</v>
      </c>
      <c r="X254" s="33">
        <f>ROUND(V254+(V254*$J$2*W254),0)</f>
        <v>78242</v>
      </c>
      <c r="Y254" s="36">
        <f t="shared" si="26"/>
        <v>0.94159147261061837</v>
      </c>
      <c r="Z254" s="31">
        <f t="shared" si="27"/>
        <v>-4570</v>
      </c>
      <c r="AA254" s="35"/>
      <c r="AB254" s="47"/>
      <c r="AC254" s="44"/>
    </row>
    <row r="255" spans="1:29" s="38" customFormat="1">
      <c r="A255" s="48" t="s">
        <v>347</v>
      </c>
      <c r="B255" s="31" t="s">
        <v>202</v>
      </c>
      <c r="C255" s="31" t="s">
        <v>233</v>
      </c>
      <c r="D255" s="45" t="s">
        <v>85</v>
      </c>
      <c r="E255" s="31"/>
      <c r="F255" s="32" t="s">
        <v>435</v>
      </c>
      <c r="G255" s="32" t="s">
        <v>722</v>
      </c>
      <c r="H255" s="32" t="s">
        <v>205</v>
      </c>
      <c r="I255" s="32" t="s">
        <v>421</v>
      </c>
      <c r="J255" s="32" t="s">
        <v>426</v>
      </c>
      <c r="K255" s="32">
        <v>61120</v>
      </c>
      <c r="L255" s="31">
        <v>2015</v>
      </c>
      <c r="M255" s="31"/>
      <c r="N255" s="31">
        <v>2004</v>
      </c>
      <c r="O255" s="33">
        <v>91196</v>
      </c>
      <c r="P255" s="34" t="s">
        <v>156</v>
      </c>
      <c r="Q255" s="35">
        <f t="shared" si="36"/>
        <v>0</v>
      </c>
      <c r="R255" s="33">
        <f t="shared" si="22"/>
        <v>91196</v>
      </c>
      <c r="S255" s="46">
        <v>75898</v>
      </c>
      <c r="T255" s="36">
        <f t="shared" si="23"/>
        <v>0.83230000000000004</v>
      </c>
      <c r="U255" s="37">
        <f t="shared" si="24"/>
        <v>4</v>
      </c>
      <c r="V255" s="33">
        <f t="shared" si="25"/>
        <v>85980</v>
      </c>
      <c r="W255" s="37">
        <f>IF(U255&gt;$F$2,$F$2+(U255-$F$2)/2-$E$2,U255-$E$2)</f>
        <v>-7</v>
      </c>
      <c r="X255" s="33">
        <f>ROUND(V255+(V255*$J$2*W255),0)</f>
        <v>79961</v>
      </c>
      <c r="Y255" s="36">
        <f t="shared" si="26"/>
        <v>0.94918772901789628</v>
      </c>
      <c r="Z255" s="31">
        <f t="shared" si="27"/>
        <v>-4063</v>
      </c>
      <c r="AA255" s="35"/>
      <c r="AB255" s="47"/>
      <c r="AC255" s="44"/>
    </row>
    <row r="256" spans="1:29" s="38" customFormat="1">
      <c r="A256" s="48" t="s">
        <v>830</v>
      </c>
      <c r="B256" s="31" t="s">
        <v>202</v>
      </c>
      <c r="C256" s="31" t="s">
        <v>233</v>
      </c>
      <c r="D256" s="45" t="s">
        <v>873</v>
      </c>
      <c r="E256" s="31"/>
      <c r="F256" s="32" t="s">
        <v>435</v>
      </c>
      <c r="G256" s="32" t="s">
        <v>722</v>
      </c>
      <c r="H256" s="32" t="s">
        <v>205</v>
      </c>
      <c r="I256" s="32" t="s">
        <v>422</v>
      </c>
      <c r="J256" s="32" t="s">
        <v>424</v>
      </c>
      <c r="K256" s="32">
        <v>61150</v>
      </c>
      <c r="L256" s="31">
        <v>2014</v>
      </c>
      <c r="M256" s="31"/>
      <c r="N256" s="31">
        <v>2014</v>
      </c>
      <c r="O256" s="33">
        <v>61791</v>
      </c>
      <c r="P256" s="34" t="s">
        <v>156</v>
      </c>
      <c r="Q256" s="35">
        <f t="shared" si="36"/>
        <v>0</v>
      </c>
      <c r="R256" s="33">
        <f t="shared" si="22"/>
        <v>61791</v>
      </c>
      <c r="S256" s="46">
        <v>56994</v>
      </c>
      <c r="T256" s="36">
        <f t="shared" si="23"/>
        <v>0.9224</v>
      </c>
      <c r="U256" s="37">
        <f t="shared" si="24"/>
        <v>5</v>
      </c>
      <c r="V256" s="33">
        <f t="shared" si="25"/>
        <v>58257</v>
      </c>
      <c r="W256" s="37">
        <f>IF(U256&gt;$F$4,$F$4-$E$4,U256-$E$4)</f>
        <v>3</v>
      </c>
      <c r="X256" s="33">
        <f>ROUND(V256+(V256*$J$4*W256),0)</f>
        <v>60879</v>
      </c>
      <c r="Y256" s="36">
        <f t="shared" si="26"/>
        <v>0.93618489134184202</v>
      </c>
      <c r="Z256" s="31">
        <f t="shared" si="27"/>
        <v>-3885</v>
      </c>
      <c r="AA256" s="35"/>
      <c r="AB256" s="47"/>
      <c r="AC256" s="44"/>
    </row>
    <row r="257" spans="1:40" s="38" customFormat="1">
      <c r="A257" s="48" t="s">
        <v>1056</v>
      </c>
      <c r="B257" s="31" t="s">
        <v>202</v>
      </c>
      <c r="C257" s="31" t="s">
        <v>233</v>
      </c>
      <c r="D257" s="45" t="s">
        <v>1057</v>
      </c>
      <c r="E257" s="31"/>
      <c r="F257" s="32" t="s">
        <v>435</v>
      </c>
      <c r="G257" s="32" t="s">
        <v>722</v>
      </c>
      <c r="H257" s="32"/>
      <c r="I257" s="32" t="s">
        <v>422</v>
      </c>
      <c r="J257" s="32" t="s">
        <v>424</v>
      </c>
      <c r="K257" s="32">
        <v>61150</v>
      </c>
      <c r="L257" s="31">
        <v>2016</v>
      </c>
      <c r="M257" s="31"/>
      <c r="N257" s="31">
        <v>2016</v>
      </c>
      <c r="O257" s="33">
        <v>61791</v>
      </c>
      <c r="P257" s="34" t="s">
        <v>156</v>
      </c>
      <c r="Q257" s="35">
        <f t="shared" si="36"/>
        <v>0</v>
      </c>
      <c r="R257" s="33">
        <f t="shared" si="22"/>
        <v>61791</v>
      </c>
      <c r="S257" s="46">
        <v>56412</v>
      </c>
      <c r="T257" s="36">
        <f t="shared" si="23"/>
        <v>0.91290000000000004</v>
      </c>
      <c r="U257" s="37">
        <f t="shared" si="24"/>
        <v>3</v>
      </c>
      <c r="V257" s="33">
        <f t="shared" si="25"/>
        <v>58257</v>
      </c>
      <c r="W257" s="37">
        <f>IF(U257&gt;$F$4,$F$4-$E$4,U257-$E$4)</f>
        <v>1</v>
      </c>
      <c r="X257" s="33">
        <f>ROUND(V257+(V257*$J$4*W257),0)</f>
        <v>59131</v>
      </c>
      <c r="Y257" s="36">
        <f t="shared" si="26"/>
        <v>0.9540173513047302</v>
      </c>
      <c r="Z257" s="31">
        <f t="shared" si="27"/>
        <v>-2719</v>
      </c>
      <c r="AA257" s="35"/>
      <c r="AB257" s="47"/>
      <c r="AC257" s="44"/>
    </row>
    <row r="258" spans="1:40" s="38" customFormat="1">
      <c r="A258" s="48" t="s">
        <v>710</v>
      </c>
      <c r="B258" s="31" t="s">
        <v>202</v>
      </c>
      <c r="C258" s="31" t="s">
        <v>233</v>
      </c>
      <c r="D258" s="45" t="s">
        <v>765</v>
      </c>
      <c r="E258" s="31"/>
      <c r="F258" s="32" t="s">
        <v>435</v>
      </c>
      <c r="G258" s="32" t="s">
        <v>722</v>
      </c>
      <c r="H258" s="32"/>
      <c r="I258" s="32" t="s">
        <v>421</v>
      </c>
      <c r="J258" s="32" t="s">
        <v>553</v>
      </c>
      <c r="K258" s="32">
        <v>61140</v>
      </c>
      <c r="L258" s="31">
        <v>2018</v>
      </c>
      <c r="M258" s="31"/>
      <c r="N258" s="31">
        <v>2012</v>
      </c>
      <c r="O258" s="33">
        <v>71217</v>
      </c>
      <c r="P258" s="34" t="s">
        <v>156</v>
      </c>
      <c r="Q258" s="35">
        <f t="shared" si="36"/>
        <v>0</v>
      </c>
      <c r="R258" s="33">
        <f t="shared" si="22"/>
        <v>71217</v>
      </c>
      <c r="S258" s="46">
        <v>62433</v>
      </c>
      <c r="T258" s="36">
        <f t="shared" si="23"/>
        <v>0.87670000000000003</v>
      </c>
      <c r="U258" s="37">
        <f t="shared" si="24"/>
        <v>1</v>
      </c>
      <c r="V258" s="33">
        <f t="shared" si="25"/>
        <v>67143</v>
      </c>
      <c r="W258" s="37">
        <f>IF(U258&gt;$F$3,$F$3-$E$3,U258-$E$3)</f>
        <v>-2</v>
      </c>
      <c r="X258" s="33">
        <f>ROUND(V258+(V258*$J$3*W258),0)</f>
        <v>65129</v>
      </c>
      <c r="Y258" s="36">
        <f t="shared" si="26"/>
        <v>0.95860522962121331</v>
      </c>
      <c r="Z258" s="31">
        <f t="shared" si="27"/>
        <v>-2696</v>
      </c>
      <c r="AA258" s="35"/>
      <c r="AB258" s="47"/>
      <c r="AC258" s="44"/>
    </row>
    <row r="259" spans="1:40" s="38" customFormat="1">
      <c r="A259" s="48" t="s">
        <v>843</v>
      </c>
      <c r="B259" s="31" t="s">
        <v>202</v>
      </c>
      <c r="C259" s="31" t="s">
        <v>233</v>
      </c>
      <c r="D259" s="45" t="s">
        <v>917</v>
      </c>
      <c r="E259" s="31"/>
      <c r="F259" s="32" t="s">
        <v>435</v>
      </c>
      <c r="G259" s="32" t="s">
        <v>722</v>
      </c>
      <c r="H259" s="32" t="s">
        <v>205</v>
      </c>
      <c r="I259" s="32" t="s">
        <v>422</v>
      </c>
      <c r="J259" s="32" t="s">
        <v>424</v>
      </c>
      <c r="K259" s="32">
        <v>61150</v>
      </c>
      <c r="L259" s="31">
        <v>2014</v>
      </c>
      <c r="M259" s="31"/>
      <c r="N259" s="31">
        <v>2014</v>
      </c>
      <c r="O259" s="33">
        <v>61791</v>
      </c>
      <c r="P259" s="34" t="s">
        <v>156</v>
      </c>
      <c r="Q259" s="35">
        <f t="shared" si="36"/>
        <v>0</v>
      </c>
      <c r="R259" s="33">
        <f t="shared" si="22"/>
        <v>61791</v>
      </c>
      <c r="S259" s="46">
        <v>56994</v>
      </c>
      <c r="T259" s="36">
        <f t="shared" si="23"/>
        <v>0.9224</v>
      </c>
      <c r="U259" s="37">
        <f t="shared" si="24"/>
        <v>5</v>
      </c>
      <c r="V259" s="33">
        <f t="shared" si="25"/>
        <v>58257</v>
      </c>
      <c r="W259" s="37">
        <f>IF(U259&gt;$F$4,$F$4-$E$4,U259-$E$4)</f>
        <v>3</v>
      </c>
      <c r="X259" s="33">
        <f>ROUND(V259+(V259*$J$4*W259),0)</f>
        <v>60879</v>
      </c>
      <c r="Y259" s="36">
        <f t="shared" si="26"/>
        <v>0.93618489134184202</v>
      </c>
      <c r="Z259" s="31">
        <f t="shared" si="27"/>
        <v>-3885</v>
      </c>
      <c r="AA259" s="35"/>
      <c r="AB259" s="47"/>
      <c r="AC259" s="44"/>
      <c r="AH259" s="9"/>
      <c r="AI259" s="9"/>
      <c r="AJ259" s="9"/>
      <c r="AK259" s="9"/>
    </row>
    <row r="260" spans="1:40" s="38" customFormat="1">
      <c r="A260" s="48" t="s">
        <v>373</v>
      </c>
      <c r="B260" s="31" t="s">
        <v>202</v>
      </c>
      <c r="C260" s="31" t="s">
        <v>233</v>
      </c>
      <c r="D260" s="45" t="s">
        <v>107</v>
      </c>
      <c r="E260" s="31"/>
      <c r="F260" s="32" t="s">
        <v>435</v>
      </c>
      <c r="G260" s="32" t="s">
        <v>722</v>
      </c>
      <c r="H260" s="32" t="s">
        <v>205</v>
      </c>
      <c r="I260" s="32" t="s">
        <v>421</v>
      </c>
      <c r="J260" s="32" t="s">
        <v>426</v>
      </c>
      <c r="K260" s="32">
        <v>61120</v>
      </c>
      <c r="L260" s="31">
        <v>2015</v>
      </c>
      <c r="M260" s="31"/>
      <c r="N260" s="31">
        <v>2004</v>
      </c>
      <c r="O260" s="33">
        <v>91196</v>
      </c>
      <c r="P260" s="34" t="s">
        <v>156</v>
      </c>
      <c r="Q260" s="35">
        <f t="shared" si="36"/>
        <v>0</v>
      </c>
      <c r="R260" s="33">
        <f t="shared" si="22"/>
        <v>91196</v>
      </c>
      <c r="S260" s="46">
        <v>72839</v>
      </c>
      <c r="T260" s="36">
        <f t="shared" si="23"/>
        <v>0.79869999999999997</v>
      </c>
      <c r="U260" s="37">
        <f t="shared" si="24"/>
        <v>4</v>
      </c>
      <c r="V260" s="33">
        <f t="shared" si="25"/>
        <v>85980</v>
      </c>
      <c r="W260" s="37">
        <f>IF(U260&gt;$F$2,$F$2+(U260-$F$2)/2-$E$2,U260-$E$2)</f>
        <v>-7</v>
      </c>
      <c r="X260" s="33">
        <f>ROUND(V260+(V260*$J$2*W260),0)</f>
        <v>79961</v>
      </c>
      <c r="Y260" s="36">
        <f t="shared" si="26"/>
        <v>0.91093157914483314</v>
      </c>
      <c r="Z260" s="31">
        <f t="shared" si="27"/>
        <v>-7122</v>
      </c>
      <c r="AA260" s="35"/>
      <c r="AB260" s="47"/>
      <c r="AC260" s="44"/>
    </row>
    <row r="261" spans="1:40" s="38" customFormat="1">
      <c r="A261" s="48" t="s">
        <v>1114</v>
      </c>
      <c r="B261" s="31" t="s">
        <v>202</v>
      </c>
      <c r="C261" s="31" t="s">
        <v>233</v>
      </c>
      <c r="D261" s="45" t="s">
        <v>1115</v>
      </c>
      <c r="E261" s="31"/>
      <c r="F261" s="32" t="s">
        <v>435</v>
      </c>
      <c r="G261" s="32" t="s">
        <v>722</v>
      </c>
      <c r="H261" s="32" t="s">
        <v>205</v>
      </c>
      <c r="I261" s="32" t="s">
        <v>422</v>
      </c>
      <c r="J261" s="32" t="s">
        <v>424</v>
      </c>
      <c r="K261" s="32">
        <v>61150</v>
      </c>
      <c r="L261" s="31">
        <v>2017</v>
      </c>
      <c r="M261" s="31"/>
      <c r="N261" s="31">
        <v>2017</v>
      </c>
      <c r="O261" s="33">
        <v>61791</v>
      </c>
      <c r="P261" s="34" t="s">
        <v>156</v>
      </c>
      <c r="Q261" s="35">
        <f t="shared" si="36"/>
        <v>0</v>
      </c>
      <c r="R261" s="33">
        <f t="shared" si="22"/>
        <v>61791</v>
      </c>
      <c r="S261" s="46">
        <v>56558</v>
      </c>
      <c r="T261" s="36">
        <f t="shared" si="23"/>
        <v>0.9153</v>
      </c>
      <c r="U261" s="37">
        <f t="shared" si="24"/>
        <v>2</v>
      </c>
      <c r="V261" s="33">
        <f t="shared" si="25"/>
        <v>58257</v>
      </c>
      <c r="W261" s="37">
        <f>IF(U261&gt;$F$4,$F$4-$E$4,U261-$E$4)</f>
        <v>0</v>
      </c>
      <c r="X261" s="33">
        <f>ROUND(V261+(V261*$J$4*W261),0)</f>
        <v>58257</v>
      </c>
      <c r="Y261" s="36">
        <f t="shared" si="26"/>
        <v>0.97083612269770159</v>
      </c>
      <c r="Z261" s="31">
        <f t="shared" si="27"/>
        <v>-1699</v>
      </c>
      <c r="AA261" s="35"/>
      <c r="AB261" s="47"/>
      <c r="AC261" s="44"/>
    </row>
    <row r="262" spans="1:40" s="38" customFormat="1">
      <c r="A262" s="48" t="s">
        <v>392</v>
      </c>
      <c r="B262" s="31" t="s">
        <v>202</v>
      </c>
      <c r="C262" s="31" t="s">
        <v>233</v>
      </c>
      <c r="D262" s="45" t="s">
        <v>127</v>
      </c>
      <c r="E262" s="31"/>
      <c r="F262" s="32" t="s">
        <v>435</v>
      </c>
      <c r="G262" s="32" t="s">
        <v>722</v>
      </c>
      <c r="H262" s="32" t="s">
        <v>205</v>
      </c>
      <c r="I262" s="32" t="s">
        <v>421</v>
      </c>
      <c r="J262" s="32" t="s">
        <v>426</v>
      </c>
      <c r="K262" s="32">
        <v>61120</v>
      </c>
      <c r="L262" s="31">
        <v>2014</v>
      </c>
      <c r="M262" s="31"/>
      <c r="N262" s="31">
        <v>2000</v>
      </c>
      <c r="O262" s="33">
        <v>91196</v>
      </c>
      <c r="P262" s="34" t="s">
        <v>156</v>
      </c>
      <c r="Q262" s="35">
        <f t="shared" si="36"/>
        <v>0</v>
      </c>
      <c r="R262" s="33">
        <f t="shared" si="22"/>
        <v>91196</v>
      </c>
      <c r="S262" s="46">
        <v>75974</v>
      </c>
      <c r="T262" s="36">
        <f t="shared" si="23"/>
        <v>0.83309999999999995</v>
      </c>
      <c r="U262" s="37">
        <f t="shared" si="24"/>
        <v>5</v>
      </c>
      <c r="V262" s="33">
        <f t="shared" si="25"/>
        <v>85980</v>
      </c>
      <c r="W262" s="37">
        <f>IF(U262&gt;$F$2,$F$2+(U262-$F$2)/2-$E$2,U262-$E$2)</f>
        <v>-6</v>
      </c>
      <c r="X262" s="33">
        <f>ROUND(V262+(V262*$J$2*W262),0)</f>
        <v>80821</v>
      </c>
      <c r="Y262" s="36">
        <f t="shared" si="26"/>
        <v>0.94002796302941072</v>
      </c>
      <c r="Z262" s="31">
        <f t="shared" si="27"/>
        <v>-4847</v>
      </c>
      <c r="AA262" s="35"/>
      <c r="AB262" s="47"/>
      <c r="AC262" s="44"/>
    </row>
    <row r="263" spans="1:40" s="38" customFormat="1">
      <c r="A263" s="48" t="s">
        <v>238</v>
      </c>
      <c r="B263" s="31" t="s">
        <v>202</v>
      </c>
      <c r="C263" s="31" t="s">
        <v>233</v>
      </c>
      <c r="D263" s="45" t="s">
        <v>146</v>
      </c>
      <c r="E263" s="31"/>
      <c r="F263" s="32" t="s">
        <v>435</v>
      </c>
      <c r="G263" s="32" t="s">
        <v>722</v>
      </c>
      <c r="H263" s="32" t="s">
        <v>205</v>
      </c>
      <c r="I263" s="32" t="s">
        <v>421</v>
      </c>
      <c r="J263" s="32" t="s">
        <v>426</v>
      </c>
      <c r="K263" s="32">
        <v>61120</v>
      </c>
      <c r="L263" s="31">
        <v>2017</v>
      </c>
      <c r="M263" s="31"/>
      <c r="N263" s="31">
        <v>2005</v>
      </c>
      <c r="O263" s="33">
        <v>91196</v>
      </c>
      <c r="P263" s="34" t="s">
        <v>156</v>
      </c>
      <c r="Q263" s="35">
        <f t="shared" si="36"/>
        <v>0</v>
      </c>
      <c r="R263" s="33">
        <f t="shared" si="22"/>
        <v>91196</v>
      </c>
      <c r="S263" s="46">
        <v>70168</v>
      </c>
      <c r="T263" s="36">
        <f t="shared" si="23"/>
        <v>0.76939999999999997</v>
      </c>
      <c r="U263" s="37">
        <f t="shared" si="24"/>
        <v>2</v>
      </c>
      <c r="V263" s="33">
        <f t="shared" si="25"/>
        <v>85980</v>
      </c>
      <c r="W263" s="37">
        <f>IF(U263&gt;$F$2,$F$2+(U263-$F$2)/2-$E$2,U263-$E$2)</f>
        <v>-9</v>
      </c>
      <c r="X263" s="33">
        <f>ROUND(V263+(V263*$J$2*W263),0)</f>
        <v>78242</v>
      </c>
      <c r="Y263" s="36">
        <f t="shared" si="26"/>
        <v>0.89680734132563078</v>
      </c>
      <c r="Z263" s="31">
        <f t="shared" si="27"/>
        <v>-8074</v>
      </c>
      <c r="AA263" s="35"/>
      <c r="AB263" s="47"/>
      <c r="AC263" s="44"/>
    </row>
    <row r="264" spans="1:40" s="38" customFormat="1">
      <c r="A264" s="48" t="s">
        <v>838</v>
      </c>
      <c r="B264" s="31" t="s">
        <v>202</v>
      </c>
      <c r="C264" s="31" t="s">
        <v>233</v>
      </c>
      <c r="D264" s="45" t="s">
        <v>839</v>
      </c>
      <c r="E264" s="31"/>
      <c r="F264" s="32" t="s">
        <v>435</v>
      </c>
      <c r="G264" s="32" t="s">
        <v>722</v>
      </c>
      <c r="H264" s="32" t="s">
        <v>205</v>
      </c>
      <c r="I264" s="32" t="s">
        <v>422</v>
      </c>
      <c r="J264" s="32" t="s">
        <v>424</v>
      </c>
      <c r="K264" s="32">
        <v>61150</v>
      </c>
      <c r="L264" s="31">
        <v>2014</v>
      </c>
      <c r="M264" s="31"/>
      <c r="N264" s="31">
        <v>2014</v>
      </c>
      <c r="O264" s="33">
        <v>61791</v>
      </c>
      <c r="P264" s="34" t="s">
        <v>156</v>
      </c>
      <c r="Q264" s="35">
        <f t="shared" si="36"/>
        <v>0</v>
      </c>
      <c r="R264" s="33">
        <f t="shared" si="22"/>
        <v>61791</v>
      </c>
      <c r="S264" s="46">
        <v>56981</v>
      </c>
      <c r="T264" s="36">
        <f t="shared" si="23"/>
        <v>0.92220000000000002</v>
      </c>
      <c r="U264" s="37">
        <f t="shared" si="24"/>
        <v>5</v>
      </c>
      <c r="V264" s="33">
        <f t="shared" si="25"/>
        <v>58257</v>
      </c>
      <c r="W264" s="37">
        <f>IF(U264&gt;$F$4,$F$4-$E$4,U264-$E$4)</f>
        <v>3</v>
      </c>
      <c r="X264" s="33">
        <f>ROUND(V264+(V264*$J$4*W264),0)</f>
        <v>60879</v>
      </c>
      <c r="Y264" s="36">
        <f t="shared" si="26"/>
        <v>0.93597135301171175</v>
      </c>
      <c r="Z264" s="31">
        <f t="shared" si="27"/>
        <v>-3898</v>
      </c>
      <c r="AA264" s="35"/>
      <c r="AB264" s="47"/>
      <c r="AC264" s="44"/>
      <c r="AL264" s="9"/>
      <c r="AM264" s="9"/>
      <c r="AN264" s="9"/>
    </row>
    <row r="265" spans="1:40" s="38" customFormat="1">
      <c r="A265" s="48" t="s">
        <v>1327</v>
      </c>
      <c r="B265" s="31" t="s">
        <v>202</v>
      </c>
      <c r="C265" s="31" t="s">
        <v>233</v>
      </c>
      <c r="D265" s="45" t="s">
        <v>1328</v>
      </c>
      <c r="E265" s="31"/>
      <c r="F265" s="32" t="s">
        <v>438</v>
      </c>
      <c r="G265" s="32" t="s">
        <v>722</v>
      </c>
      <c r="H265" s="32" t="s">
        <v>205</v>
      </c>
      <c r="I265" s="32" t="s">
        <v>422</v>
      </c>
      <c r="J265" s="32" t="s">
        <v>424</v>
      </c>
      <c r="K265" s="32">
        <v>61150</v>
      </c>
      <c r="L265" s="31">
        <v>2018</v>
      </c>
      <c r="M265" s="31"/>
      <c r="N265" s="31">
        <v>2018</v>
      </c>
      <c r="O265" s="33">
        <v>61791</v>
      </c>
      <c r="P265" s="34" t="s">
        <v>156</v>
      </c>
      <c r="Q265" s="35">
        <f t="shared" ref="Q265" si="37">IF(E265&lt;&gt;0,O265*E265*0.1,0)</f>
        <v>0</v>
      </c>
      <c r="R265" s="33">
        <f t="shared" ref="R265" si="38">O265+Q265</f>
        <v>61791</v>
      </c>
      <c r="S265" s="46">
        <v>56000</v>
      </c>
      <c r="T265" s="36">
        <f t="shared" ref="T265" si="39">IF(R265=0,0,ROUND(S265/R265,4))</f>
        <v>0.90629999999999999</v>
      </c>
      <c r="U265" s="37">
        <f t="shared" ref="U265" si="40">2019-L265+M265</f>
        <v>1</v>
      </c>
      <c r="V265" s="33">
        <f t="shared" ref="V265" si="41">ROUND(R265*0.9428,0)</f>
        <v>58257</v>
      </c>
      <c r="W265" s="37">
        <f>IF(U265&gt;$F$4,$F$4-$E$4,U265-$E$4)</f>
        <v>-1</v>
      </c>
      <c r="X265" s="33">
        <f>ROUND(V265+(V265*$J$4*W265),0)</f>
        <v>57383</v>
      </c>
      <c r="Y265" s="36">
        <f t="shared" ref="Y265" si="42">S265/X265</f>
        <v>0.97589878535454755</v>
      </c>
      <c r="Z265" s="31">
        <f t="shared" ref="Z265" si="43">IF(X265=0,0,+S265-X265)</f>
        <v>-1383</v>
      </c>
      <c r="AA265" s="35"/>
      <c r="AB265" s="47"/>
      <c r="AC265" s="44"/>
      <c r="AL265" s="9"/>
      <c r="AM265" s="9"/>
      <c r="AN265" s="9"/>
    </row>
    <row r="266" spans="1:40" s="38" customFormat="1">
      <c r="A266" s="48" t="s">
        <v>791</v>
      </c>
      <c r="B266" s="31" t="s">
        <v>202</v>
      </c>
      <c r="C266" s="31" t="s">
        <v>790</v>
      </c>
      <c r="D266" s="45" t="s">
        <v>905</v>
      </c>
      <c r="E266" s="31"/>
      <c r="F266" s="32" t="s">
        <v>435</v>
      </c>
      <c r="G266" s="32" t="s">
        <v>722</v>
      </c>
      <c r="H266" s="32" t="s">
        <v>205</v>
      </c>
      <c r="I266" s="32" t="s">
        <v>422</v>
      </c>
      <c r="J266" s="32" t="s">
        <v>424</v>
      </c>
      <c r="K266" s="32">
        <v>61150</v>
      </c>
      <c r="L266" s="31">
        <v>2013</v>
      </c>
      <c r="M266" s="31"/>
      <c r="N266" s="31">
        <v>2013</v>
      </c>
      <c r="O266" s="33">
        <v>56959</v>
      </c>
      <c r="P266" s="52" t="s">
        <v>789</v>
      </c>
      <c r="Q266" s="35">
        <f t="shared" si="36"/>
        <v>0</v>
      </c>
      <c r="R266" s="33">
        <f t="shared" si="22"/>
        <v>56959</v>
      </c>
      <c r="S266" s="46">
        <v>57061</v>
      </c>
      <c r="T266" s="36">
        <f t="shared" si="23"/>
        <v>1.0018</v>
      </c>
      <c r="U266" s="37">
        <f t="shared" si="24"/>
        <v>6</v>
      </c>
      <c r="V266" s="33">
        <f t="shared" si="25"/>
        <v>53701</v>
      </c>
      <c r="W266" s="37">
        <f>IF(U266&gt;$F$4,$F$4-$E$4,U266-$E$4)</f>
        <v>4</v>
      </c>
      <c r="X266" s="33">
        <f>ROUND(V266+(V266*$J$4*W266),0)</f>
        <v>56923</v>
      </c>
      <c r="Y266" s="36">
        <f t="shared" si="26"/>
        <v>1.0024243276004428</v>
      </c>
      <c r="Z266" s="31">
        <f t="shared" si="27"/>
        <v>138</v>
      </c>
      <c r="AA266" s="35"/>
      <c r="AB266" s="47"/>
      <c r="AC266" s="44"/>
    </row>
    <row r="267" spans="1:40" s="38" customFormat="1">
      <c r="A267" s="48" t="s">
        <v>1049</v>
      </c>
      <c r="B267" s="31" t="s">
        <v>202</v>
      </c>
      <c r="C267" s="31" t="s">
        <v>790</v>
      </c>
      <c r="D267" s="45" t="s">
        <v>1050</v>
      </c>
      <c r="E267" s="31"/>
      <c r="F267" s="32" t="s">
        <v>435</v>
      </c>
      <c r="G267" s="32" t="s">
        <v>722</v>
      </c>
      <c r="H267" s="32"/>
      <c r="I267" s="32" t="s">
        <v>422</v>
      </c>
      <c r="J267" s="32" t="s">
        <v>424</v>
      </c>
      <c r="K267" s="32">
        <v>61150</v>
      </c>
      <c r="L267" s="31">
        <v>2016</v>
      </c>
      <c r="M267" s="31">
        <v>1</v>
      </c>
      <c r="N267" s="31">
        <v>2016</v>
      </c>
      <c r="O267" s="33">
        <v>56959</v>
      </c>
      <c r="P267" s="52" t="s">
        <v>789</v>
      </c>
      <c r="Q267" s="35">
        <f t="shared" si="36"/>
        <v>0</v>
      </c>
      <c r="R267" s="33">
        <f t="shared" si="22"/>
        <v>56959</v>
      </c>
      <c r="S267" s="46">
        <v>56244</v>
      </c>
      <c r="T267" s="36">
        <f t="shared" si="23"/>
        <v>0.98740000000000006</v>
      </c>
      <c r="U267" s="37">
        <f t="shared" si="24"/>
        <v>4</v>
      </c>
      <c r="V267" s="33">
        <f t="shared" si="25"/>
        <v>53701</v>
      </c>
      <c r="W267" s="37">
        <f>IF(U267&gt;$F$4,$F$4-$E$4,U267-$E$4)</f>
        <v>2</v>
      </c>
      <c r="X267" s="33">
        <f>ROUND(V267+(V267*$J$4*W267),0)</f>
        <v>55312</v>
      </c>
      <c r="Y267" s="36">
        <f t="shared" si="26"/>
        <v>1.0168498698293318</v>
      </c>
      <c r="Z267" s="31">
        <f t="shared" si="27"/>
        <v>932</v>
      </c>
      <c r="AA267" s="35"/>
      <c r="AB267" s="47"/>
      <c r="AC267" s="44"/>
    </row>
    <row r="268" spans="1:40" s="38" customFormat="1">
      <c r="A268" s="48" t="s">
        <v>1110</v>
      </c>
      <c r="B268" s="31" t="s">
        <v>202</v>
      </c>
      <c r="C268" s="31" t="s">
        <v>716</v>
      </c>
      <c r="D268" s="45" t="s">
        <v>1111</v>
      </c>
      <c r="E268" s="31"/>
      <c r="F268" s="32" t="s">
        <v>436</v>
      </c>
      <c r="G268" s="32" t="s">
        <v>420</v>
      </c>
      <c r="H268" s="32" t="s">
        <v>205</v>
      </c>
      <c r="I268" s="32" t="s">
        <v>420</v>
      </c>
      <c r="J268" s="32" t="s">
        <v>425</v>
      </c>
      <c r="K268" s="32">
        <v>61160</v>
      </c>
      <c r="L268" s="31">
        <v>2017</v>
      </c>
      <c r="M268" s="31"/>
      <c r="N268" s="31">
        <v>2017</v>
      </c>
      <c r="O268" s="33">
        <v>54498</v>
      </c>
      <c r="P268" s="34" t="s">
        <v>625</v>
      </c>
      <c r="Q268" s="35">
        <f t="shared" si="36"/>
        <v>0</v>
      </c>
      <c r="R268" s="33">
        <f t="shared" ref="R268:R292" si="44">O268+Q268</f>
        <v>54498</v>
      </c>
      <c r="S268" s="46">
        <v>43860</v>
      </c>
      <c r="T268" s="36">
        <f t="shared" ref="T268:T331" si="45">IF(R268=0,0,ROUND(S268/R268,4))</f>
        <v>0.80479999999999996</v>
      </c>
      <c r="U268" s="37">
        <f t="shared" ref="U268:U331" si="46">2019-L268+M268</f>
        <v>2</v>
      </c>
      <c r="V268" s="33">
        <f t="shared" ref="V268:V331" si="47">ROUND(R268*0.9428,0)</f>
        <v>51381</v>
      </c>
      <c r="W268" s="37">
        <f>IF(U268&gt;$F$6,$F$6-$E$6,U268-$E$6)</f>
        <v>0</v>
      </c>
      <c r="X268" s="33">
        <f>ROUND(V268+(V268*$J$6*W268),0)</f>
        <v>51381</v>
      </c>
      <c r="Y268" s="36">
        <f t="shared" ref="Y268:Y331" si="48">S268/X268</f>
        <v>0.85362293454779004</v>
      </c>
      <c r="Z268" s="31">
        <f t="shared" ref="Z268:Z331" si="49">IF(X268=0,0,+S268-X268)</f>
        <v>-7521</v>
      </c>
      <c r="AA268" s="35"/>
      <c r="AB268" s="47"/>
      <c r="AC268" s="44"/>
    </row>
    <row r="269" spans="1:40" s="38" customFormat="1">
      <c r="A269" s="48" t="s">
        <v>518</v>
      </c>
      <c r="B269" s="31" t="s">
        <v>202</v>
      </c>
      <c r="C269" s="31" t="s">
        <v>716</v>
      </c>
      <c r="D269" s="45" t="s">
        <v>519</v>
      </c>
      <c r="E269" s="31"/>
      <c r="F269" s="32" t="s">
        <v>435</v>
      </c>
      <c r="G269" s="32" t="s">
        <v>722</v>
      </c>
      <c r="H269" s="32"/>
      <c r="I269" s="32" t="s">
        <v>421</v>
      </c>
      <c r="J269" s="32" t="s">
        <v>553</v>
      </c>
      <c r="K269" s="32">
        <v>61140</v>
      </c>
      <c r="L269" s="31">
        <v>2014</v>
      </c>
      <c r="M269" s="31"/>
      <c r="N269" s="31">
        <v>2008</v>
      </c>
      <c r="O269" s="33">
        <v>88881</v>
      </c>
      <c r="P269" s="34" t="s">
        <v>625</v>
      </c>
      <c r="Q269" s="35">
        <f t="shared" si="36"/>
        <v>0</v>
      </c>
      <c r="R269" s="33">
        <f t="shared" si="44"/>
        <v>88881</v>
      </c>
      <c r="S269" s="46">
        <v>64290</v>
      </c>
      <c r="T269" s="36">
        <f t="shared" si="45"/>
        <v>0.72330000000000005</v>
      </c>
      <c r="U269" s="37">
        <f t="shared" si="46"/>
        <v>5</v>
      </c>
      <c r="V269" s="33">
        <f t="shared" si="47"/>
        <v>83797</v>
      </c>
      <c r="W269" s="37">
        <f>IF(U269&gt;$F$3,$F$3-$E$3,U269-$E$3)</f>
        <v>2</v>
      </c>
      <c r="X269" s="33">
        <f>ROUND(V269+(V269*$J$3*W269),0)</f>
        <v>86311</v>
      </c>
      <c r="Y269" s="36">
        <f t="shared" si="48"/>
        <v>0.74486450162783424</v>
      </c>
      <c r="Z269" s="31">
        <f t="shared" si="49"/>
        <v>-22021</v>
      </c>
      <c r="AA269" s="35"/>
      <c r="AB269" s="47"/>
      <c r="AC269" s="44"/>
    </row>
    <row r="270" spans="1:40" s="38" customFormat="1">
      <c r="A270" s="48" t="s">
        <v>1106</v>
      </c>
      <c r="B270" s="31" t="s">
        <v>202</v>
      </c>
      <c r="C270" s="31" t="s">
        <v>716</v>
      </c>
      <c r="D270" s="45" t="s">
        <v>1107</v>
      </c>
      <c r="E270" s="31"/>
      <c r="F270" s="32" t="s">
        <v>435</v>
      </c>
      <c r="G270" s="32" t="s">
        <v>722</v>
      </c>
      <c r="H270" s="32" t="s">
        <v>205</v>
      </c>
      <c r="I270" s="32" t="s">
        <v>422</v>
      </c>
      <c r="J270" s="32" t="s">
        <v>424</v>
      </c>
      <c r="K270" s="32">
        <v>61150</v>
      </c>
      <c r="L270" s="31">
        <v>2017</v>
      </c>
      <c r="M270" s="31"/>
      <c r="N270" s="31">
        <v>2017</v>
      </c>
      <c r="O270" s="33">
        <v>72285</v>
      </c>
      <c r="P270" s="34" t="s">
        <v>625</v>
      </c>
      <c r="Q270" s="35">
        <f t="shared" si="36"/>
        <v>0</v>
      </c>
      <c r="R270" s="33">
        <f t="shared" si="44"/>
        <v>72285</v>
      </c>
      <c r="S270" s="46">
        <v>56558</v>
      </c>
      <c r="T270" s="36">
        <f t="shared" si="45"/>
        <v>0.78239999999999998</v>
      </c>
      <c r="U270" s="37">
        <f t="shared" si="46"/>
        <v>2</v>
      </c>
      <c r="V270" s="33">
        <f t="shared" si="47"/>
        <v>68150</v>
      </c>
      <c r="W270" s="37">
        <f>IF(U270&gt;$F$4,$F$4-$E$4,U270-$E$4)</f>
        <v>0</v>
      </c>
      <c r="X270" s="33">
        <f>ROUND(V270+(V270*$J$4*W270),0)</f>
        <v>68150</v>
      </c>
      <c r="Y270" s="36">
        <f t="shared" si="48"/>
        <v>0.82990462215700656</v>
      </c>
      <c r="Z270" s="31">
        <f t="shared" si="49"/>
        <v>-11592</v>
      </c>
      <c r="AA270" s="35"/>
      <c r="AB270" s="47"/>
      <c r="AC270" s="44"/>
    </row>
    <row r="271" spans="1:40" s="38" customFormat="1">
      <c r="A271" s="48" t="s">
        <v>1108</v>
      </c>
      <c r="B271" s="31" t="s">
        <v>202</v>
      </c>
      <c r="C271" s="31" t="s">
        <v>716</v>
      </c>
      <c r="D271" s="45" t="s">
        <v>1109</v>
      </c>
      <c r="E271" s="31"/>
      <c r="F271" s="32" t="s">
        <v>436</v>
      </c>
      <c r="G271" s="32" t="s">
        <v>420</v>
      </c>
      <c r="H271" s="32" t="s">
        <v>205</v>
      </c>
      <c r="I271" s="32" t="s">
        <v>420</v>
      </c>
      <c r="J271" s="32" t="s">
        <v>425</v>
      </c>
      <c r="K271" s="32">
        <v>61160</v>
      </c>
      <c r="L271" s="31">
        <v>2017</v>
      </c>
      <c r="M271" s="31"/>
      <c r="N271" s="31">
        <v>2017</v>
      </c>
      <c r="O271" s="33">
        <v>54498</v>
      </c>
      <c r="P271" s="34" t="s">
        <v>625</v>
      </c>
      <c r="Q271" s="35">
        <f t="shared" si="36"/>
        <v>0</v>
      </c>
      <c r="R271" s="33">
        <f t="shared" si="44"/>
        <v>54498</v>
      </c>
      <c r="S271" s="46">
        <v>45900</v>
      </c>
      <c r="T271" s="36">
        <f t="shared" si="45"/>
        <v>0.84219999999999995</v>
      </c>
      <c r="U271" s="37">
        <f t="shared" si="46"/>
        <v>2</v>
      </c>
      <c r="V271" s="33">
        <f t="shared" si="47"/>
        <v>51381</v>
      </c>
      <c r="W271" s="37">
        <f>IF(U271&gt;$F$6,$F$6-$E$6,U271-$E$6)</f>
        <v>0</v>
      </c>
      <c r="X271" s="33">
        <f>ROUND(V271+(V271*$J$6*W271),0)</f>
        <v>51381</v>
      </c>
      <c r="Y271" s="36">
        <f t="shared" si="48"/>
        <v>0.89332632685233837</v>
      </c>
      <c r="Z271" s="31">
        <f t="shared" si="49"/>
        <v>-5481</v>
      </c>
      <c r="AA271" s="35"/>
      <c r="AB271" s="47"/>
      <c r="AC271" s="44"/>
    </row>
    <row r="272" spans="1:40" s="38" customFormat="1">
      <c r="A272" s="48" t="s">
        <v>357</v>
      </c>
      <c r="B272" s="31" t="s">
        <v>202</v>
      </c>
      <c r="C272" s="31" t="s">
        <v>716</v>
      </c>
      <c r="D272" s="45" t="s">
        <v>94</v>
      </c>
      <c r="E272" s="31"/>
      <c r="F272" s="32" t="s">
        <v>435</v>
      </c>
      <c r="G272" s="32" t="s">
        <v>722</v>
      </c>
      <c r="H272" s="32"/>
      <c r="I272" s="32" t="s">
        <v>421</v>
      </c>
      <c r="J272" s="32" t="s">
        <v>426</v>
      </c>
      <c r="K272" s="32">
        <v>61120</v>
      </c>
      <c r="L272" s="31">
        <v>2010</v>
      </c>
      <c r="M272" s="31"/>
      <c r="N272" s="31">
        <v>2000</v>
      </c>
      <c r="O272" s="33">
        <v>123061</v>
      </c>
      <c r="P272" s="34" t="s">
        <v>625</v>
      </c>
      <c r="Q272" s="35">
        <f t="shared" si="36"/>
        <v>0</v>
      </c>
      <c r="R272" s="33">
        <f t="shared" si="44"/>
        <v>123061</v>
      </c>
      <c r="S272" s="46">
        <v>73945</v>
      </c>
      <c r="T272" s="36">
        <f t="shared" si="45"/>
        <v>0.60089999999999999</v>
      </c>
      <c r="U272" s="37">
        <f t="shared" si="46"/>
        <v>9</v>
      </c>
      <c r="V272" s="33">
        <f t="shared" si="47"/>
        <v>116022</v>
      </c>
      <c r="W272" s="37">
        <f>IF(U272&gt;$F$2,$F$2+(U272-$F$2)/2-$E$2,U272-$E$2)</f>
        <v>-2</v>
      </c>
      <c r="X272" s="33">
        <f>ROUND(V272+(V272*$J$2*W272),0)</f>
        <v>113702</v>
      </c>
      <c r="Y272" s="36">
        <f t="shared" si="48"/>
        <v>0.65034036340609669</v>
      </c>
      <c r="Z272" s="31">
        <f t="shared" si="49"/>
        <v>-39757</v>
      </c>
      <c r="AA272" s="35"/>
      <c r="AB272" s="47"/>
      <c r="AC272" s="44"/>
    </row>
    <row r="273" spans="1:36" s="38" customFormat="1">
      <c r="A273" s="48" t="s">
        <v>1231</v>
      </c>
      <c r="B273" s="31" t="s">
        <v>202</v>
      </c>
      <c r="C273" s="31" t="s">
        <v>715</v>
      </c>
      <c r="D273" s="45" t="s">
        <v>1232</v>
      </c>
      <c r="E273" s="31"/>
      <c r="F273" s="32" t="s">
        <v>435</v>
      </c>
      <c r="G273" s="32" t="s">
        <v>722</v>
      </c>
      <c r="H273" s="32"/>
      <c r="I273" s="32" t="s">
        <v>422</v>
      </c>
      <c r="J273" s="32" t="s">
        <v>424</v>
      </c>
      <c r="K273" s="32">
        <v>61150</v>
      </c>
      <c r="L273" s="31">
        <v>2018</v>
      </c>
      <c r="M273" s="31"/>
      <c r="N273" s="31">
        <v>2018</v>
      </c>
      <c r="O273" s="33">
        <v>61736</v>
      </c>
      <c r="P273" s="34" t="s">
        <v>163</v>
      </c>
      <c r="Q273" s="35">
        <f t="shared" si="36"/>
        <v>0</v>
      </c>
      <c r="R273" s="33">
        <f t="shared" si="44"/>
        <v>61736</v>
      </c>
      <c r="S273" s="46">
        <v>56000</v>
      </c>
      <c r="T273" s="36">
        <f t="shared" si="45"/>
        <v>0.90710000000000002</v>
      </c>
      <c r="U273" s="37">
        <f t="shared" si="46"/>
        <v>1</v>
      </c>
      <c r="V273" s="33">
        <f t="shared" si="47"/>
        <v>58205</v>
      </c>
      <c r="W273" s="37">
        <f>IF(U273&gt;$F$4,$F$4-$E$4,U273-$E$4)</f>
        <v>-1</v>
      </c>
      <c r="X273" s="33">
        <f>ROUND(V273+(V273*$J$4*W273),0)</f>
        <v>57332</v>
      </c>
      <c r="Y273" s="36">
        <f t="shared" si="48"/>
        <v>0.97676690155585011</v>
      </c>
      <c r="Z273" s="31">
        <f t="shared" si="49"/>
        <v>-1332</v>
      </c>
      <c r="AA273" s="35"/>
      <c r="AB273" s="47"/>
      <c r="AC273" s="44"/>
      <c r="AE273" s="9"/>
      <c r="AF273" s="9"/>
      <c r="AG273" s="9"/>
      <c r="AH273" s="9"/>
      <c r="AI273" s="9"/>
      <c r="AJ273" s="9"/>
    </row>
    <row r="274" spans="1:36" s="38" customFormat="1">
      <c r="A274" s="48" t="s">
        <v>1112</v>
      </c>
      <c r="B274" s="31" t="s">
        <v>202</v>
      </c>
      <c r="C274" s="31" t="s">
        <v>715</v>
      </c>
      <c r="D274" s="45" t="s">
        <v>1113</v>
      </c>
      <c r="E274" s="31"/>
      <c r="F274" s="32" t="s">
        <v>435</v>
      </c>
      <c r="G274" s="32" t="s">
        <v>722</v>
      </c>
      <c r="H274" s="32" t="s">
        <v>205</v>
      </c>
      <c r="I274" s="32" t="s">
        <v>422</v>
      </c>
      <c r="J274" s="32" t="s">
        <v>424</v>
      </c>
      <c r="K274" s="32">
        <v>61150</v>
      </c>
      <c r="L274" s="31">
        <v>2017</v>
      </c>
      <c r="M274" s="31"/>
      <c r="N274" s="31">
        <v>2017</v>
      </c>
      <c r="O274" s="33">
        <v>61736</v>
      </c>
      <c r="P274" s="34" t="s">
        <v>163</v>
      </c>
      <c r="Q274" s="35">
        <f t="shared" si="36"/>
        <v>0</v>
      </c>
      <c r="R274" s="33">
        <f t="shared" si="44"/>
        <v>61736</v>
      </c>
      <c r="S274" s="46">
        <v>56558</v>
      </c>
      <c r="T274" s="36">
        <f t="shared" si="45"/>
        <v>0.91610000000000003</v>
      </c>
      <c r="U274" s="37">
        <f t="shared" si="46"/>
        <v>2</v>
      </c>
      <c r="V274" s="33">
        <f t="shared" si="47"/>
        <v>58205</v>
      </c>
      <c r="W274" s="37">
        <f>IF(U274&gt;$F$4,$F$4-$E$4,U274-$E$4)</f>
        <v>0</v>
      </c>
      <c r="X274" s="33">
        <f>ROUND(V274+(V274*$J$4*W274),0)</f>
        <v>58205</v>
      </c>
      <c r="Y274" s="36">
        <f t="shared" si="48"/>
        <v>0.97170346190189849</v>
      </c>
      <c r="Z274" s="31">
        <f t="shared" si="49"/>
        <v>-1647</v>
      </c>
      <c r="AA274" s="35"/>
      <c r="AB274" s="47"/>
      <c r="AC274" s="44"/>
      <c r="AE274" s="9"/>
      <c r="AF274" s="9"/>
      <c r="AG274" s="9"/>
      <c r="AH274" s="9"/>
      <c r="AI274" s="9"/>
      <c r="AJ274" s="9"/>
    </row>
    <row r="275" spans="1:36" s="38" customFormat="1">
      <c r="A275" s="48" t="s">
        <v>1233</v>
      </c>
      <c r="B275" s="31" t="s">
        <v>202</v>
      </c>
      <c r="C275" s="31" t="s">
        <v>714</v>
      </c>
      <c r="D275" s="45" t="s">
        <v>1234</v>
      </c>
      <c r="E275" s="31"/>
      <c r="F275" s="32" t="s">
        <v>435</v>
      </c>
      <c r="G275" s="32" t="s">
        <v>722</v>
      </c>
      <c r="H275" s="32" t="s">
        <v>205</v>
      </c>
      <c r="I275" s="32" t="s">
        <v>422</v>
      </c>
      <c r="J275" s="32" t="s">
        <v>424</v>
      </c>
      <c r="K275" s="32">
        <v>61150</v>
      </c>
      <c r="L275" s="31">
        <v>2018</v>
      </c>
      <c r="M275" s="31"/>
      <c r="N275" s="31">
        <v>2018</v>
      </c>
      <c r="O275" s="33">
        <v>61241</v>
      </c>
      <c r="P275" s="34" t="s">
        <v>626</v>
      </c>
      <c r="Q275" s="35">
        <f t="shared" si="36"/>
        <v>0</v>
      </c>
      <c r="R275" s="33">
        <f t="shared" si="44"/>
        <v>61241</v>
      </c>
      <c r="S275" s="46">
        <v>56000</v>
      </c>
      <c r="T275" s="36">
        <f t="shared" si="45"/>
        <v>0.91439999999999999</v>
      </c>
      <c r="U275" s="37">
        <f t="shared" si="46"/>
        <v>1</v>
      </c>
      <c r="V275" s="33">
        <f t="shared" si="47"/>
        <v>57738</v>
      </c>
      <c r="W275" s="37">
        <f>IF(U275&gt;$F$4,$F$4-$E$4,U275-$E$4)</f>
        <v>-1</v>
      </c>
      <c r="X275" s="33">
        <f>ROUND(V275+(V275*$J$4*W275),0)</f>
        <v>56872</v>
      </c>
      <c r="Y275" s="36">
        <f t="shared" si="48"/>
        <v>0.9846673231115487</v>
      </c>
      <c r="Z275" s="31">
        <f t="shared" si="49"/>
        <v>-872</v>
      </c>
      <c r="AA275" s="35"/>
      <c r="AB275" s="47"/>
      <c r="AC275" s="44"/>
    </row>
    <row r="276" spans="1:36" s="38" customFormat="1">
      <c r="A276" s="48" t="s">
        <v>705</v>
      </c>
      <c r="B276" s="31" t="s">
        <v>202</v>
      </c>
      <c r="C276" s="31" t="s">
        <v>714</v>
      </c>
      <c r="D276" s="45" t="s">
        <v>760</v>
      </c>
      <c r="E276" s="31"/>
      <c r="F276" s="32" t="s">
        <v>435</v>
      </c>
      <c r="G276" s="32" t="s">
        <v>722</v>
      </c>
      <c r="H276" s="32"/>
      <c r="I276" s="32" t="s">
        <v>421</v>
      </c>
      <c r="J276" s="32" t="s">
        <v>553</v>
      </c>
      <c r="K276" s="32">
        <v>61140</v>
      </c>
      <c r="L276" s="31">
        <v>2018</v>
      </c>
      <c r="M276" s="31"/>
      <c r="N276" s="31">
        <v>2012</v>
      </c>
      <c r="O276" s="33">
        <v>70941</v>
      </c>
      <c r="P276" s="34" t="s">
        <v>626</v>
      </c>
      <c r="Q276" s="35">
        <f t="shared" si="36"/>
        <v>0</v>
      </c>
      <c r="R276" s="33">
        <f t="shared" si="44"/>
        <v>70941</v>
      </c>
      <c r="S276" s="46">
        <v>62112</v>
      </c>
      <c r="T276" s="36">
        <f t="shared" si="45"/>
        <v>0.87549999999999994</v>
      </c>
      <c r="U276" s="37">
        <f t="shared" si="46"/>
        <v>1</v>
      </c>
      <c r="V276" s="33">
        <f t="shared" si="47"/>
        <v>66883</v>
      </c>
      <c r="W276" s="37">
        <f>IF(U276&gt;$F$3,$F$3-$E$3,U276-$E$3)</f>
        <v>-2</v>
      </c>
      <c r="X276" s="33">
        <f>ROUND(V276+(V276*$J$3*W276),0)</f>
        <v>64877</v>
      </c>
      <c r="Y276" s="36">
        <f t="shared" si="48"/>
        <v>0.95738088999183069</v>
      </c>
      <c r="Z276" s="31">
        <f t="shared" si="49"/>
        <v>-2765</v>
      </c>
      <c r="AA276" s="35"/>
      <c r="AB276" s="47"/>
      <c r="AC276" s="44"/>
    </row>
    <row r="277" spans="1:36" s="38" customFormat="1">
      <c r="A277" s="48" t="s">
        <v>639</v>
      </c>
      <c r="B277" s="31" t="s">
        <v>202</v>
      </c>
      <c r="C277" s="31" t="s">
        <v>714</v>
      </c>
      <c r="D277" s="45" t="s">
        <v>699</v>
      </c>
      <c r="E277" s="31"/>
      <c r="F277" s="32" t="s">
        <v>435</v>
      </c>
      <c r="G277" s="32" t="s">
        <v>722</v>
      </c>
      <c r="H277" s="32"/>
      <c r="I277" s="32" t="s">
        <v>421</v>
      </c>
      <c r="J277" s="32" t="s">
        <v>553</v>
      </c>
      <c r="K277" s="32">
        <v>61140</v>
      </c>
      <c r="L277" s="31">
        <v>2017</v>
      </c>
      <c r="M277" s="31"/>
      <c r="N277" s="31">
        <v>2011</v>
      </c>
      <c r="O277" s="33">
        <v>70941</v>
      </c>
      <c r="P277" s="34" t="s">
        <v>626</v>
      </c>
      <c r="Q277" s="35">
        <f t="shared" si="36"/>
        <v>0</v>
      </c>
      <c r="R277" s="33">
        <f t="shared" si="44"/>
        <v>70941</v>
      </c>
      <c r="S277" s="46">
        <v>62738</v>
      </c>
      <c r="T277" s="36">
        <f t="shared" si="45"/>
        <v>0.88439999999999996</v>
      </c>
      <c r="U277" s="37">
        <f t="shared" si="46"/>
        <v>2</v>
      </c>
      <c r="V277" s="33">
        <f t="shared" si="47"/>
        <v>66883</v>
      </c>
      <c r="W277" s="37">
        <f>IF(U277&gt;$F$3,$F$3-$E$3,U277-$E$3)</f>
        <v>-1</v>
      </c>
      <c r="X277" s="33">
        <f>ROUND(V277+(V277*$J$3*W277),0)</f>
        <v>65880</v>
      </c>
      <c r="Y277" s="36">
        <f t="shared" si="48"/>
        <v>0.9523072252580449</v>
      </c>
      <c r="Z277" s="31">
        <f t="shared" si="49"/>
        <v>-3142</v>
      </c>
      <c r="AA277" s="35"/>
      <c r="AB277" s="47"/>
      <c r="AC277" s="44"/>
    </row>
    <row r="278" spans="1:36" s="38" customFormat="1">
      <c r="A278" s="48" t="s">
        <v>1054</v>
      </c>
      <c r="B278" s="31" t="s">
        <v>202</v>
      </c>
      <c r="C278" s="31" t="s">
        <v>714</v>
      </c>
      <c r="D278" s="45" t="s">
        <v>1055</v>
      </c>
      <c r="E278" s="31"/>
      <c r="F278" s="32" t="s">
        <v>435</v>
      </c>
      <c r="G278" s="32" t="s">
        <v>722</v>
      </c>
      <c r="H278" s="32"/>
      <c r="I278" s="32" t="s">
        <v>422</v>
      </c>
      <c r="J278" s="32" t="s">
        <v>424</v>
      </c>
      <c r="K278" s="32">
        <v>61150</v>
      </c>
      <c r="L278" s="31">
        <v>2016</v>
      </c>
      <c r="M278" s="31">
        <v>1</v>
      </c>
      <c r="N278" s="31">
        <v>2016</v>
      </c>
      <c r="O278" s="33">
        <v>61241</v>
      </c>
      <c r="P278" s="34" t="s">
        <v>626</v>
      </c>
      <c r="Q278" s="35">
        <f t="shared" si="36"/>
        <v>0</v>
      </c>
      <c r="R278" s="33">
        <f t="shared" si="44"/>
        <v>61241</v>
      </c>
      <c r="S278" s="46">
        <v>56640</v>
      </c>
      <c r="T278" s="36">
        <f t="shared" si="45"/>
        <v>0.92490000000000006</v>
      </c>
      <c r="U278" s="37">
        <f t="shared" si="46"/>
        <v>4</v>
      </c>
      <c r="V278" s="33">
        <f t="shared" si="47"/>
        <v>57738</v>
      </c>
      <c r="W278" s="37">
        <f>IF(U278&gt;$F$4,$F$4-$E$4,U278-$E$4)</f>
        <v>2</v>
      </c>
      <c r="X278" s="33">
        <f>ROUND(V278+(V278*$J$4*W278),0)</f>
        <v>59470</v>
      </c>
      <c r="Y278" s="36">
        <f t="shared" si="48"/>
        <v>0.95241298133512697</v>
      </c>
      <c r="Z278" s="31">
        <f t="shared" si="49"/>
        <v>-2830</v>
      </c>
      <c r="AA278" s="35"/>
      <c r="AB278" s="47"/>
      <c r="AC278" s="44"/>
    </row>
    <row r="279" spans="1:36" s="38" customFormat="1">
      <c r="A279" s="48" t="s">
        <v>837</v>
      </c>
      <c r="B279" s="31" t="s">
        <v>202</v>
      </c>
      <c r="C279" s="31" t="s">
        <v>195</v>
      </c>
      <c r="D279" s="45" t="s">
        <v>888</v>
      </c>
      <c r="E279" s="31"/>
      <c r="F279" s="32" t="s">
        <v>435</v>
      </c>
      <c r="G279" s="32" t="s">
        <v>722</v>
      </c>
      <c r="H279" s="32"/>
      <c r="I279" s="32" t="s">
        <v>422</v>
      </c>
      <c r="J279" s="32" t="s">
        <v>424</v>
      </c>
      <c r="K279" s="32">
        <v>61150</v>
      </c>
      <c r="L279" s="31">
        <v>2014</v>
      </c>
      <c r="M279" s="31"/>
      <c r="N279" s="31">
        <v>2014</v>
      </c>
      <c r="O279" s="33">
        <v>61791</v>
      </c>
      <c r="P279" s="34" t="s">
        <v>156</v>
      </c>
      <c r="Q279" s="35">
        <f t="shared" si="36"/>
        <v>0</v>
      </c>
      <c r="R279" s="33">
        <f t="shared" si="44"/>
        <v>61791</v>
      </c>
      <c r="S279" s="46">
        <v>56766</v>
      </c>
      <c r="T279" s="36">
        <f t="shared" si="45"/>
        <v>0.91869999999999996</v>
      </c>
      <c r="U279" s="37">
        <f t="shared" si="46"/>
        <v>5</v>
      </c>
      <c r="V279" s="33">
        <f t="shared" si="47"/>
        <v>58257</v>
      </c>
      <c r="W279" s="37">
        <f>IF(U279&gt;$F$4,$F$4-$E$4,U279-$E$4)</f>
        <v>3</v>
      </c>
      <c r="X279" s="33">
        <f>ROUND(V279+(V279*$J$4*W279),0)</f>
        <v>60879</v>
      </c>
      <c r="Y279" s="36">
        <f t="shared" si="48"/>
        <v>0.93243975755186514</v>
      </c>
      <c r="Z279" s="31">
        <f t="shared" si="49"/>
        <v>-4113</v>
      </c>
      <c r="AA279" s="35"/>
      <c r="AB279" s="47"/>
      <c r="AC279" s="44"/>
    </row>
    <row r="280" spans="1:36" s="38" customFormat="1">
      <c r="A280" s="48" t="s">
        <v>841</v>
      </c>
      <c r="B280" s="31" t="s">
        <v>202</v>
      </c>
      <c r="C280" s="31" t="s">
        <v>195</v>
      </c>
      <c r="D280" s="45" t="s">
        <v>842</v>
      </c>
      <c r="E280" s="31"/>
      <c r="F280" s="32" t="s">
        <v>435</v>
      </c>
      <c r="G280" s="32" t="s">
        <v>722</v>
      </c>
      <c r="H280" s="32" t="s">
        <v>205</v>
      </c>
      <c r="I280" s="32" t="s">
        <v>422</v>
      </c>
      <c r="J280" s="32" t="s">
        <v>424</v>
      </c>
      <c r="K280" s="32">
        <v>61150</v>
      </c>
      <c r="L280" s="31">
        <v>2014</v>
      </c>
      <c r="M280" s="31"/>
      <c r="N280" s="31">
        <v>2014</v>
      </c>
      <c r="O280" s="33">
        <v>61791</v>
      </c>
      <c r="P280" s="34" t="s">
        <v>156</v>
      </c>
      <c r="Q280" s="35">
        <f t="shared" si="36"/>
        <v>0</v>
      </c>
      <c r="R280" s="33">
        <f t="shared" si="44"/>
        <v>61791</v>
      </c>
      <c r="S280" s="46">
        <v>57223</v>
      </c>
      <c r="T280" s="36">
        <f t="shared" si="45"/>
        <v>0.92610000000000003</v>
      </c>
      <c r="U280" s="37">
        <f t="shared" si="46"/>
        <v>5</v>
      </c>
      <c r="V280" s="33">
        <f t="shared" si="47"/>
        <v>58257</v>
      </c>
      <c r="W280" s="37">
        <f>IF(U280&gt;$F$4,$F$4-$E$4,U280-$E$4)</f>
        <v>3</v>
      </c>
      <c r="X280" s="33">
        <f>ROUND(V280+(V280*$J$4*W280),0)</f>
        <v>60879</v>
      </c>
      <c r="Y280" s="36">
        <f t="shared" si="48"/>
        <v>0.93994645115721354</v>
      </c>
      <c r="Z280" s="31">
        <f t="shared" si="49"/>
        <v>-3656</v>
      </c>
      <c r="AA280" s="35"/>
      <c r="AB280" s="47"/>
      <c r="AC280" s="44"/>
    </row>
    <row r="281" spans="1:36" s="38" customFormat="1">
      <c r="A281" s="48" t="s">
        <v>1067</v>
      </c>
      <c r="B281" s="31" t="s">
        <v>202</v>
      </c>
      <c r="C281" s="31" t="s">
        <v>195</v>
      </c>
      <c r="D281" s="45" t="s">
        <v>1159</v>
      </c>
      <c r="E281" s="31"/>
      <c r="F281" s="32" t="s">
        <v>435</v>
      </c>
      <c r="G281" s="32" t="s">
        <v>722</v>
      </c>
      <c r="H281" s="32"/>
      <c r="I281" s="32" t="s">
        <v>422</v>
      </c>
      <c r="J281" s="32" t="s">
        <v>424</v>
      </c>
      <c r="K281" s="32">
        <v>61150</v>
      </c>
      <c r="L281" s="31">
        <v>2017</v>
      </c>
      <c r="M281" s="31"/>
      <c r="N281" s="31">
        <v>2016</v>
      </c>
      <c r="O281" s="33">
        <v>61791</v>
      </c>
      <c r="P281" s="34" t="s">
        <v>156</v>
      </c>
      <c r="Q281" s="35">
        <f t="shared" si="36"/>
        <v>0</v>
      </c>
      <c r="R281" s="33">
        <f t="shared" si="44"/>
        <v>61791</v>
      </c>
      <c r="S281" s="46">
        <v>56558</v>
      </c>
      <c r="T281" s="36">
        <f t="shared" si="45"/>
        <v>0.9153</v>
      </c>
      <c r="U281" s="37">
        <f t="shared" si="46"/>
        <v>2</v>
      </c>
      <c r="V281" s="33">
        <f t="shared" si="47"/>
        <v>58257</v>
      </c>
      <c r="W281" s="37">
        <f>IF(U281&gt;$F$4,$F$4-$E$4,U281-$E$4)</f>
        <v>0</v>
      </c>
      <c r="X281" s="33">
        <f>ROUND(V281+(V281*$J$4*W281),0)</f>
        <v>58257</v>
      </c>
      <c r="Y281" s="36">
        <f t="shared" si="48"/>
        <v>0.97083612269770159</v>
      </c>
      <c r="Z281" s="31">
        <f t="shared" si="49"/>
        <v>-1699</v>
      </c>
      <c r="AA281" s="35"/>
      <c r="AB281" s="47"/>
      <c r="AC281" s="44"/>
    </row>
    <row r="282" spans="1:36" s="38" customFormat="1">
      <c r="A282" s="48" t="s">
        <v>792</v>
      </c>
      <c r="B282" s="31" t="s">
        <v>202</v>
      </c>
      <c r="C282" s="31" t="s">
        <v>195</v>
      </c>
      <c r="D282" s="45" t="s">
        <v>908</v>
      </c>
      <c r="E282" s="31"/>
      <c r="F282" s="32" t="s">
        <v>435</v>
      </c>
      <c r="G282" s="32" t="s">
        <v>722</v>
      </c>
      <c r="H282" s="32" t="s">
        <v>205</v>
      </c>
      <c r="I282" s="32" t="s">
        <v>422</v>
      </c>
      <c r="J282" s="32" t="s">
        <v>424</v>
      </c>
      <c r="K282" s="32">
        <v>61150</v>
      </c>
      <c r="L282" s="31">
        <v>2013</v>
      </c>
      <c r="M282" s="31"/>
      <c r="N282" s="31">
        <v>2013</v>
      </c>
      <c r="O282" s="33">
        <v>61791</v>
      </c>
      <c r="P282" s="34" t="s">
        <v>156</v>
      </c>
      <c r="Q282" s="35">
        <f t="shared" ref="Q282:Q313" si="50">IF(E282&lt;&gt;0,O282*E282*0.1,0)</f>
        <v>0</v>
      </c>
      <c r="R282" s="33">
        <f t="shared" si="44"/>
        <v>61791</v>
      </c>
      <c r="S282" s="46">
        <v>56509</v>
      </c>
      <c r="T282" s="36">
        <f t="shared" si="45"/>
        <v>0.91449999999999998</v>
      </c>
      <c r="U282" s="37">
        <f t="shared" si="46"/>
        <v>6</v>
      </c>
      <c r="V282" s="33">
        <f t="shared" si="47"/>
        <v>58257</v>
      </c>
      <c r="W282" s="37">
        <f>IF(U282&gt;$F$4,$F$4-$E$4,U282-$E$4)</f>
        <v>4</v>
      </c>
      <c r="X282" s="33">
        <f>ROUND(V282+(V282*$J$4*W282),0)</f>
        <v>61752</v>
      </c>
      <c r="Y282" s="36">
        <f t="shared" si="48"/>
        <v>0.91509586734032911</v>
      </c>
      <c r="Z282" s="31">
        <f t="shared" si="49"/>
        <v>-5243</v>
      </c>
      <c r="AA282" s="35"/>
      <c r="AB282" s="47"/>
      <c r="AC282" s="44"/>
    </row>
    <row r="283" spans="1:36" s="38" customFormat="1">
      <c r="A283" s="48" t="s">
        <v>687</v>
      </c>
      <c r="B283" s="31" t="s">
        <v>202</v>
      </c>
      <c r="C283" s="31" t="s">
        <v>195</v>
      </c>
      <c r="D283" s="45" t="s">
        <v>746</v>
      </c>
      <c r="E283" s="31"/>
      <c r="F283" s="32" t="s">
        <v>435</v>
      </c>
      <c r="G283" s="32" t="s">
        <v>722</v>
      </c>
      <c r="H283" s="32"/>
      <c r="I283" s="32" t="s">
        <v>421</v>
      </c>
      <c r="J283" s="32" t="s">
        <v>553</v>
      </c>
      <c r="K283" s="32">
        <v>61140</v>
      </c>
      <c r="L283" s="31">
        <v>2018</v>
      </c>
      <c r="M283" s="31"/>
      <c r="N283" s="31">
        <v>2012</v>
      </c>
      <c r="O283" s="33">
        <v>71217</v>
      </c>
      <c r="P283" s="34" t="s">
        <v>156</v>
      </c>
      <c r="Q283" s="35">
        <f t="shared" si="50"/>
        <v>0</v>
      </c>
      <c r="R283" s="33">
        <f t="shared" si="44"/>
        <v>71217</v>
      </c>
      <c r="S283" s="46">
        <v>62284</v>
      </c>
      <c r="T283" s="36">
        <f t="shared" si="45"/>
        <v>0.87460000000000004</v>
      </c>
      <c r="U283" s="37">
        <f t="shared" si="46"/>
        <v>1</v>
      </c>
      <c r="V283" s="33">
        <f t="shared" si="47"/>
        <v>67143</v>
      </c>
      <c r="W283" s="37">
        <f>IF(U283&gt;$F$3,$F$3-$E$3,U283-$E$3)</f>
        <v>-2</v>
      </c>
      <c r="X283" s="33">
        <f>ROUND(V283+(V283*$J$3*W283),0)</f>
        <v>65129</v>
      </c>
      <c r="Y283" s="36">
        <f t="shared" si="48"/>
        <v>0.95631746226719283</v>
      </c>
      <c r="Z283" s="31">
        <f t="shared" si="49"/>
        <v>-2845</v>
      </c>
      <c r="AA283" s="35"/>
      <c r="AB283" s="47"/>
      <c r="AC283" s="44"/>
    </row>
    <row r="284" spans="1:36" s="38" customFormat="1">
      <c r="A284" s="48" t="s">
        <v>341</v>
      </c>
      <c r="B284" s="31" t="s">
        <v>202</v>
      </c>
      <c r="C284" s="31" t="s">
        <v>195</v>
      </c>
      <c r="D284" s="45" t="s">
        <v>80</v>
      </c>
      <c r="E284" s="31"/>
      <c r="F284" s="32" t="s">
        <v>435</v>
      </c>
      <c r="G284" s="32" t="s">
        <v>722</v>
      </c>
      <c r="H284" s="32" t="s">
        <v>205</v>
      </c>
      <c r="I284" s="32" t="s">
        <v>421</v>
      </c>
      <c r="J284" s="32" t="s">
        <v>426</v>
      </c>
      <c r="K284" s="32">
        <v>61120</v>
      </c>
      <c r="L284" s="31">
        <v>1992</v>
      </c>
      <c r="M284" s="31"/>
      <c r="N284" s="31">
        <v>1979</v>
      </c>
      <c r="O284" s="33">
        <v>91196</v>
      </c>
      <c r="P284" s="34" t="s">
        <v>156</v>
      </c>
      <c r="Q284" s="35">
        <f t="shared" si="50"/>
        <v>0</v>
      </c>
      <c r="R284" s="33">
        <f t="shared" si="44"/>
        <v>91196</v>
      </c>
      <c r="S284" s="46">
        <v>96108</v>
      </c>
      <c r="T284" s="36">
        <f t="shared" si="45"/>
        <v>1.0539000000000001</v>
      </c>
      <c r="U284" s="37">
        <f t="shared" si="46"/>
        <v>27</v>
      </c>
      <c r="V284" s="33">
        <f t="shared" si="47"/>
        <v>85980</v>
      </c>
      <c r="W284" s="37">
        <f>IF(U284&gt;$F$2,$F$2+(U284-$F$2)/2-$E$2,U284-$E$2)</f>
        <v>12.5</v>
      </c>
      <c r="X284" s="33">
        <f>ROUND(V284+(V284*$J$2*W284),0)</f>
        <v>96728</v>
      </c>
      <c r="Y284" s="36">
        <f t="shared" si="48"/>
        <v>0.99359027375734021</v>
      </c>
      <c r="Z284" s="31">
        <f t="shared" si="49"/>
        <v>-620</v>
      </c>
      <c r="AA284" s="35"/>
      <c r="AB284" s="47"/>
      <c r="AC284" s="44"/>
    </row>
    <row r="285" spans="1:36" s="38" customFormat="1">
      <c r="A285" s="48" t="s">
        <v>1229</v>
      </c>
      <c r="B285" s="31" t="s">
        <v>202</v>
      </c>
      <c r="C285" s="31" t="s">
        <v>195</v>
      </c>
      <c r="D285" s="45" t="s">
        <v>1230</v>
      </c>
      <c r="E285" s="31"/>
      <c r="F285" s="32" t="s">
        <v>435</v>
      </c>
      <c r="G285" s="32" t="s">
        <v>722</v>
      </c>
      <c r="H285" s="32"/>
      <c r="I285" s="32" t="s">
        <v>422</v>
      </c>
      <c r="J285" s="32" t="s">
        <v>424</v>
      </c>
      <c r="K285" s="32">
        <v>61150</v>
      </c>
      <c r="L285" s="31">
        <v>2018</v>
      </c>
      <c r="M285" s="31"/>
      <c r="N285" s="31">
        <v>2018</v>
      </c>
      <c r="O285" s="33">
        <v>61791</v>
      </c>
      <c r="P285" s="34" t="s">
        <v>156</v>
      </c>
      <c r="Q285" s="35">
        <f t="shared" si="50"/>
        <v>0</v>
      </c>
      <c r="R285" s="33">
        <f t="shared" si="44"/>
        <v>61791</v>
      </c>
      <c r="S285" s="46">
        <v>56000</v>
      </c>
      <c r="T285" s="36">
        <f t="shared" si="45"/>
        <v>0.90629999999999999</v>
      </c>
      <c r="U285" s="37">
        <f t="shared" si="46"/>
        <v>1</v>
      </c>
      <c r="V285" s="33">
        <f t="shared" si="47"/>
        <v>58257</v>
      </c>
      <c r="W285" s="37">
        <f>IF(U285&gt;$F$4,$F$4-$E$4,U285-$E$4)</f>
        <v>-1</v>
      </c>
      <c r="X285" s="33">
        <f>ROUND(V285+(V285*$J$4*W285),0)</f>
        <v>57383</v>
      </c>
      <c r="Y285" s="36">
        <f t="shared" si="48"/>
        <v>0.97589878535454755</v>
      </c>
      <c r="Z285" s="31">
        <f t="shared" si="49"/>
        <v>-1383</v>
      </c>
      <c r="AA285" s="35"/>
      <c r="AB285" s="47"/>
      <c r="AC285" s="44"/>
    </row>
    <row r="286" spans="1:36" s="38" customFormat="1">
      <c r="A286" s="48" t="s">
        <v>645</v>
      </c>
      <c r="B286" s="31" t="s">
        <v>202</v>
      </c>
      <c r="C286" s="31" t="s">
        <v>195</v>
      </c>
      <c r="D286" s="45" t="s">
        <v>694</v>
      </c>
      <c r="E286" s="31"/>
      <c r="F286" s="32" t="s">
        <v>435</v>
      </c>
      <c r="G286" s="32" t="s">
        <v>722</v>
      </c>
      <c r="H286" s="32" t="s">
        <v>205</v>
      </c>
      <c r="I286" s="32" t="s">
        <v>421</v>
      </c>
      <c r="J286" s="32" t="s">
        <v>553</v>
      </c>
      <c r="K286" s="32">
        <v>61140</v>
      </c>
      <c r="L286" s="31">
        <v>2017</v>
      </c>
      <c r="M286" s="31"/>
      <c r="N286" s="31">
        <v>2011</v>
      </c>
      <c r="O286" s="33">
        <v>71217</v>
      </c>
      <c r="P286" s="34" t="s">
        <v>156</v>
      </c>
      <c r="Q286" s="35">
        <f t="shared" si="50"/>
        <v>0</v>
      </c>
      <c r="R286" s="33">
        <f t="shared" si="44"/>
        <v>71217</v>
      </c>
      <c r="S286" s="46">
        <v>61809</v>
      </c>
      <c r="T286" s="36">
        <f t="shared" si="45"/>
        <v>0.8679</v>
      </c>
      <c r="U286" s="37">
        <f t="shared" si="46"/>
        <v>2</v>
      </c>
      <c r="V286" s="33">
        <f t="shared" si="47"/>
        <v>67143</v>
      </c>
      <c r="W286" s="37">
        <f>IF(U286&gt;$F$3,$F$3-$E$3,U286-$E$3)</f>
        <v>-1</v>
      </c>
      <c r="X286" s="33">
        <f>ROUND(V286+(V286*$J$3*W286),0)</f>
        <v>66136</v>
      </c>
      <c r="Y286" s="36">
        <f t="shared" si="48"/>
        <v>0.93457421071730984</v>
      </c>
      <c r="Z286" s="31">
        <f t="shared" si="49"/>
        <v>-4327</v>
      </c>
      <c r="AA286" s="35"/>
      <c r="AB286" s="47"/>
      <c r="AC286" s="44"/>
    </row>
    <row r="287" spans="1:36" s="38" customFormat="1">
      <c r="A287" s="48" t="s">
        <v>528</v>
      </c>
      <c r="B287" s="31" t="s">
        <v>202</v>
      </c>
      <c r="C287" s="31" t="s">
        <v>195</v>
      </c>
      <c r="D287" s="45" t="s">
        <v>529</v>
      </c>
      <c r="E287" s="31"/>
      <c r="F287" s="32" t="s">
        <v>435</v>
      </c>
      <c r="G287" s="32" t="s">
        <v>722</v>
      </c>
      <c r="H287" s="32" t="s">
        <v>205</v>
      </c>
      <c r="I287" s="32" t="s">
        <v>421</v>
      </c>
      <c r="J287" s="32" t="s">
        <v>553</v>
      </c>
      <c r="K287" s="32">
        <v>61140</v>
      </c>
      <c r="L287" s="31">
        <v>2014</v>
      </c>
      <c r="M287" s="31"/>
      <c r="N287" s="31">
        <v>2008</v>
      </c>
      <c r="O287" s="33">
        <v>71217</v>
      </c>
      <c r="P287" s="34" t="s">
        <v>156</v>
      </c>
      <c r="Q287" s="35">
        <f t="shared" si="50"/>
        <v>0</v>
      </c>
      <c r="R287" s="33">
        <f t="shared" si="44"/>
        <v>71217</v>
      </c>
      <c r="S287" s="46">
        <v>62830</v>
      </c>
      <c r="T287" s="36">
        <f t="shared" si="45"/>
        <v>0.88219999999999998</v>
      </c>
      <c r="U287" s="37">
        <f t="shared" si="46"/>
        <v>5</v>
      </c>
      <c r="V287" s="33">
        <f t="shared" si="47"/>
        <v>67143</v>
      </c>
      <c r="W287" s="37">
        <f>IF(U287&gt;$F$3,$F$3-$E$3,U287-$E$3)</f>
        <v>2</v>
      </c>
      <c r="X287" s="33">
        <f>ROUND(V287+(V287*$J$3*W287),0)</f>
        <v>69157</v>
      </c>
      <c r="Y287" s="36">
        <f t="shared" si="48"/>
        <v>0.90851251500209673</v>
      </c>
      <c r="Z287" s="31">
        <f t="shared" si="49"/>
        <v>-6327</v>
      </c>
      <c r="AA287" s="35"/>
      <c r="AB287" s="47"/>
      <c r="AC287" s="44"/>
    </row>
    <row r="288" spans="1:36" s="38" customFormat="1">
      <c r="A288" s="48" t="s">
        <v>375</v>
      </c>
      <c r="B288" s="31" t="s">
        <v>202</v>
      </c>
      <c r="C288" s="31" t="s">
        <v>195</v>
      </c>
      <c r="D288" s="45" t="s">
        <v>109</v>
      </c>
      <c r="E288" s="31"/>
      <c r="F288" s="32" t="s">
        <v>435</v>
      </c>
      <c r="G288" s="32" t="s">
        <v>722</v>
      </c>
      <c r="H288" s="32"/>
      <c r="I288" s="32" t="s">
        <v>421</v>
      </c>
      <c r="J288" s="32" t="s">
        <v>426</v>
      </c>
      <c r="K288" s="32">
        <v>61120</v>
      </c>
      <c r="L288" s="31">
        <v>2012</v>
      </c>
      <c r="M288" s="31"/>
      <c r="N288" s="31">
        <v>2002</v>
      </c>
      <c r="O288" s="33">
        <v>91196</v>
      </c>
      <c r="P288" s="34" t="s">
        <v>156</v>
      </c>
      <c r="Q288" s="35">
        <f t="shared" si="50"/>
        <v>0</v>
      </c>
      <c r="R288" s="33">
        <f t="shared" si="44"/>
        <v>91196</v>
      </c>
      <c r="S288" s="46">
        <v>80351</v>
      </c>
      <c r="T288" s="36">
        <f t="shared" si="45"/>
        <v>0.88109999999999999</v>
      </c>
      <c r="U288" s="37">
        <f t="shared" si="46"/>
        <v>7</v>
      </c>
      <c r="V288" s="33">
        <f t="shared" si="47"/>
        <v>85980</v>
      </c>
      <c r="W288" s="37">
        <f>IF(U288&gt;$F$2,$F$2+(U288-$F$2)/2-$E$2,U288-$E$2)</f>
        <v>-4</v>
      </c>
      <c r="X288" s="33">
        <f>ROUND(V288+(V288*$J$2*W288),0)</f>
        <v>82541</v>
      </c>
      <c r="Y288" s="36">
        <f t="shared" si="48"/>
        <v>0.97346773118813679</v>
      </c>
      <c r="Z288" s="31">
        <f t="shared" si="49"/>
        <v>-2190</v>
      </c>
      <c r="AA288" s="35"/>
      <c r="AB288" s="47"/>
      <c r="AC288" s="44"/>
    </row>
    <row r="289" spans="1:29" s="38" customFormat="1">
      <c r="A289" s="48" t="s">
        <v>950</v>
      </c>
      <c r="B289" s="31" t="s">
        <v>202</v>
      </c>
      <c r="C289" s="31" t="s">
        <v>928</v>
      </c>
      <c r="D289" s="45" t="s">
        <v>949</v>
      </c>
      <c r="E289" s="31"/>
      <c r="F289" s="32" t="s">
        <v>435</v>
      </c>
      <c r="G289" s="32" t="s">
        <v>722</v>
      </c>
      <c r="H289" s="32"/>
      <c r="I289" s="32" t="s">
        <v>422</v>
      </c>
      <c r="J289" s="32" t="s">
        <v>424</v>
      </c>
      <c r="K289" s="32">
        <v>61150</v>
      </c>
      <c r="L289" s="31">
        <v>2015</v>
      </c>
      <c r="M289" s="31"/>
      <c r="N289" s="31">
        <v>2015</v>
      </c>
      <c r="O289" s="33">
        <v>75132</v>
      </c>
      <c r="P289" s="34" t="s">
        <v>638</v>
      </c>
      <c r="Q289" s="35">
        <f t="shared" si="50"/>
        <v>0</v>
      </c>
      <c r="R289" s="33">
        <f t="shared" si="44"/>
        <v>75132</v>
      </c>
      <c r="S289" s="46">
        <v>60964</v>
      </c>
      <c r="T289" s="36">
        <f t="shared" si="45"/>
        <v>0.81140000000000001</v>
      </c>
      <c r="U289" s="37">
        <f t="shared" si="46"/>
        <v>4</v>
      </c>
      <c r="V289" s="33">
        <f t="shared" si="47"/>
        <v>70834</v>
      </c>
      <c r="W289" s="37">
        <f>IF(U289&gt;$F$4,$F$4-$E$4,U289-$E$4)</f>
        <v>2</v>
      </c>
      <c r="X289" s="33">
        <f>ROUND(V289+(V289*$J$4*W289),0)</f>
        <v>72959</v>
      </c>
      <c r="Y289" s="36">
        <f t="shared" si="48"/>
        <v>0.83559259310023437</v>
      </c>
      <c r="Z289" s="31">
        <f t="shared" si="49"/>
        <v>-11995</v>
      </c>
      <c r="AA289" s="35"/>
      <c r="AB289" s="47"/>
      <c r="AC289" s="44"/>
    </row>
    <row r="290" spans="1:29" s="38" customFormat="1">
      <c r="A290" s="48" t="s">
        <v>1001</v>
      </c>
      <c r="B290" s="31" t="s">
        <v>202</v>
      </c>
      <c r="C290" s="31" t="s">
        <v>928</v>
      </c>
      <c r="D290" s="45" t="s">
        <v>1002</v>
      </c>
      <c r="E290" s="31"/>
      <c r="F290" s="32" t="s">
        <v>435</v>
      </c>
      <c r="G290" s="32" t="s">
        <v>722</v>
      </c>
      <c r="H290" s="32"/>
      <c r="I290" s="32" t="s">
        <v>422</v>
      </c>
      <c r="J290" s="32" t="s">
        <v>424</v>
      </c>
      <c r="K290" s="32">
        <v>61150</v>
      </c>
      <c r="L290" s="31">
        <v>2016</v>
      </c>
      <c r="M290" s="31"/>
      <c r="N290" s="31">
        <v>2016</v>
      </c>
      <c r="O290" s="33">
        <v>75132</v>
      </c>
      <c r="P290" s="34" t="s">
        <v>638</v>
      </c>
      <c r="Q290" s="35">
        <f t="shared" si="50"/>
        <v>0</v>
      </c>
      <c r="R290" s="33">
        <f t="shared" si="44"/>
        <v>75132</v>
      </c>
      <c r="S290" s="46">
        <v>56640</v>
      </c>
      <c r="T290" s="36">
        <f t="shared" si="45"/>
        <v>0.75390000000000001</v>
      </c>
      <c r="U290" s="37">
        <f t="shared" si="46"/>
        <v>3</v>
      </c>
      <c r="V290" s="33">
        <f t="shared" si="47"/>
        <v>70834</v>
      </c>
      <c r="W290" s="37">
        <f>IF(U290&gt;$F$4,$F$4-$E$4,U290-$E$4)</f>
        <v>1</v>
      </c>
      <c r="X290" s="33">
        <f>ROUND(V290+(V290*$J$4*W290),0)</f>
        <v>71897</v>
      </c>
      <c r="Y290" s="36">
        <f t="shared" si="48"/>
        <v>0.78779364924823014</v>
      </c>
      <c r="Z290" s="31">
        <f t="shared" si="49"/>
        <v>-15257</v>
      </c>
      <c r="AA290" s="35"/>
      <c r="AB290" s="47"/>
      <c r="AC290" s="44"/>
    </row>
    <row r="291" spans="1:29" s="38" customFormat="1">
      <c r="A291" s="48" t="s">
        <v>295</v>
      </c>
      <c r="B291" s="31" t="s">
        <v>202</v>
      </c>
      <c r="C291" s="31" t="s">
        <v>928</v>
      </c>
      <c r="D291" s="45" t="s">
        <v>38</v>
      </c>
      <c r="E291" s="31"/>
      <c r="F291" s="32" t="s">
        <v>435</v>
      </c>
      <c r="G291" s="32" t="s">
        <v>722</v>
      </c>
      <c r="H291" s="32"/>
      <c r="I291" s="32" t="s">
        <v>421</v>
      </c>
      <c r="J291" s="32" t="s">
        <v>426</v>
      </c>
      <c r="K291" s="32">
        <v>61120</v>
      </c>
      <c r="L291" s="31">
        <v>2015</v>
      </c>
      <c r="M291" s="31"/>
      <c r="N291" s="31">
        <v>2004</v>
      </c>
      <c r="O291" s="33">
        <v>121403</v>
      </c>
      <c r="P291" s="34" t="s">
        <v>638</v>
      </c>
      <c r="Q291" s="35">
        <f t="shared" si="50"/>
        <v>0</v>
      </c>
      <c r="R291" s="33">
        <f t="shared" si="44"/>
        <v>121403</v>
      </c>
      <c r="S291" s="46">
        <v>74643</v>
      </c>
      <c r="T291" s="36">
        <f t="shared" si="45"/>
        <v>0.61480000000000001</v>
      </c>
      <c r="U291" s="37">
        <f t="shared" si="46"/>
        <v>4</v>
      </c>
      <c r="V291" s="33">
        <f t="shared" si="47"/>
        <v>114459</v>
      </c>
      <c r="W291" s="37">
        <f>IF(U291&gt;$F$2,$F$2+(U291-$F$2)/2-$E$2,U291-$E$2)</f>
        <v>-7</v>
      </c>
      <c r="X291" s="33">
        <f>ROUND(V291+(V291*$J$2*W291),0)</f>
        <v>106447</v>
      </c>
      <c r="Y291" s="36">
        <f t="shared" si="48"/>
        <v>0.70122220447734551</v>
      </c>
      <c r="Z291" s="31">
        <f t="shared" si="49"/>
        <v>-31804</v>
      </c>
      <c r="AA291" s="35"/>
      <c r="AB291" s="47"/>
      <c r="AC291" s="44"/>
    </row>
    <row r="292" spans="1:29" s="38" customFormat="1">
      <c r="A292" s="48" t="s">
        <v>1227</v>
      </c>
      <c r="B292" s="31" t="s">
        <v>202</v>
      </c>
      <c r="C292" s="31" t="s">
        <v>928</v>
      </c>
      <c r="D292" s="45" t="s">
        <v>1228</v>
      </c>
      <c r="E292" s="31"/>
      <c r="F292" s="32" t="s">
        <v>435</v>
      </c>
      <c r="G292" s="32" t="s">
        <v>722</v>
      </c>
      <c r="H292" s="32"/>
      <c r="I292" s="32" t="s">
        <v>422</v>
      </c>
      <c r="J292" s="32" t="s">
        <v>424</v>
      </c>
      <c r="K292" s="32">
        <v>61150</v>
      </c>
      <c r="L292" s="31">
        <v>2018</v>
      </c>
      <c r="M292" s="31"/>
      <c r="N292" s="31">
        <v>2018</v>
      </c>
      <c r="O292" s="33">
        <v>75132</v>
      </c>
      <c r="P292" s="34" t="s">
        <v>638</v>
      </c>
      <c r="Q292" s="35">
        <f t="shared" si="50"/>
        <v>0</v>
      </c>
      <c r="R292" s="33">
        <f t="shared" si="44"/>
        <v>75132</v>
      </c>
      <c r="S292" s="46">
        <v>56000</v>
      </c>
      <c r="T292" s="36">
        <f t="shared" si="45"/>
        <v>0.74539999999999995</v>
      </c>
      <c r="U292" s="37">
        <f t="shared" si="46"/>
        <v>1</v>
      </c>
      <c r="V292" s="33">
        <f t="shared" si="47"/>
        <v>70834</v>
      </c>
      <c r="W292" s="37">
        <f>IF(U292&gt;$F$4,$F$4-$E$4,U292-$E$4)</f>
        <v>-1</v>
      </c>
      <c r="X292" s="33">
        <f>ROUND(V292+(V292*$J$4*W292),0)</f>
        <v>69771</v>
      </c>
      <c r="Y292" s="36">
        <f t="shared" si="48"/>
        <v>0.80262573275429616</v>
      </c>
      <c r="Z292" s="31">
        <f t="shared" si="49"/>
        <v>-13771</v>
      </c>
      <c r="AA292" s="35"/>
      <c r="AB292" s="47"/>
      <c r="AC292" s="44"/>
    </row>
    <row r="293" spans="1:29" s="38" customFormat="1">
      <c r="A293" s="48" t="s">
        <v>999</v>
      </c>
      <c r="B293" s="31" t="s">
        <v>202</v>
      </c>
      <c r="C293" s="31" t="s">
        <v>928</v>
      </c>
      <c r="D293" s="45" t="s">
        <v>1000</v>
      </c>
      <c r="E293" s="31"/>
      <c r="F293" s="32" t="s">
        <v>1003</v>
      </c>
      <c r="G293" s="32" t="s">
        <v>420</v>
      </c>
      <c r="H293" s="32"/>
      <c r="I293" s="32" t="s">
        <v>420</v>
      </c>
      <c r="J293" s="32" t="s">
        <v>425</v>
      </c>
      <c r="K293" s="32">
        <v>61160</v>
      </c>
      <c r="L293" s="31">
        <v>2016</v>
      </c>
      <c r="M293" s="31"/>
      <c r="N293" s="31">
        <v>2016</v>
      </c>
      <c r="O293" s="33">
        <v>51463</v>
      </c>
      <c r="P293" s="34" t="s">
        <v>638</v>
      </c>
      <c r="Q293" s="35">
        <f t="shared" si="50"/>
        <v>0</v>
      </c>
      <c r="R293" s="33">
        <f>58443*0.8</f>
        <v>46754.400000000001</v>
      </c>
      <c r="S293" s="46">
        <v>48245</v>
      </c>
      <c r="T293" s="36">
        <f t="shared" si="45"/>
        <v>1.0319</v>
      </c>
      <c r="U293" s="37">
        <f t="shared" si="46"/>
        <v>3</v>
      </c>
      <c r="V293" s="33">
        <f t="shared" si="47"/>
        <v>44080</v>
      </c>
      <c r="W293" s="37">
        <f>IF(U293&gt;$F$6,$F$6-$E$6,U293-$E$6)</f>
        <v>1</v>
      </c>
      <c r="X293" s="33">
        <f>ROUND(V293+(V293*$J$6*W293),0)</f>
        <v>44741</v>
      </c>
      <c r="Y293" s="36">
        <f t="shared" si="48"/>
        <v>1.0783174269685523</v>
      </c>
      <c r="Z293" s="31">
        <f t="shared" si="49"/>
        <v>3504</v>
      </c>
      <c r="AA293" s="35"/>
      <c r="AB293" s="47"/>
      <c r="AC293" s="44"/>
    </row>
    <row r="294" spans="1:29" s="38" customFormat="1">
      <c r="A294" s="48" t="s">
        <v>402</v>
      </c>
      <c r="B294" s="31" t="s">
        <v>202</v>
      </c>
      <c r="C294" s="31" t="s">
        <v>928</v>
      </c>
      <c r="D294" s="45" t="s">
        <v>136</v>
      </c>
      <c r="E294" s="31"/>
      <c r="F294" s="32" t="s">
        <v>435</v>
      </c>
      <c r="G294" s="32" t="s">
        <v>722</v>
      </c>
      <c r="H294" s="32" t="s">
        <v>205</v>
      </c>
      <c r="I294" s="32" t="s">
        <v>421</v>
      </c>
      <c r="J294" s="32" t="s">
        <v>426</v>
      </c>
      <c r="K294" s="32">
        <v>61120</v>
      </c>
      <c r="L294" s="31">
        <v>2010</v>
      </c>
      <c r="M294" s="31"/>
      <c r="N294" s="31">
        <v>1997</v>
      </c>
      <c r="O294" s="33">
        <v>121403</v>
      </c>
      <c r="P294" s="34" t="s">
        <v>638</v>
      </c>
      <c r="Q294" s="35">
        <f t="shared" si="50"/>
        <v>0</v>
      </c>
      <c r="R294" s="33">
        <f t="shared" ref="R294:R357" si="51">O294+Q294</f>
        <v>121403</v>
      </c>
      <c r="S294" s="46">
        <v>83957</v>
      </c>
      <c r="T294" s="36">
        <f t="shared" si="45"/>
        <v>0.69159999999999999</v>
      </c>
      <c r="U294" s="37">
        <f t="shared" si="46"/>
        <v>9</v>
      </c>
      <c r="V294" s="33">
        <f t="shared" si="47"/>
        <v>114459</v>
      </c>
      <c r="W294" s="37">
        <f>IF(U294&gt;$F$2,$F$2+(U294-$F$2)/2-$E$2,U294-$E$2)</f>
        <v>-2</v>
      </c>
      <c r="X294" s="33">
        <f>ROUND(V294+(V294*$J$2*W294),0)</f>
        <v>112170</v>
      </c>
      <c r="Y294" s="36">
        <f t="shared" si="48"/>
        <v>0.74847998573593655</v>
      </c>
      <c r="Z294" s="31">
        <f t="shared" si="49"/>
        <v>-28213</v>
      </c>
      <c r="AA294" s="35"/>
      <c r="AB294" s="47"/>
      <c r="AC294" s="44"/>
    </row>
    <row r="295" spans="1:29" s="38" customFormat="1">
      <c r="A295" s="48" t="s">
        <v>1225</v>
      </c>
      <c r="B295" s="31" t="s">
        <v>202</v>
      </c>
      <c r="C295" s="31" t="s">
        <v>927</v>
      </c>
      <c r="D295" s="45" t="s">
        <v>1226</v>
      </c>
      <c r="E295" s="31"/>
      <c r="F295" s="32" t="s">
        <v>435</v>
      </c>
      <c r="G295" s="32" t="s">
        <v>722</v>
      </c>
      <c r="H295" s="32" t="s">
        <v>205</v>
      </c>
      <c r="I295" s="32" t="s">
        <v>422</v>
      </c>
      <c r="J295" s="32" t="s">
        <v>424</v>
      </c>
      <c r="K295" s="32">
        <v>61150</v>
      </c>
      <c r="L295" s="31">
        <v>2018</v>
      </c>
      <c r="M295" s="31">
        <v>1</v>
      </c>
      <c r="N295" s="31">
        <v>2018</v>
      </c>
      <c r="O295" s="33">
        <v>63860</v>
      </c>
      <c r="P295" s="34" t="s">
        <v>180</v>
      </c>
      <c r="Q295" s="35">
        <f t="shared" si="50"/>
        <v>0</v>
      </c>
      <c r="R295" s="33">
        <f t="shared" si="51"/>
        <v>63860</v>
      </c>
      <c r="S295" s="46">
        <v>56000</v>
      </c>
      <c r="T295" s="36">
        <f t="shared" si="45"/>
        <v>0.87690000000000001</v>
      </c>
      <c r="U295" s="37">
        <f t="shared" si="46"/>
        <v>2</v>
      </c>
      <c r="V295" s="33">
        <f t="shared" si="47"/>
        <v>60207</v>
      </c>
      <c r="W295" s="37">
        <f>IF(U295&gt;$F$4,$F$4-$E$4,U295-$E$4)</f>
        <v>0</v>
      </c>
      <c r="X295" s="33">
        <f>ROUND(V295+(V295*$J$4*W295),0)</f>
        <v>60207</v>
      </c>
      <c r="Y295" s="36">
        <f t="shared" si="48"/>
        <v>0.93012440413905362</v>
      </c>
      <c r="Z295" s="31">
        <f t="shared" si="49"/>
        <v>-4207</v>
      </c>
      <c r="AA295" s="35"/>
      <c r="AB295" s="47"/>
      <c r="AC295" s="44"/>
    </row>
    <row r="296" spans="1:29" s="38" customFormat="1">
      <c r="A296" s="48" t="s">
        <v>706</v>
      </c>
      <c r="B296" s="31" t="s">
        <v>202</v>
      </c>
      <c r="C296" s="31" t="s">
        <v>927</v>
      </c>
      <c r="D296" s="45" t="s">
        <v>761</v>
      </c>
      <c r="E296" s="31"/>
      <c r="F296" s="32" t="s">
        <v>435</v>
      </c>
      <c r="G296" s="32" t="s">
        <v>722</v>
      </c>
      <c r="H296" s="32"/>
      <c r="I296" s="32" t="s">
        <v>421</v>
      </c>
      <c r="J296" s="32" t="s">
        <v>553</v>
      </c>
      <c r="K296" s="32">
        <v>61140</v>
      </c>
      <c r="L296" s="31">
        <v>2018</v>
      </c>
      <c r="M296" s="31"/>
      <c r="N296" s="31">
        <v>2012</v>
      </c>
      <c r="O296" s="33">
        <v>72935</v>
      </c>
      <c r="P296" s="34" t="s">
        <v>180</v>
      </c>
      <c r="Q296" s="35">
        <f t="shared" si="50"/>
        <v>0</v>
      </c>
      <c r="R296" s="33">
        <f t="shared" si="51"/>
        <v>72935</v>
      </c>
      <c r="S296" s="46">
        <v>62426</v>
      </c>
      <c r="T296" s="36">
        <f t="shared" si="45"/>
        <v>0.85589999999999999</v>
      </c>
      <c r="U296" s="37">
        <f t="shared" si="46"/>
        <v>1</v>
      </c>
      <c r="V296" s="33">
        <f t="shared" si="47"/>
        <v>68763</v>
      </c>
      <c r="W296" s="37">
        <f>IF(U296&gt;$F$3,$F$3-$E$3,U296-$E$3)</f>
        <v>-2</v>
      </c>
      <c r="X296" s="33">
        <f>ROUND(V296+(V296*$J$3*W296),0)</f>
        <v>66700</v>
      </c>
      <c r="Y296" s="36">
        <f t="shared" si="48"/>
        <v>0.93592203898050974</v>
      </c>
      <c r="Z296" s="31">
        <f t="shared" si="49"/>
        <v>-4274</v>
      </c>
      <c r="AA296" s="35"/>
      <c r="AB296" s="47"/>
      <c r="AC296" s="44"/>
    </row>
    <row r="297" spans="1:29" s="38" customFormat="1">
      <c r="A297" s="48" t="s">
        <v>300</v>
      </c>
      <c r="B297" s="31" t="s">
        <v>202</v>
      </c>
      <c r="C297" s="31" t="s">
        <v>927</v>
      </c>
      <c r="D297" s="45" t="s">
        <v>44</v>
      </c>
      <c r="E297" s="31"/>
      <c r="F297" s="32" t="s">
        <v>438</v>
      </c>
      <c r="G297" s="32" t="s">
        <v>722</v>
      </c>
      <c r="H297" s="32" t="s">
        <v>205</v>
      </c>
      <c r="I297" s="32" t="s">
        <v>421</v>
      </c>
      <c r="J297" s="32" t="s">
        <v>426</v>
      </c>
      <c r="K297" s="32">
        <v>61120</v>
      </c>
      <c r="L297" s="31">
        <v>2016</v>
      </c>
      <c r="M297" s="31"/>
      <c r="N297" s="31">
        <v>2005</v>
      </c>
      <c r="O297" s="33">
        <v>91610</v>
      </c>
      <c r="P297" s="34" t="s">
        <v>180</v>
      </c>
      <c r="Q297" s="35">
        <f t="shared" si="50"/>
        <v>0</v>
      </c>
      <c r="R297" s="33">
        <f t="shared" si="51"/>
        <v>91610</v>
      </c>
      <c r="S297" s="46">
        <v>77719</v>
      </c>
      <c r="T297" s="36">
        <f t="shared" si="45"/>
        <v>0.84840000000000004</v>
      </c>
      <c r="U297" s="37">
        <f t="shared" si="46"/>
        <v>3</v>
      </c>
      <c r="V297" s="33">
        <f t="shared" si="47"/>
        <v>86370</v>
      </c>
      <c r="W297" s="37">
        <f>IF(U297&gt;$F$2,$F$2+(U297-$F$2)/2-$E$2,U297-$E$2)</f>
        <v>-8</v>
      </c>
      <c r="X297" s="33">
        <f>ROUND(V297+(V297*$J$2*W297),0)</f>
        <v>79460</v>
      </c>
      <c r="Y297" s="36">
        <f t="shared" si="48"/>
        <v>0.9780896048326202</v>
      </c>
      <c r="Z297" s="31">
        <f t="shared" si="49"/>
        <v>-1741</v>
      </c>
      <c r="AA297" s="35"/>
      <c r="AB297" s="47"/>
      <c r="AC297" s="44"/>
    </row>
    <row r="298" spans="1:29" s="38" customFormat="1">
      <c r="A298" s="48" t="s">
        <v>275</v>
      </c>
      <c r="B298" s="31" t="s">
        <v>212</v>
      </c>
      <c r="C298" s="31" t="s">
        <v>227</v>
      </c>
      <c r="D298" s="45" t="s">
        <v>559</v>
      </c>
      <c r="E298" s="31"/>
      <c r="F298" s="32" t="s">
        <v>435</v>
      </c>
      <c r="G298" s="32" t="s">
        <v>722</v>
      </c>
      <c r="H298" s="32"/>
      <c r="I298" s="32" t="s">
        <v>421</v>
      </c>
      <c r="J298" s="32" t="s">
        <v>426</v>
      </c>
      <c r="K298" s="32">
        <v>61120</v>
      </c>
      <c r="L298" s="31">
        <v>2013</v>
      </c>
      <c r="M298" s="31"/>
      <c r="N298" s="31">
        <v>1987</v>
      </c>
      <c r="O298" s="33">
        <v>91610</v>
      </c>
      <c r="P298" s="34" t="s">
        <v>180</v>
      </c>
      <c r="Q298" s="35">
        <f t="shared" si="50"/>
        <v>0</v>
      </c>
      <c r="R298" s="33">
        <f t="shared" si="51"/>
        <v>91610</v>
      </c>
      <c r="S298" s="46">
        <v>83903</v>
      </c>
      <c r="T298" s="36">
        <f t="shared" si="45"/>
        <v>0.91590000000000005</v>
      </c>
      <c r="U298" s="37">
        <f t="shared" si="46"/>
        <v>6</v>
      </c>
      <c r="V298" s="33">
        <f t="shared" si="47"/>
        <v>86370</v>
      </c>
      <c r="W298" s="37">
        <f>IF(U298&gt;$F$2,$F$2+(U298-$F$2)/2-$E$2,U298-$E$2)</f>
        <v>-5</v>
      </c>
      <c r="X298" s="33">
        <f>ROUND(V298+(V298*$J$2*W298),0)</f>
        <v>82052</v>
      </c>
      <c r="Y298" s="36">
        <f t="shared" si="48"/>
        <v>1.0225588651099302</v>
      </c>
      <c r="Z298" s="31">
        <f t="shared" si="49"/>
        <v>1851</v>
      </c>
      <c r="AA298" s="35"/>
      <c r="AB298" s="47"/>
      <c r="AC298" s="44"/>
    </row>
    <row r="299" spans="1:29" s="38" customFormat="1">
      <c r="A299" s="48" t="s">
        <v>285</v>
      </c>
      <c r="B299" s="31" t="s">
        <v>212</v>
      </c>
      <c r="C299" s="31" t="s">
        <v>227</v>
      </c>
      <c r="D299" s="45" t="s">
        <v>596</v>
      </c>
      <c r="E299" s="31"/>
      <c r="F299" s="32" t="s">
        <v>436</v>
      </c>
      <c r="G299" s="32" t="s">
        <v>722</v>
      </c>
      <c r="H299" s="32" t="s">
        <v>205</v>
      </c>
      <c r="I299" s="32" t="s">
        <v>421</v>
      </c>
      <c r="J299" s="32" t="s">
        <v>553</v>
      </c>
      <c r="K299" s="32">
        <v>61140</v>
      </c>
      <c r="L299" s="31">
        <v>2015</v>
      </c>
      <c r="M299" s="31"/>
      <c r="N299" s="31">
        <v>2005</v>
      </c>
      <c r="O299" s="33">
        <v>72935</v>
      </c>
      <c r="P299" s="34" t="s">
        <v>180</v>
      </c>
      <c r="Q299" s="35">
        <f t="shared" si="50"/>
        <v>0</v>
      </c>
      <c r="R299" s="33">
        <f t="shared" si="51"/>
        <v>72935</v>
      </c>
      <c r="S299" s="46">
        <v>63801</v>
      </c>
      <c r="T299" s="36">
        <f t="shared" si="45"/>
        <v>0.87480000000000002</v>
      </c>
      <c r="U299" s="37">
        <f t="shared" si="46"/>
        <v>4</v>
      </c>
      <c r="V299" s="33">
        <f t="shared" si="47"/>
        <v>68763</v>
      </c>
      <c r="W299" s="37">
        <f>IF(U299&gt;$F$3,$F$3-$E$3,U299-$E$3)</f>
        <v>1</v>
      </c>
      <c r="X299" s="33">
        <f>ROUND(V299+(V299*$J$3*W299),0)</f>
        <v>69794</v>
      </c>
      <c r="Y299" s="36">
        <f t="shared" si="48"/>
        <v>0.91413302003037511</v>
      </c>
      <c r="Z299" s="31">
        <f t="shared" si="49"/>
        <v>-5993</v>
      </c>
      <c r="AA299" s="35"/>
      <c r="AB299" s="47"/>
      <c r="AC299" s="44"/>
    </row>
    <row r="300" spans="1:29" s="38" customFormat="1">
      <c r="A300" s="48" t="s">
        <v>355</v>
      </c>
      <c r="B300" s="31" t="s">
        <v>212</v>
      </c>
      <c r="C300" s="31" t="s">
        <v>227</v>
      </c>
      <c r="D300" s="45" t="s">
        <v>92</v>
      </c>
      <c r="E300" s="31"/>
      <c r="F300" s="32" t="s">
        <v>436</v>
      </c>
      <c r="G300" s="32" t="s">
        <v>722</v>
      </c>
      <c r="H300" s="32"/>
      <c r="I300" s="32" t="s">
        <v>421</v>
      </c>
      <c r="J300" s="32" t="s">
        <v>553</v>
      </c>
      <c r="K300" s="32">
        <v>61140</v>
      </c>
      <c r="L300" s="31">
        <v>2016</v>
      </c>
      <c r="M300" s="31"/>
      <c r="N300" s="31">
        <v>1993</v>
      </c>
      <c r="O300" s="33">
        <v>72935</v>
      </c>
      <c r="P300" s="34" t="s">
        <v>180</v>
      </c>
      <c r="Q300" s="35">
        <f t="shared" si="50"/>
        <v>0</v>
      </c>
      <c r="R300" s="33">
        <f t="shared" si="51"/>
        <v>72935</v>
      </c>
      <c r="S300" s="46">
        <v>62606</v>
      </c>
      <c r="T300" s="36">
        <f t="shared" si="45"/>
        <v>0.85840000000000005</v>
      </c>
      <c r="U300" s="37">
        <f t="shared" si="46"/>
        <v>3</v>
      </c>
      <c r="V300" s="33">
        <f t="shared" si="47"/>
        <v>68763</v>
      </c>
      <c r="W300" s="37">
        <f>IF(U300&gt;$F$3,$F$3-$E$3,U300-$E$3)</f>
        <v>0</v>
      </c>
      <c r="X300" s="33">
        <f>ROUND(V300+(V300*$J$3*W300),0)</f>
        <v>68763</v>
      </c>
      <c r="Y300" s="36">
        <f t="shared" si="48"/>
        <v>0.91046056745633552</v>
      </c>
      <c r="Z300" s="31">
        <f t="shared" si="49"/>
        <v>-6157</v>
      </c>
      <c r="AA300" s="35"/>
      <c r="AB300" s="47"/>
      <c r="AC300" s="44"/>
    </row>
    <row r="301" spans="1:29" s="38" customFormat="1">
      <c r="A301" s="48" t="s">
        <v>1198</v>
      </c>
      <c r="B301" s="31" t="s">
        <v>212</v>
      </c>
      <c r="C301" s="31" t="s">
        <v>227</v>
      </c>
      <c r="D301" s="45" t="s">
        <v>1199</v>
      </c>
      <c r="E301" s="31"/>
      <c r="F301" s="32" t="s">
        <v>816</v>
      </c>
      <c r="G301" s="32" t="s">
        <v>420</v>
      </c>
      <c r="H301" s="32" t="s">
        <v>205</v>
      </c>
      <c r="I301" s="32" t="s">
        <v>420</v>
      </c>
      <c r="J301" s="32" t="s">
        <v>425</v>
      </c>
      <c r="K301" s="32">
        <v>61160</v>
      </c>
      <c r="L301" s="31">
        <v>2018</v>
      </c>
      <c r="M301" s="31"/>
      <c r="N301" s="31">
        <v>2018</v>
      </c>
      <c r="O301" s="33">
        <v>54779</v>
      </c>
      <c r="P301" s="34" t="s">
        <v>180</v>
      </c>
      <c r="Q301" s="35">
        <f t="shared" si="50"/>
        <v>0</v>
      </c>
      <c r="R301" s="33">
        <f t="shared" si="51"/>
        <v>54779</v>
      </c>
      <c r="S301" s="46">
        <v>41200</v>
      </c>
      <c r="T301" s="36">
        <f t="shared" si="45"/>
        <v>0.75209999999999999</v>
      </c>
      <c r="U301" s="37">
        <f t="shared" si="46"/>
        <v>1</v>
      </c>
      <c r="V301" s="33">
        <f t="shared" si="47"/>
        <v>51646</v>
      </c>
      <c r="W301" s="37">
        <f>IF(U301&gt;$F$6,$F$6-$E$6,U301-$E$6)</f>
        <v>-1</v>
      </c>
      <c r="X301" s="33">
        <f>ROUND(V301+(V301*$J$6*W301),0)</f>
        <v>50871</v>
      </c>
      <c r="Y301" s="36">
        <f t="shared" si="48"/>
        <v>0.80989168681567103</v>
      </c>
      <c r="Z301" s="31">
        <f t="shared" si="49"/>
        <v>-9671</v>
      </c>
      <c r="AA301" s="35"/>
      <c r="AB301" s="47"/>
      <c r="AC301" s="44"/>
    </row>
    <row r="302" spans="1:29" s="38" customFormat="1">
      <c r="A302" s="48" t="s">
        <v>536</v>
      </c>
      <c r="B302" s="31" t="s">
        <v>212</v>
      </c>
      <c r="C302" s="31" t="s">
        <v>226</v>
      </c>
      <c r="D302" s="45" t="s">
        <v>576</v>
      </c>
      <c r="E302" s="31"/>
      <c r="F302" s="32" t="s">
        <v>537</v>
      </c>
      <c r="G302" s="32" t="s">
        <v>722</v>
      </c>
      <c r="H302" s="32"/>
      <c r="I302" s="32" t="s">
        <v>421</v>
      </c>
      <c r="J302" s="32" t="s">
        <v>553</v>
      </c>
      <c r="K302" s="32">
        <v>61140</v>
      </c>
      <c r="L302" s="31">
        <v>2014</v>
      </c>
      <c r="M302" s="31"/>
      <c r="N302" s="31">
        <v>2008</v>
      </c>
      <c r="O302" s="33">
        <v>72935</v>
      </c>
      <c r="P302" s="34" t="s">
        <v>180</v>
      </c>
      <c r="Q302" s="35">
        <f t="shared" si="50"/>
        <v>0</v>
      </c>
      <c r="R302" s="33">
        <f t="shared" si="51"/>
        <v>72935</v>
      </c>
      <c r="S302" s="46">
        <v>65407</v>
      </c>
      <c r="T302" s="36">
        <f t="shared" si="45"/>
        <v>0.89680000000000004</v>
      </c>
      <c r="U302" s="37">
        <f t="shared" si="46"/>
        <v>5</v>
      </c>
      <c r="V302" s="33">
        <f t="shared" si="47"/>
        <v>68763</v>
      </c>
      <c r="W302" s="37">
        <f>IF(U302&gt;$F$3,$F$3-$E$3,U302-$E$3)</f>
        <v>2</v>
      </c>
      <c r="X302" s="33">
        <f>ROUND(V302+(V302*$J$3*W302),0)</f>
        <v>70826</v>
      </c>
      <c r="Y302" s="36">
        <f t="shared" si="48"/>
        <v>0.9234885494027617</v>
      </c>
      <c r="Z302" s="31">
        <f t="shared" si="49"/>
        <v>-5419</v>
      </c>
      <c r="AA302" s="35"/>
      <c r="AB302" s="47"/>
      <c r="AC302" s="44"/>
    </row>
    <row r="303" spans="1:29" s="38" customFormat="1">
      <c r="A303" s="48" t="s">
        <v>1076</v>
      </c>
      <c r="B303" s="31" t="s">
        <v>212</v>
      </c>
      <c r="C303" s="31" t="s">
        <v>226</v>
      </c>
      <c r="D303" s="45" t="s">
        <v>1077</v>
      </c>
      <c r="E303" s="31"/>
      <c r="F303" s="32" t="s">
        <v>713</v>
      </c>
      <c r="G303" s="32" t="s">
        <v>722</v>
      </c>
      <c r="H303" s="32"/>
      <c r="I303" s="32" t="s">
        <v>422</v>
      </c>
      <c r="J303" s="32" t="s">
        <v>424</v>
      </c>
      <c r="K303" s="32">
        <v>61150</v>
      </c>
      <c r="L303" s="31">
        <v>2017</v>
      </c>
      <c r="M303" s="31"/>
      <c r="N303" s="31">
        <v>2017</v>
      </c>
      <c r="O303" s="33">
        <v>63860</v>
      </c>
      <c r="P303" s="34" t="s">
        <v>180</v>
      </c>
      <c r="Q303" s="35">
        <f t="shared" si="50"/>
        <v>0</v>
      </c>
      <c r="R303" s="33">
        <f t="shared" si="51"/>
        <v>63860</v>
      </c>
      <c r="S303" s="46">
        <v>56405</v>
      </c>
      <c r="T303" s="36">
        <f t="shared" si="45"/>
        <v>0.88329999999999997</v>
      </c>
      <c r="U303" s="37">
        <f t="shared" si="46"/>
        <v>2</v>
      </c>
      <c r="V303" s="33">
        <f t="shared" si="47"/>
        <v>60207</v>
      </c>
      <c r="W303" s="37">
        <f>IF(U303&gt;$F$4,$F$4-$E$4,U303-$E$4)</f>
        <v>0</v>
      </c>
      <c r="X303" s="33">
        <f>ROUND(V303+(V303*$J$4*W303),0)</f>
        <v>60207</v>
      </c>
      <c r="Y303" s="36">
        <f t="shared" si="48"/>
        <v>0.93685119670470207</v>
      </c>
      <c r="Z303" s="31">
        <f t="shared" si="49"/>
        <v>-3802</v>
      </c>
      <c r="AA303" s="35"/>
      <c r="AB303" s="47"/>
      <c r="AC303" s="44"/>
    </row>
    <row r="304" spans="1:29" s="38" customFormat="1">
      <c r="A304" s="48" t="s">
        <v>1301</v>
      </c>
      <c r="B304" s="31" t="s">
        <v>212</v>
      </c>
      <c r="C304" s="31" t="s">
        <v>226</v>
      </c>
      <c r="D304" s="45" t="s">
        <v>1302</v>
      </c>
      <c r="E304" s="31"/>
      <c r="F304" s="32" t="s">
        <v>713</v>
      </c>
      <c r="G304" s="32" t="s">
        <v>722</v>
      </c>
      <c r="H304" s="32" t="s">
        <v>205</v>
      </c>
      <c r="I304" s="32" t="s">
        <v>422</v>
      </c>
      <c r="J304" s="32" t="s">
        <v>424</v>
      </c>
      <c r="K304" s="32">
        <v>61150</v>
      </c>
      <c r="L304" s="31">
        <v>2018</v>
      </c>
      <c r="M304" s="31"/>
      <c r="N304" s="31">
        <v>2017</v>
      </c>
      <c r="O304" s="33">
        <v>63860</v>
      </c>
      <c r="P304" s="34" t="s">
        <v>180</v>
      </c>
      <c r="Q304" s="35">
        <f t="shared" si="50"/>
        <v>0</v>
      </c>
      <c r="R304" s="33">
        <f t="shared" si="51"/>
        <v>63860</v>
      </c>
      <c r="S304" s="46">
        <v>56393</v>
      </c>
      <c r="T304" s="36">
        <f t="shared" si="45"/>
        <v>0.8831</v>
      </c>
      <c r="U304" s="37">
        <f t="shared" si="46"/>
        <v>1</v>
      </c>
      <c r="V304" s="33">
        <f t="shared" si="47"/>
        <v>60207</v>
      </c>
      <c r="W304" s="37">
        <f>IF(U304&gt;$F$4,$F$4-$E$4,U304-$E$4)</f>
        <v>-1</v>
      </c>
      <c r="X304" s="33">
        <f>ROUND(V304+(V304*$J$4*W304),0)</f>
        <v>59304</v>
      </c>
      <c r="Y304" s="36">
        <f t="shared" si="48"/>
        <v>0.95091393497909082</v>
      </c>
      <c r="Z304" s="31">
        <f t="shared" si="49"/>
        <v>-2911</v>
      </c>
      <c r="AA304" s="35"/>
      <c r="AB304" s="47"/>
      <c r="AC304" s="44"/>
    </row>
    <row r="305" spans="1:38" s="38" customFormat="1">
      <c r="A305" s="48" t="s">
        <v>1305</v>
      </c>
      <c r="B305" s="31" t="s">
        <v>212</v>
      </c>
      <c r="C305" s="31" t="s">
        <v>226</v>
      </c>
      <c r="D305" s="45" t="s">
        <v>1306</v>
      </c>
      <c r="E305" s="31"/>
      <c r="F305" s="32" t="s">
        <v>816</v>
      </c>
      <c r="G305" s="32" t="s">
        <v>420</v>
      </c>
      <c r="H305" s="32"/>
      <c r="I305" s="32" t="s">
        <v>420</v>
      </c>
      <c r="J305" s="32" t="s">
        <v>425</v>
      </c>
      <c r="K305" s="32">
        <v>61160</v>
      </c>
      <c r="L305" s="31">
        <v>2018</v>
      </c>
      <c r="M305" s="31"/>
      <c r="N305" s="31">
        <v>2018</v>
      </c>
      <c r="O305" s="33">
        <v>60581</v>
      </c>
      <c r="P305" s="34" t="s">
        <v>635</v>
      </c>
      <c r="Q305" s="35">
        <f t="shared" si="50"/>
        <v>0</v>
      </c>
      <c r="R305" s="33">
        <f t="shared" si="51"/>
        <v>60581</v>
      </c>
      <c r="S305" s="46">
        <v>55279</v>
      </c>
      <c r="T305" s="36">
        <f t="shared" si="45"/>
        <v>0.91249999999999998</v>
      </c>
      <c r="U305" s="37">
        <f t="shared" si="46"/>
        <v>1</v>
      </c>
      <c r="V305" s="33">
        <f t="shared" si="47"/>
        <v>57116</v>
      </c>
      <c r="W305" s="37">
        <f>IF(U305&gt;$F$6,$F$6-$E$6,U305-$E$6)</f>
        <v>-1</v>
      </c>
      <c r="X305" s="33">
        <f>ROUND(V305+(V305*$J$6*W305),0)</f>
        <v>56259</v>
      </c>
      <c r="Y305" s="36">
        <f t="shared" si="48"/>
        <v>0.98258056488739576</v>
      </c>
      <c r="Z305" s="31">
        <f t="shared" si="49"/>
        <v>-980</v>
      </c>
      <c r="AA305" s="35"/>
      <c r="AB305" s="47"/>
      <c r="AC305" s="44"/>
    </row>
    <row r="306" spans="1:38" s="38" customFormat="1">
      <c r="A306" s="48" t="s">
        <v>311</v>
      </c>
      <c r="B306" s="31" t="s">
        <v>212</v>
      </c>
      <c r="C306" s="31" t="s">
        <v>226</v>
      </c>
      <c r="D306" s="45" t="s">
        <v>56</v>
      </c>
      <c r="E306" s="31">
        <v>1</v>
      </c>
      <c r="F306" s="32" t="s">
        <v>435</v>
      </c>
      <c r="G306" s="32" t="s">
        <v>722</v>
      </c>
      <c r="H306" s="32" t="s">
        <v>205</v>
      </c>
      <c r="I306" s="32" t="s">
        <v>421</v>
      </c>
      <c r="J306" s="32" t="s">
        <v>426</v>
      </c>
      <c r="K306" s="32">
        <v>61120</v>
      </c>
      <c r="L306" s="31">
        <v>1990</v>
      </c>
      <c r="M306" s="31"/>
      <c r="N306" s="31">
        <v>1979</v>
      </c>
      <c r="O306" s="33">
        <v>91610</v>
      </c>
      <c r="P306" s="34" t="s">
        <v>180</v>
      </c>
      <c r="Q306" s="35">
        <f t="shared" si="50"/>
        <v>9161</v>
      </c>
      <c r="R306" s="33">
        <f t="shared" si="51"/>
        <v>100771</v>
      </c>
      <c r="S306" s="46">
        <v>91442</v>
      </c>
      <c r="T306" s="36">
        <f t="shared" si="45"/>
        <v>0.90739999999999998</v>
      </c>
      <c r="U306" s="37">
        <f t="shared" si="46"/>
        <v>29</v>
      </c>
      <c r="V306" s="33">
        <f t="shared" si="47"/>
        <v>95007</v>
      </c>
      <c r="W306" s="37">
        <f>IF(U306&gt;$F$2,$F$2+(U306-$F$2)/2-$E$2,U306-$E$2)</f>
        <v>13.5</v>
      </c>
      <c r="X306" s="33">
        <f>ROUND(V306+(V306*$J$2*W306),0)</f>
        <v>107833</v>
      </c>
      <c r="Y306" s="36">
        <f t="shared" si="48"/>
        <v>0.84799643893798748</v>
      </c>
      <c r="Z306" s="31">
        <f t="shared" si="49"/>
        <v>-16391</v>
      </c>
      <c r="AA306" s="35"/>
      <c r="AB306" s="47"/>
      <c r="AC306" s="44"/>
    </row>
    <row r="307" spans="1:38" s="38" customFormat="1">
      <c r="A307" s="48" t="s">
        <v>690</v>
      </c>
      <c r="B307" s="31" t="s">
        <v>212</v>
      </c>
      <c r="C307" s="31" t="s">
        <v>226</v>
      </c>
      <c r="D307" s="45" t="s">
        <v>691</v>
      </c>
      <c r="E307" s="31"/>
      <c r="F307" s="32" t="s">
        <v>713</v>
      </c>
      <c r="G307" s="32" t="s">
        <v>722</v>
      </c>
      <c r="H307" s="32"/>
      <c r="I307" s="32" t="s">
        <v>422</v>
      </c>
      <c r="J307" s="32" t="s">
        <v>424</v>
      </c>
      <c r="K307" s="32">
        <v>61150</v>
      </c>
      <c r="L307" s="31">
        <v>2012</v>
      </c>
      <c r="M307" s="31"/>
      <c r="N307" s="31">
        <v>2011</v>
      </c>
      <c r="O307" s="33">
        <v>63860</v>
      </c>
      <c r="P307" s="34" t="s">
        <v>180</v>
      </c>
      <c r="Q307" s="35">
        <f t="shared" si="50"/>
        <v>0</v>
      </c>
      <c r="R307" s="33">
        <f t="shared" si="51"/>
        <v>63860</v>
      </c>
      <c r="S307" s="46">
        <v>59125</v>
      </c>
      <c r="T307" s="36">
        <f t="shared" si="45"/>
        <v>0.92589999999999995</v>
      </c>
      <c r="U307" s="37">
        <f t="shared" si="46"/>
        <v>7</v>
      </c>
      <c r="V307" s="33">
        <f t="shared" si="47"/>
        <v>60207</v>
      </c>
      <c r="W307" s="37">
        <f>IF(U307&gt;$F$4,$F$4-$E$4,U307-$E$4)</f>
        <v>4</v>
      </c>
      <c r="X307" s="33">
        <f>ROUND(V307+(V307*$J$4*W307),0)</f>
        <v>63819</v>
      </c>
      <c r="Y307" s="36">
        <f t="shared" si="48"/>
        <v>0.9264482364186214</v>
      </c>
      <c r="Z307" s="31">
        <f t="shared" si="49"/>
        <v>-4694</v>
      </c>
      <c r="AA307" s="35"/>
      <c r="AB307" s="47"/>
      <c r="AC307" s="44"/>
    </row>
    <row r="308" spans="1:38" s="38" customFormat="1">
      <c r="A308" s="48" t="s">
        <v>527</v>
      </c>
      <c r="B308" s="31" t="s">
        <v>212</v>
      </c>
      <c r="C308" s="31" t="s">
        <v>226</v>
      </c>
      <c r="D308" s="45" t="s">
        <v>595</v>
      </c>
      <c r="E308" s="31">
        <v>1</v>
      </c>
      <c r="F308" s="32" t="s">
        <v>438</v>
      </c>
      <c r="G308" s="32" t="s">
        <v>722</v>
      </c>
      <c r="H308" s="32" t="s">
        <v>205</v>
      </c>
      <c r="I308" s="32" t="s">
        <v>421</v>
      </c>
      <c r="J308" s="32" t="s">
        <v>553</v>
      </c>
      <c r="K308" s="32">
        <v>61140</v>
      </c>
      <c r="L308" s="31">
        <v>2017</v>
      </c>
      <c r="M308" s="31"/>
      <c r="N308" s="31">
        <v>2008</v>
      </c>
      <c r="O308" s="33">
        <v>72935</v>
      </c>
      <c r="P308" s="34" t="s">
        <v>180</v>
      </c>
      <c r="Q308" s="35">
        <f t="shared" si="50"/>
        <v>7293.5</v>
      </c>
      <c r="R308" s="33">
        <f t="shared" si="51"/>
        <v>80228.5</v>
      </c>
      <c r="S308" s="46">
        <v>65607</v>
      </c>
      <c r="T308" s="36">
        <f t="shared" si="45"/>
        <v>0.81779999999999997</v>
      </c>
      <c r="U308" s="37">
        <f t="shared" si="46"/>
        <v>2</v>
      </c>
      <c r="V308" s="33">
        <f t="shared" si="47"/>
        <v>75639</v>
      </c>
      <c r="W308" s="37">
        <f>IF(U308&gt;$F$3,$F$3-$E$3,U308-$E$3)</f>
        <v>-1</v>
      </c>
      <c r="X308" s="33">
        <f>ROUND(V308+(V308*$J$3*W308),0)</f>
        <v>74504</v>
      </c>
      <c r="Y308" s="36">
        <f t="shared" si="48"/>
        <v>0.88058359282723075</v>
      </c>
      <c r="Z308" s="31">
        <f t="shared" si="49"/>
        <v>-8897</v>
      </c>
      <c r="AA308" s="35"/>
      <c r="AB308" s="47"/>
      <c r="AC308" s="44"/>
    </row>
    <row r="309" spans="1:38" s="38" customFormat="1">
      <c r="A309" s="48" t="s">
        <v>1303</v>
      </c>
      <c r="B309" s="31" t="s">
        <v>212</v>
      </c>
      <c r="C309" s="31" t="s">
        <v>226</v>
      </c>
      <c r="D309" s="45" t="s">
        <v>1304</v>
      </c>
      <c r="E309" s="31"/>
      <c r="F309" s="32" t="s">
        <v>816</v>
      </c>
      <c r="G309" s="32" t="s">
        <v>420</v>
      </c>
      <c r="H309" s="32" t="s">
        <v>205</v>
      </c>
      <c r="I309" s="32" t="s">
        <v>420</v>
      </c>
      <c r="J309" s="32" t="s">
        <v>425</v>
      </c>
      <c r="K309" s="32">
        <v>61160</v>
      </c>
      <c r="L309" s="31">
        <v>2018</v>
      </c>
      <c r="M309" s="31"/>
      <c r="N309" s="31">
        <v>2018</v>
      </c>
      <c r="O309" s="33">
        <v>60581</v>
      </c>
      <c r="P309" s="34" t="s">
        <v>635</v>
      </c>
      <c r="Q309" s="35">
        <f t="shared" si="50"/>
        <v>0</v>
      </c>
      <c r="R309" s="33">
        <f t="shared" si="51"/>
        <v>60581</v>
      </c>
      <c r="S309" s="46">
        <v>55279</v>
      </c>
      <c r="T309" s="36">
        <f t="shared" si="45"/>
        <v>0.91249999999999998</v>
      </c>
      <c r="U309" s="37">
        <f t="shared" si="46"/>
        <v>1</v>
      </c>
      <c r="V309" s="33">
        <f t="shared" si="47"/>
        <v>57116</v>
      </c>
      <c r="W309" s="37">
        <f>IF(U309&gt;$F$6,$F$6-$E$6,U309-$E$6)</f>
        <v>-1</v>
      </c>
      <c r="X309" s="33">
        <f>ROUND(V309+(V309*$J$6*W309),0)</f>
        <v>56259</v>
      </c>
      <c r="Y309" s="36">
        <f t="shared" si="48"/>
        <v>0.98258056488739576</v>
      </c>
      <c r="Z309" s="31">
        <f t="shared" si="49"/>
        <v>-980</v>
      </c>
      <c r="AA309" s="35"/>
      <c r="AB309" s="47"/>
      <c r="AC309" s="44"/>
    </row>
    <row r="310" spans="1:38" s="38" customFormat="1">
      <c r="A310" s="48" t="s">
        <v>409</v>
      </c>
      <c r="B310" s="31" t="s">
        <v>212</v>
      </c>
      <c r="C310" s="31" t="s">
        <v>226</v>
      </c>
      <c r="D310" s="45" t="s">
        <v>141</v>
      </c>
      <c r="E310" s="31">
        <v>1</v>
      </c>
      <c r="F310" s="32" t="s">
        <v>435</v>
      </c>
      <c r="G310" s="32" t="s">
        <v>722</v>
      </c>
      <c r="H310" s="32"/>
      <c r="I310" s="32" t="s">
        <v>421</v>
      </c>
      <c r="J310" s="32" t="s">
        <v>426</v>
      </c>
      <c r="K310" s="32">
        <v>61120</v>
      </c>
      <c r="L310" s="31">
        <v>1997</v>
      </c>
      <c r="M310" s="31"/>
      <c r="N310" s="31">
        <v>1982</v>
      </c>
      <c r="O310" s="33">
        <v>91610</v>
      </c>
      <c r="P310" s="34" t="s">
        <v>180</v>
      </c>
      <c r="Q310" s="35">
        <f t="shared" si="50"/>
        <v>9161</v>
      </c>
      <c r="R310" s="33">
        <f t="shared" si="51"/>
        <v>100771</v>
      </c>
      <c r="S310" s="46">
        <v>93415</v>
      </c>
      <c r="T310" s="36">
        <f t="shared" si="45"/>
        <v>0.92700000000000005</v>
      </c>
      <c r="U310" s="37">
        <f t="shared" si="46"/>
        <v>22</v>
      </c>
      <c r="V310" s="33">
        <f t="shared" si="47"/>
        <v>95007</v>
      </c>
      <c r="W310" s="37">
        <f>IF(U310&gt;$F$2,$F$2+(U310-$F$2)/2-$E$2,U310-$E$2)</f>
        <v>10</v>
      </c>
      <c r="X310" s="33">
        <f>ROUND(V310+(V310*$J$2*W310),0)</f>
        <v>104508</v>
      </c>
      <c r="Y310" s="36">
        <f t="shared" si="48"/>
        <v>0.89385501588395144</v>
      </c>
      <c r="Z310" s="31">
        <f t="shared" si="49"/>
        <v>-11093</v>
      </c>
      <c r="AA310" s="35"/>
      <c r="AB310" s="47"/>
      <c r="AC310" s="44"/>
    </row>
    <row r="311" spans="1:38" s="38" customFormat="1">
      <c r="A311" s="48" t="s">
        <v>1074</v>
      </c>
      <c r="B311" s="31" t="s">
        <v>212</v>
      </c>
      <c r="C311" s="31" t="s">
        <v>226</v>
      </c>
      <c r="D311" s="45" t="s">
        <v>1075</v>
      </c>
      <c r="E311" s="31"/>
      <c r="F311" s="32" t="s">
        <v>713</v>
      </c>
      <c r="G311" s="32" t="s">
        <v>722</v>
      </c>
      <c r="H311" s="32" t="s">
        <v>205</v>
      </c>
      <c r="I311" s="32" t="s">
        <v>422</v>
      </c>
      <c r="J311" s="32" t="s">
        <v>424</v>
      </c>
      <c r="K311" s="32">
        <v>61150</v>
      </c>
      <c r="L311" s="31">
        <v>2018</v>
      </c>
      <c r="M311" s="31"/>
      <c r="N311" s="31">
        <v>2017</v>
      </c>
      <c r="O311" s="33">
        <v>63860</v>
      </c>
      <c r="P311" s="34" t="s">
        <v>180</v>
      </c>
      <c r="Q311" s="35">
        <f t="shared" si="50"/>
        <v>0</v>
      </c>
      <c r="R311" s="33">
        <f t="shared" si="51"/>
        <v>63860</v>
      </c>
      <c r="S311" s="46">
        <v>55286</v>
      </c>
      <c r="T311" s="36">
        <f t="shared" si="45"/>
        <v>0.86570000000000003</v>
      </c>
      <c r="U311" s="37">
        <f t="shared" si="46"/>
        <v>1</v>
      </c>
      <c r="V311" s="33">
        <f t="shared" si="47"/>
        <v>60207</v>
      </c>
      <c r="W311" s="37">
        <f>IF(U311&gt;$F$4,$F$4-$E$4,U311-$E$4)</f>
        <v>-1</v>
      </c>
      <c r="X311" s="33">
        <f>ROUND(V311+(V311*$J$4*W311),0)</f>
        <v>59304</v>
      </c>
      <c r="Y311" s="36">
        <f t="shared" si="48"/>
        <v>0.93224740321057598</v>
      </c>
      <c r="Z311" s="31">
        <f t="shared" si="49"/>
        <v>-4018</v>
      </c>
      <c r="AA311" s="35"/>
      <c r="AB311" s="47"/>
      <c r="AC311" s="44"/>
    </row>
    <row r="312" spans="1:38" s="38" customFormat="1">
      <c r="A312" s="48" t="s">
        <v>1136</v>
      </c>
      <c r="B312" s="31" t="s">
        <v>212</v>
      </c>
      <c r="C312" s="31" t="s">
        <v>219</v>
      </c>
      <c r="D312" s="45" t="s">
        <v>1143</v>
      </c>
      <c r="E312" s="31"/>
      <c r="F312" s="32" t="s">
        <v>673</v>
      </c>
      <c r="G312" s="32" t="s">
        <v>420</v>
      </c>
      <c r="H312" s="32" t="s">
        <v>205</v>
      </c>
      <c r="I312" s="32" t="s">
        <v>420</v>
      </c>
      <c r="J312" s="32" t="s">
        <v>425</v>
      </c>
      <c r="K312" s="32">
        <v>61160</v>
      </c>
      <c r="L312" s="31">
        <v>2017</v>
      </c>
      <c r="M312" s="31"/>
      <c r="N312" s="31">
        <v>2017</v>
      </c>
      <c r="O312" s="33">
        <v>60581</v>
      </c>
      <c r="P312" s="34" t="s">
        <v>635</v>
      </c>
      <c r="Q312" s="35">
        <f t="shared" si="50"/>
        <v>0</v>
      </c>
      <c r="R312" s="33">
        <f t="shared" si="51"/>
        <v>60581</v>
      </c>
      <c r="S312" s="46">
        <v>61800</v>
      </c>
      <c r="T312" s="36">
        <f t="shared" si="45"/>
        <v>1.0201</v>
      </c>
      <c r="U312" s="37">
        <f t="shared" si="46"/>
        <v>2</v>
      </c>
      <c r="V312" s="33">
        <f t="shared" si="47"/>
        <v>57116</v>
      </c>
      <c r="W312" s="37">
        <f>IF(U312&gt;$F$6,$F$6-$E$6,U312-$E$6)</f>
        <v>0</v>
      </c>
      <c r="X312" s="33">
        <f>ROUND(V312+(V312*$J$6*W312),0)</f>
        <v>57116</v>
      </c>
      <c r="Y312" s="36">
        <f t="shared" si="48"/>
        <v>1.0820085440156875</v>
      </c>
      <c r="Z312" s="31">
        <f t="shared" si="49"/>
        <v>4684</v>
      </c>
      <c r="AA312" s="35"/>
      <c r="AB312" s="47"/>
      <c r="AC312" s="44"/>
      <c r="AE312" s="9"/>
      <c r="AF312" s="9"/>
      <c r="AG312" s="9"/>
      <c r="AH312" s="9"/>
      <c r="AI312" s="9"/>
      <c r="AJ312" s="9"/>
      <c r="AK312" s="9"/>
      <c r="AL312" s="9"/>
    </row>
    <row r="313" spans="1:38" s="38" customFormat="1">
      <c r="A313" s="48" t="s">
        <v>797</v>
      </c>
      <c r="B313" s="31" t="s">
        <v>212</v>
      </c>
      <c r="C313" s="31" t="s">
        <v>219</v>
      </c>
      <c r="D313" s="45" t="s">
        <v>880</v>
      </c>
      <c r="E313" s="31">
        <v>-0.5</v>
      </c>
      <c r="F313" s="32" t="s">
        <v>446</v>
      </c>
      <c r="G313" s="32" t="s">
        <v>420</v>
      </c>
      <c r="H313" s="32" t="s">
        <v>205</v>
      </c>
      <c r="I313" s="32" t="s">
        <v>422</v>
      </c>
      <c r="J313" s="32" t="s">
        <v>424</v>
      </c>
      <c r="K313" s="32">
        <v>61150</v>
      </c>
      <c r="L313" s="31">
        <v>2013</v>
      </c>
      <c r="M313" s="31"/>
      <c r="N313" s="31">
        <v>2013</v>
      </c>
      <c r="O313" s="33">
        <v>72600</v>
      </c>
      <c r="P313" s="34" t="s">
        <v>635</v>
      </c>
      <c r="Q313" s="35">
        <f t="shared" si="50"/>
        <v>-3630</v>
      </c>
      <c r="R313" s="33">
        <f t="shared" si="51"/>
        <v>68970</v>
      </c>
      <c r="S313" s="46">
        <v>57767</v>
      </c>
      <c r="T313" s="36">
        <f t="shared" si="45"/>
        <v>0.83760000000000001</v>
      </c>
      <c r="U313" s="37">
        <f t="shared" si="46"/>
        <v>6</v>
      </c>
      <c r="V313" s="33">
        <f t="shared" si="47"/>
        <v>65025</v>
      </c>
      <c r="W313" s="37">
        <f>IF(U313&gt;$F$4,$F$4-$E$4,U313-$E$4)</f>
        <v>4</v>
      </c>
      <c r="X313" s="33">
        <f>ROUND(V313+(V313*$J$4*W313),0)</f>
        <v>68927</v>
      </c>
      <c r="Y313" s="36">
        <f t="shared" si="48"/>
        <v>0.83808957302653531</v>
      </c>
      <c r="Z313" s="31">
        <f t="shared" si="49"/>
        <v>-11160</v>
      </c>
      <c r="AA313" s="35"/>
      <c r="AB313" s="47"/>
      <c r="AC313" s="44"/>
    </row>
    <row r="314" spans="1:38" s="38" customFormat="1">
      <c r="A314" s="48" t="s">
        <v>1128</v>
      </c>
      <c r="B314" s="31" t="s">
        <v>212</v>
      </c>
      <c r="C314" s="31" t="s">
        <v>219</v>
      </c>
      <c r="D314" s="45" t="s">
        <v>1129</v>
      </c>
      <c r="E314" s="31">
        <v>-0.5</v>
      </c>
      <c r="F314" s="32" t="s">
        <v>446</v>
      </c>
      <c r="G314" s="32" t="s">
        <v>420</v>
      </c>
      <c r="H314" s="32" t="s">
        <v>205</v>
      </c>
      <c r="I314" s="32" t="s">
        <v>422</v>
      </c>
      <c r="J314" s="32" t="s">
        <v>424</v>
      </c>
      <c r="K314" s="32">
        <v>61150</v>
      </c>
      <c r="L314" s="31">
        <v>2017</v>
      </c>
      <c r="M314" s="31"/>
      <c r="N314" s="31">
        <v>2017</v>
      </c>
      <c r="O314" s="33">
        <v>72600</v>
      </c>
      <c r="P314" s="34" t="s">
        <v>635</v>
      </c>
      <c r="Q314" s="35">
        <f t="shared" ref="Q314:Q345" si="52">IF(E314&lt;&gt;0,O314*E314*0.1,0)</f>
        <v>-3630</v>
      </c>
      <c r="R314" s="33">
        <f t="shared" si="51"/>
        <v>68970</v>
      </c>
      <c r="S314" s="46">
        <v>59740</v>
      </c>
      <c r="T314" s="36">
        <f t="shared" si="45"/>
        <v>0.86619999999999997</v>
      </c>
      <c r="U314" s="37">
        <f t="shared" si="46"/>
        <v>2</v>
      </c>
      <c r="V314" s="33">
        <f t="shared" si="47"/>
        <v>65025</v>
      </c>
      <c r="W314" s="37">
        <f>IF(U314&gt;$F$4,$F$4-$E$4,U314-$E$4)</f>
        <v>0</v>
      </c>
      <c r="X314" s="33">
        <f>ROUND(V314+(V314*$J$4*W314),0)</f>
        <v>65025</v>
      </c>
      <c r="Y314" s="36">
        <f t="shared" si="48"/>
        <v>0.91872356785851594</v>
      </c>
      <c r="Z314" s="31">
        <f t="shared" si="49"/>
        <v>-5285</v>
      </c>
      <c r="AA314" s="35"/>
      <c r="AB314" s="47"/>
      <c r="AC314" s="44"/>
      <c r="AE314" s="9"/>
      <c r="AF314" s="9"/>
      <c r="AG314" s="9"/>
      <c r="AH314" s="9"/>
      <c r="AI314" s="9"/>
      <c r="AJ314" s="9"/>
      <c r="AK314" s="9"/>
    </row>
    <row r="315" spans="1:38" s="38" customFormat="1">
      <c r="A315" s="48" t="s">
        <v>1267</v>
      </c>
      <c r="B315" s="31" t="s">
        <v>212</v>
      </c>
      <c r="C315" s="31" t="s">
        <v>219</v>
      </c>
      <c r="D315" s="45" t="s">
        <v>1272</v>
      </c>
      <c r="E315" s="31"/>
      <c r="F315" s="32" t="s">
        <v>446</v>
      </c>
      <c r="G315" s="32" t="s">
        <v>420</v>
      </c>
      <c r="H315" s="32" t="s">
        <v>205</v>
      </c>
      <c r="I315" s="32" t="s">
        <v>420</v>
      </c>
      <c r="J315" s="32" t="s">
        <v>425</v>
      </c>
      <c r="K315" s="32">
        <v>61160</v>
      </c>
      <c r="L315" s="31">
        <v>2018</v>
      </c>
      <c r="M315" s="31"/>
      <c r="N315" s="31">
        <v>2018</v>
      </c>
      <c r="O315" s="33">
        <v>60581</v>
      </c>
      <c r="P315" s="34" t="s">
        <v>635</v>
      </c>
      <c r="Q315" s="35">
        <f t="shared" si="52"/>
        <v>0</v>
      </c>
      <c r="R315" s="33">
        <f t="shared" si="51"/>
        <v>60581</v>
      </c>
      <c r="S315" s="46">
        <v>57308</v>
      </c>
      <c r="T315" s="36">
        <f t="shared" si="45"/>
        <v>0.94599999999999995</v>
      </c>
      <c r="U315" s="37">
        <f t="shared" si="46"/>
        <v>1</v>
      </c>
      <c r="V315" s="33">
        <f t="shared" si="47"/>
        <v>57116</v>
      </c>
      <c r="W315" s="37">
        <f>IF(U315&gt;$F$6,$F$6-$E$6,U315-$E$6)</f>
        <v>-1</v>
      </c>
      <c r="X315" s="33">
        <f>ROUND(V315+(V315*$J$6*W315),0)</f>
        <v>56259</v>
      </c>
      <c r="Y315" s="36">
        <f t="shared" si="48"/>
        <v>1.0186459055440018</v>
      </c>
      <c r="Z315" s="31">
        <f t="shared" si="49"/>
        <v>1049</v>
      </c>
      <c r="AA315" s="35"/>
      <c r="AB315" s="47"/>
      <c r="AC315" s="44"/>
    </row>
    <row r="316" spans="1:38" s="38" customFormat="1">
      <c r="A316" s="48" t="s">
        <v>680</v>
      </c>
      <c r="B316" s="31" t="s">
        <v>212</v>
      </c>
      <c r="C316" s="31" t="s">
        <v>219</v>
      </c>
      <c r="D316" s="45" t="s">
        <v>741</v>
      </c>
      <c r="E316" s="31">
        <v>-0.5</v>
      </c>
      <c r="F316" s="32" t="s">
        <v>712</v>
      </c>
      <c r="G316" s="32" t="s">
        <v>420</v>
      </c>
      <c r="H316" s="32" t="s">
        <v>205</v>
      </c>
      <c r="I316" s="32" t="s">
        <v>421</v>
      </c>
      <c r="J316" s="32" t="s">
        <v>553</v>
      </c>
      <c r="K316" s="32">
        <v>61140</v>
      </c>
      <c r="L316" s="31">
        <v>2018</v>
      </c>
      <c r="M316" s="31"/>
      <c r="N316" s="31">
        <v>2012</v>
      </c>
      <c r="O316" s="33">
        <v>83018</v>
      </c>
      <c r="P316" s="34" t="s">
        <v>635</v>
      </c>
      <c r="Q316" s="35">
        <f t="shared" si="52"/>
        <v>-4150.9000000000005</v>
      </c>
      <c r="R316" s="33">
        <f t="shared" si="51"/>
        <v>78867.100000000006</v>
      </c>
      <c r="S316" s="46">
        <v>66297</v>
      </c>
      <c r="T316" s="36">
        <f t="shared" si="45"/>
        <v>0.84060000000000001</v>
      </c>
      <c r="U316" s="37">
        <f t="shared" si="46"/>
        <v>1</v>
      </c>
      <c r="V316" s="33">
        <f t="shared" si="47"/>
        <v>74356</v>
      </c>
      <c r="W316" s="37">
        <f>IF(U316&gt;$F$3,$F$3-$E$3,U316-$E$3)</f>
        <v>-2</v>
      </c>
      <c r="X316" s="33">
        <f>ROUND(V316+(V316*$J$3*W316),0)</f>
        <v>72125</v>
      </c>
      <c r="Y316" s="36">
        <f t="shared" si="48"/>
        <v>0.91919584055459269</v>
      </c>
      <c r="Z316" s="31">
        <f t="shared" si="49"/>
        <v>-5828</v>
      </c>
      <c r="AA316" s="35"/>
      <c r="AB316" s="47"/>
      <c r="AC316" s="44"/>
    </row>
    <row r="317" spans="1:38" s="38" customFormat="1">
      <c r="A317" s="48" t="s">
        <v>607</v>
      </c>
      <c r="B317" s="31" t="s">
        <v>212</v>
      </c>
      <c r="C317" s="31" t="s">
        <v>219</v>
      </c>
      <c r="D317" s="45" t="s">
        <v>608</v>
      </c>
      <c r="E317" s="31">
        <v>0.5</v>
      </c>
      <c r="F317" s="32" t="s">
        <v>435</v>
      </c>
      <c r="G317" s="32" t="s">
        <v>722</v>
      </c>
      <c r="H317" s="32" t="s">
        <v>205</v>
      </c>
      <c r="I317" s="32" t="s">
        <v>420</v>
      </c>
      <c r="J317" s="32" t="s">
        <v>425</v>
      </c>
      <c r="K317" s="32">
        <v>61160</v>
      </c>
      <c r="L317" s="31">
        <v>2014</v>
      </c>
      <c r="M317" s="31"/>
      <c r="N317" s="31">
        <v>2010</v>
      </c>
      <c r="O317" s="33">
        <v>60581</v>
      </c>
      <c r="P317" s="34" t="s">
        <v>635</v>
      </c>
      <c r="Q317" s="35">
        <f t="shared" si="52"/>
        <v>3029.05</v>
      </c>
      <c r="R317" s="33">
        <f t="shared" si="51"/>
        <v>63610.05</v>
      </c>
      <c r="S317" s="46">
        <v>71557</v>
      </c>
      <c r="T317" s="36">
        <f t="shared" si="45"/>
        <v>1.1249</v>
      </c>
      <c r="U317" s="37">
        <f t="shared" si="46"/>
        <v>5</v>
      </c>
      <c r="V317" s="33">
        <f t="shared" si="47"/>
        <v>59972</v>
      </c>
      <c r="W317" s="37">
        <f>IF(U317&gt;$F$6,$F$6-$E$6,U317-$E$6)</f>
        <v>3</v>
      </c>
      <c r="X317" s="33">
        <f>ROUND(V317+(V317*$J$6*W317),0)</f>
        <v>62671</v>
      </c>
      <c r="Y317" s="36">
        <f t="shared" si="48"/>
        <v>1.1417880678463723</v>
      </c>
      <c r="Z317" s="31">
        <f t="shared" si="49"/>
        <v>8886</v>
      </c>
      <c r="AA317" s="35"/>
      <c r="AB317" s="47"/>
      <c r="AC317" s="44"/>
    </row>
    <row r="318" spans="1:38" s="38" customFormat="1">
      <c r="A318" s="48" t="s">
        <v>798</v>
      </c>
      <c r="B318" s="31" t="s">
        <v>212</v>
      </c>
      <c r="C318" s="31" t="s">
        <v>219</v>
      </c>
      <c r="D318" s="45" t="s">
        <v>876</v>
      </c>
      <c r="E318" s="31">
        <v>-0.5</v>
      </c>
      <c r="F318" s="32" t="s">
        <v>446</v>
      </c>
      <c r="G318" s="32" t="s">
        <v>420</v>
      </c>
      <c r="H318" s="32" t="s">
        <v>205</v>
      </c>
      <c r="I318" s="32" t="s">
        <v>422</v>
      </c>
      <c r="J318" s="32" t="s">
        <v>424</v>
      </c>
      <c r="K318" s="32">
        <v>61150</v>
      </c>
      <c r="L318" s="31">
        <v>2013</v>
      </c>
      <c r="M318" s="31"/>
      <c r="N318" s="31">
        <v>2013</v>
      </c>
      <c r="O318" s="33">
        <v>72600</v>
      </c>
      <c r="P318" s="34" t="s">
        <v>635</v>
      </c>
      <c r="Q318" s="35">
        <f t="shared" si="52"/>
        <v>-3630</v>
      </c>
      <c r="R318" s="33">
        <f t="shared" si="51"/>
        <v>68970</v>
      </c>
      <c r="S318" s="46">
        <v>57767</v>
      </c>
      <c r="T318" s="36">
        <f t="shared" si="45"/>
        <v>0.83760000000000001</v>
      </c>
      <c r="U318" s="37">
        <f t="shared" si="46"/>
        <v>6</v>
      </c>
      <c r="V318" s="33">
        <f t="shared" si="47"/>
        <v>65025</v>
      </c>
      <c r="W318" s="37">
        <f>IF(U318&gt;$F$4,$F$4-$E$4,U318-$E$4)</f>
        <v>4</v>
      </c>
      <c r="X318" s="33">
        <f>ROUND(V318+(V318*$J$4*W318),0)</f>
        <v>68927</v>
      </c>
      <c r="Y318" s="36">
        <f t="shared" si="48"/>
        <v>0.83808957302653531</v>
      </c>
      <c r="Z318" s="31">
        <f t="shared" si="49"/>
        <v>-11160</v>
      </c>
      <c r="AA318" s="35"/>
      <c r="AB318" s="47"/>
      <c r="AC318" s="44"/>
    </row>
    <row r="319" spans="1:38" s="38" customFormat="1">
      <c r="A319" s="48" t="s">
        <v>937</v>
      </c>
      <c r="B319" s="31" t="s">
        <v>212</v>
      </c>
      <c r="C319" s="31" t="s">
        <v>219</v>
      </c>
      <c r="D319" s="45" t="s">
        <v>938</v>
      </c>
      <c r="E319" s="31">
        <v>-0.5</v>
      </c>
      <c r="F319" s="32" t="s">
        <v>446</v>
      </c>
      <c r="G319" s="32" t="s">
        <v>420</v>
      </c>
      <c r="H319" s="32" t="s">
        <v>205</v>
      </c>
      <c r="I319" s="32" t="s">
        <v>422</v>
      </c>
      <c r="J319" s="32" t="s">
        <v>424</v>
      </c>
      <c r="K319" s="32">
        <v>61150</v>
      </c>
      <c r="L319" s="31">
        <v>2018</v>
      </c>
      <c r="M319" s="31"/>
      <c r="N319" s="31">
        <v>2015</v>
      </c>
      <c r="O319" s="33">
        <v>72600</v>
      </c>
      <c r="P319" s="34" t="s">
        <v>635</v>
      </c>
      <c r="Q319" s="35">
        <f t="shared" si="52"/>
        <v>-3630</v>
      </c>
      <c r="R319" s="33">
        <f t="shared" si="51"/>
        <v>68970</v>
      </c>
      <c r="S319" s="46">
        <v>55675</v>
      </c>
      <c r="T319" s="36">
        <f t="shared" si="45"/>
        <v>0.80720000000000003</v>
      </c>
      <c r="U319" s="37">
        <f t="shared" si="46"/>
        <v>1</v>
      </c>
      <c r="V319" s="33">
        <f t="shared" si="47"/>
        <v>65025</v>
      </c>
      <c r="W319" s="37">
        <f>IF(U319&gt;$F$4,$F$4-$E$4,U319-$E$4)</f>
        <v>-1</v>
      </c>
      <c r="X319" s="33">
        <f>ROUND(V319+(V319*$J$4*W319),0)</f>
        <v>64050</v>
      </c>
      <c r="Y319" s="36">
        <f t="shared" si="48"/>
        <v>0.86924277907884462</v>
      </c>
      <c r="Z319" s="31">
        <f t="shared" si="49"/>
        <v>-8375</v>
      </c>
      <c r="AA319" s="35"/>
      <c r="AB319" s="47"/>
      <c r="AC319" s="44"/>
    </row>
    <row r="320" spans="1:38" s="38" customFormat="1">
      <c r="A320" s="48" t="s">
        <v>857</v>
      </c>
      <c r="B320" s="31" t="s">
        <v>212</v>
      </c>
      <c r="C320" s="31" t="s">
        <v>219</v>
      </c>
      <c r="D320" s="45" t="s">
        <v>862</v>
      </c>
      <c r="E320" s="31">
        <v>-0.5</v>
      </c>
      <c r="F320" s="32" t="s">
        <v>446</v>
      </c>
      <c r="G320" s="32" t="s">
        <v>420</v>
      </c>
      <c r="H320" s="32" t="s">
        <v>205</v>
      </c>
      <c r="I320" s="32" t="s">
        <v>422</v>
      </c>
      <c r="J320" s="32" t="s">
        <v>424</v>
      </c>
      <c r="K320" s="32">
        <v>61150</v>
      </c>
      <c r="L320" s="31">
        <v>2018</v>
      </c>
      <c r="M320" s="31"/>
      <c r="N320" s="31">
        <v>2015</v>
      </c>
      <c r="O320" s="33">
        <v>72600</v>
      </c>
      <c r="P320" s="34" t="s">
        <v>635</v>
      </c>
      <c r="Q320" s="35">
        <f t="shared" si="52"/>
        <v>-3630</v>
      </c>
      <c r="R320" s="33">
        <f t="shared" si="51"/>
        <v>68970</v>
      </c>
      <c r="S320" s="46">
        <v>56838</v>
      </c>
      <c r="T320" s="36">
        <f t="shared" si="45"/>
        <v>0.82410000000000005</v>
      </c>
      <c r="U320" s="37">
        <f t="shared" si="46"/>
        <v>1</v>
      </c>
      <c r="V320" s="33">
        <f t="shared" si="47"/>
        <v>65025</v>
      </c>
      <c r="W320" s="37">
        <f>IF(U320&gt;$F$4,$F$4-$E$4,U320-$E$4)</f>
        <v>-1</v>
      </c>
      <c r="X320" s="33">
        <f>ROUND(V320+(V320*$J$4*W320),0)</f>
        <v>64050</v>
      </c>
      <c r="Y320" s="36">
        <f t="shared" si="48"/>
        <v>0.88740046838407494</v>
      </c>
      <c r="Z320" s="31">
        <f t="shared" si="49"/>
        <v>-7212</v>
      </c>
      <c r="AA320" s="35"/>
      <c r="AB320" s="47"/>
      <c r="AC320" s="44"/>
    </row>
    <row r="321" spans="1:29" s="38" customFormat="1">
      <c r="A321" s="48" t="s">
        <v>1045</v>
      </c>
      <c r="B321" s="31" t="s">
        <v>212</v>
      </c>
      <c r="C321" s="31" t="s">
        <v>219</v>
      </c>
      <c r="D321" s="45" t="s">
        <v>1046</v>
      </c>
      <c r="E321" s="31"/>
      <c r="F321" s="32" t="s">
        <v>446</v>
      </c>
      <c r="G321" s="32" t="s">
        <v>420</v>
      </c>
      <c r="H321" s="32" t="s">
        <v>205</v>
      </c>
      <c r="I321" s="32" t="s">
        <v>420</v>
      </c>
      <c r="J321" s="32" t="s">
        <v>425</v>
      </c>
      <c r="K321" s="32">
        <v>61160</v>
      </c>
      <c r="L321" s="31">
        <v>2016</v>
      </c>
      <c r="M321" s="31"/>
      <c r="N321" s="31">
        <v>2016</v>
      </c>
      <c r="O321" s="33">
        <v>60581</v>
      </c>
      <c r="P321" s="34" t="s">
        <v>635</v>
      </c>
      <c r="Q321" s="35">
        <f t="shared" si="52"/>
        <v>0</v>
      </c>
      <c r="R321" s="33">
        <f t="shared" si="51"/>
        <v>60581</v>
      </c>
      <c r="S321" s="46">
        <v>56795</v>
      </c>
      <c r="T321" s="36">
        <f t="shared" si="45"/>
        <v>0.9375</v>
      </c>
      <c r="U321" s="37">
        <f t="shared" si="46"/>
        <v>3</v>
      </c>
      <c r="V321" s="33">
        <f t="shared" si="47"/>
        <v>57116</v>
      </c>
      <c r="W321" s="37">
        <f>IF(U321&gt;$F$6,$F$6-$E$6,U321-$E$6)</f>
        <v>1</v>
      </c>
      <c r="X321" s="33">
        <f>ROUND(V321+(V321*$J$6*W321),0)</f>
        <v>57973</v>
      </c>
      <c r="Y321" s="36">
        <f t="shared" si="48"/>
        <v>0.97968019595328859</v>
      </c>
      <c r="Z321" s="31">
        <f t="shared" si="49"/>
        <v>-1178</v>
      </c>
      <c r="AA321" s="35"/>
      <c r="AB321" s="47"/>
      <c r="AC321" s="44"/>
    </row>
    <row r="322" spans="1:29" s="38" customFormat="1">
      <c r="A322" s="48" t="s">
        <v>1274</v>
      </c>
      <c r="B322" s="31" t="s">
        <v>212</v>
      </c>
      <c r="C322" s="31" t="s">
        <v>219</v>
      </c>
      <c r="D322" s="45" t="s">
        <v>1276</v>
      </c>
      <c r="E322" s="31"/>
      <c r="F322" s="32" t="s">
        <v>446</v>
      </c>
      <c r="G322" s="32" t="s">
        <v>420</v>
      </c>
      <c r="H322" s="32" t="s">
        <v>205</v>
      </c>
      <c r="I322" s="32" t="s">
        <v>420</v>
      </c>
      <c r="J322" s="32" t="s">
        <v>425</v>
      </c>
      <c r="K322" s="32">
        <v>61160</v>
      </c>
      <c r="L322" s="31">
        <v>2018</v>
      </c>
      <c r="M322" s="31"/>
      <c r="N322" s="31">
        <v>2018</v>
      </c>
      <c r="O322" s="33">
        <v>60581</v>
      </c>
      <c r="P322" s="34" t="s">
        <v>635</v>
      </c>
      <c r="Q322" s="35">
        <f t="shared" si="52"/>
        <v>0</v>
      </c>
      <c r="R322" s="33">
        <f t="shared" si="51"/>
        <v>60581</v>
      </c>
      <c r="S322" s="46">
        <v>58000</v>
      </c>
      <c r="T322" s="36">
        <f t="shared" si="45"/>
        <v>0.95740000000000003</v>
      </c>
      <c r="U322" s="37">
        <f t="shared" si="46"/>
        <v>1</v>
      </c>
      <c r="V322" s="33">
        <f t="shared" si="47"/>
        <v>57116</v>
      </c>
      <c r="W322" s="37">
        <f>IF(U322&gt;$F$6,$F$6-$E$6,U322-$E$6)</f>
        <v>-1</v>
      </c>
      <c r="X322" s="33">
        <f>ROUND(V322+(V322*$J$6*W322),0)</f>
        <v>56259</v>
      </c>
      <c r="Y322" s="36">
        <f t="shared" si="48"/>
        <v>1.0309461597255549</v>
      </c>
      <c r="Z322" s="31">
        <f t="shared" si="49"/>
        <v>1741</v>
      </c>
      <c r="AA322" s="35"/>
      <c r="AB322" s="47"/>
      <c r="AC322" s="44"/>
    </row>
    <row r="323" spans="1:29" s="38" customFormat="1">
      <c r="A323" s="48" t="s">
        <v>799</v>
      </c>
      <c r="B323" s="31" t="s">
        <v>212</v>
      </c>
      <c r="C323" s="31" t="s">
        <v>219</v>
      </c>
      <c r="D323" s="45" t="s">
        <v>886</v>
      </c>
      <c r="E323" s="31">
        <v>-0.5</v>
      </c>
      <c r="F323" s="32" t="s">
        <v>446</v>
      </c>
      <c r="G323" s="32" t="s">
        <v>420</v>
      </c>
      <c r="H323" s="32" t="s">
        <v>205</v>
      </c>
      <c r="I323" s="32" t="s">
        <v>422</v>
      </c>
      <c r="J323" s="32" t="s">
        <v>424</v>
      </c>
      <c r="K323" s="32">
        <v>61150</v>
      </c>
      <c r="L323" s="31">
        <v>2013</v>
      </c>
      <c r="M323" s="31"/>
      <c r="N323" s="31">
        <v>2013</v>
      </c>
      <c r="O323" s="33">
        <v>72600</v>
      </c>
      <c r="P323" s="34" t="s">
        <v>635</v>
      </c>
      <c r="Q323" s="35">
        <f t="shared" si="52"/>
        <v>-3630</v>
      </c>
      <c r="R323" s="33">
        <f t="shared" si="51"/>
        <v>68970</v>
      </c>
      <c r="S323" s="46">
        <v>57767</v>
      </c>
      <c r="T323" s="36">
        <f t="shared" si="45"/>
        <v>0.83760000000000001</v>
      </c>
      <c r="U323" s="37">
        <f t="shared" si="46"/>
        <v>6</v>
      </c>
      <c r="V323" s="33">
        <f t="shared" si="47"/>
        <v>65025</v>
      </c>
      <c r="W323" s="37">
        <f>IF(U323&gt;$F$4,$F$4-$E$4,U323-$E$4)</f>
        <v>4</v>
      </c>
      <c r="X323" s="33">
        <f>ROUND(V323+(V323*$J$4*W323),0)</f>
        <v>68927</v>
      </c>
      <c r="Y323" s="36">
        <f t="shared" si="48"/>
        <v>0.83808957302653531</v>
      </c>
      <c r="Z323" s="31">
        <f t="shared" si="49"/>
        <v>-11160</v>
      </c>
      <c r="AA323" s="35"/>
      <c r="AB323" s="47"/>
      <c r="AC323" s="44"/>
    </row>
    <row r="324" spans="1:29" s="38" customFormat="1">
      <c r="A324" s="48" t="s">
        <v>466</v>
      </c>
      <c r="B324" s="31" t="s">
        <v>212</v>
      </c>
      <c r="C324" s="31" t="s">
        <v>219</v>
      </c>
      <c r="D324" s="45" t="s">
        <v>3</v>
      </c>
      <c r="E324" s="31">
        <v>-0.5</v>
      </c>
      <c r="F324" s="32" t="s">
        <v>446</v>
      </c>
      <c r="G324" s="32" t="s">
        <v>420</v>
      </c>
      <c r="H324" s="32" t="s">
        <v>205</v>
      </c>
      <c r="I324" s="32" t="s">
        <v>421</v>
      </c>
      <c r="J324" s="32" t="s">
        <v>553</v>
      </c>
      <c r="K324" s="32">
        <v>61140</v>
      </c>
      <c r="L324" s="31">
        <v>2014</v>
      </c>
      <c r="M324" s="31"/>
      <c r="N324" s="31">
        <v>2007</v>
      </c>
      <c r="O324" s="33">
        <v>83018</v>
      </c>
      <c r="P324" s="34" t="s">
        <v>635</v>
      </c>
      <c r="Q324" s="35">
        <f t="shared" si="52"/>
        <v>-4150.9000000000005</v>
      </c>
      <c r="R324" s="33">
        <f t="shared" si="51"/>
        <v>78867.100000000006</v>
      </c>
      <c r="S324" s="46">
        <v>66891</v>
      </c>
      <c r="T324" s="36">
        <f t="shared" si="45"/>
        <v>0.84809999999999997</v>
      </c>
      <c r="U324" s="37">
        <f t="shared" si="46"/>
        <v>5</v>
      </c>
      <c r="V324" s="33">
        <f t="shared" si="47"/>
        <v>74356</v>
      </c>
      <c r="W324" s="37">
        <f>IF(U324&gt;$F$3,$F$3-$E$3,U324-$E$3)</f>
        <v>2</v>
      </c>
      <c r="X324" s="33">
        <f>ROUND(V324+(V324*$J$3*W324),0)</f>
        <v>76587</v>
      </c>
      <c r="Y324" s="36">
        <f t="shared" si="48"/>
        <v>0.87339887970543306</v>
      </c>
      <c r="Z324" s="31">
        <f t="shared" si="49"/>
        <v>-9696</v>
      </c>
      <c r="AA324" s="35"/>
      <c r="AB324" s="47"/>
      <c r="AC324" s="44"/>
    </row>
    <row r="325" spans="1:29" s="38" customFormat="1">
      <c r="A325" s="48" t="s">
        <v>831</v>
      </c>
      <c r="B325" s="31" t="s">
        <v>212</v>
      </c>
      <c r="C325" s="31" t="s">
        <v>219</v>
      </c>
      <c r="D325" s="45" t="s">
        <v>832</v>
      </c>
      <c r="E325" s="31"/>
      <c r="F325" s="32" t="s">
        <v>446</v>
      </c>
      <c r="G325" s="32" t="s">
        <v>420</v>
      </c>
      <c r="H325" s="32" t="s">
        <v>205</v>
      </c>
      <c r="I325" s="32" t="s">
        <v>420</v>
      </c>
      <c r="J325" s="32" t="s">
        <v>425</v>
      </c>
      <c r="K325" s="32">
        <v>61160</v>
      </c>
      <c r="L325" s="31">
        <v>2014</v>
      </c>
      <c r="M325" s="31"/>
      <c r="N325" s="31">
        <v>2014</v>
      </c>
      <c r="O325" s="33">
        <v>60581</v>
      </c>
      <c r="P325" s="34" t="s">
        <v>635</v>
      </c>
      <c r="Q325" s="35">
        <f t="shared" si="52"/>
        <v>0</v>
      </c>
      <c r="R325" s="33">
        <f t="shared" si="51"/>
        <v>60581</v>
      </c>
      <c r="S325" s="46">
        <v>56562</v>
      </c>
      <c r="T325" s="36">
        <f t="shared" si="45"/>
        <v>0.93369999999999997</v>
      </c>
      <c r="U325" s="37">
        <f t="shared" si="46"/>
        <v>5</v>
      </c>
      <c r="V325" s="33">
        <f t="shared" si="47"/>
        <v>57116</v>
      </c>
      <c r="W325" s="37">
        <f>IF(U325&gt;$F$6,$F$6-$E$6,U325-$E$6)</f>
        <v>3</v>
      </c>
      <c r="X325" s="33">
        <f>ROUND(V325+(V325*$J$6*W325),0)</f>
        <v>59686</v>
      </c>
      <c r="Y325" s="36">
        <f t="shared" si="48"/>
        <v>0.94765941761887207</v>
      </c>
      <c r="Z325" s="31">
        <f t="shared" si="49"/>
        <v>-3124</v>
      </c>
      <c r="AA325" s="35"/>
      <c r="AB325" s="47"/>
      <c r="AC325" s="44"/>
    </row>
    <row r="326" spans="1:29" s="38" customFormat="1">
      <c r="A326" s="48" t="s">
        <v>640</v>
      </c>
      <c r="B326" s="31" t="s">
        <v>212</v>
      </c>
      <c r="C326" s="31" t="s">
        <v>219</v>
      </c>
      <c r="D326" s="45" t="s">
        <v>748</v>
      </c>
      <c r="E326" s="31">
        <v>-0.5</v>
      </c>
      <c r="F326" s="32" t="s">
        <v>446</v>
      </c>
      <c r="G326" s="32" t="s">
        <v>420</v>
      </c>
      <c r="H326" s="32" t="s">
        <v>205</v>
      </c>
      <c r="I326" s="32" t="s">
        <v>422</v>
      </c>
      <c r="J326" s="32" t="s">
        <v>424</v>
      </c>
      <c r="K326" s="32">
        <v>61150</v>
      </c>
      <c r="L326" s="31">
        <v>2013</v>
      </c>
      <c r="M326" s="31"/>
      <c r="N326" s="31">
        <v>2011</v>
      </c>
      <c r="O326" s="33">
        <v>72600</v>
      </c>
      <c r="P326" s="34" t="s">
        <v>635</v>
      </c>
      <c r="Q326" s="35">
        <f t="shared" si="52"/>
        <v>-3630</v>
      </c>
      <c r="R326" s="33">
        <f t="shared" si="51"/>
        <v>68970</v>
      </c>
      <c r="S326" s="46">
        <v>59878</v>
      </c>
      <c r="T326" s="36">
        <f t="shared" si="45"/>
        <v>0.86819999999999997</v>
      </c>
      <c r="U326" s="37">
        <f t="shared" si="46"/>
        <v>6</v>
      </c>
      <c r="V326" s="33">
        <f t="shared" si="47"/>
        <v>65025</v>
      </c>
      <c r="W326" s="37">
        <f>IF(U326&gt;$F$4,$F$4-$E$4,U326-$E$4)</f>
        <v>4</v>
      </c>
      <c r="X326" s="33">
        <f>ROUND(V326+(V326*$J$4*W326),0)</f>
        <v>68927</v>
      </c>
      <c r="Y326" s="36">
        <f t="shared" si="48"/>
        <v>0.8687161779854049</v>
      </c>
      <c r="Z326" s="31">
        <f t="shared" si="49"/>
        <v>-9049</v>
      </c>
      <c r="AA326" s="35"/>
      <c r="AB326" s="47"/>
      <c r="AC326" s="44"/>
    </row>
    <row r="327" spans="1:29" s="38" customFormat="1">
      <c r="A327" s="48" t="s">
        <v>236</v>
      </c>
      <c r="B327" s="31" t="s">
        <v>212</v>
      </c>
      <c r="C327" s="31" t="s">
        <v>219</v>
      </c>
      <c r="D327" s="45" t="s">
        <v>734</v>
      </c>
      <c r="E327" s="31">
        <v>-0.5</v>
      </c>
      <c r="F327" s="32" t="s">
        <v>446</v>
      </c>
      <c r="G327" s="32" t="s">
        <v>420</v>
      </c>
      <c r="H327" s="32" t="s">
        <v>205</v>
      </c>
      <c r="I327" s="32" t="s">
        <v>421</v>
      </c>
      <c r="J327" s="32" t="s">
        <v>553</v>
      </c>
      <c r="K327" s="32">
        <v>61140</v>
      </c>
      <c r="L327" s="31">
        <v>2005</v>
      </c>
      <c r="M327" s="31"/>
      <c r="N327" s="31">
        <v>2001</v>
      </c>
      <c r="O327" s="33">
        <v>83018</v>
      </c>
      <c r="P327" s="34" t="s">
        <v>635</v>
      </c>
      <c r="Q327" s="35">
        <f t="shared" si="52"/>
        <v>-4150.9000000000005</v>
      </c>
      <c r="R327" s="33">
        <f t="shared" si="51"/>
        <v>78867.100000000006</v>
      </c>
      <c r="S327" s="46">
        <v>71668</v>
      </c>
      <c r="T327" s="36">
        <f t="shared" si="45"/>
        <v>0.90869999999999995</v>
      </c>
      <c r="U327" s="37">
        <f t="shared" si="46"/>
        <v>14</v>
      </c>
      <c r="V327" s="33">
        <f t="shared" si="47"/>
        <v>74356</v>
      </c>
      <c r="W327" s="37">
        <f>IF(U327&gt;$F$3,$F$3-$E$3,U327-$E$3)</f>
        <v>4</v>
      </c>
      <c r="X327" s="33">
        <f>ROUND(V327+(V327*$J$3*W327),0)</f>
        <v>78817</v>
      </c>
      <c r="Y327" s="36">
        <f t="shared" si="48"/>
        <v>0.90929621782102843</v>
      </c>
      <c r="Z327" s="31">
        <f t="shared" si="49"/>
        <v>-7149</v>
      </c>
      <c r="AA327" s="35"/>
      <c r="AB327" s="47"/>
      <c r="AC327" s="44"/>
    </row>
    <row r="328" spans="1:29" s="38" customFormat="1">
      <c r="A328" s="48" t="s">
        <v>274</v>
      </c>
      <c r="B328" s="31" t="s">
        <v>212</v>
      </c>
      <c r="C328" s="31" t="s">
        <v>219</v>
      </c>
      <c r="D328" s="45" t="s">
        <v>558</v>
      </c>
      <c r="E328" s="31"/>
      <c r="F328" s="32" t="s">
        <v>435</v>
      </c>
      <c r="G328" s="32" t="s">
        <v>722</v>
      </c>
      <c r="H328" s="32" t="s">
        <v>205</v>
      </c>
      <c r="I328" s="32" t="s">
        <v>421</v>
      </c>
      <c r="J328" s="32" t="s">
        <v>426</v>
      </c>
      <c r="K328" s="32">
        <v>61120</v>
      </c>
      <c r="L328" s="31">
        <v>2017</v>
      </c>
      <c r="M328" s="31"/>
      <c r="N328" s="31">
        <v>2000</v>
      </c>
      <c r="O328" s="33">
        <v>105056</v>
      </c>
      <c r="P328" s="34" t="s">
        <v>635</v>
      </c>
      <c r="Q328" s="35">
        <f t="shared" si="52"/>
        <v>0</v>
      </c>
      <c r="R328" s="33">
        <f t="shared" si="51"/>
        <v>105056</v>
      </c>
      <c r="S328" s="46">
        <v>81306</v>
      </c>
      <c r="T328" s="36">
        <f t="shared" si="45"/>
        <v>0.77390000000000003</v>
      </c>
      <c r="U328" s="37">
        <f t="shared" si="46"/>
        <v>2</v>
      </c>
      <c r="V328" s="33">
        <f t="shared" si="47"/>
        <v>99047</v>
      </c>
      <c r="W328" s="37">
        <f>IF(U328&gt;$F$2,$F$2+(U328-$F$2)/2-$E$2,U328-$E$2)</f>
        <v>-9</v>
      </c>
      <c r="X328" s="33">
        <f>ROUND(V328+(V328*$J$2*W328),0)</f>
        <v>90133</v>
      </c>
      <c r="Y328" s="36">
        <f t="shared" si="48"/>
        <v>0.9020669455138518</v>
      </c>
      <c r="Z328" s="31">
        <f t="shared" si="49"/>
        <v>-8827</v>
      </c>
      <c r="AA328" s="35"/>
      <c r="AB328" s="47"/>
      <c r="AC328" s="44"/>
    </row>
    <row r="329" spans="1:29" s="38" customFormat="1">
      <c r="A329" s="48" t="s">
        <v>322</v>
      </c>
      <c r="B329" s="31" t="s">
        <v>212</v>
      </c>
      <c r="C329" s="31" t="s">
        <v>219</v>
      </c>
      <c r="D329" s="45" t="s">
        <v>854</v>
      </c>
      <c r="E329" s="31">
        <v>-0.5</v>
      </c>
      <c r="F329" s="32" t="s">
        <v>446</v>
      </c>
      <c r="G329" s="32" t="s">
        <v>420</v>
      </c>
      <c r="H329" s="32" t="s">
        <v>205</v>
      </c>
      <c r="I329" s="32" t="s">
        <v>421</v>
      </c>
      <c r="J329" s="32" t="s">
        <v>553</v>
      </c>
      <c r="K329" s="32">
        <v>61140</v>
      </c>
      <c r="L329" s="31">
        <v>2004</v>
      </c>
      <c r="M329" s="31"/>
      <c r="N329" s="31">
        <v>1999</v>
      </c>
      <c r="O329" s="33">
        <v>83018</v>
      </c>
      <c r="P329" s="34" t="s">
        <v>635</v>
      </c>
      <c r="Q329" s="35">
        <f t="shared" si="52"/>
        <v>-4150.9000000000005</v>
      </c>
      <c r="R329" s="33">
        <f t="shared" si="51"/>
        <v>78867.100000000006</v>
      </c>
      <c r="S329" s="46">
        <v>69376</v>
      </c>
      <c r="T329" s="36">
        <f t="shared" si="45"/>
        <v>0.87970000000000004</v>
      </c>
      <c r="U329" s="37">
        <f t="shared" si="46"/>
        <v>15</v>
      </c>
      <c r="V329" s="33">
        <f t="shared" si="47"/>
        <v>74356</v>
      </c>
      <c r="W329" s="37">
        <f>IF(U329&gt;$F$3,$F$3-$E$3,U329-$E$3)</f>
        <v>4</v>
      </c>
      <c r="X329" s="33">
        <f>ROUND(V329+(V329*$J$3*W329),0)</f>
        <v>78817</v>
      </c>
      <c r="Y329" s="36">
        <f t="shared" si="48"/>
        <v>0.88021619701333464</v>
      </c>
      <c r="Z329" s="31">
        <f t="shared" si="49"/>
        <v>-9441</v>
      </c>
      <c r="AA329" s="35"/>
      <c r="AB329" s="47"/>
      <c r="AC329" s="44"/>
    </row>
    <row r="330" spans="1:29" s="38" customFormat="1">
      <c r="A330" s="48" t="s">
        <v>1051</v>
      </c>
      <c r="B330" s="31" t="s">
        <v>212</v>
      </c>
      <c r="C330" s="31" t="s">
        <v>219</v>
      </c>
      <c r="D330" s="45" t="s">
        <v>1052</v>
      </c>
      <c r="E330" s="31">
        <v>-0.5</v>
      </c>
      <c r="F330" s="32" t="s">
        <v>446</v>
      </c>
      <c r="G330" s="32" t="s">
        <v>420</v>
      </c>
      <c r="H330" s="32" t="s">
        <v>205</v>
      </c>
      <c r="I330" s="32" t="s">
        <v>422</v>
      </c>
      <c r="J330" s="32" t="s">
        <v>424</v>
      </c>
      <c r="K330" s="32">
        <v>61150</v>
      </c>
      <c r="L330" s="31">
        <v>2017</v>
      </c>
      <c r="M330" s="31"/>
      <c r="N330" s="31">
        <v>2016</v>
      </c>
      <c r="O330" s="33">
        <v>72600</v>
      </c>
      <c r="P330" s="34" t="s">
        <v>635</v>
      </c>
      <c r="Q330" s="35">
        <f t="shared" si="52"/>
        <v>-3630</v>
      </c>
      <c r="R330" s="33">
        <f t="shared" si="51"/>
        <v>68970</v>
      </c>
      <c r="S330" s="46">
        <v>59601</v>
      </c>
      <c r="T330" s="36">
        <f t="shared" si="45"/>
        <v>0.86419999999999997</v>
      </c>
      <c r="U330" s="37">
        <f t="shared" si="46"/>
        <v>2</v>
      </c>
      <c r="V330" s="33">
        <f t="shared" si="47"/>
        <v>65025</v>
      </c>
      <c r="W330" s="37">
        <f>IF(U330&gt;$F$4,$F$4-$E$4,U330-$E$4)</f>
        <v>0</v>
      </c>
      <c r="X330" s="33">
        <f>ROUND(V330+(V330*$J$4*W330),0)</f>
        <v>65025</v>
      </c>
      <c r="Y330" s="36">
        <f t="shared" si="48"/>
        <v>0.91658592848904263</v>
      </c>
      <c r="Z330" s="31">
        <f t="shared" si="49"/>
        <v>-5424</v>
      </c>
      <c r="AA330" s="35"/>
      <c r="AB330" s="47"/>
      <c r="AC330" s="44"/>
    </row>
    <row r="331" spans="1:29" s="38" customFormat="1">
      <c r="A331" s="48" t="s">
        <v>288</v>
      </c>
      <c r="B331" s="31" t="s">
        <v>212</v>
      </c>
      <c r="C331" s="31" t="s">
        <v>219</v>
      </c>
      <c r="D331" s="45" t="s">
        <v>575</v>
      </c>
      <c r="E331" s="31"/>
      <c r="F331" s="32" t="s">
        <v>435</v>
      </c>
      <c r="G331" s="32" t="s">
        <v>722</v>
      </c>
      <c r="H331" s="32" t="s">
        <v>205</v>
      </c>
      <c r="I331" s="32" t="s">
        <v>421</v>
      </c>
      <c r="J331" s="32" t="s">
        <v>426</v>
      </c>
      <c r="K331" s="32">
        <v>61120</v>
      </c>
      <c r="L331" s="31">
        <v>2016</v>
      </c>
      <c r="M331" s="31"/>
      <c r="N331" s="31">
        <v>2005</v>
      </c>
      <c r="O331" s="33">
        <v>105056</v>
      </c>
      <c r="P331" s="34" t="s">
        <v>635</v>
      </c>
      <c r="Q331" s="35">
        <f t="shared" si="52"/>
        <v>0</v>
      </c>
      <c r="R331" s="33">
        <f t="shared" si="51"/>
        <v>105056</v>
      </c>
      <c r="S331" s="46">
        <v>87967</v>
      </c>
      <c r="T331" s="36">
        <f t="shared" si="45"/>
        <v>0.83730000000000004</v>
      </c>
      <c r="U331" s="37">
        <f t="shared" si="46"/>
        <v>3</v>
      </c>
      <c r="V331" s="33">
        <f t="shared" si="47"/>
        <v>99047</v>
      </c>
      <c r="W331" s="37">
        <f>IF(U331&gt;$F$2,$F$2+(U331-$F$2)/2-$E$2,U331-$E$2)</f>
        <v>-8</v>
      </c>
      <c r="X331" s="33">
        <f>ROUND(V331+(V331*$J$2*W331),0)</f>
        <v>91123</v>
      </c>
      <c r="Y331" s="36">
        <f t="shared" si="48"/>
        <v>0.9653654949902879</v>
      </c>
      <c r="Z331" s="31">
        <f t="shared" si="49"/>
        <v>-3156</v>
      </c>
      <c r="AA331" s="35"/>
      <c r="AB331" s="47"/>
      <c r="AC331" s="44"/>
    </row>
    <row r="332" spans="1:29" s="38" customFormat="1">
      <c r="A332" s="48" t="s">
        <v>1133</v>
      </c>
      <c r="B332" s="31" t="s">
        <v>212</v>
      </c>
      <c r="C332" s="31" t="s">
        <v>219</v>
      </c>
      <c r="D332" s="45" t="s">
        <v>1140</v>
      </c>
      <c r="E332" s="31"/>
      <c r="F332" s="32" t="s">
        <v>446</v>
      </c>
      <c r="G332" s="32" t="s">
        <v>420</v>
      </c>
      <c r="H332" s="32" t="s">
        <v>205</v>
      </c>
      <c r="I332" s="32" t="s">
        <v>420</v>
      </c>
      <c r="J332" s="32" t="s">
        <v>425</v>
      </c>
      <c r="K332" s="32">
        <v>61160</v>
      </c>
      <c r="L332" s="31">
        <v>2017</v>
      </c>
      <c r="M332" s="31"/>
      <c r="N332" s="31">
        <v>2017</v>
      </c>
      <c r="O332" s="33">
        <v>60581</v>
      </c>
      <c r="P332" s="34" t="s">
        <v>635</v>
      </c>
      <c r="Q332" s="35">
        <f t="shared" si="52"/>
        <v>0</v>
      </c>
      <c r="R332" s="33">
        <f t="shared" si="51"/>
        <v>60581</v>
      </c>
      <c r="S332" s="46">
        <v>55350</v>
      </c>
      <c r="T332" s="36">
        <f t="shared" ref="T332:T395" si="53">IF(R332=0,0,ROUND(S332/R332,4))</f>
        <v>0.91369999999999996</v>
      </c>
      <c r="U332" s="37">
        <f t="shared" ref="U332:U395" si="54">2019-L332+M332</f>
        <v>2</v>
      </c>
      <c r="V332" s="33">
        <f t="shared" ref="V332:V395" si="55">ROUND(R332*0.9428,0)</f>
        <v>57116</v>
      </c>
      <c r="W332" s="37">
        <f>IF(U332&gt;$F$6,$F$6-$E$6,U332-$E$6)</f>
        <v>0</v>
      </c>
      <c r="X332" s="33">
        <f>ROUND(V332+(V332*$J$6*W332),0)</f>
        <v>57116</v>
      </c>
      <c r="Y332" s="36">
        <f t="shared" ref="Y332:Y395" si="56">S332/X332</f>
        <v>0.96908046781987534</v>
      </c>
      <c r="Z332" s="31">
        <f t="shared" ref="Z332:Z395" si="57">IF(X332=0,0,+S332-X332)</f>
        <v>-1766</v>
      </c>
      <c r="AA332" s="35"/>
      <c r="AB332" s="47"/>
      <c r="AC332" s="44"/>
    </row>
    <row r="333" spans="1:29" s="38" customFormat="1">
      <c r="A333" s="48" t="s">
        <v>1063</v>
      </c>
      <c r="B333" s="31" t="s">
        <v>212</v>
      </c>
      <c r="C333" s="31" t="s">
        <v>219</v>
      </c>
      <c r="D333" s="45" t="s">
        <v>1064</v>
      </c>
      <c r="E333" s="31"/>
      <c r="F333" s="32" t="s">
        <v>446</v>
      </c>
      <c r="G333" s="32" t="s">
        <v>420</v>
      </c>
      <c r="H333" s="32" t="s">
        <v>205</v>
      </c>
      <c r="I333" s="32" t="s">
        <v>420</v>
      </c>
      <c r="J333" s="32" t="s">
        <v>425</v>
      </c>
      <c r="K333" s="32">
        <v>61160</v>
      </c>
      <c r="L333" s="31">
        <v>2015</v>
      </c>
      <c r="M333" s="31"/>
      <c r="N333" s="31">
        <v>2015</v>
      </c>
      <c r="O333" s="33">
        <v>60581</v>
      </c>
      <c r="P333" s="34" t="s">
        <v>635</v>
      </c>
      <c r="Q333" s="35">
        <f t="shared" si="52"/>
        <v>0</v>
      </c>
      <c r="R333" s="33">
        <f t="shared" si="51"/>
        <v>60581</v>
      </c>
      <c r="S333" s="46">
        <v>58653</v>
      </c>
      <c r="T333" s="36">
        <f t="shared" si="53"/>
        <v>0.96819999999999995</v>
      </c>
      <c r="U333" s="37">
        <f t="shared" si="54"/>
        <v>4</v>
      </c>
      <c r="V333" s="33">
        <f t="shared" si="55"/>
        <v>57116</v>
      </c>
      <c r="W333" s="37">
        <f>IF(U333&gt;$F$6,$F$6-$E$6,U333-$E$6)</f>
        <v>2</v>
      </c>
      <c r="X333" s="33">
        <f>ROUND(V333+(V333*$J$6*W333),0)</f>
        <v>58829</v>
      </c>
      <c r="Y333" s="36">
        <f t="shared" si="56"/>
        <v>0.99700827823012461</v>
      </c>
      <c r="Z333" s="31">
        <f t="shared" si="57"/>
        <v>-176</v>
      </c>
      <c r="AA333" s="35"/>
      <c r="AB333" s="47"/>
      <c r="AC333" s="44"/>
    </row>
    <row r="334" spans="1:29" s="38" customFormat="1">
      <c r="A334" s="48" t="s">
        <v>672</v>
      </c>
      <c r="B334" s="31" t="s">
        <v>212</v>
      </c>
      <c r="C334" s="31" t="s">
        <v>219</v>
      </c>
      <c r="D334" s="45" t="s">
        <v>747</v>
      </c>
      <c r="E334" s="31">
        <v>-0.5</v>
      </c>
      <c r="F334" s="32" t="s">
        <v>446</v>
      </c>
      <c r="G334" s="32" t="s">
        <v>420</v>
      </c>
      <c r="H334" s="32" t="s">
        <v>205</v>
      </c>
      <c r="I334" s="32" t="s">
        <v>421</v>
      </c>
      <c r="J334" s="32" t="s">
        <v>553</v>
      </c>
      <c r="K334" s="32">
        <v>61140</v>
      </c>
      <c r="L334" s="31">
        <v>2017</v>
      </c>
      <c r="M334" s="31"/>
      <c r="N334" s="31">
        <v>2012</v>
      </c>
      <c r="O334" s="33">
        <v>83018</v>
      </c>
      <c r="P334" s="34" t="s">
        <v>635</v>
      </c>
      <c r="Q334" s="35">
        <f t="shared" si="52"/>
        <v>-4150.9000000000005</v>
      </c>
      <c r="R334" s="33">
        <f t="shared" si="51"/>
        <v>78867.100000000006</v>
      </c>
      <c r="S334" s="46">
        <v>64364</v>
      </c>
      <c r="T334" s="36">
        <f t="shared" si="53"/>
        <v>0.81610000000000005</v>
      </c>
      <c r="U334" s="37">
        <f t="shared" si="54"/>
        <v>2</v>
      </c>
      <c r="V334" s="33">
        <f t="shared" si="55"/>
        <v>74356</v>
      </c>
      <c r="W334" s="37">
        <f>IF(U334&gt;$F$3,$F$3-$E$3,U334-$E$3)</f>
        <v>-1</v>
      </c>
      <c r="X334" s="33">
        <f>ROUND(V334+(V334*$J$3*W334),0)</f>
        <v>73241</v>
      </c>
      <c r="Y334" s="36">
        <f t="shared" si="56"/>
        <v>0.87879739490176267</v>
      </c>
      <c r="Z334" s="31">
        <f t="shared" si="57"/>
        <v>-8877</v>
      </c>
      <c r="AA334" s="35"/>
      <c r="AB334" s="47"/>
      <c r="AC334" s="44"/>
    </row>
    <row r="335" spans="1:29" s="38" customFormat="1">
      <c r="A335" s="48" t="s">
        <v>1177</v>
      </c>
      <c r="B335" s="31" t="s">
        <v>212</v>
      </c>
      <c r="C335" s="31" t="s">
        <v>219</v>
      </c>
      <c r="D335" s="45" t="s">
        <v>1178</v>
      </c>
      <c r="E335" s="31"/>
      <c r="F335" s="32" t="s">
        <v>446</v>
      </c>
      <c r="G335" s="32" t="s">
        <v>420</v>
      </c>
      <c r="H335" s="32" t="s">
        <v>205</v>
      </c>
      <c r="I335" s="32" t="s">
        <v>420</v>
      </c>
      <c r="J335" s="32" t="s">
        <v>425</v>
      </c>
      <c r="K335" s="32">
        <v>61160</v>
      </c>
      <c r="L335" s="31">
        <v>2017</v>
      </c>
      <c r="M335" s="31"/>
      <c r="N335" s="31">
        <v>2017</v>
      </c>
      <c r="O335" s="33">
        <v>60581</v>
      </c>
      <c r="P335" s="34" t="s">
        <v>635</v>
      </c>
      <c r="Q335" s="35">
        <f t="shared" si="52"/>
        <v>0</v>
      </c>
      <c r="R335" s="33">
        <f t="shared" si="51"/>
        <v>60581</v>
      </c>
      <c r="S335" s="46">
        <v>63038</v>
      </c>
      <c r="T335" s="36">
        <f t="shared" si="53"/>
        <v>1.0406</v>
      </c>
      <c r="U335" s="37">
        <f t="shared" si="54"/>
        <v>2</v>
      </c>
      <c r="V335" s="33">
        <f t="shared" si="55"/>
        <v>57116</v>
      </c>
      <c r="W335" s="37">
        <f>IF(U335&gt;$F$6,$F$6-$E$6,U335-$E$6)</f>
        <v>0</v>
      </c>
      <c r="X335" s="33">
        <f>ROUND(V335+(V335*$J$6*W335),0)</f>
        <v>57116</v>
      </c>
      <c r="Y335" s="36">
        <f t="shared" si="56"/>
        <v>1.1036837313537362</v>
      </c>
      <c r="Z335" s="31">
        <f t="shared" si="57"/>
        <v>5922</v>
      </c>
      <c r="AA335" s="35"/>
      <c r="AB335" s="47"/>
      <c r="AC335" s="44"/>
    </row>
    <row r="336" spans="1:29" s="38" customFormat="1">
      <c r="A336" s="48" t="s">
        <v>642</v>
      </c>
      <c r="B336" s="31" t="s">
        <v>212</v>
      </c>
      <c r="C336" s="31" t="s">
        <v>219</v>
      </c>
      <c r="D336" s="45" t="s">
        <v>742</v>
      </c>
      <c r="E336" s="31">
        <v>-0.5</v>
      </c>
      <c r="F336" s="32" t="s">
        <v>446</v>
      </c>
      <c r="G336" s="32" t="s">
        <v>420</v>
      </c>
      <c r="H336" s="32" t="s">
        <v>205</v>
      </c>
      <c r="I336" s="32" t="s">
        <v>421</v>
      </c>
      <c r="J336" s="32" t="s">
        <v>553</v>
      </c>
      <c r="K336" s="32">
        <v>61140</v>
      </c>
      <c r="L336" s="31">
        <v>2017</v>
      </c>
      <c r="M336" s="31"/>
      <c r="N336" s="31">
        <v>2011</v>
      </c>
      <c r="O336" s="33">
        <v>83018</v>
      </c>
      <c r="P336" s="34" t="s">
        <v>635</v>
      </c>
      <c r="Q336" s="35">
        <f t="shared" si="52"/>
        <v>-4150.9000000000005</v>
      </c>
      <c r="R336" s="33">
        <f t="shared" si="51"/>
        <v>78867.100000000006</v>
      </c>
      <c r="S336" s="46">
        <v>65647</v>
      </c>
      <c r="T336" s="36">
        <f t="shared" si="53"/>
        <v>0.83240000000000003</v>
      </c>
      <c r="U336" s="37">
        <f t="shared" si="54"/>
        <v>2</v>
      </c>
      <c r="V336" s="33">
        <f t="shared" si="55"/>
        <v>74356</v>
      </c>
      <c r="W336" s="37">
        <f>IF(U336&gt;$F$3,$F$3-$E$3,U336-$E$3)</f>
        <v>-1</v>
      </c>
      <c r="X336" s="33">
        <f>ROUND(V336+(V336*$J$3*W336),0)</f>
        <v>73241</v>
      </c>
      <c r="Y336" s="36">
        <f t="shared" si="56"/>
        <v>0.89631490558566917</v>
      </c>
      <c r="Z336" s="31">
        <f t="shared" si="57"/>
        <v>-7594</v>
      </c>
      <c r="AA336" s="35"/>
      <c r="AB336" s="47"/>
      <c r="AC336" s="44"/>
    </row>
    <row r="337" spans="1:40" s="38" customFormat="1">
      <c r="A337" s="48" t="s">
        <v>1137</v>
      </c>
      <c r="B337" s="31" t="s">
        <v>212</v>
      </c>
      <c r="C337" s="31" t="s">
        <v>219</v>
      </c>
      <c r="D337" s="45" t="s">
        <v>1144</v>
      </c>
      <c r="E337" s="31"/>
      <c r="F337" s="32" t="s">
        <v>1146</v>
      </c>
      <c r="G337" s="32" t="s">
        <v>420</v>
      </c>
      <c r="H337" s="32" t="s">
        <v>205</v>
      </c>
      <c r="I337" s="32" t="s">
        <v>420</v>
      </c>
      <c r="J337" s="32" t="s">
        <v>425</v>
      </c>
      <c r="K337" s="32">
        <v>61160</v>
      </c>
      <c r="L337" s="31">
        <v>2017</v>
      </c>
      <c r="M337" s="31"/>
      <c r="N337" s="31">
        <v>2017</v>
      </c>
      <c r="O337" s="33">
        <v>60581</v>
      </c>
      <c r="P337" s="34" t="s">
        <v>635</v>
      </c>
      <c r="Q337" s="35">
        <f t="shared" si="52"/>
        <v>0</v>
      </c>
      <c r="R337" s="33">
        <f t="shared" si="51"/>
        <v>60581</v>
      </c>
      <c r="S337" s="46">
        <v>55489</v>
      </c>
      <c r="T337" s="36">
        <f t="shared" si="53"/>
        <v>0.91590000000000005</v>
      </c>
      <c r="U337" s="37">
        <f t="shared" si="54"/>
        <v>2</v>
      </c>
      <c r="V337" s="33">
        <f t="shared" si="55"/>
        <v>57116</v>
      </c>
      <c r="W337" s="37">
        <f>IF(U337&gt;$F$6,$F$6-$E$6,U337-$E$6)</f>
        <v>0</v>
      </c>
      <c r="X337" s="33">
        <f>ROUND(V337+(V337*$J$6*W337),0)</f>
        <v>57116</v>
      </c>
      <c r="Y337" s="36">
        <f t="shared" si="56"/>
        <v>0.97151411163246726</v>
      </c>
      <c r="Z337" s="31">
        <f t="shared" si="57"/>
        <v>-1627</v>
      </c>
      <c r="AA337" s="35"/>
      <c r="AB337" s="47"/>
      <c r="AC337" s="44"/>
    </row>
    <row r="338" spans="1:40" s="38" customFormat="1">
      <c r="A338" s="48" t="s">
        <v>609</v>
      </c>
      <c r="B338" s="31" t="s">
        <v>212</v>
      </c>
      <c r="C338" s="31" t="s">
        <v>219</v>
      </c>
      <c r="D338" s="45" t="s">
        <v>610</v>
      </c>
      <c r="E338" s="31">
        <v>-0.5</v>
      </c>
      <c r="F338" s="32" t="s">
        <v>436</v>
      </c>
      <c r="G338" s="32" t="s">
        <v>420</v>
      </c>
      <c r="H338" s="32" t="s">
        <v>205</v>
      </c>
      <c r="I338" s="32" t="s">
        <v>421</v>
      </c>
      <c r="J338" s="32" t="s">
        <v>553</v>
      </c>
      <c r="K338" s="32">
        <v>61140</v>
      </c>
      <c r="L338" s="31">
        <v>2016</v>
      </c>
      <c r="M338" s="31"/>
      <c r="N338" s="31">
        <v>2010</v>
      </c>
      <c r="O338" s="33">
        <v>83018</v>
      </c>
      <c r="P338" s="34" t="s">
        <v>635</v>
      </c>
      <c r="Q338" s="35">
        <f t="shared" si="52"/>
        <v>-4150.9000000000005</v>
      </c>
      <c r="R338" s="33">
        <f t="shared" si="51"/>
        <v>78867.100000000006</v>
      </c>
      <c r="S338" s="46">
        <v>66285</v>
      </c>
      <c r="T338" s="36">
        <f t="shared" si="53"/>
        <v>0.84050000000000002</v>
      </c>
      <c r="U338" s="37">
        <f t="shared" si="54"/>
        <v>3</v>
      </c>
      <c r="V338" s="33">
        <f t="shared" si="55"/>
        <v>74356</v>
      </c>
      <c r="W338" s="37">
        <f>IF(U338&gt;$F$3,$F$3-$E$3,U338-$E$3)</f>
        <v>0</v>
      </c>
      <c r="X338" s="33">
        <f>ROUND(V338+(V338*$J$3*W338),0)</f>
        <v>74356</v>
      </c>
      <c r="Y338" s="36">
        <f t="shared" si="56"/>
        <v>0.89145462370218942</v>
      </c>
      <c r="Z338" s="31">
        <f t="shared" si="57"/>
        <v>-8071</v>
      </c>
      <c r="AA338" s="35"/>
      <c r="AB338" s="47"/>
      <c r="AC338" s="44"/>
    </row>
    <row r="339" spans="1:40" s="38" customFormat="1">
      <c r="A339" s="48" t="s">
        <v>1134</v>
      </c>
      <c r="B339" s="31" t="s">
        <v>212</v>
      </c>
      <c r="C339" s="31" t="s">
        <v>219</v>
      </c>
      <c r="D339" s="45" t="s">
        <v>1141</v>
      </c>
      <c r="E339" s="31">
        <v>-0.5</v>
      </c>
      <c r="F339" s="32" t="s">
        <v>446</v>
      </c>
      <c r="G339" s="32" t="s">
        <v>420</v>
      </c>
      <c r="H339" s="32" t="s">
        <v>205</v>
      </c>
      <c r="I339" s="32" t="s">
        <v>422</v>
      </c>
      <c r="J339" s="32" t="s">
        <v>424</v>
      </c>
      <c r="K339" s="32">
        <v>61150</v>
      </c>
      <c r="L339" s="31">
        <v>2018</v>
      </c>
      <c r="M339" s="31"/>
      <c r="N339" s="31">
        <v>2017</v>
      </c>
      <c r="O339" s="33">
        <v>72600</v>
      </c>
      <c r="P339" s="34" t="s">
        <v>635</v>
      </c>
      <c r="Q339" s="35">
        <f t="shared" si="52"/>
        <v>-3630</v>
      </c>
      <c r="R339" s="33">
        <f t="shared" si="51"/>
        <v>68970</v>
      </c>
      <c r="S339" s="46">
        <v>55350</v>
      </c>
      <c r="T339" s="36">
        <f t="shared" si="53"/>
        <v>0.80249999999999999</v>
      </c>
      <c r="U339" s="37">
        <f t="shared" si="54"/>
        <v>1</v>
      </c>
      <c r="V339" s="33">
        <f t="shared" si="55"/>
        <v>65025</v>
      </c>
      <c r="W339" s="37">
        <f>IF(U339&gt;$F$4,$F$4-$E$4,U339-$E$4)</f>
        <v>-1</v>
      </c>
      <c r="X339" s="33">
        <f>ROUND(V339+(V339*$J$4*W339),0)</f>
        <v>64050</v>
      </c>
      <c r="Y339" s="36">
        <f t="shared" si="56"/>
        <v>0.86416861826697888</v>
      </c>
      <c r="Z339" s="31">
        <f t="shared" si="57"/>
        <v>-8700</v>
      </c>
      <c r="AA339" s="35"/>
      <c r="AB339" s="47"/>
      <c r="AC339" s="44"/>
    </row>
    <row r="340" spans="1:40" s="38" customFormat="1">
      <c r="A340" s="48" t="s">
        <v>976</v>
      </c>
      <c r="B340" s="31" t="s">
        <v>212</v>
      </c>
      <c r="C340" s="31" t="s">
        <v>219</v>
      </c>
      <c r="D340" s="45" t="s">
        <v>977</v>
      </c>
      <c r="E340" s="31"/>
      <c r="F340" s="32" t="s">
        <v>446</v>
      </c>
      <c r="G340" s="32" t="s">
        <v>420</v>
      </c>
      <c r="H340" s="32"/>
      <c r="I340" s="32" t="s">
        <v>420</v>
      </c>
      <c r="J340" s="32" t="s">
        <v>425</v>
      </c>
      <c r="K340" s="32">
        <v>61160</v>
      </c>
      <c r="L340" s="31">
        <v>2015</v>
      </c>
      <c r="M340" s="31"/>
      <c r="N340" s="31">
        <v>2015</v>
      </c>
      <c r="O340" s="33">
        <v>60581</v>
      </c>
      <c r="P340" s="34" t="s">
        <v>635</v>
      </c>
      <c r="Q340" s="35">
        <f t="shared" si="52"/>
        <v>0</v>
      </c>
      <c r="R340" s="33">
        <f t="shared" si="51"/>
        <v>60581</v>
      </c>
      <c r="S340" s="46">
        <v>55405</v>
      </c>
      <c r="T340" s="36">
        <f t="shared" si="53"/>
        <v>0.91459999999999997</v>
      </c>
      <c r="U340" s="37">
        <f t="shared" si="54"/>
        <v>4</v>
      </c>
      <c r="V340" s="33">
        <f t="shared" si="55"/>
        <v>57116</v>
      </c>
      <c r="W340" s="37">
        <f>IF(U340&gt;$F$6,$F$6-$E$6,U340-$E$6)</f>
        <v>2</v>
      </c>
      <c r="X340" s="33">
        <f>ROUND(V340+(V340*$J$6*W340),0)</f>
        <v>58829</v>
      </c>
      <c r="Y340" s="36">
        <f t="shared" si="56"/>
        <v>0.94179741284060581</v>
      </c>
      <c r="Z340" s="31">
        <f t="shared" si="57"/>
        <v>-3424</v>
      </c>
      <c r="AA340" s="35"/>
      <c r="AB340" s="47"/>
      <c r="AC340" s="44"/>
    </row>
    <row r="341" spans="1:40" s="38" customFormat="1">
      <c r="A341" s="48" t="s">
        <v>720</v>
      </c>
      <c r="B341" s="31" t="s">
        <v>212</v>
      </c>
      <c r="C341" s="31" t="s">
        <v>219</v>
      </c>
      <c r="D341" s="45" t="s">
        <v>771</v>
      </c>
      <c r="E341" s="31"/>
      <c r="F341" s="32" t="s">
        <v>446</v>
      </c>
      <c r="G341" s="32" t="s">
        <v>420</v>
      </c>
      <c r="H341" s="32"/>
      <c r="I341" s="32" t="s">
        <v>420</v>
      </c>
      <c r="J341" s="32" t="s">
        <v>425</v>
      </c>
      <c r="K341" s="32">
        <v>61160</v>
      </c>
      <c r="L341" s="31">
        <v>2012</v>
      </c>
      <c r="M341" s="31"/>
      <c r="N341" s="31">
        <v>2012</v>
      </c>
      <c r="O341" s="33">
        <v>60581</v>
      </c>
      <c r="P341" s="34" t="s">
        <v>635</v>
      </c>
      <c r="Q341" s="35">
        <f t="shared" si="52"/>
        <v>0</v>
      </c>
      <c r="R341" s="33">
        <f t="shared" si="51"/>
        <v>60581</v>
      </c>
      <c r="S341" s="46">
        <v>61397</v>
      </c>
      <c r="T341" s="36">
        <f t="shared" si="53"/>
        <v>1.0135000000000001</v>
      </c>
      <c r="U341" s="37">
        <f t="shared" si="54"/>
        <v>7</v>
      </c>
      <c r="V341" s="33">
        <f t="shared" si="55"/>
        <v>57116</v>
      </c>
      <c r="W341" s="37">
        <f>IF(U341&gt;$F$6,$F$6-$E$6,U341-$E$6)</f>
        <v>4</v>
      </c>
      <c r="X341" s="33">
        <f>ROUND(V341+(V341*$J$6*W341),0)</f>
        <v>60543</v>
      </c>
      <c r="Y341" s="36">
        <f t="shared" si="56"/>
        <v>1.0141056769568737</v>
      </c>
      <c r="Z341" s="31">
        <f t="shared" si="57"/>
        <v>854</v>
      </c>
      <c r="AA341" s="35"/>
      <c r="AB341" s="47"/>
      <c r="AC341" s="44"/>
    </row>
    <row r="342" spans="1:40" s="38" customFormat="1">
      <c r="A342" s="48" t="s">
        <v>309</v>
      </c>
      <c r="B342" s="31" t="s">
        <v>212</v>
      </c>
      <c r="C342" s="31" t="s">
        <v>219</v>
      </c>
      <c r="D342" s="45" t="s">
        <v>54</v>
      </c>
      <c r="E342" s="31"/>
      <c r="F342" s="32" t="s">
        <v>673</v>
      </c>
      <c r="G342" s="32" t="s">
        <v>420</v>
      </c>
      <c r="H342" s="32" t="s">
        <v>205</v>
      </c>
      <c r="I342" s="32" t="s">
        <v>421</v>
      </c>
      <c r="J342" s="32" t="s">
        <v>426</v>
      </c>
      <c r="K342" s="32">
        <v>61120</v>
      </c>
      <c r="L342" s="31">
        <v>2015</v>
      </c>
      <c r="M342" s="31"/>
      <c r="N342" s="31">
        <v>2004</v>
      </c>
      <c r="O342" s="33">
        <v>105056</v>
      </c>
      <c r="P342" s="34" t="s">
        <v>635</v>
      </c>
      <c r="Q342" s="35">
        <f t="shared" si="52"/>
        <v>0</v>
      </c>
      <c r="R342" s="33">
        <f t="shared" si="51"/>
        <v>105056</v>
      </c>
      <c r="S342" s="46">
        <v>78387</v>
      </c>
      <c r="T342" s="36">
        <f t="shared" si="53"/>
        <v>0.74609999999999999</v>
      </c>
      <c r="U342" s="37">
        <f t="shared" si="54"/>
        <v>4</v>
      </c>
      <c r="V342" s="33">
        <f t="shared" si="55"/>
        <v>99047</v>
      </c>
      <c r="W342" s="37">
        <f>IF(U342&gt;$F$2,$F$2+(U342-$F$2)/2-$E$2,U342-$E$2)</f>
        <v>-7</v>
      </c>
      <c r="X342" s="33">
        <f>ROUND(V342+(V342*$J$2*W342),0)</f>
        <v>92114</v>
      </c>
      <c r="Y342" s="36">
        <f t="shared" si="56"/>
        <v>0.85097813578826242</v>
      </c>
      <c r="Z342" s="31">
        <f t="shared" si="57"/>
        <v>-13727</v>
      </c>
      <c r="AA342" s="35"/>
      <c r="AB342" s="47"/>
      <c r="AC342" s="44"/>
    </row>
    <row r="343" spans="1:40" s="38" customFormat="1">
      <c r="A343" s="48" t="s">
        <v>314</v>
      </c>
      <c r="B343" s="31" t="s">
        <v>212</v>
      </c>
      <c r="C343" s="31" t="s">
        <v>219</v>
      </c>
      <c r="D343" s="45" t="s">
        <v>572</v>
      </c>
      <c r="E343" s="31">
        <v>-0.5</v>
      </c>
      <c r="F343" s="32" t="s">
        <v>447</v>
      </c>
      <c r="G343" s="32" t="s">
        <v>420</v>
      </c>
      <c r="H343" s="32"/>
      <c r="I343" s="32" t="s">
        <v>422</v>
      </c>
      <c r="J343" s="32" t="s">
        <v>424</v>
      </c>
      <c r="K343" s="32">
        <v>61150</v>
      </c>
      <c r="L343" s="31">
        <v>2001</v>
      </c>
      <c r="M343" s="31"/>
      <c r="N343" s="31">
        <v>2001</v>
      </c>
      <c r="O343" s="33">
        <v>72600</v>
      </c>
      <c r="P343" s="34" t="s">
        <v>635</v>
      </c>
      <c r="Q343" s="35">
        <f t="shared" si="52"/>
        <v>-3630</v>
      </c>
      <c r="R343" s="33">
        <f t="shared" si="51"/>
        <v>68970</v>
      </c>
      <c r="S343" s="46">
        <v>62129</v>
      </c>
      <c r="T343" s="36">
        <f t="shared" si="53"/>
        <v>0.90080000000000005</v>
      </c>
      <c r="U343" s="37">
        <f t="shared" si="54"/>
        <v>18</v>
      </c>
      <c r="V343" s="33">
        <f t="shared" si="55"/>
        <v>65025</v>
      </c>
      <c r="W343" s="37">
        <f>IF(U343&gt;$F$4,$F$4-$E$4,U343-$E$4)</f>
        <v>4</v>
      </c>
      <c r="X343" s="33">
        <f>ROUND(V343+(V343*$J$4*W343),0)</f>
        <v>68927</v>
      </c>
      <c r="Y343" s="36">
        <f t="shared" si="56"/>
        <v>0.90137391733283034</v>
      </c>
      <c r="Z343" s="31">
        <f t="shared" si="57"/>
        <v>-6798</v>
      </c>
      <c r="AA343" s="35"/>
      <c r="AB343" s="47"/>
      <c r="AC343" s="44"/>
    </row>
    <row r="344" spans="1:40" s="38" customFormat="1">
      <c r="A344" s="48" t="s">
        <v>1070</v>
      </c>
      <c r="B344" s="31" t="s">
        <v>212</v>
      </c>
      <c r="C344" s="31" t="s">
        <v>219</v>
      </c>
      <c r="D344" s="45" t="s">
        <v>1071</v>
      </c>
      <c r="E344" s="31"/>
      <c r="F344" s="32" t="s">
        <v>446</v>
      </c>
      <c r="G344" s="32" t="s">
        <v>420</v>
      </c>
      <c r="H344" s="32" t="s">
        <v>205</v>
      </c>
      <c r="I344" s="32" t="s">
        <v>420</v>
      </c>
      <c r="J344" s="32" t="s">
        <v>425</v>
      </c>
      <c r="K344" s="32">
        <v>61160</v>
      </c>
      <c r="L344" s="31">
        <v>2017</v>
      </c>
      <c r="M344" s="31"/>
      <c r="N344" s="31">
        <v>2017</v>
      </c>
      <c r="O344" s="33">
        <v>60581</v>
      </c>
      <c r="P344" s="34" t="s">
        <v>635</v>
      </c>
      <c r="Q344" s="35">
        <f t="shared" si="52"/>
        <v>0</v>
      </c>
      <c r="R344" s="33">
        <f t="shared" si="51"/>
        <v>60581</v>
      </c>
      <c r="S344" s="46">
        <v>56732</v>
      </c>
      <c r="T344" s="36">
        <f t="shared" si="53"/>
        <v>0.9365</v>
      </c>
      <c r="U344" s="37">
        <f t="shared" si="54"/>
        <v>2</v>
      </c>
      <c r="V344" s="33">
        <f t="shared" si="55"/>
        <v>57116</v>
      </c>
      <c r="W344" s="37">
        <f>IF(U344&gt;$F$6,$F$6-$E$6,U344-$E$6)</f>
        <v>0</v>
      </c>
      <c r="X344" s="33">
        <f>ROUND(V344+(V344*$J$6*W344),0)</f>
        <v>57116</v>
      </c>
      <c r="Y344" s="36">
        <f t="shared" si="56"/>
        <v>0.99327684011485395</v>
      </c>
      <c r="Z344" s="31">
        <f t="shared" si="57"/>
        <v>-384</v>
      </c>
      <c r="AA344" s="35"/>
      <c r="AB344" s="47"/>
      <c r="AC344" s="44"/>
    </row>
    <row r="345" spans="1:40" s="38" customFormat="1">
      <c r="A345" s="48" t="s">
        <v>605</v>
      </c>
      <c r="B345" s="31" t="s">
        <v>212</v>
      </c>
      <c r="C345" s="31" t="s">
        <v>219</v>
      </c>
      <c r="D345" s="45" t="s">
        <v>750</v>
      </c>
      <c r="E345" s="31"/>
      <c r="F345" s="32" t="s">
        <v>673</v>
      </c>
      <c r="G345" s="32" t="s">
        <v>722</v>
      </c>
      <c r="H345" s="32" t="s">
        <v>205</v>
      </c>
      <c r="I345" s="32" t="s">
        <v>421</v>
      </c>
      <c r="J345" s="32" t="s">
        <v>553</v>
      </c>
      <c r="K345" s="32">
        <v>61140</v>
      </c>
      <c r="L345" s="31">
        <v>2016</v>
      </c>
      <c r="M345" s="31"/>
      <c r="N345" s="31">
        <v>2010</v>
      </c>
      <c r="O345" s="33">
        <v>83018</v>
      </c>
      <c r="P345" s="34" t="s">
        <v>635</v>
      </c>
      <c r="Q345" s="35">
        <f t="shared" si="52"/>
        <v>0</v>
      </c>
      <c r="R345" s="33">
        <f t="shared" si="51"/>
        <v>83018</v>
      </c>
      <c r="S345" s="46">
        <v>79154</v>
      </c>
      <c r="T345" s="36">
        <f t="shared" si="53"/>
        <v>0.95350000000000001</v>
      </c>
      <c r="U345" s="37">
        <f t="shared" si="54"/>
        <v>3</v>
      </c>
      <c r="V345" s="33">
        <f t="shared" si="55"/>
        <v>78269</v>
      </c>
      <c r="W345" s="37">
        <f>IF(U345&gt;$F$3,$F$3-$E$3,U345-$E$3)</f>
        <v>0</v>
      </c>
      <c r="X345" s="33">
        <f>ROUND(V345+(V345*$J$3*W345),0)</f>
        <v>78269</v>
      </c>
      <c r="Y345" s="36">
        <f t="shared" si="56"/>
        <v>1.0113071586451852</v>
      </c>
      <c r="Z345" s="31">
        <f t="shared" si="57"/>
        <v>885</v>
      </c>
      <c r="AA345" s="35"/>
      <c r="AB345" s="47"/>
      <c r="AC345" s="44"/>
    </row>
    <row r="346" spans="1:40" s="38" customFormat="1">
      <c r="A346" s="48" t="s">
        <v>1132</v>
      </c>
      <c r="B346" s="31" t="s">
        <v>212</v>
      </c>
      <c r="C346" s="31" t="s">
        <v>219</v>
      </c>
      <c r="D346" s="45" t="s">
        <v>1139</v>
      </c>
      <c r="E346" s="31"/>
      <c r="F346" s="32" t="s">
        <v>446</v>
      </c>
      <c r="G346" s="32" t="s">
        <v>420</v>
      </c>
      <c r="H346" s="32" t="s">
        <v>205</v>
      </c>
      <c r="I346" s="32" t="s">
        <v>420</v>
      </c>
      <c r="J346" s="32" t="s">
        <v>425</v>
      </c>
      <c r="K346" s="32">
        <v>61160</v>
      </c>
      <c r="L346" s="31">
        <v>2017</v>
      </c>
      <c r="M346" s="31"/>
      <c r="N346" s="31">
        <v>2017</v>
      </c>
      <c r="O346" s="33">
        <v>60581</v>
      </c>
      <c r="P346" s="34" t="s">
        <v>635</v>
      </c>
      <c r="Q346" s="35">
        <f t="shared" ref="Q346:Q378" si="58">IF(E346&lt;&gt;0,O346*E346*0.1,0)</f>
        <v>0</v>
      </c>
      <c r="R346" s="33">
        <f t="shared" si="51"/>
        <v>60581</v>
      </c>
      <c r="S346" s="46">
        <v>58425</v>
      </c>
      <c r="T346" s="36">
        <f t="shared" si="53"/>
        <v>0.96440000000000003</v>
      </c>
      <c r="U346" s="37">
        <f t="shared" si="54"/>
        <v>2</v>
      </c>
      <c r="V346" s="33">
        <f t="shared" si="55"/>
        <v>57116</v>
      </c>
      <c r="W346" s="37">
        <f>IF(U346&gt;$F$6,$F$6-$E$6,U346-$E$6)</f>
        <v>0</v>
      </c>
      <c r="X346" s="33">
        <f>ROUND(V346+(V346*$J$6*W346),0)</f>
        <v>57116</v>
      </c>
      <c r="Y346" s="36">
        <f t="shared" si="56"/>
        <v>1.0229182715876461</v>
      </c>
      <c r="Z346" s="31">
        <f t="shared" si="57"/>
        <v>1309</v>
      </c>
      <c r="AA346" s="35"/>
      <c r="AB346" s="47"/>
      <c r="AC346" s="44"/>
    </row>
    <row r="347" spans="1:40" s="38" customFormat="1">
      <c r="A347" s="48" t="s">
        <v>1135</v>
      </c>
      <c r="B347" s="31" t="s">
        <v>212</v>
      </c>
      <c r="C347" s="31" t="s">
        <v>219</v>
      </c>
      <c r="D347" s="45" t="s">
        <v>1142</v>
      </c>
      <c r="E347" s="31"/>
      <c r="F347" s="32" t="s">
        <v>446</v>
      </c>
      <c r="G347" s="32" t="s">
        <v>420</v>
      </c>
      <c r="H347" s="32" t="s">
        <v>205</v>
      </c>
      <c r="I347" s="32" t="s">
        <v>420</v>
      </c>
      <c r="J347" s="32" t="s">
        <v>425</v>
      </c>
      <c r="K347" s="32">
        <v>61160</v>
      </c>
      <c r="L347" s="31">
        <v>2017</v>
      </c>
      <c r="M347" s="31"/>
      <c r="N347" s="31">
        <v>2017</v>
      </c>
      <c r="O347" s="33">
        <v>60581</v>
      </c>
      <c r="P347" s="34" t="s">
        <v>635</v>
      </c>
      <c r="Q347" s="35">
        <f t="shared" si="58"/>
        <v>0</v>
      </c>
      <c r="R347" s="33">
        <f t="shared" si="51"/>
        <v>60581</v>
      </c>
      <c r="S347" s="46">
        <v>59450</v>
      </c>
      <c r="T347" s="36">
        <f t="shared" si="53"/>
        <v>0.98129999999999995</v>
      </c>
      <c r="U347" s="37">
        <f t="shared" si="54"/>
        <v>2</v>
      </c>
      <c r="V347" s="33">
        <f t="shared" si="55"/>
        <v>57116</v>
      </c>
      <c r="W347" s="37">
        <f>IF(U347&gt;$F$6,$F$6-$E$6,U347-$E$6)</f>
        <v>0</v>
      </c>
      <c r="X347" s="33">
        <f>ROUND(V347+(V347*$J$6*W347),0)</f>
        <v>57116</v>
      </c>
      <c r="Y347" s="36">
        <f t="shared" si="56"/>
        <v>1.0408642061769031</v>
      </c>
      <c r="Z347" s="31">
        <f t="shared" si="57"/>
        <v>2334</v>
      </c>
      <c r="AA347" s="35"/>
      <c r="AB347" s="47"/>
      <c r="AC347" s="44"/>
      <c r="AE347" s="9"/>
      <c r="AF347" s="9"/>
      <c r="AG347" s="9"/>
      <c r="AH347" s="9"/>
      <c r="AI347" s="9"/>
      <c r="AJ347" s="9"/>
      <c r="AK347" s="9"/>
      <c r="AL347" s="9"/>
      <c r="AM347" s="9"/>
      <c r="AN347" s="9"/>
    </row>
    <row r="348" spans="1:40" s="38" customFormat="1">
      <c r="A348" s="48" t="s">
        <v>1266</v>
      </c>
      <c r="B348" s="31" t="s">
        <v>212</v>
      </c>
      <c r="C348" s="31" t="s">
        <v>219</v>
      </c>
      <c r="D348" s="45" t="s">
        <v>1271</v>
      </c>
      <c r="E348" s="31"/>
      <c r="F348" s="32" t="s">
        <v>446</v>
      </c>
      <c r="G348" s="32" t="s">
        <v>420</v>
      </c>
      <c r="H348" s="32" t="s">
        <v>205</v>
      </c>
      <c r="I348" s="32" t="s">
        <v>420</v>
      </c>
      <c r="J348" s="32" t="s">
        <v>425</v>
      </c>
      <c r="K348" s="32">
        <v>61160</v>
      </c>
      <c r="L348" s="31">
        <v>2018</v>
      </c>
      <c r="M348" s="31"/>
      <c r="N348" s="31">
        <v>2018</v>
      </c>
      <c r="O348" s="33">
        <v>60581</v>
      </c>
      <c r="P348" s="34" t="s">
        <v>635</v>
      </c>
      <c r="Q348" s="35">
        <f t="shared" si="58"/>
        <v>0</v>
      </c>
      <c r="R348" s="33">
        <f t="shared" si="51"/>
        <v>60581</v>
      </c>
      <c r="S348" s="46">
        <v>58000</v>
      </c>
      <c r="T348" s="36">
        <f t="shared" si="53"/>
        <v>0.95740000000000003</v>
      </c>
      <c r="U348" s="37">
        <f t="shared" si="54"/>
        <v>1</v>
      </c>
      <c r="V348" s="33">
        <f t="shared" si="55"/>
        <v>57116</v>
      </c>
      <c r="W348" s="37">
        <f>IF(U348&gt;$F$6,$F$6-$E$6,U348-$E$6)</f>
        <v>-1</v>
      </c>
      <c r="X348" s="33">
        <f>ROUND(V348+(V348*$J$6*W348),0)</f>
        <v>56259</v>
      </c>
      <c r="Y348" s="36">
        <f t="shared" si="56"/>
        <v>1.0309461597255549</v>
      </c>
      <c r="Z348" s="31">
        <f t="shared" si="57"/>
        <v>1741</v>
      </c>
      <c r="AA348" s="35"/>
      <c r="AB348" s="47"/>
      <c r="AC348" s="44"/>
    </row>
    <row r="349" spans="1:40" s="38" customFormat="1">
      <c r="A349" s="48" t="s">
        <v>855</v>
      </c>
      <c r="B349" s="31" t="s">
        <v>212</v>
      </c>
      <c r="C349" s="31" t="s">
        <v>219</v>
      </c>
      <c r="D349" s="45" t="s">
        <v>884</v>
      </c>
      <c r="E349" s="31">
        <v>-0.5</v>
      </c>
      <c r="F349" s="32" t="s">
        <v>446</v>
      </c>
      <c r="G349" s="32" t="s">
        <v>420</v>
      </c>
      <c r="H349" s="32" t="s">
        <v>205</v>
      </c>
      <c r="I349" s="32" t="s">
        <v>422</v>
      </c>
      <c r="J349" s="32" t="s">
        <v>424</v>
      </c>
      <c r="K349" s="32">
        <v>61150</v>
      </c>
      <c r="L349" s="31">
        <v>2018</v>
      </c>
      <c r="M349" s="31"/>
      <c r="N349" s="31">
        <v>2014</v>
      </c>
      <c r="O349" s="33">
        <v>72600</v>
      </c>
      <c r="P349" s="34" t="s">
        <v>635</v>
      </c>
      <c r="Q349" s="35">
        <f t="shared" si="58"/>
        <v>-3630</v>
      </c>
      <c r="R349" s="33">
        <f t="shared" si="51"/>
        <v>68970</v>
      </c>
      <c r="S349" s="46">
        <v>56838</v>
      </c>
      <c r="T349" s="36">
        <f t="shared" si="53"/>
        <v>0.82410000000000005</v>
      </c>
      <c r="U349" s="37">
        <f t="shared" si="54"/>
        <v>1</v>
      </c>
      <c r="V349" s="33">
        <f t="shared" si="55"/>
        <v>65025</v>
      </c>
      <c r="W349" s="37">
        <f>IF(U349&gt;$F$4,$F$4-$E$4,U349-$E$4)</f>
        <v>-1</v>
      </c>
      <c r="X349" s="33">
        <f>ROUND(V349+(V349*$J$4*W349),0)</f>
        <v>64050</v>
      </c>
      <c r="Y349" s="36">
        <f t="shared" si="56"/>
        <v>0.88740046838407494</v>
      </c>
      <c r="Z349" s="31">
        <f t="shared" si="57"/>
        <v>-7212</v>
      </c>
      <c r="AA349" s="35"/>
      <c r="AB349" s="47"/>
      <c r="AC349" s="44"/>
    </row>
    <row r="350" spans="1:40" s="38" customFormat="1">
      <c r="A350" s="48" t="s">
        <v>456</v>
      </c>
      <c r="B350" s="31" t="s">
        <v>212</v>
      </c>
      <c r="C350" s="31" t="s">
        <v>219</v>
      </c>
      <c r="D350" s="45" t="s">
        <v>574</v>
      </c>
      <c r="E350" s="31"/>
      <c r="F350" s="32" t="s">
        <v>446</v>
      </c>
      <c r="G350" s="32" t="s">
        <v>420</v>
      </c>
      <c r="H350" s="32"/>
      <c r="I350" s="32" t="s">
        <v>420</v>
      </c>
      <c r="J350" s="32" t="s">
        <v>425</v>
      </c>
      <c r="K350" s="32">
        <v>61160</v>
      </c>
      <c r="L350" s="31">
        <v>2006</v>
      </c>
      <c r="M350" s="31"/>
      <c r="N350" s="31">
        <v>2006</v>
      </c>
      <c r="O350" s="33">
        <v>60581</v>
      </c>
      <c r="P350" s="34" t="s">
        <v>635</v>
      </c>
      <c r="Q350" s="35">
        <f t="shared" si="58"/>
        <v>0</v>
      </c>
      <c r="R350" s="33">
        <f t="shared" si="51"/>
        <v>60581</v>
      </c>
      <c r="S350" s="46">
        <v>58806</v>
      </c>
      <c r="T350" s="36">
        <f t="shared" si="53"/>
        <v>0.97070000000000001</v>
      </c>
      <c r="U350" s="37">
        <f t="shared" si="54"/>
        <v>13</v>
      </c>
      <c r="V350" s="33">
        <f t="shared" si="55"/>
        <v>57116</v>
      </c>
      <c r="W350" s="37">
        <f>IF(U350&gt;$F$6,$F$6-$E$6,U350-$E$6)</f>
        <v>4</v>
      </c>
      <c r="X350" s="33">
        <f>ROUND(V350+(V350*$J$6*W350),0)</f>
        <v>60543</v>
      </c>
      <c r="Y350" s="36">
        <f t="shared" si="56"/>
        <v>0.97130964768841976</v>
      </c>
      <c r="Z350" s="31">
        <f t="shared" si="57"/>
        <v>-1737</v>
      </c>
      <c r="AA350" s="35"/>
      <c r="AB350" s="47"/>
      <c r="AC350" s="44"/>
    </row>
    <row r="351" spans="1:40" s="38" customFormat="1">
      <c r="A351" s="48" t="s">
        <v>1130</v>
      </c>
      <c r="B351" s="31" t="s">
        <v>212</v>
      </c>
      <c r="C351" s="31" t="s">
        <v>219</v>
      </c>
      <c r="D351" s="45" t="s">
        <v>1131</v>
      </c>
      <c r="E351" s="31"/>
      <c r="F351" s="32" t="s">
        <v>435</v>
      </c>
      <c r="G351" s="32" t="s">
        <v>722</v>
      </c>
      <c r="H351" s="32" t="s">
        <v>205</v>
      </c>
      <c r="I351" s="32" t="s">
        <v>422</v>
      </c>
      <c r="J351" s="32" t="s">
        <v>553</v>
      </c>
      <c r="K351" s="32">
        <v>61140</v>
      </c>
      <c r="L351" s="31">
        <v>2017</v>
      </c>
      <c r="M351" s="31"/>
      <c r="N351" s="31">
        <v>2017</v>
      </c>
      <c r="O351" s="33">
        <v>83018</v>
      </c>
      <c r="P351" s="34" t="s">
        <v>635</v>
      </c>
      <c r="Q351" s="35">
        <f t="shared" si="58"/>
        <v>0</v>
      </c>
      <c r="R351" s="33">
        <f t="shared" si="51"/>
        <v>83018</v>
      </c>
      <c r="S351" s="46">
        <v>66625</v>
      </c>
      <c r="T351" s="36">
        <f t="shared" si="53"/>
        <v>0.80249999999999999</v>
      </c>
      <c r="U351" s="37">
        <f t="shared" si="54"/>
        <v>2</v>
      </c>
      <c r="V351" s="33">
        <f t="shared" si="55"/>
        <v>78269</v>
      </c>
      <c r="W351" s="37">
        <f>IF(U351&gt;$F$3,$F$3-$E$3,U351-$E$3)</f>
        <v>-1</v>
      </c>
      <c r="X351" s="33">
        <f>ROUND(V351+(V351*$J$3*W351),0)</f>
        <v>77095</v>
      </c>
      <c r="Y351" s="36">
        <f t="shared" si="56"/>
        <v>0.86419352746611322</v>
      </c>
      <c r="Z351" s="31">
        <f t="shared" si="57"/>
        <v>-10470</v>
      </c>
      <c r="AA351" s="35"/>
      <c r="AB351" s="47"/>
      <c r="AC351" s="44"/>
    </row>
    <row r="352" spans="1:40" s="38" customFormat="1">
      <c r="A352" s="48" t="s">
        <v>858</v>
      </c>
      <c r="B352" s="31" t="s">
        <v>212</v>
      </c>
      <c r="C352" s="31" t="s">
        <v>219</v>
      </c>
      <c r="D352" s="45" t="s">
        <v>875</v>
      </c>
      <c r="E352" s="31"/>
      <c r="F352" s="32" t="s">
        <v>446</v>
      </c>
      <c r="G352" s="32" t="s">
        <v>420</v>
      </c>
      <c r="H352" s="32" t="s">
        <v>205</v>
      </c>
      <c r="I352" s="32" t="s">
        <v>420</v>
      </c>
      <c r="J352" s="32" t="s">
        <v>425</v>
      </c>
      <c r="K352" s="32">
        <v>61160</v>
      </c>
      <c r="L352" s="31">
        <v>2015</v>
      </c>
      <c r="M352" s="31"/>
      <c r="N352" s="31">
        <v>2015</v>
      </c>
      <c r="O352" s="33">
        <v>60581</v>
      </c>
      <c r="P352" s="34" t="s">
        <v>635</v>
      </c>
      <c r="Q352" s="35">
        <f t="shared" si="58"/>
        <v>0</v>
      </c>
      <c r="R352" s="33">
        <f t="shared" si="51"/>
        <v>60581</v>
      </c>
      <c r="S352" s="46">
        <v>56838</v>
      </c>
      <c r="T352" s="36">
        <f t="shared" si="53"/>
        <v>0.93820000000000003</v>
      </c>
      <c r="U352" s="37">
        <f t="shared" si="54"/>
        <v>4</v>
      </c>
      <c r="V352" s="33">
        <f t="shared" si="55"/>
        <v>57116</v>
      </c>
      <c r="W352" s="37">
        <f>IF(U352&gt;$F$6,$F$6-$E$6,U352-$E$6)</f>
        <v>2</v>
      </c>
      <c r="X352" s="33">
        <f>ROUND(V352+(V352*$J$6*W352),0)</f>
        <v>58829</v>
      </c>
      <c r="Y352" s="36">
        <f t="shared" si="56"/>
        <v>0.96615614747828449</v>
      </c>
      <c r="Z352" s="31">
        <f t="shared" si="57"/>
        <v>-1991</v>
      </c>
      <c r="AA352" s="35"/>
      <c r="AB352" s="47"/>
      <c r="AC352" s="44"/>
    </row>
    <row r="353" spans="1:29" s="38" customFormat="1">
      <c r="A353" s="48" t="s">
        <v>800</v>
      </c>
      <c r="B353" s="31" t="s">
        <v>212</v>
      </c>
      <c r="C353" s="31" t="s">
        <v>219</v>
      </c>
      <c r="D353" s="45" t="s">
        <v>881</v>
      </c>
      <c r="E353" s="31">
        <v>-0.5</v>
      </c>
      <c r="F353" s="32" t="s">
        <v>446</v>
      </c>
      <c r="G353" s="32" t="s">
        <v>420</v>
      </c>
      <c r="H353" s="32"/>
      <c r="I353" s="32" t="s">
        <v>422</v>
      </c>
      <c r="J353" s="32" t="s">
        <v>424</v>
      </c>
      <c r="K353" s="32">
        <v>61150</v>
      </c>
      <c r="L353" s="31">
        <v>2013</v>
      </c>
      <c r="M353" s="31"/>
      <c r="N353" s="31">
        <v>2013</v>
      </c>
      <c r="O353" s="33">
        <v>72600</v>
      </c>
      <c r="P353" s="34" t="s">
        <v>635</v>
      </c>
      <c r="Q353" s="35">
        <f t="shared" si="58"/>
        <v>-3630</v>
      </c>
      <c r="R353" s="33">
        <f t="shared" si="51"/>
        <v>68970</v>
      </c>
      <c r="S353" s="46">
        <v>63238</v>
      </c>
      <c r="T353" s="36">
        <f t="shared" si="53"/>
        <v>0.91690000000000005</v>
      </c>
      <c r="U353" s="37">
        <f t="shared" si="54"/>
        <v>6</v>
      </c>
      <c r="V353" s="33">
        <f t="shared" si="55"/>
        <v>65025</v>
      </c>
      <c r="W353" s="37">
        <f>IF(U353&gt;$F$4,$F$4-$E$4,U353-$E$4)</f>
        <v>4</v>
      </c>
      <c r="X353" s="33">
        <f>ROUND(V353+(V353*$J$4*W353),0)</f>
        <v>68927</v>
      </c>
      <c r="Y353" s="36">
        <f t="shared" si="56"/>
        <v>0.91746340331074905</v>
      </c>
      <c r="Z353" s="31">
        <f t="shared" si="57"/>
        <v>-5689</v>
      </c>
      <c r="AA353" s="35"/>
      <c r="AB353" s="47"/>
      <c r="AC353" s="44"/>
    </row>
    <row r="354" spans="1:29" s="38" customFormat="1">
      <c r="A354" s="48" t="s">
        <v>1021</v>
      </c>
      <c r="B354" s="31" t="s">
        <v>212</v>
      </c>
      <c r="C354" s="31" t="s">
        <v>219</v>
      </c>
      <c r="D354" s="45" t="s">
        <v>1022</v>
      </c>
      <c r="E354" s="31"/>
      <c r="F354" s="32" t="s">
        <v>435</v>
      </c>
      <c r="G354" s="32" t="s">
        <v>722</v>
      </c>
      <c r="H354" s="32" t="s">
        <v>205</v>
      </c>
      <c r="I354" s="32" t="s">
        <v>422</v>
      </c>
      <c r="J354" s="32" t="s">
        <v>424</v>
      </c>
      <c r="K354" s="32">
        <v>61150</v>
      </c>
      <c r="L354" s="31">
        <v>2016</v>
      </c>
      <c r="M354" s="31"/>
      <c r="N354" s="31">
        <v>2016</v>
      </c>
      <c r="O354" s="33">
        <v>72600</v>
      </c>
      <c r="P354" s="34" t="s">
        <v>635</v>
      </c>
      <c r="Q354" s="35">
        <f t="shared" si="58"/>
        <v>0</v>
      </c>
      <c r="R354" s="33">
        <f t="shared" si="51"/>
        <v>72600</v>
      </c>
      <c r="S354" s="46">
        <v>60935</v>
      </c>
      <c r="T354" s="36">
        <f t="shared" si="53"/>
        <v>0.83930000000000005</v>
      </c>
      <c r="U354" s="37">
        <f t="shared" si="54"/>
        <v>3</v>
      </c>
      <c r="V354" s="33">
        <f t="shared" si="55"/>
        <v>68447</v>
      </c>
      <c r="W354" s="37">
        <f>IF(U354&gt;$F$4,$F$4-$E$4,U354-$E$4)</f>
        <v>1</v>
      </c>
      <c r="X354" s="33">
        <f>ROUND(V354+(V354*$J$4*W354),0)</f>
        <v>69474</v>
      </c>
      <c r="Y354" s="36">
        <f t="shared" si="56"/>
        <v>0.87709071019374152</v>
      </c>
      <c r="Z354" s="31">
        <f t="shared" si="57"/>
        <v>-8539</v>
      </c>
      <c r="AA354" s="35"/>
      <c r="AB354" s="47"/>
      <c r="AC354" s="44"/>
    </row>
    <row r="355" spans="1:29" s="38" customFormat="1">
      <c r="A355" s="48" t="s">
        <v>532</v>
      </c>
      <c r="B355" s="31" t="s">
        <v>212</v>
      </c>
      <c r="C355" s="31" t="s">
        <v>219</v>
      </c>
      <c r="D355" s="45" t="s">
        <v>573</v>
      </c>
      <c r="E355" s="31"/>
      <c r="F355" s="32" t="s">
        <v>446</v>
      </c>
      <c r="G355" s="32" t="s">
        <v>420</v>
      </c>
      <c r="H355" s="32" t="s">
        <v>205</v>
      </c>
      <c r="I355" s="32" t="s">
        <v>420</v>
      </c>
      <c r="J355" s="32" t="s">
        <v>425</v>
      </c>
      <c r="K355" s="32">
        <v>61160</v>
      </c>
      <c r="L355" s="31">
        <v>2008</v>
      </c>
      <c r="M355" s="31"/>
      <c r="N355" s="31">
        <v>2008</v>
      </c>
      <c r="O355" s="33">
        <v>60581</v>
      </c>
      <c r="P355" s="34" t="s">
        <v>635</v>
      </c>
      <c r="Q355" s="35">
        <f t="shared" si="58"/>
        <v>0</v>
      </c>
      <c r="R355" s="33">
        <f t="shared" si="51"/>
        <v>60581</v>
      </c>
      <c r="S355" s="46">
        <v>58117</v>
      </c>
      <c r="T355" s="36">
        <f t="shared" si="53"/>
        <v>0.95930000000000004</v>
      </c>
      <c r="U355" s="37">
        <f t="shared" si="54"/>
        <v>11</v>
      </c>
      <c r="V355" s="33">
        <f t="shared" si="55"/>
        <v>57116</v>
      </c>
      <c r="W355" s="37">
        <f>IF(U355&gt;$F$6,$F$6-$E$6,U355-$E$6)</f>
        <v>4</v>
      </c>
      <c r="X355" s="33">
        <f>ROUND(V355+(V355*$J$6*W355),0)</f>
        <v>60543</v>
      </c>
      <c r="Y355" s="36">
        <f t="shared" si="56"/>
        <v>0.95992930644335428</v>
      </c>
      <c r="Z355" s="31">
        <f t="shared" si="57"/>
        <v>-2426</v>
      </c>
      <c r="AA355" s="35"/>
      <c r="AB355" s="47"/>
      <c r="AC355" s="44"/>
    </row>
    <row r="356" spans="1:29" s="38" customFormat="1">
      <c r="A356" s="48" t="s">
        <v>1265</v>
      </c>
      <c r="B356" s="31" t="s">
        <v>212</v>
      </c>
      <c r="C356" s="31" t="s">
        <v>219</v>
      </c>
      <c r="D356" s="45" t="s">
        <v>1270</v>
      </c>
      <c r="E356" s="31"/>
      <c r="F356" s="32" t="s">
        <v>446</v>
      </c>
      <c r="G356" s="32" t="s">
        <v>420</v>
      </c>
      <c r="H356" s="32" t="s">
        <v>205</v>
      </c>
      <c r="I356" s="32" t="s">
        <v>420</v>
      </c>
      <c r="J356" s="32" t="s">
        <v>425</v>
      </c>
      <c r="K356" s="32">
        <v>61160</v>
      </c>
      <c r="L356" s="31">
        <v>2018</v>
      </c>
      <c r="M356" s="31"/>
      <c r="N356" s="31">
        <v>2018</v>
      </c>
      <c r="O356" s="33">
        <v>60581</v>
      </c>
      <c r="P356" s="34" t="s">
        <v>635</v>
      </c>
      <c r="Q356" s="35">
        <f t="shared" si="58"/>
        <v>0</v>
      </c>
      <c r="R356" s="33">
        <f t="shared" si="51"/>
        <v>60581</v>
      </c>
      <c r="S356" s="46">
        <v>55000</v>
      </c>
      <c r="T356" s="36">
        <f t="shared" si="53"/>
        <v>0.90790000000000004</v>
      </c>
      <c r="U356" s="37">
        <f t="shared" si="54"/>
        <v>1</v>
      </c>
      <c r="V356" s="33">
        <f t="shared" si="55"/>
        <v>57116</v>
      </c>
      <c r="W356" s="37">
        <f>IF(U356&gt;$F$6,$F$6-$E$6,U356-$E$6)</f>
        <v>-1</v>
      </c>
      <c r="X356" s="33">
        <f>ROUND(V356+(V356*$J$6*W356),0)</f>
        <v>56259</v>
      </c>
      <c r="Y356" s="36">
        <f t="shared" si="56"/>
        <v>0.97762135836044006</v>
      </c>
      <c r="Z356" s="31">
        <f t="shared" si="57"/>
        <v>-1259</v>
      </c>
      <c r="AA356" s="35"/>
      <c r="AB356" s="47"/>
      <c r="AC356" s="44"/>
    </row>
    <row r="357" spans="1:29" s="38" customFormat="1">
      <c r="A357" s="48" t="s">
        <v>801</v>
      </c>
      <c r="B357" s="31" t="s">
        <v>212</v>
      </c>
      <c r="C357" s="31" t="s">
        <v>219</v>
      </c>
      <c r="D357" s="45" t="s">
        <v>802</v>
      </c>
      <c r="E357" s="31">
        <v>-0.5</v>
      </c>
      <c r="F357" s="32" t="s">
        <v>446</v>
      </c>
      <c r="G357" s="32" t="s">
        <v>420</v>
      </c>
      <c r="H357" s="32" t="s">
        <v>205</v>
      </c>
      <c r="I357" s="32" t="s">
        <v>422</v>
      </c>
      <c r="J357" s="32" t="s">
        <v>424</v>
      </c>
      <c r="K357" s="32">
        <v>61150</v>
      </c>
      <c r="L357" s="31">
        <v>2013</v>
      </c>
      <c r="M357" s="31"/>
      <c r="N357" s="31">
        <v>2013</v>
      </c>
      <c r="O357" s="33">
        <v>72600</v>
      </c>
      <c r="P357" s="34" t="s">
        <v>635</v>
      </c>
      <c r="Q357" s="35">
        <f t="shared" si="58"/>
        <v>-3630</v>
      </c>
      <c r="R357" s="33">
        <f t="shared" si="51"/>
        <v>68970</v>
      </c>
      <c r="S357" s="46">
        <v>58828</v>
      </c>
      <c r="T357" s="36">
        <f t="shared" si="53"/>
        <v>0.85299999999999998</v>
      </c>
      <c r="U357" s="37">
        <f t="shared" si="54"/>
        <v>6</v>
      </c>
      <c r="V357" s="33">
        <f t="shared" si="55"/>
        <v>65025</v>
      </c>
      <c r="W357" s="37">
        <f>IF(U357&gt;$F$4,$F$4-$E$4,U357-$E$4)</f>
        <v>4</v>
      </c>
      <c r="X357" s="33">
        <f>ROUND(V357+(V357*$J$4*W357),0)</f>
        <v>68927</v>
      </c>
      <c r="Y357" s="36">
        <f t="shared" si="56"/>
        <v>0.85348267007123479</v>
      </c>
      <c r="Z357" s="31">
        <f t="shared" si="57"/>
        <v>-10099</v>
      </c>
      <c r="AA357" s="35"/>
      <c r="AB357" s="47"/>
      <c r="AC357" s="44"/>
    </row>
    <row r="358" spans="1:29" s="38" customFormat="1">
      <c r="A358" s="48" t="s">
        <v>835</v>
      </c>
      <c r="B358" s="31" t="s">
        <v>212</v>
      </c>
      <c r="C358" s="31" t="s">
        <v>219</v>
      </c>
      <c r="D358" s="45" t="s">
        <v>887</v>
      </c>
      <c r="E358" s="31">
        <v>-0.5</v>
      </c>
      <c r="F358" s="32" t="s">
        <v>446</v>
      </c>
      <c r="G358" s="32" t="s">
        <v>420</v>
      </c>
      <c r="H358" s="32" t="s">
        <v>205</v>
      </c>
      <c r="I358" s="32" t="s">
        <v>422</v>
      </c>
      <c r="J358" s="32" t="s">
        <v>424</v>
      </c>
      <c r="K358" s="32">
        <v>61150</v>
      </c>
      <c r="L358" s="31">
        <v>2014</v>
      </c>
      <c r="M358" s="31"/>
      <c r="N358" s="31">
        <v>2014</v>
      </c>
      <c r="O358" s="33">
        <v>72600</v>
      </c>
      <c r="P358" s="34" t="s">
        <v>635</v>
      </c>
      <c r="Q358" s="35">
        <f t="shared" si="58"/>
        <v>-3630</v>
      </c>
      <c r="R358" s="33">
        <f t="shared" ref="R358:R421" si="59">O358+Q358</f>
        <v>68970</v>
      </c>
      <c r="S358" s="46">
        <v>60983</v>
      </c>
      <c r="T358" s="36">
        <f t="shared" si="53"/>
        <v>0.88419999999999999</v>
      </c>
      <c r="U358" s="37">
        <f t="shared" si="54"/>
        <v>5</v>
      </c>
      <c r="V358" s="33">
        <f t="shared" si="55"/>
        <v>65025</v>
      </c>
      <c r="W358" s="37">
        <f>IF(U358&gt;$F$4,$F$4-$E$4,U358-$E$4)</f>
        <v>3</v>
      </c>
      <c r="X358" s="33">
        <f>ROUND(V358+(V358*$J$4*W358),0)</f>
        <v>67951</v>
      </c>
      <c r="Y358" s="36">
        <f t="shared" si="56"/>
        <v>0.8974555194184044</v>
      </c>
      <c r="Z358" s="31">
        <f t="shared" si="57"/>
        <v>-6968</v>
      </c>
      <c r="AA358" s="35"/>
      <c r="AB358" s="47"/>
      <c r="AC358" s="44"/>
    </row>
    <row r="359" spans="1:29" s="38" customFormat="1">
      <c r="A359" s="48" t="s">
        <v>1273</v>
      </c>
      <c r="B359" s="31" t="s">
        <v>212</v>
      </c>
      <c r="C359" s="31" t="s">
        <v>219</v>
      </c>
      <c r="D359" s="45" t="s">
        <v>1275</v>
      </c>
      <c r="E359" s="31"/>
      <c r="F359" s="32" t="s">
        <v>446</v>
      </c>
      <c r="G359" s="32" t="s">
        <v>420</v>
      </c>
      <c r="H359" s="32" t="s">
        <v>205</v>
      </c>
      <c r="I359" s="32" t="s">
        <v>420</v>
      </c>
      <c r="J359" s="32" t="s">
        <v>425</v>
      </c>
      <c r="K359" s="32">
        <v>61160</v>
      </c>
      <c r="L359" s="31">
        <v>2018</v>
      </c>
      <c r="M359" s="31"/>
      <c r="N359" s="31">
        <v>2018</v>
      </c>
      <c r="O359" s="33">
        <v>60581</v>
      </c>
      <c r="P359" s="34" t="s">
        <v>635</v>
      </c>
      <c r="Q359" s="35">
        <f t="shared" si="58"/>
        <v>0</v>
      </c>
      <c r="R359" s="33">
        <f t="shared" si="59"/>
        <v>60581</v>
      </c>
      <c r="S359" s="46">
        <v>58000</v>
      </c>
      <c r="T359" s="36">
        <f t="shared" si="53"/>
        <v>0.95740000000000003</v>
      </c>
      <c r="U359" s="37">
        <f t="shared" si="54"/>
        <v>1</v>
      </c>
      <c r="V359" s="33">
        <f t="shared" si="55"/>
        <v>57116</v>
      </c>
      <c r="W359" s="37">
        <f>IF(U359&gt;$F$6,$F$6-$E$6,U359-$E$6)</f>
        <v>-1</v>
      </c>
      <c r="X359" s="33">
        <f>ROUND(V359+(V359*$J$6*W359),0)</f>
        <v>56259</v>
      </c>
      <c r="Y359" s="36">
        <f t="shared" si="56"/>
        <v>1.0309461597255549</v>
      </c>
      <c r="Z359" s="31">
        <f t="shared" si="57"/>
        <v>1741</v>
      </c>
      <c r="AA359" s="35"/>
      <c r="AB359" s="47"/>
      <c r="AC359" s="44"/>
    </row>
    <row r="360" spans="1:29" s="38" customFormat="1">
      <c r="A360" s="48" t="s">
        <v>399</v>
      </c>
      <c r="B360" s="31" t="s">
        <v>212</v>
      </c>
      <c r="C360" s="31" t="s">
        <v>219</v>
      </c>
      <c r="D360" s="45" t="s">
        <v>133</v>
      </c>
      <c r="E360" s="31"/>
      <c r="F360" s="32" t="s">
        <v>438</v>
      </c>
      <c r="G360" s="32" t="s">
        <v>722</v>
      </c>
      <c r="H360" s="32" t="s">
        <v>205</v>
      </c>
      <c r="I360" s="32" t="s">
        <v>421</v>
      </c>
      <c r="J360" s="32" t="s">
        <v>426</v>
      </c>
      <c r="K360" s="32">
        <v>61120</v>
      </c>
      <c r="L360" s="31">
        <v>2014</v>
      </c>
      <c r="M360" s="31"/>
      <c r="N360" s="31">
        <v>1998</v>
      </c>
      <c r="O360" s="33">
        <v>105056</v>
      </c>
      <c r="P360" s="34" t="s">
        <v>635</v>
      </c>
      <c r="Q360" s="35">
        <f t="shared" si="58"/>
        <v>0</v>
      </c>
      <c r="R360" s="33">
        <f t="shared" si="59"/>
        <v>105056</v>
      </c>
      <c r="S360" s="46">
        <v>85030</v>
      </c>
      <c r="T360" s="36">
        <f t="shared" si="53"/>
        <v>0.80940000000000001</v>
      </c>
      <c r="U360" s="37">
        <f t="shared" si="54"/>
        <v>5</v>
      </c>
      <c r="V360" s="33">
        <f t="shared" si="55"/>
        <v>99047</v>
      </c>
      <c r="W360" s="37">
        <f>IF(U360&gt;$F$2,$F$2+(U360-$F$2)/2-$E$2,U360-$E$2)</f>
        <v>-6</v>
      </c>
      <c r="X360" s="33">
        <f>ROUND(V360+(V360*$J$2*W360),0)</f>
        <v>93104</v>
      </c>
      <c r="Y360" s="36">
        <f t="shared" si="56"/>
        <v>0.91327977315689979</v>
      </c>
      <c r="Z360" s="31">
        <f t="shared" si="57"/>
        <v>-8074</v>
      </c>
      <c r="AA360" s="35"/>
      <c r="AB360" s="47"/>
      <c r="AC360" s="44"/>
    </row>
    <row r="361" spans="1:29" s="38" customFormat="1">
      <c r="A361" s="48" t="s">
        <v>718</v>
      </c>
      <c r="B361" s="31" t="s">
        <v>212</v>
      </c>
      <c r="C361" s="31" t="s">
        <v>219</v>
      </c>
      <c r="D361" s="45" t="s">
        <v>719</v>
      </c>
      <c r="E361" s="31">
        <v>-0.5</v>
      </c>
      <c r="F361" s="32" t="s">
        <v>446</v>
      </c>
      <c r="G361" s="32" t="s">
        <v>420</v>
      </c>
      <c r="H361" s="32" t="s">
        <v>205</v>
      </c>
      <c r="I361" s="32" t="s">
        <v>422</v>
      </c>
      <c r="J361" s="32" t="s">
        <v>424</v>
      </c>
      <c r="K361" s="32">
        <v>61150</v>
      </c>
      <c r="L361" s="31">
        <v>2012</v>
      </c>
      <c r="M361" s="31"/>
      <c r="N361" s="31">
        <v>2012</v>
      </c>
      <c r="O361" s="33">
        <v>72600</v>
      </c>
      <c r="P361" s="34" t="s">
        <v>635</v>
      </c>
      <c r="Q361" s="35">
        <f t="shared" si="58"/>
        <v>-3630</v>
      </c>
      <c r="R361" s="33">
        <f t="shared" si="59"/>
        <v>68970</v>
      </c>
      <c r="S361" s="46">
        <v>58343</v>
      </c>
      <c r="T361" s="36">
        <f t="shared" si="53"/>
        <v>0.84589999999999999</v>
      </c>
      <c r="U361" s="37">
        <f t="shared" si="54"/>
        <v>7</v>
      </c>
      <c r="V361" s="33">
        <f t="shared" si="55"/>
        <v>65025</v>
      </c>
      <c r="W361" s="37">
        <f>IF(U361&gt;$F$4,$F$4-$E$4,U361-$E$4)</f>
        <v>4</v>
      </c>
      <c r="X361" s="33">
        <f>ROUND(V361+(V361*$J$4*W361),0)</f>
        <v>68927</v>
      </c>
      <c r="Y361" s="36">
        <f t="shared" si="56"/>
        <v>0.84644624022516579</v>
      </c>
      <c r="Z361" s="31">
        <f t="shared" si="57"/>
        <v>-10584</v>
      </c>
      <c r="AA361" s="35"/>
      <c r="AB361" s="47"/>
      <c r="AC361" s="44"/>
    </row>
    <row r="362" spans="1:29" s="38" customFormat="1">
      <c r="A362" s="48" t="s">
        <v>412</v>
      </c>
      <c r="B362" s="31" t="s">
        <v>212</v>
      </c>
      <c r="C362" s="31" t="s">
        <v>219</v>
      </c>
      <c r="D362" s="45" t="s">
        <v>143</v>
      </c>
      <c r="E362" s="31">
        <v>-0.5</v>
      </c>
      <c r="F362" s="32" t="s">
        <v>446</v>
      </c>
      <c r="G362" s="32" t="s">
        <v>420</v>
      </c>
      <c r="H362" s="32" t="s">
        <v>205</v>
      </c>
      <c r="I362" s="32" t="s">
        <v>420</v>
      </c>
      <c r="J362" s="32" t="s">
        <v>424</v>
      </c>
      <c r="K362" s="32">
        <v>61150</v>
      </c>
      <c r="L362" s="31">
        <v>2007</v>
      </c>
      <c r="M362" s="31"/>
      <c r="N362" s="31">
        <v>1992</v>
      </c>
      <c r="O362" s="33">
        <v>72600</v>
      </c>
      <c r="P362" s="34" t="s">
        <v>635</v>
      </c>
      <c r="Q362" s="35">
        <f t="shared" si="58"/>
        <v>-3630</v>
      </c>
      <c r="R362" s="33">
        <f t="shared" si="59"/>
        <v>68970</v>
      </c>
      <c r="S362" s="46">
        <v>59711</v>
      </c>
      <c r="T362" s="36">
        <f t="shared" si="53"/>
        <v>0.86580000000000001</v>
      </c>
      <c r="U362" s="37">
        <f t="shared" si="54"/>
        <v>12</v>
      </c>
      <c r="V362" s="33">
        <f t="shared" si="55"/>
        <v>65025</v>
      </c>
      <c r="W362" s="37">
        <f>IF(U362&gt;$F$4,$F$4-$E$4,U362-$E$4)</f>
        <v>4</v>
      </c>
      <c r="X362" s="33">
        <f>ROUND(V362+(V362*$J$4*W362),0)</f>
        <v>68927</v>
      </c>
      <c r="Y362" s="36">
        <f t="shared" si="56"/>
        <v>0.86629332482191301</v>
      </c>
      <c r="Z362" s="31">
        <f t="shared" si="57"/>
        <v>-9216</v>
      </c>
      <c r="AA362" s="35"/>
      <c r="AB362" s="47"/>
      <c r="AC362" s="44"/>
    </row>
    <row r="363" spans="1:29" s="38" customFormat="1">
      <c r="A363" s="48" t="s">
        <v>1138</v>
      </c>
      <c r="B363" s="31" t="s">
        <v>212</v>
      </c>
      <c r="C363" s="31" t="s">
        <v>219</v>
      </c>
      <c r="D363" s="45" t="s">
        <v>1145</v>
      </c>
      <c r="E363" s="31"/>
      <c r="F363" s="32" t="s">
        <v>446</v>
      </c>
      <c r="G363" s="32" t="s">
        <v>420</v>
      </c>
      <c r="H363" s="32" t="s">
        <v>205</v>
      </c>
      <c r="I363" s="32" t="s">
        <v>420</v>
      </c>
      <c r="J363" s="32" t="s">
        <v>425</v>
      </c>
      <c r="K363" s="32">
        <v>61160</v>
      </c>
      <c r="L363" s="31">
        <v>2017</v>
      </c>
      <c r="M363" s="31"/>
      <c r="N363" s="31">
        <v>2017</v>
      </c>
      <c r="O363" s="33">
        <v>60581</v>
      </c>
      <c r="P363" s="34" t="s">
        <v>635</v>
      </c>
      <c r="Q363" s="35">
        <f t="shared" si="58"/>
        <v>0</v>
      </c>
      <c r="R363" s="33">
        <f t="shared" si="59"/>
        <v>60581</v>
      </c>
      <c r="S363" s="46">
        <v>55350</v>
      </c>
      <c r="T363" s="36">
        <f t="shared" si="53"/>
        <v>0.91369999999999996</v>
      </c>
      <c r="U363" s="37">
        <f t="shared" si="54"/>
        <v>2</v>
      </c>
      <c r="V363" s="33">
        <f t="shared" si="55"/>
        <v>57116</v>
      </c>
      <c r="W363" s="37">
        <f>IF(U363&gt;$F$6,$F$6-$E$6,U363-$E$6)</f>
        <v>0</v>
      </c>
      <c r="X363" s="33">
        <f>ROUND(V363+(V363*$J$6*W363),0)</f>
        <v>57116</v>
      </c>
      <c r="Y363" s="36">
        <f t="shared" si="56"/>
        <v>0.96908046781987534</v>
      </c>
      <c r="Z363" s="31">
        <f t="shared" si="57"/>
        <v>-1766</v>
      </c>
      <c r="AA363" s="35"/>
      <c r="AB363" s="47"/>
      <c r="AC363" s="44"/>
    </row>
    <row r="364" spans="1:29" s="38" customFormat="1">
      <c r="A364" s="48" t="s">
        <v>413</v>
      </c>
      <c r="B364" s="31" t="s">
        <v>212</v>
      </c>
      <c r="C364" s="31" t="s">
        <v>219</v>
      </c>
      <c r="D364" s="45" t="s">
        <v>145</v>
      </c>
      <c r="E364" s="31"/>
      <c r="F364" s="32" t="s">
        <v>673</v>
      </c>
      <c r="G364" s="32" t="s">
        <v>722</v>
      </c>
      <c r="H364" s="32" t="s">
        <v>205</v>
      </c>
      <c r="I364" s="32" t="s">
        <v>421</v>
      </c>
      <c r="J364" s="32" t="s">
        <v>553</v>
      </c>
      <c r="K364" s="32">
        <v>61140</v>
      </c>
      <c r="L364" s="31">
        <v>2016</v>
      </c>
      <c r="M364" s="31"/>
      <c r="N364" s="31">
        <v>2004</v>
      </c>
      <c r="O364" s="33">
        <v>83018</v>
      </c>
      <c r="P364" s="34" t="s">
        <v>635</v>
      </c>
      <c r="Q364" s="35">
        <f t="shared" si="58"/>
        <v>0</v>
      </c>
      <c r="R364" s="33">
        <f t="shared" si="59"/>
        <v>83018</v>
      </c>
      <c r="S364" s="46">
        <v>70878</v>
      </c>
      <c r="T364" s="36">
        <f t="shared" si="53"/>
        <v>0.8538</v>
      </c>
      <c r="U364" s="37">
        <f t="shared" si="54"/>
        <v>3</v>
      </c>
      <c r="V364" s="33">
        <f t="shared" si="55"/>
        <v>78269</v>
      </c>
      <c r="W364" s="37">
        <f>IF(U364&gt;$F$3,$F$3-$E$3,U364-$E$3)</f>
        <v>0</v>
      </c>
      <c r="X364" s="33">
        <f>ROUND(V364+(V364*$J$3*W364),0)</f>
        <v>78269</v>
      </c>
      <c r="Y364" s="36">
        <f t="shared" si="56"/>
        <v>0.90556925474964545</v>
      </c>
      <c r="Z364" s="31">
        <f t="shared" si="57"/>
        <v>-7391</v>
      </c>
      <c r="AA364" s="35"/>
      <c r="AB364" s="47"/>
      <c r="AC364" s="44"/>
    </row>
    <row r="365" spans="1:29" s="38" customFormat="1">
      <c r="A365" s="48" t="s">
        <v>1019</v>
      </c>
      <c r="B365" s="31" t="s">
        <v>212</v>
      </c>
      <c r="C365" s="31" t="s">
        <v>448</v>
      </c>
      <c r="D365" s="45" t="s">
        <v>1020</v>
      </c>
      <c r="E365" s="31"/>
      <c r="F365" s="32" t="s">
        <v>537</v>
      </c>
      <c r="G365" s="32" t="s">
        <v>722</v>
      </c>
      <c r="H365" s="32"/>
      <c r="I365" s="32" t="s">
        <v>422</v>
      </c>
      <c r="J365" s="32" t="s">
        <v>424</v>
      </c>
      <c r="K365" s="32">
        <v>61150</v>
      </c>
      <c r="L365" s="31">
        <v>2016</v>
      </c>
      <c r="M365" s="31"/>
      <c r="N365" s="31">
        <v>2016</v>
      </c>
      <c r="O365" s="33">
        <v>64036</v>
      </c>
      <c r="P365" s="34" t="s">
        <v>181</v>
      </c>
      <c r="Q365" s="35">
        <f t="shared" si="58"/>
        <v>0</v>
      </c>
      <c r="R365" s="33">
        <f t="shared" si="59"/>
        <v>64036</v>
      </c>
      <c r="S365" s="46">
        <v>54631</v>
      </c>
      <c r="T365" s="36">
        <f t="shared" si="53"/>
        <v>0.85309999999999997</v>
      </c>
      <c r="U365" s="37">
        <f t="shared" si="54"/>
        <v>3</v>
      </c>
      <c r="V365" s="33">
        <f t="shared" si="55"/>
        <v>60373</v>
      </c>
      <c r="W365" s="37">
        <f>IF(U365&gt;$F$4,$F$4-$E$4,U365-$E$4)</f>
        <v>1</v>
      </c>
      <c r="X365" s="33">
        <f>ROUND(V365+(V365*$J$4*W365),0)</f>
        <v>61279</v>
      </c>
      <c r="Y365" s="36">
        <f t="shared" si="56"/>
        <v>0.8915125899574079</v>
      </c>
      <c r="Z365" s="31">
        <f t="shared" si="57"/>
        <v>-6648</v>
      </c>
      <c r="AA365" s="35"/>
      <c r="AB365" s="47"/>
      <c r="AC365" s="44"/>
    </row>
    <row r="366" spans="1:29" s="38" customFormat="1">
      <c r="A366" s="48" t="s">
        <v>793</v>
      </c>
      <c r="B366" s="31" t="s">
        <v>212</v>
      </c>
      <c r="C366" s="31" t="s">
        <v>448</v>
      </c>
      <c r="D366" s="45" t="s">
        <v>883</v>
      </c>
      <c r="E366" s="31"/>
      <c r="F366" s="32" t="s">
        <v>537</v>
      </c>
      <c r="G366" s="32" t="s">
        <v>722</v>
      </c>
      <c r="H366" s="32"/>
      <c r="I366" s="32" t="s">
        <v>422</v>
      </c>
      <c r="J366" s="32" t="s">
        <v>424</v>
      </c>
      <c r="K366" s="32">
        <v>61150</v>
      </c>
      <c r="L366" s="31">
        <v>2017</v>
      </c>
      <c r="M366" s="31"/>
      <c r="N366" s="31">
        <v>2013</v>
      </c>
      <c r="O366" s="33">
        <v>64036</v>
      </c>
      <c r="P366" s="34" t="s">
        <v>181</v>
      </c>
      <c r="Q366" s="35">
        <f t="shared" si="58"/>
        <v>0</v>
      </c>
      <c r="R366" s="33">
        <f t="shared" si="59"/>
        <v>64036</v>
      </c>
      <c r="S366" s="46">
        <v>52530</v>
      </c>
      <c r="T366" s="36">
        <f t="shared" si="53"/>
        <v>0.82030000000000003</v>
      </c>
      <c r="U366" s="37">
        <f t="shared" si="54"/>
        <v>2</v>
      </c>
      <c r="V366" s="33">
        <f t="shared" si="55"/>
        <v>60373</v>
      </c>
      <c r="W366" s="37">
        <f>IF(U366&gt;$F$4,$F$4-$E$4,U366-$E$4)</f>
        <v>0</v>
      </c>
      <c r="X366" s="33">
        <f>ROUND(V366+(V366*$J$4*W366),0)</f>
        <v>60373</v>
      </c>
      <c r="Y366" s="36">
        <f t="shared" si="56"/>
        <v>0.87009093468934784</v>
      </c>
      <c r="Z366" s="31">
        <f t="shared" si="57"/>
        <v>-7843</v>
      </c>
      <c r="AA366" s="35"/>
      <c r="AB366" s="47"/>
      <c r="AC366" s="44"/>
    </row>
    <row r="367" spans="1:29" s="38" customFormat="1">
      <c r="A367" s="48" t="s">
        <v>1084</v>
      </c>
      <c r="B367" s="31" t="s">
        <v>212</v>
      </c>
      <c r="C367" s="31" t="s">
        <v>448</v>
      </c>
      <c r="D367" s="45" t="s">
        <v>1085</v>
      </c>
      <c r="E367" s="31">
        <v>1</v>
      </c>
      <c r="F367" s="32" t="s">
        <v>1086</v>
      </c>
      <c r="G367" s="32" t="s">
        <v>722</v>
      </c>
      <c r="H367" s="32"/>
      <c r="I367" s="32" t="s">
        <v>422</v>
      </c>
      <c r="J367" s="32" t="s">
        <v>424</v>
      </c>
      <c r="K367" s="32">
        <v>61150</v>
      </c>
      <c r="L367" s="31">
        <v>2017</v>
      </c>
      <c r="M367" s="31"/>
      <c r="N367" s="31">
        <v>2017</v>
      </c>
      <c r="O367" s="33">
        <v>64036</v>
      </c>
      <c r="P367" s="34" t="s">
        <v>181</v>
      </c>
      <c r="Q367" s="35">
        <f t="shared" si="58"/>
        <v>6403.6</v>
      </c>
      <c r="R367" s="33">
        <f t="shared" si="59"/>
        <v>70439.600000000006</v>
      </c>
      <c r="S367" s="46">
        <v>63860</v>
      </c>
      <c r="T367" s="36">
        <f t="shared" si="53"/>
        <v>0.90659999999999996</v>
      </c>
      <c r="U367" s="37">
        <f t="shared" si="54"/>
        <v>2</v>
      </c>
      <c r="V367" s="33">
        <f t="shared" si="55"/>
        <v>66410</v>
      </c>
      <c r="W367" s="37">
        <f>IF(U367&gt;$F$4,$F$4-$E$4,U367-$E$4)</f>
        <v>0</v>
      </c>
      <c r="X367" s="33">
        <f>ROUND(V367+(V367*$J$4*W367),0)</f>
        <v>66410</v>
      </c>
      <c r="Y367" s="36">
        <f t="shared" si="56"/>
        <v>0.96160216834814038</v>
      </c>
      <c r="Z367" s="31">
        <f t="shared" si="57"/>
        <v>-2550</v>
      </c>
      <c r="AA367" s="35"/>
      <c r="AB367" s="47"/>
      <c r="AC367" s="44"/>
    </row>
    <row r="368" spans="1:29" s="38" customFormat="1">
      <c r="A368" s="48" t="s">
        <v>723</v>
      </c>
      <c r="B368" s="31" t="s">
        <v>212</v>
      </c>
      <c r="C368" s="31" t="s">
        <v>448</v>
      </c>
      <c r="D368" s="45" t="s">
        <v>769</v>
      </c>
      <c r="E368" s="31">
        <v>1</v>
      </c>
      <c r="F368" s="32" t="s">
        <v>717</v>
      </c>
      <c r="G368" s="32" t="s">
        <v>722</v>
      </c>
      <c r="H368" s="32"/>
      <c r="I368" s="32" t="s">
        <v>421</v>
      </c>
      <c r="J368" s="32" t="s">
        <v>553</v>
      </c>
      <c r="K368" s="32">
        <v>61140</v>
      </c>
      <c r="L368" s="31">
        <v>2018</v>
      </c>
      <c r="M368" s="31"/>
      <c r="N368" s="31">
        <v>2012</v>
      </c>
      <c r="O368" s="33">
        <v>78465</v>
      </c>
      <c r="P368" s="34" t="s">
        <v>181</v>
      </c>
      <c r="Q368" s="35">
        <f t="shared" si="58"/>
        <v>7846.5</v>
      </c>
      <c r="R368" s="33">
        <f t="shared" si="59"/>
        <v>86311.5</v>
      </c>
      <c r="S368" s="46">
        <v>75193</v>
      </c>
      <c r="T368" s="36">
        <f t="shared" si="53"/>
        <v>0.87119999999999997</v>
      </c>
      <c r="U368" s="37">
        <f t="shared" si="54"/>
        <v>1</v>
      </c>
      <c r="V368" s="33">
        <f t="shared" si="55"/>
        <v>81374</v>
      </c>
      <c r="W368" s="37">
        <f>IF(U368&gt;$F$3,$F$3-$E$3,U368-$E$3)</f>
        <v>-2</v>
      </c>
      <c r="X368" s="33">
        <f>ROUND(V368+(V368*$J$3*W368),0)</f>
        <v>78933</v>
      </c>
      <c r="Y368" s="36">
        <f t="shared" si="56"/>
        <v>0.95261804315052001</v>
      </c>
      <c r="Z368" s="31">
        <f t="shared" si="57"/>
        <v>-3740</v>
      </c>
      <c r="AA368" s="35"/>
      <c r="AB368" s="47"/>
      <c r="AC368" s="44"/>
    </row>
    <row r="369" spans="1:29" s="38" customFormat="1">
      <c r="A369" s="48" t="s">
        <v>1285</v>
      </c>
      <c r="B369" s="31" t="s">
        <v>212</v>
      </c>
      <c r="C369" s="31" t="s">
        <v>448</v>
      </c>
      <c r="D369" s="45" t="s">
        <v>1286</v>
      </c>
      <c r="E369" s="31"/>
      <c r="F369" s="32" t="s">
        <v>436</v>
      </c>
      <c r="G369" s="32" t="s">
        <v>722</v>
      </c>
      <c r="H369" s="32"/>
      <c r="I369" s="32" t="s">
        <v>422</v>
      </c>
      <c r="J369" s="32" t="s">
        <v>424</v>
      </c>
      <c r="K369" s="32">
        <v>61150</v>
      </c>
      <c r="L369" s="31">
        <v>2018</v>
      </c>
      <c r="M369" s="31">
        <v>1</v>
      </c>
      <c r="N369" s="31">
        <v>2018</v>
      </c>
      <c r="O369" s="33">
        <v>64036</v>
      </c>
      <c r="P369" s="34" t="s">
        <v>181</v>
      </c>
      <c r="Q369" s="35">
        <f t="shared" si="58"/>
        <v>0</v>
      </c>
      <c r="R369" s="33">
        <f t="shared" si="59"/>
        <v>64036</v>
      </c>
      <c r="S369" s="46">
        <v>55000</v>
      </c>
      <c r="T369" s="36">
        <f t="shared" si="53"/>
        <v>0.8589</v>
      </c>
      <c r="U369" s="37">
        <f t="shared" si="54"/>
        <v>2</v>
      </c>
      <c r="V369" s="33">
        <f t="shared" si="55"/>
        <v>60373</v>
      </c>
      <c r="W369" s="37">
        <f>IF(U369&gt;$F$4,$F$4-$E$4,U369-$E$4)</f>
        <v>0</v>
      </c>
      <c r="X369" s="33">
        <f>ROUND(V369+(V369*$J$4*W369),0)</f>
        <v>60373</v>
      </c>
      <c r="Y369" s="36">
        <f t="shared" si="56"/>
        <v>0.91100326304805124</v>
      </c>
      <c r="Z369" s="31">
        <f t="shared" si="57"/>
        <v>-5373</v>
      </c>
      <c r="AA369" s="35"/>
      <c r="AB369" s="47"/>
      <c r="AC369" s="44"/>
    </row>
    <row r="370" spans="1:29" s="38" customFormat="1">
      <c r="A370" s="48" t="s">
        <v>681</v>
      </c>
      <c r="B370" s="31" t="s">
        <v>212</v>
      </c>
      <c r="C370" s="31" t="s">
        <v>448</v>
      </c>
      <c r="D370" s="45" t="s">
        <v>682</v>
      </c>
      <c r="E370" s="31"/>
      <c r="F370" s="32" t="s">
        <v>439</v>
      </c>
      <c r="G370" s="32" t="s">
        <v>722</v>
      </c>
      <c r="H370" s="32" t="s">
        <v>205</v>
      </c>
      <c r="I370" s="32" t="s">
        <v>421</v>
      </c>
      <c r="J370" s="32" t="s">
        <v>553</v>
      </c>
      <c r="K370" s="32">
        <v>61140</v>
      </c>
      <c r="L370" s="31">
        <v>2018</v>
      </c>
      <c r="M370" s="31"/>
      <c r="N370" s="31">
        <v>2012</v>
      </c>
      <c r="O370" s="33">
        <v>78465</v>
      </c>
      <c r="P370" s="34" t="s">
        <v>181</v>
      </c>
      <c r="Q370" s="35">
        <f t="shared" si="58"/>
        <v>0</v>
      </c>
      <c r="R370" s="33">
        <f t="shared" si="59"/>
        <v>78465</v>
      </c>
      <c r="S370" s="46">
        <v>60203</v>
      </c>
      <c r="T370" s="36">
        <f t="shared" si="53"/>
        <v>0.76729999999999998</v>
      </c>
      <c r="U370" s="37">
        <f t="shared" si="54"/>
        <v>1</v>
      </c>
      <c r="V370" s="33">
        <f t="shared" si="55"/>
        <v>73977</v>
      </c>
      <c r="W370" s="37">
        <f>IF(U370&gt;$F$3,$F$3-$E$3,U370-$E$3)</f>
        <v>-2</v>
      </c>
      <c r="X370" s="33">
        <f>ROUND(V370+(V370*$J$3*W370),0)</f>
        <v>71758</v>
      </c>
      <c r="Y370" s="36">
        <f t="shared" si="56"/>
        <v>0.83897265810083899</v>
      </c>
      <c r="Z370" s="31">
        <f t="shared" si="57"/>
        <v>-11555</v>
      </c>
      <c r="AA370" s="35"/>
      <c r="AB370" s="47"/>
      <c r="AC370" s="44"/>
    </row>
    <row r="371" spans="1:29" s="38" customFormat="1">
      <c r="A371" s="48" t="s">
        <v>260</v>
      </c>
      <c r="B371" s="31" t="s">
        <v>212</v>
      </c>
      <c r="C371" s="31" t="s">
        <v>211</v>
      </c>
      <c r="D371" s="45" t="s">
        <v>8</v>
      </c>
      <c r="E371" s="31"/>
      <c r="F371" s="32" t="s">
        <v>436</v>
      </c>
      <c r="G371" s="32" t="s">
        <v>420</v>
      </c>
      <c r="H371" s="32"/>
      <c r="I371" s="32" t="s">
        <v>420</v>
      </c>
      <c r="J371" s="32" t="s">
        <v>424</v>
      </c>
      <c r="K371" s="32">
        <v>61150</v>
      </c>
      <c r="L371" s="31">
        <v>2000</v>
      </c>
      <c r="M371" s="31"/>
      <c r="N371" s="31">
        <v>2000</v>
      </c>
      <c r="O371" s="33">
        <v>66427</v>
      </c>
      <c r="P371" s="34" t="s">
        <v>449</v>
      </c>
      <c r="Q371" s="35">
        <f t="shared" si="58"/>
        <v>0</v>
      </c>
      <c r="R371" s="33">
        <f t="shared" si="59"/>
        <v>66427</v>
      </c>
      <c r="S371" s="46">
        <v>68782</v>
      </c>
      <c r="T371" s="36">
        <f t="shared" si="53"/>
        <v>1.0355000000000001</v>
      </c>
      <c r="U371" s="37">
        <f t="shared" si="54"/>
        <v>19</v>
      </c>
      <c r="V371" s="33">
        <f t="shared" si="55"/>
        <v>62627</v>
      </c>
      <c r="W371" s="37">
        <f>IF(U371&gt;$F$4,$F$4-$E$4,U371-$E$4)</f>
        <v>4</v>
      </c>
      <c r="X371" s="33">
        <f>ROUND(V371+(V371*$J$4*W371),0)</f>
        <v>66385</v>
      </c>
      <c r="Y371" s="36">
        <f t="shared" si="56"/>
        <v>1.0361075544174136</v>
      </c>
      <c r="Z371" s="31">
        <f t="shared" si="57"/>
        <v>2397</v>
      </c>
      <c r="AA371" s="35"/>
      <c r="AB371" s="47"/>
      <c r="AC371" s="44"/>
    </row>
    <row r="372" spans="1:29" s="38" customFormat="1">
      <c r="A372" s="48" t="s">
        <v>460</v>
      </c>
      <c r="B372" s="31" t="s">
        <v>212</v>
      </c>
      <c r="C372" s="31" t="s">
        <v>211</v>
      </c>
      <c r="D372" s="45" t="s">
        <v>47</v>
      </c>
      <c r="E372" s="31">
        <v>1</v>
      </c>
      <c r="F372" s="32" t="s">
        <v>435</v>
      </c>
      <c r="G372" s="32" t="s">
        <v>722</v>
      </c>
      <c r="H372" s="32"/>
      <c r="I372" s="32" t="s">
        <v>421</v>
      </c>
      <c r="J372" s="32" t="s">
        <v>426</v>
      </c>
      <c r="K372" s="32">
        <v>61120</v>
      </c>
      <c r="L372" s="31">
        <v>2006</v>
      </c>
      <c r="M372" s="31"/>
      <c r="N372" s="31">
        <v>2005</v>
      </c>
      <c r="O372" s="33">
        <v>100990</v>
      </c>
      <c r="P372" s="34" t="s">
        <v>449</v>
      </c>
      <c r="Q372" s="35">
        <f t="shared" si="58"/>
        <v>10099</v>
      </c>
      <c r="R372" s="33">
        <f t="shared" si="59"/>
        <v>111089</v>
      </c>
      <c r="S372" s="46">
        <v>101505</v>
      </c>
      <c r="T372" s="36">
        <f t="shared" si="53"/>
        <v>0.91369999999999996</v>
      </c>
      <c r="U372" s="37">
        <f t="shared" si="54"/>
        <v>13</v>
      </c>
      <c r="V372" s="33">
        <f t="shared" si="55"/>
        <v>104735</v>
      </c>
      <c r="W372" s="37">
        <f>IF(U372&gt;$F$2,$F$2+(U372-$F$2)/2-$E$2,U372-$E$2)</f>
        <v>2</v>
      </c>
      <c r="X372" s="33">
        <f>ROUND(V372+(V372*$J$2*W372),0)</f>
        <v>106830</v>
      </c>
      <c r="Y372" s="36">
        <f t="shared" si="56"/>
        <v>0.95015445099691098</v>
      </c>
      <c r="Z372" s="31">
        <f t="shared" si="57"/>
        <v>-5325</v>
      </c>
      <c r="AA372" s="35"/>
      <c r="AB372" s="47"/>
      <c r="AC372" s="44"/>
    </row>
    <row r="373" spans="1:29" s="38" customFormat="1">
      <c r="A373" s="48" t="s">
        <v>526</v>
      </c>
      <c r="B373" s="31" t="s">
        <v>212</v>
      </c>
      <c r="C373" s="31" t="s">
        <v>211</v>
      </c>
      <c r="D373" s="45" t="s">
        <v>571</v>
      </c>
      <c r="E373" s="31">
        <v>1</v>
      </c>
      <c r="F373" s="32" t="s">
        <v>435</v>
      </c>
      <c r="G373" s="32" t="s">
        <v>722</v>
      </c>
      <c r="H373" s="32" t="s">
        <v>205</v>
      </c>
      <c r="I373" s="32" t="s">
        <v>421</v>
      </c>
      <c r="J373" s="32" t="s">
        <v>553</v>
      </c>
      <c r="K373" s="32">
        <v>61140</v>
      </c>
      <c r="L373" s="31">
        <v>2014</v>
      </c>
      <c r="M373" s="31"/>
      <c r="N373" s="31">
        <v>2008</v>
      </c>
      <c r="O373" s="33">
        <v>72935</v>
      </c>
      <c r="P373" s="34" t="s">
        <v>180</v>
      </c>
      <c r="Q373" s="35">
        <f t="shared" si="58"/>
        <v>7293.5</v>
      </c>
      <c r="R373" s="33">
        <f t="shared" si="59"/>
        <v>80228.5</v>
      </c>
      <c r="S373" s="46">
        <v>77167</v>
      </c>
      <c r="T373" s="36">
        <f t="shared" si="53"/>
        <v>0.96179999999999999</v>
      </c>
      <c r="U373" s="37">
        <f t="shared" si="54"/>
        <v>5</v>
      </c>
      <c r="V373" s="33">
        <f t="shared" si="55"/>
        <v>75639</v>
      </c>
      <c r="W373" s="37">
        <f>IF(U373&gt;$F$3,$F$3-$E$3,U373-$E$3)</f>
        <v>2</v>
      </c>
      <c r="X373" s="33">
        <f>ROUND(V373+(V373*$J$3*W373),0)</f>
        <v>77908</v>
      </c>
      <c r="Y373" s="36">
        <f t="shared" si="56"/>
        <v>0.99048878163988296</v>
      </c>
      <c r="Z373" s="31">
        <f t="shared" si="57"/>
        <v>-741</v>
      </c>
      <c r="AA373" s="35"/>
      <c r="AB373" s="47"/>
      <c r="AC373" s="44"/>
    </row>
    <row r="374" spans="1:29" s="38" customFormat="1">
      <c r="A374" s="48" t="s">
        <v>951</v>
      </c>
      <c r="B374" s="31" t="s">
        <v>212</v>
      </c>
      <c r="C374" s="31" t="s">
        <v>211</v>
      </c>
      <c r="D374" s="45" t="s">
        <v>952</v>
      </c>
      <c r="E374" s="31">
        <v>1</v>
      </c>
      <c r="F374" s="32" t="s">
        <v>435</v>
      </c>
      <c r="G374" s="32" t="s">
        <v>722</v>
      </c>
      <c r="H374" s="32"/>
      <c r="I374" s="32" t="s">
        <v>422</v>
      </c>
      <c r="J374" s="32" t="s">
        <v>424</v>
      </c>
      <c r="K374" s="32">
        <v>61150</v>
      </c>
      <c r="L374" s="31">
        <v>2015</v>
      </c>
      <c r="M374" s="31"/>
      <c r="N374" s="31">
        <v>2015</v>
      </c>
      <c r="O374" s="33">
        <v>66427</v>
      </c>
      <c r="P374" s="34" t="s">
        <v>449</v>
      </c>
      <c r="Q374" s="35">
        <f t="shared" si="58"/>
        <v>6642.7000000000007</v>
      </c>
      <c r="R374" s="33">
        <f t="shared" si="59"/>
        <v>73069.7</v>
      </c>
      <c r="S374" s="46">
        <v>64297</v>
      </c>
      <c r="T374" s="36">
        <f t="shared" si="53"/>
        <v>0.87990000000000002</v>
      </c>
      <c r="U374" s="37">
        <f t="shared" si="54"/>
        <v>4</v>
      </c>
      <c r="V374" s="33">
        <f t="shared" si="55"/>
        <v>68890</v>
      </c>
      <c r="W374" s="37">
        <f>IF(U374&gt;$F$4,$F$4-$E$4,U374-$E$4)</f>
        <v>2</v>
      </c>
      <c r="X374" s="33">
        <f>ROUND(V374+(V374*$J$4*W374),0)</f>
        <v>70957</v>
      </c>
      <c r="Y374" s="36">
        <f t="shared" si="56"/>
        <v>0.90614033851487519</v>
      </c>
      <c r="Z374" s="31">
        <f t="shared" si="57"/>
        <v>-6660</v>
      </c>
      <c r="AA374" s="35"/>
      <c r="AB374" s="47"/>
      <c r="AC374" s="44"/>
    </row>
    <row r="375" spans="1:29" s="38" customFormat="1">
      <c r="A375" s="48" t="s">
        <v>366</v>
      </c>
      <c r="B375" s="31" t="s">
        <v>212</v>
      </c>
      <c r="C375" s="31" t="s">
        <v>211</v>
      </c>
      <c r="D375" s="45" t="s">
        <v>101</v>
      </c>
      <c r="E375" s="31">
        <v>1</v>
      </c>
      <c r="F375" s="32" t="s">
        <v>435</v>
      </c>
      <c r="G375" s="32" t="s">
        <v>722</v>
      </c>
      <c r="H375" s="32"/>
      <c r="I375" s="32" t="s">
        <v>421</v>
      </c>
      <c r="J375" s="32" t="s">
        <v>553</v>
      </c>
      <c r="K375" s="32">
        <v>61140</v>
      </c>
      <c r="L375" s="31">
        <v>2015</v>
      </c>
      <c r="M375" s="31"/>
      <c r="N375" s="31">
        <v>2003</v>
      </c>
      <c r="O375" s="33">
        <v>80261</v>
      </c>
      <c r="P375" s="34" t="s">
        <v>449</v>
      </c>
      <c r="Q375" s="35">
        <f t="shared" si="58"/>
        <v>8026.1</v>
      </c>
      <c r="R375" s="33">
        <f t="shared" si="59"/>
        <v>88287.1</v>
      </c>
      <c r="S375" s="46">
        <v>74683</v>
      </c>
      <c r="T375" s="36">
        <f t="shared" si="53"/>
        <v>0.84589999999999999</v>
      </c>
      <c r="U375" s="37">
        <f t="shared" si="54"/>
        <v>4</v>
      </c>
      <c r="V375" s="33">
        <f t="shared" si="55"/>
        <v>83237</v>
      </c>
      <c r="W375" s="37">
        <f>IF(U375&gt;$F$3,$F$3-$E$3,U375-$E$3)</f>
        <v>1</v>
      </c>
      <c r="X375" s="33">
        <f>ROUND(V375+(V375*$J$3*W375),0)</f>
        <v>84486</v>
      </c>
      <c r="Y375" s="36">
        <f t="shared" si="56"/>
        <v>0.88396894159979167</v>
      </c>
      <c r="Z375" s="31">
        <f t="shared" si="57"/>
        <v>-9803</v>
      </c>
      <c r="AA375" s="35"/>
      <c r="AB375" s="47"/>
      <c r="AC375" s="44"/>
    </row>
    <row r="376" spans="1:29" s="38" customFormat="1">
      <c r="A376" s="48" t="s">
        <v>1016</v>
      </c>
      <c r="B376" s="31" t="s">
        <v>212</v>
      </c>
      <c r="C376" s="31" t="s">
        <v>211</v>
      </c>
      <c r="D376" s="45" t="s">
        <v>1017</v>
      </c>
      <c r="E376" s="31">
        <v>1</v>
      </c>
      <c r="F376" s="32" t="s">
        <v>1018</v>
      </c>
      <c r="G376" s="32" t="s">
        <v>722</v>
      </c>
      <c r="H376" s="32"/>
      <c r="I376" s="32" t="s">
        <v>422</v>
      </c>
      <c r="J376" s="32" t="s">
        <v>424</v>
      </c>
      <c r="K376" s="32">
        <v>61150</v>
      </c>
      <c r="L376" s="31">
        <v>2016</v>
      </c>
      <c r="M376" s="31"/>
      <c r="N376" s="31">
        <v>2016</v>
      </c>
      <c r="O376" s="33">
        <v>66427</v>
      </c>
      <c r="P376" s="34" t="s">
        <v>449</v>
      </c>
      <c r="Q376" s="35">
        <f t="shared" si="58"/>
        <v>6642.7000000000007</v>
      </c>
      <c r="R376" s="33">
        <f t="shared" si="59"/>
        <v>73069.7</v>
      </c>
      <c r="S376" s="46">
        <v>63036</v>
      </c>
      <c r="T376" s="36">
        <f t="shared" si="53"/>
        <v>0.86270000000000002</v>
      </c>
      <c r="U376" s="37">
        <f t="shared" si="54"/>
        <v>3</v>
      </c>
      <c r="V376" s="33">
        <f t="shared" si="55"/>
        <v>68890</v>
      </c>
      <c r="W376" s="37">
        <f>IF(U376&gt;$F$4,$F$4-$E$4,U376-$E$4)</f>
        <v>1</v>
      </c>
      <c r="X376" s="33">
        <f>ROUND(V376+(V376*$J$4*W376),0)</f>
        <v>69923</v>
      </c>
      <c r="Y376" s="36">
        <f t="shared" si="56"/>
        <v>0.90150594225076153</v>
      </c>
      <c r="Z376" s="31">
        <f t="shared" si="57"/>
        <v>-6887</v>
      </c>
      <c r="AA376" s="35"/>
      <c r="AB376" s="47"/>
      <c r="AC376" s="44"/>
    </row>
    <row r="377" spans="1:29" s="38" customFormat="1">
      <c r="A377" s="48" t="s">
        <v>666</v>
      </c>
      <c r="B377" s="31" t="s">
        <v>212</v>
      </c>
      <c r="C377" s="31" t="s">
        <v>1037</v>
      </c>
      <c r="D377" s="45" t="s">
        <v>667</v>
      </c>
      <c r="E377" s="31"/>
      <c r="F377" s="32" t="s">
        <v>1038</v>
      </c>
      <c r="G377" s="32" t="s">
        <v>722</v>
      </c>
      <c r="H377" s="32"/>
      <c r="I377" s="32" t="s">
        <v>422</v>
      </c>
      <c r="J377" s="32" t="s">
        <v>424</v>
      </c>
      <c r="K377" s="32">
        <v>61150</v>
      </c>
      <c r="L377" s="31">
        <v>2016</v>
      </c>
      <c r="M377" s="31">
        <v>2</v>
      </c>
      <c r="N377" s="31">
        <v>2016</v>
      </c>
      <c r="O377" s="33">
        <v>73285</v>
      </c>
      <c r="P377" s="34" t="s">
        <v>179</v>
      </c>
      <c r="Q377" s="35">
        <f t="shared" si="58"/>
        <v>0</v>
      </c>
      <c r="R377" s="33">
        <f t="shared" si="59"/>
        <v>73285</v>
      </c>
      <c r="S377" s="46">
        <v>65766</v>
      </c>
      <c r="T377" s="36">
        <f t="shared" si="53"/>
        <v>0.89739999999999998</v>
      </c>
      <c r="U377" s="37">
        <f t="shared" si="54"/>
        <v>5</v>
      </c>
      <c r="V377" s="33">
        <f t="shared" si="55"/>
        <v>69093</v>
      </c>
      <c r="W377" s="37">
        <f>IF(U377&gt;$F$4,$F$4-$E$4,U377-$E$4)</f>
        <v>3</v>
      </c>
      <c r="X377" s="33">
        <f>ROUND(V377+(V377*$J$4*W377),0)</f>
        <v>72202</v>
      </c>
      <c r="Y377" s="36">
        <f t="shared" si="56"/>
        <v>0.91086119498074847</v>
      </c>
      <c r="Z377" s="31">
        <f t="shared" si="57"/>
        <v>-6436</v>
      </c>
      <c r="AA377" s="35"/>
      <c r="AB377" s="47"/>
      <c r="AC377" s="44"/>
    </row>
    <row r="378" spans="1:29" s="38" customFormat="1">
      <c r="A378" s="48" t="s">
        <v>970</v>
      </c>
      <c r="B378" s="31" t="s">
        <v>212</v>
      </c>
      <c r="C378" s="31" t="s">
        <v>1037</v>
      </c>
      <c r="D378" s="45" t="s">
        <v>971</v>
      </c>
      <c r="E378" s="31"/>
      <c r="F378" s="32" t="s">
        <v>537</v>
      </c>
      <c r="G378" s="32" t="s">
        <v>420</v>
      </c>
      <c r="H378" s="32"/>
      <c r="I378" s="32" t="s">
        <v>420</v>
      </c>
      <c r="J378" s="32" t="s">
        <v>425</v>
      </c>
      <c r="K378" s="32">
        <v>61160</v>
      </c>
      <c r="L378" s="31">
        <v>2015</v>
      </c>
      <c r="M378" s="31"/>
      <c r="N378" s="31">
        <v>2015</v>
      </c>
      <c r="O378" s="33">
        <v>58000</v>
      </c>
      <c r="P378" s="34" t="s">
        <v>179</v>
      </c>
      <c r="Q378" s="35">
        <f t="shared" si="58"/>
        <v>0</v>
      </c>
      <c r="R378" s="33">
        <f t="shared" si="59"/>
        <v>58000</v>
      </c>
      <c r="S378" s="46">
        <v>69317</v>
      </c>
      <c r="T378" s="36">
        <f t="shared" si="53"/>
        <v>1.1951000000000001</v>
      </c>
      <c r="U378" s="37">
        <f t="shared" si="54"/>
        <v>4</v>
      </c>
      <c r="V378" s="33">
        <f t="shared" si="55"/>
        <v>54682</v>
      </c>
      <c r="W378" s="37">
        <f>IF(U378&gt;$F$6,$F$6-$E$6,U378-$E$6)</f>
        <v>2</v>
      </c>
      <c r="X378" s="33">
        <f>ROUND(V378+(V378*$J$6*W378),0)</f>
        <v>56322</v>
      </c>
      <c r="Y378" s="36">
        <f t="shared" si="56"/>
        <v>1.2307268918007173</v>
      </c>
      <c r="Z378" s="31">
        <f t="shared" si="57"/>
        <v>12995</v>
      </c>
      <c r="AA378" s="35"/>
      <c r="AB378" s="47"/>
      <c r="AC378" s="44"/>
    </row>
    <row r="379" spans="1:29" s="38" customFormat="1">
      <c r="A379" s="48" t="s">
        <v>1043</v>
      </c>
      <c r="B379" s="31" t="s">
        <v>212</v>
      </c>
      <c r="C379" s="31" t="s">
        <v>1037</v>
      </c>
      <c r="D379" s="45" t="s">
        <v>1044</v>
      </c>
      <c r="F379" s="32" t="s">
        <v>1053</v>
      </c>
      <c r="G379" s="32" t="s">
        <v>420</v>
      </c>
      <c r="H379" s="32" t="s">
        <v>205</v>
      </c>
      <c r="I379" s="32" t="s">
        <v>420</v>
      </c>
      <c r="J379" s="32" t="s">
        <v>425</v>
      </c>
      <c r="K379" s="32">
        <v>61160</v>
      </c>
      <c r="L379" s="31">
        <v>2015</v>
      </c>
      <c r="M379" s="31"/>
      <c r="N379" s="31">
        <v>2015</v>
      </c>
      <c r="O379" s="33">
        <v>58000</v>
      </c>
      <c r="P379" s="34" t="s">
        <v>179</v>
      </c>
      <c r="Q379" s="35"/>
      <c r="R379" s="33">
        <f t="shared" si="59"/>
        <v>58000</v>
      </c>
      <c r="S379" s="46">
        <v>58176</v>
      </c>
      <c r="T379" s="36">
        <f t="shared" si="53"/>
        <v>1.0029999999999999</v>
      </c>
      <c r="U379" s="37">
        <f t="shared" si="54"/>
        <v>4</v>
      </c>
      <c r="V379" s="33">
        <f t="shared" si="55"/>
        <v>54682</v>
      </c>
      <c r="W379" s="37">
        <f>IF(U379&gt;$F$6,$F$6-$E$6,U379-$E$6)</f>
        <v>2</v>
      </c>
      <c r="X379" s="33">
        <f>ROUND(V379+(V379*$J$6*W379),0)</f>
        <v>56322</v>
      </c>
      <c r="Y379" s="36">
        <f t="shared" si="56"/>
        <v>1.0329178651326303</v>
      </c>
      <c r="Z379" s="31">
        <f t="shared" si="57"/>
        <v>1854</v>
      </c>
      <c r="AA379" s="35"/>
      <c r="AB379" s="47"/>
    </row>
    <row r="380" spans="1:29" s="38" customFormat="1">
      <c r="A380" s="48" t="s">
        <v>636</v>
      </c>
      <c r="B380" s="31" t="s">
        <v>212</v>
      </c>
      <c r="C380" s="31" t="s">
        <v>1037</v>
      </c>
      <c r="D380" s="45" t="s">
        <v>637</v>
      </c>
      <c r="E380" s="31"/>
      <c r="F380" s="32" t="s">
        <v>435</v>
      </c>
      <c r="G380" s="32" t="s">
        <v>722</v>
      </c>
      <c r="H380" s="32"/>
      <c r="I380" s="32" t="s">
        <v>421</v>
      </c>
      <c r="J380" s="32" t="s">
        <v>426</v>
      </c>
      <c r="K380" s="32">
        <v>61120</v>
      </c>
      <c r="L380" s="31">
        <v>2007</v>
      </c>
      <c r="M380" s="31"/>
      <c r="N380" s="31">
        <v>1998</v>
      </c>
      <c r="O380" s="33">
        <v>108533</v>
      </c>
      <c r="P380" s="34" t="s">
        <v>179</v>
      </c>
      <c r="Q380" s="35">
        <f>IF(E380&lt;&gt;0,O380*E380*0.1,0)</f>
        <v>0</v>
      </c>
      <c r="R380" s="33">
        <f t="shared" si="59"/>
        <v>108533</v>
      </c>
      <c r="S380" s="46">
        <v>104286</v>
      </c>
      <c r="T380" s="36">
        <f t="shared" si="53"/>
        <v>0.96089999999999998</v>
      </c>
      <c r="U380" s="37">
        <f t="shared" si="54"/>
        <v>12</v>
      </c>
      <c r="V380" s="33">
        <f t="shared" si="55"/>
        <v>102325</v>
      </c>
      <c r="W380" s="37">
        <f>IF(U380&gt;$F$2,$F$2+(U380-$F$2)/2-$E$2,U380-$E$2)</f>
        <v>1</v>
      </c>
      <c r="X380" s="33">
        <f>ROUND(V380+(V380*$J$2*W380),0)</f>
        <v>103348</v>
      </c>
      <c r="Y380" s="36">
        <f t="shared" si="56"/>
        <v>1.0090761311297751</v>
      </c>
      <c r="Z380" s="31">
        <f t="shared" si="57"/>
        <v>938</v>
      </c>
      <c r="AA380" s="35"/>
      <c r="AB380" s="47"/>
      <c r="AC380" s="44"/>
    </row>
    <row r="381" spans="1:29" s="38" customFormat="1">
      <c r="A381" s="48" t="s">
        <v>340</v>
      </c>
      <c r="B381" s="31" t="s">
        <v>212</v>
      </c>
      <c r="C381" s="31" t="s">
        <v>1037</v>
      </c>
      <c r="D381" s="45" t="s">
        <v>79</v>
      </c>
      <c r="E381" s="31">
        <v>-1</v>
      </c>
      <c r="F381" s="32" t="s">
        <v>439</v>
      </c>
      <c r="G381" s="32" t="s">
        <v>420</v>
      </c>
      <c r="H381" s="32" t="s">
        <v>205</v>
      </c>
      <c r="I381" s="32" t="s">
        <v>420</v>
      </c>
      <c r="J381" s="32" t="s">
        <v>424</v>
      </c>
      <c r="K381" s="32">
        <v>61150</v>
      </c>
      <c r="L381" s="31">
        <v>2005</v>
      </c>
      <c r="M381" s="31"/>
      <c r="N381" s="31">
        <v>2005</v>
      </c>
      <c r="O381" s="33">
        <v>73285</v>
      </c>
      <c r="P381" s="34" t="s">
        <v>179</v>
      </c>
      <c r="Q381" s="35">
        <f>IF(E381&lt;&gt;0,O381*E381*0.1,0)</f>
        <v>-7328.5</v>
      </c>
      <c r="R381" s="33">
        <f t="shared" si="59"/>
        <v>65956.5</v>
      </c>
      <c r="S381" s="46">
        <v>62026</v>
      </c>
      <c r="T381" s="36">
        <f t="shared" si="53"/>
        <v>0.94040000000000001</v>
      </c>
      <c r="U381" s="37">
        <f t="shared" si="54"/>
        <v>14</v>
      </c>
      <c r="V381" s="33">
        <f t="shared" si="55"/>
        <v>62184</v>
      </c>
      <c r="W381" s="37">
        <f>IF(U381&gt;$F$4,$F$4-$E$4,U381-$E$4)</f>
        <v>4</v>
      </c>
      <c r="X381" s="33">
        <f>ROUND(V381+(V381*$J$4*W381),0)</f>
        <v>65915</v>
      </c>
      <c r="Y381" s="36">
        <f t="shared" si="56"/>
        <v>0.94099977243419552</v>
      </c>
      <c r="Z381" s="31">
        <f t="shared" si="57"/>
        <v>-3889</v>
      </c>
      <c r="AA381" s="35"/>
      <c r="AB381" s="47"/>
      <c r="AC381" s="44"/>
    </row>
    <row r="382" spans="1:29" s="38" customFormat="1">
      <c r="A382" s="48" t="s">
        <v>819</v>
      </c>
      <c r="B382" s="31" t="s">
        <v>212</v>
      </c>
      <c r="C382" s="31" t="s">
        <v>1037</v>
      </c>
      <c r="D382" s="45" t="s">
        <v>864</v>
      </c>
      <c r="E382" s="31"/>
      <c r="F382" s="32" t="s">
        <v>435</v>
      </c>
      <c r="G382" s="32" t="s">
        <v>722</v>
      </c>
      <c r="H382" s="32" t="s">
        <v>205</v>
      </c>
      <c r="I382" s="32" t="s">
        <v>421</v>
      </c>
      <c r="J382" s="32" t="s">
        <v>426</v>
      </c>
      <c r="K382" s="32">
        <v>61120</v>
      </c>
      <c r="L382" s="31">
        <v>2014</v>
      </c>
      <c r="M382" s="31"/>
      <c r="N382" s="31">
        <v>1982</v>
      </c>
      <c r="O382" s="33">
        <v>108533</v>
      </c>
      <c r="P382" s="34" t="s">
        <v>179</v>
      </c>
      <c r="Q382" s="35"/>
      <c r="R382" s="33">
        <f t="shared" si="59"/>
        <v>108533</v>
      </c>
      <c r="S382" s="46">
        <v>120729</v>
      </c>
      <c r="T382" s="36">
        <f t="shared" si="53"/>
        <v>1.1124000000000001</v>
      </c>
      <c r="U382" s="37">
        <f t="shared" si="54"/>
        <v>5</v>
      </c>
      <c r="V382" s="33">
        <f t="shared" si="55"/>
        <v>102325</v>
      </c>
      <c r="W382" s="37">
        <f>IF(U382&gt;$F$2,$F$2+(U382-$F$2)/2-$E$2,U382-$E$2)</f>
        <v>-6</v>
      </c>
      <c r="X382" s="33">
        <f>ROUND(V382+(V382*$J$2*W382),0)</f>
        <v>96186</v>
      </c>
      <c r="Y382" s="36">
        <f t="shared" si="56"/>
        <v>1.2551618738693782</v>
      </c>
      <c r="Z382" s="31">
        <f t="shared" si="57"/>
        <v>24543</v>
      </c>
      <c r="AA382" s="35"/>
      <c r="AB382" s="47"/>
      <c r="AC382" s="44"/>
    </row>
    <row r="383" spans="1:29" s="38" customFormat="1">
      <c r="A383" s="48" t="s">
        <v>794</v>
      </c>
      <c r="B383" s="31" t="s">
        <v>212</v>
      </c>
      <c r="C383" s="31" t="s">
        <v>1037</v>
      </c>
      <c r="D383" s="45" t="s">
        <v>795</v>
      </c>
      <c r="E383" s="31"/>
      <c r="F383" s="32" t="s">
        <v>796</v>
      </c>
      <c r="G383" s="32" t="s">
        <v>722</v>
      </c>
      <c r="H383" s="32"/>
      <c r="I383" s="32" t="s">
        <v>422</v>
      </c>
      <c r="J383" s="32" t="s">
        <v>424</v>
      </c>
      <c r="K383" s="32">
        <v>61150</v>
      </c>
      <c r="L383" s="31">
        <v>2013</v>
      </c>
      <c r="M383" s="31"/>
      <c r="N383" s="31">
        <v>2013</v>
      </c>
      <c r="O383" s="33">
        <v>73285</v>
      </c>
      <c r="P383" s="34" t="s">
        <v>179</v>
      </c>
      <c r="Q383" s="35">
        <f>IF(E383&lt;&gt;0,O383*E383*0.1,0)</f>
        <v>0</v>
      </c>
      <c r="R383" s="33">
        <f t="shared" si="59"/>
        <v>73285</v>
      </c>
      <c r="S383" s="46">
        <v>79759</v>
      </c>
      <c r="T383" s="36">
        <f t="shared" si="53"/>
        <v>1.0883</v>
      </c>
      <c r="U383" s="37">
        <f t="shared" si="54"/>
        <v>6</v>
      </c>
      <c r="V383" s="33">
        <f t="shared" si="55"/>
        <v>69093</v>
      </c>
      <c r="W383" s="37">
        <f>IF(U383&gt;$F$4,$F$4-$E$4,U383-$E$4)</f>
        <v>4</v>
      </c>
      <c r="X383" s="33">
        <f>ROUND(V383+(V383*$J$4*W383),0)</f>
        <v>73239</v>
      </c>
      <c r="Y383" s="36">
        <f t="shared" si="56"/>
        <v>1.0890236076407378</v>
      </c>
      <c r="Z383" s="31">
        <f t="shared" si="57"/>
        <v>6520</v>
      </c>
      <c r="AA383" s="35"/>
      <c r="AB383" s="47"/>
      <c r="AC383" s="44"/>
    </row>
    <row r="384" spans="1:29" s="38" customFormat="1">
      <c r="A384" s="48" t="s">
        <v>1041</v>
      </c>
      <c r="B384" s="31" t="s">
        <v>212</v>
      </c>
      <c r="C384" s="31" t="s">
        <v>1037</v>
      </c>
      <c r="D384" s="45" t="s">
        <v>1042</v>
      </c>
      <c r="F384" s="32" t="s">
        <v>1053</v>
      </c>
      <c r="G384" s="32" t="s">
        <v>420</v>
      </c>
      <c r="H384" s="32"/>
      <c r="I384" s="32" t="s">
        <v>420</v>
      </c>
      <c r="J384" s="32" t="s">
        <v>425</v>
      </c>
      <c r="K384" s="32">
        <v>61160</v>
      </c>
      <c r="L384" s="31">
        <v>2014</v>
      </c>
      <c r="M384" s="31"/>
      <c r="N384" s="31">
        <v>2014</v>
      </c>
      <c r="O384" s="33">
        <v>58000</v>
      </c>
      <c r="P384" s="34" t="s">
        <v>179</v>
      </c>
      <c r="Q384" s="35">
        <f>IF(E384&lt;&gt;0,O384*E384*0.1,0)</f>
        <v>0</v>
      </c>
      <c r="R384" s="33">
        <f t="shared" si="59"/>
        <v>58000</v>
      </c>
      <c r="S384" s="46">
        <v>63696</v>
      </c>
      <c r="T384" s="36">
        <f t="shared" si="53"/>
        <v>1.0982000000000001</v>
      </c>
      <c r="U384" s="37">
        <f t="shared" si="54"/>
        <v>5</v>
      </c>
      <c r="V384" s="33">
        <f t="shared" si="55"/>
        <v>54682</v>
      </c>
      <c r="W384" s="37">
        <f>IF(U384&gt;$F$6,$F$6-$E$6,U384-$E$6)</f>
        <v>3</v>
      </c>
      <c r="X384" s="33">
        <f>ROUND(V384+(V384*$J$6*W384),0)</f>
        <v>57143</v>
      </c>
      <c r="Y384" s="36">
        <f t="shared" si="56"/>
        <v>1.1146772133069667</v>
      </c>
      <c r="Z384" s="31">
        <f t="shared" si="57"/>
        <v>6553</v>
      </c>
      <c r="AA384" s="35"/>
      <c r="AB384" s="47"/>
    </row>
    <row r="385" spans="1:29" s="38" customFormat="1">
      <c r="A385" s="48" t="s">
        <v>381</v>
      </c>
      <c r="B385" s="31" t="s">
        <v>212</v>
      </c>
      <c r="C385" s="31" t="s">
        <v>1037</v>
      </c>
      <c r="D385" s="45" t="s">
        <v>115</v>
      </c>
      <c r="E385" s="31"/>
      <c r="F385" s="32" t="s">
        <v>438</v>
      </c>
      <c r="G385" s="32" t="s">
        <v>722</v>
      </c>
      <c r="H385" s="32" t="s">
        <v>205</v>
      </c>
      <c r="I385" s="32" t="s">
        <v>421</v>
      </c>
      <c r="J385" s="32" t="s">
        <v>426</v>
      </c>
      <c r="K385" s="32">
        <v>61120</v>
      </c>
      <c r="L385" s="31">
        <v>2017</v>
      </c>
      <c r="M385" s="31"/>
      <c r="N385" s="31">
        <v>1991</v>
      </c>
      <c r="O385" s="33">
        <v>108533</v>
      </c>
      <c r="P385" s="34" t="s">
        <v>179</v>
      </c>
      <c r="Q385" s="35">
        <f>IF(E385&lt;&gt;0,O385*E385*0.1,0)</f>
        <v>0</v>
      </c>
      <c r="R385" s="33">
        <f t="shared" si="59"/>
        <v>108533</v>
      </c>
      <c r="S385" s="46">
        <v>93173</v>
      </c>
      <c r="T385" s="36">
        <f t="shared" si="53"/>
        <v>0.85850000000000004</v>
      </c>
      <c r="U385" s="37">
        <f t="shared" si="54"/>
        <v>2</v>
      </c>
      <c r="V385" s="33">
        <f t="shared" si="55"/>
        <v>102325</v>
      </c>
      <c r="W385" s="37">
        <f>IF(U385&gt;$F$2,$F$2+(U385-$F$2)/2-$E$2,U385-$E$2)</f>
        <v>-9</v>
      </c>
      <c r="X385" s="33">
        <f>ROUND(V385+(V385*$J$2*W385),0)</f>
        <v>93116</v>
      </c>
      <c r="Y385" s="36">
        <f t="shared" si="56"/>
        <v>1.0006121396967225</v>
      </c>
      <c r="Z385" s="31">
        <f t="shared" si="57"/>
        <v>57</v>
      </c>
      <c r="AA385" s="35"/>
      <c r="AB385" s="47"/>
      <c r="AC385" s="44"/>
    </row>
    <row r="386" spans="1:29" s="38" customFormat="1">
      <c r="A386" s="48" t="s">
        <v>724</v>
      </c>
      <c r="B386" s="31" t="s">
        <v>212</v>
      </c>
      <c r="C386" s="31" t="s">
        <v>1037</v>
      </c>
      <c r="D386" s="45" t="s">
        <v>770</v>
      </c>
      <c r="E386" s="31"/>
      <c r="F386" s="32" t="s">
        <v>435</v>
      </c>
      <c r="G386" s="32" t="s">
        <v>722</v>
      </c>
      <c r="H386" s="32" t="s">
        <v>205</v>
      </c>
      <c r="I386" s="32" t="s">
        <v>421</v>
      </c>
      <c r="J386" s="32" t="s">
        <v>426</v>
      </c>
      <c r="K386" s="32">
        <v>61120</v>
      </c>
      <c r="L386" s="31">
        <v>2013</v>
      </c>
      <c r="M386" s="31"/>
      <c r="N386" s="31">
        <v>2013</v>
      </c>
      <c r="O386" s="33">
        <v>108533</v>
      </c>
      <c r="P386" s="34" t="s">
        <v>179</v>
      </c>
      <c r="Q386" s="35"/>
      <c r="R386" s="33">
        <f t="shared" si="59"/>
        <v>108533</v>
      </c>
      <c r="S386" s="46">
        <v>95889</v>
      </c>
      <c r="T386" s="36">
        <f t="shared" si="53"/>
        <v>0.88349999999999995</v>
      </c>
      <c r="U386" s="37">
        <f t="shared" si="54"/>
        <v>6</v>
      </c>
      <c r="V386" s="33">
        <f t="shared" si="55"/>
        <v>102325</v>
      </c>
      <c r="W386" s="37">
        <f>IF(U386&gt;$F$2,$F$2+(U386-$F$2)/2-$E$2,U386-$E$2)</f>
        <v>-5</v>
      </c>
      <c r="X386" s="33">
        <f>ROUND(V386+(V386*$J$2*W386),0)</f>
        <v>97209</v>
      </c>
      <c r="Y386" s="36">
        <f t="shared" si="56"/>
        <v>0.98642101040027153</v>
      </c>
      <c r="Z386" s="31">
        <f t="shared" si="57"/>
        <v>-1320</v>
      </c>
      <c r="AA386" s="35"/>
      <c r="AB386" s="47"/>
      <c r="AC386" s="44"/>
    </row>
    <row r="387" spans="1:29" s="38" customFormat="1">
      <c r="A387" s="48" t="s">
        <v>1311</v>
      </c>
      <c r="B387" s="31" t="s">
        <v>212</v>
      </c>
      <c r="C387" s="31" t="s">
        <v>203</v>
      </c>
      <c r="D387" s="45" t="s">
        <v>1312</v>
      </c>
      <c r="E387" s="31"/>
      <c r="F387" s="32" t="s">
        <v>816</v>
      </c>
      <c r="G387" s="32" t="s">
        <v>420</v>
      </c>
      <c r="H387" s="32" t="s">
        <v>205</v>
      </c>
      <c r="I387" s="32" t="s">
        <v>420</v>
      </c>
      <c r="J387" s="32" t="s">
        <v>425</v>
      </c>
      <c r="K387" s="32">
        <v>61160</v>
      </c>
      <c r="L387" s="31">
        <v>2018</v>
      </c>
      <c r="M387" s="31"/>
      <c r="N387" s="31">
        <v>2018</v>
      </c>
      <c r="O387" s="33">
        <v>54779</v>
      </c>
      <c r="P387" s="34" t="s">
        <v>180</v>
      </c>
      <c r="Q387" s="35">
        <f t="shared" ref="Q387:Q418" si="60">IF(E387&lt;&gt;0,O387*E387*0.1,0)</f>
        <v>0</v>
      </c>
      <c r="R387" s="33">
        <f t="shared" si="59"/>
        <v>54779</v>
      </c>
      <c r="S387" s="46">
        <v>55000</v>
      </c>
      <c r="T387" s="36">
        <f t="shared" si="53"/>
        <v>1.004</v>
      </c>
      <c r="U387" s="37">
        <f t="shared" si="54"/>
        <v>1</v>
      </c>
      <c r="V387" s="33">
        <f t="shared" si="55"/>
        <v>51646</v>
      </c>
      <c r="W387" s="37">
        <f>IF(U387&gt;$F$6,$F$6-$E$6,U387-$E$6)</f>
        <v>-1</v>
      </c>
      <c r="X387" s="33">
        <f>ROUND(V387+(V387*$J$6*W387),0)</f>
        <v>50871</v>
      </c>
      <c r="Y387" s="36">
        <f t="shared" si="56"/>
        <v>1.0811660867684929</v>
      </c>
      <c r="Z387" s="31">
        <f t="shared" si="57"/>
        <v>4129</v>
      </c>
      <c r="AA387" s="35"/>
      <c r="AB387" s="47"/>
      <c r="AC387" s="44"/>
    </row>
    <row r="388" spans="1:29" s="38" customFormat="1">
      <c r="A388" s="48" t="s">
        <v>1126</v>
      </c>
      <c r="B388" s="31" t="s">
        <v>212</v>
      </c>
      <c r="C388" s="31" t="s">
        <v>203</v>
      </c>
      <c r="D388" s="45" t="s">
        <v>1127</v>
      </c>
      <c r="E388" s="31"/>
      <c r="F388" s="32" t="s">
        <v>816</v>
      </c>
      <c r="G388" s="32" t="s">
        <v>420</v>
      </c>
      <c r="H388" s="32" t="s">
        <v>205</v>
      </c>
      <c r="I388" s="32" t="s">
        <v>420</v>
      </c>
      <c r="J388" s="32" t="s">
        <v>425</v>
      </c>
      <c r="K388" s="32">
        <v>61160</v>
      </c>
      <c r="L388" s="31">
        <v>2017</v>
      </c>
      <c r="M388" s="31"/>
      <c r="N388" s="31">
        <v>2017</v>
      </c>
      <c r="O388" s="33">
        <v>54779</v>
      </c>
      <c r="P388" s="34" t="s">
        <v>180</v>
      </c>
      <c r="Q388" s="35">
        <f t="shared" si="60"/>
        <v>0</v>
      </c>
      <c r="R388" s="33">
        <f t="shared" si="59"/>
        <v>54779</v>
      </c>
      <c r="S388" s="46">
        <v>56650</v>
      </c>
      <c r="T388" s="36">
        <f t="shared" si="53"/>
        <v>1.0342</v>
      </c>
      <c r="U388" s="37">
        <f t="shared" si="54"/>
        <v>2</v>
      </c>
      <c r="V388" s="33">
        <f t="shared" si="55"/>
        <v>51646</v>
      </c>
      <c r="W388" s="37">
        <f>IF(U388&gt;$F$6,$F$6-$E$6,U388-$E$6)</f>
        <v>0</v>
      </c>
      <c r="X388" s="33">
        <f>ROUND(V388+(V388*$J$6*W388),0)</f>
        <v>51646</v>
      </c>
      <c r="Y388" s="36">
        <f t="shared" si="56"/>
        <v>1.0968903690508462</v>
      </c>
      <c r="Z388" s="31">
        <f t="shared" si="57"/>
        <v>5004</v>
      </c>
      <c r="AA388" s="35"/>
      <c r="AB388" s="47"/>
      <c r="AC388" s="44"/>
    </row>
    <row r="389" spans="1:29" s="38" customFormat="1">
      <c r="A389" s="48" t="s">
        <v>814</v>
      </c>
      <c r="B389" s="31" t="s">
        <v>212</v>
      </c>
      <c r="C389" s="31" t="s">
        <v>203</v>
      </c>
      <c r="D389" s="45" t="s">
        <v>913</v>
      </c>
      <c r="E389" s="31">
        <v>1</v>
      </c>
      <c r="F389" s="32" t="s">
        <v>1069</v>
      </c>
      <c r="G389" s="32" t="s">
        <v>722</v>
      </c>
      <c r="H389" s="32"/>
      <c r="I389" s="32" t="s">
        <v>422</v>
      </c>
      <c r="J389" s="32" t="s">
        <v>424</v>
      </c>
      <c r="K389" s="32">
        <v>61150</v>
      </c>
      <c r="L389" s="31">
        <v>2013</v>
      </c>
      <c r="M389" s="31"/>
      <c r="N389" s="31">
        <v>2013</v>
      </c>
      <c r="O389" s="33">
        <v>63860</v>
      </c>
      <c r="P389" s="34" t="s">
        <v>180</v>
      </c>
      <c r="Q389" s="35">
        <f t="shared" si="60"/>
        <v>6386</v>
      </c>
      <c r="R389" s="33">
        <f t="shared" si="59"/>
        <v>70246</v>
      </c>
      <c r="S389" s="46">
        <v>60839</v>
      </c>
      <c r="T389" s="36">
        <f t="shared" si="53"/>
        <v>0.86609999999999998</v>
      </c>
      <c r="U389" s="37">
        <f t="shared" si="54"/>
        <v>6</v>
      </c>
      <c r="V389" s="33">
        <f t="shared" si="55"/>
        <v>66228</v>
      </c>
      <c r="W389" s="37">
        <f>IF(U389&gt;$F$4,$F$4-$E$4,U389-$E$4)</f>
        <v>4</v>
      </c>
      <c r="X389" s="33">
        <f>ROUND(V389+(V389*$J$4*W389),0)</f>
        <v>70202</v>
      </c>
      <c r="Y389" s="36">
        <f t="shared" si="56"/>
        <v>0.86662773140366367</v>
      </c>
      <c r="Z389" s="31">
        <f t="shared" si="57"/>
        <v>-9363</v>
      </c>
      <c r="AA389" s="35"/>
      <c r="AB389" s="47"/>
      <c r="AC389" s="44"/>
    </row>
    <row r="390" spans="1:29" s="38" customFormat="1">
      <c r="A390" s="48" t="s">
        <v>237</v>
      </c>
      <c r="B390" s="31" t="s">
        <v>212</v>
      </c>
      <c r="C390" s="31" t="s">
        <v>199</v>
      </c>
      <c r="D390" s="45" t="s">
        <v>494</v>
      </c>
      <c r="E390" s="31"/>
      <c r="F390" s="32" t="s">
        <v>439</v>
      </c>
      <c r="G390" s="32" t="s">
        <v>722</v>
      </c>
      <c r="H390" s="32" t="s">
        <v>205</v>
      </c>
      <c r="I390" s="32" t="s">
        <v>421</v>
      </c>
      <c r="J390" s="32" t="s">
        <v>553</v>
      </c>
      <c r="K390" s="32">
        <v>61140</v>
      </c>
      <c r="L390" s="31">
        <v>2013</v>
      </c>
      <c r="M390" s="31"/>
      <c r="N390" s="31">
        <v>2005</v>
      </c>
      <c r="O390" s="33">
        <v>70124</v>
      </c>
      <c r="P390" s="34" t="s">
        <v>178</v>
      </c>
      <c r="Q390" s="35">
        <f t="shared" si="60"/>
        <v>0</v>
      </c>
      <c r="R390" s="33">
        <f t="shared" si="59"/>
        <v>70124</v>
      </c>
      <c r="S390" s="46">
        <v>64239</v>
      </c>
      <c r="T390" s="36">
        <f t="shared" si="53"/>
        <v>0.91610000000000003</v>
      </c>
      <c r="U390" s="37">
        <f t="shared" si="54"/>
        <v>6</v>
      </c>
      <c r="V390" s="33">
        <f t="shared" si="55"/>
        <v>66113</v>
      </c>
      <c r="W390" s="37">
        <f>IF(U390&gt;$F$3,$F$3-$E$3,U390-$E$3)</f>
        <v>3</v>
      </c>
      <c r="X390" s="33">
        <f>ROUND(V390+(V390*$J$3*W390),0)</f>
        <v>69088</v>
      </c>
      <c r="Y390" s="36">
        <f t="shared" si="56"/>
        <v>0.92981415006947665</v>
      </c>
      <c r="Z390" s="31">
        <f t="shared" si="57"/>
        <v>-4849</v>
      </c>
      <c r="AA390" s="35"/>
      <c r="AB390" s="47"/>
      <c r="AC390" s="44"/>
    </row>
    <row r="391" spans="1:29" s="38" customFormat="1">
      <c r="A391" s="48" t="s">
        <v>251</v>
      </c>
      <c r="B391" s="31" t="s">
        <v>212</v>
      </c>
      <c r="C391" s="31" t="s">
        <v>199</v>
      </c>
      <c r="D391" s="45" t="s">
        <v>547</v>
      </c>
      <c r="E391" s="31"/>
      <c r="F391" s="32" t="s">
        <v>436</v>
      </c>
      <c r="G391" s="32" t="s">
        <v>722</v>
      </c>
      <c r="H391" s="32" t="s">
        <v>205</v>
      </c>
      <c r="I391" s="32" t="s">
        <v>421</v>
      </c>
      <c r="J391" s="32" t="s">
        <v>426</v>
      </c>
      <c r="K391" s="32">
        <v>61120</v>
      </c>
      <c r="L391" s="31">
        <v>2000</v>
      </c>
      <c r="M391" s="31"/>
      <c r="N391" s="31">
        <v>1991</v>
      </c>
      <c r="O391" s="33">
        <v>85741</v>
      </c>
      <c r="P391" s="34" t="s">
        <v>178</v>
      </c>
      <c r="Q391" s="35">
        <f t="shared" si="60"/>
        <v>0</v>
      </c>
      <c r="R391" s="33">
        <f t="shared" si="59"/>
        <v>85741</v>
      </c>
      <c r="S391" s="46">
        <v>74553</v>
      </c>
      <c r="T391" s="36">
        <f t="shared" si="53"/>
        <v>0.86950000000000005</v>
      </c>
      <c r="U391" s="37">
        <f t="shared" si="54"/>
        <v>19</v>
      </c>
      <c r="V391" s="33">
        <f t="shared" si="55"/>
        <v>80837</v>
      </c>
      <c r="W391" s="37">
        <f>IF(U391&gt;$F$2,$F$2+(U391-$F$2)/2-$E$2,U391-$E$2)</f>
        <v>8</v>
      </c>
      <c r="X391" s="33">
        <f>ROUND(V391+(V391*$J$2*W391),0)</f>
        <v>87304</v>
      </c>
      <c r="Y391" s="36">
        <f t="shared" si="56"/>
        <v>0.85394712727939159</v>
      </c>
      <c r="Z391" s="31">
        <f t="shared" si="57"/>
        <v>-12751</v>
      </c>
      <c r="AA391" s="35"/>
      <c r="AB391" s="47"/>
      <c r="AC391" s="44"/>
    </row>
    <row r="392" spans="1:29" s="38" customFormat="1">
      <c r="A392" s="48" t="s">
        <v>431</v>
      </c>
      <c r="B392" s="31" t="s">
        <v>212</v>
      </c>
      <c r="C392" s="31" t="s">
        <v>199</v>
      </c>
      <c r="D392" s="45" t="s">
        <v>14</v>
      </c>
      <c r="E392" s="31"/>
      <c r="F392" s="32" t="s">
        <v>439</v>
      </c>
      <c r="G392" s="32" t="s">
        <v>722</v>
      </c>
      <c r="H392" s="32" t="s">
        <v>205</v>
      </c>
      <c r="I392" s="32" t="s">
        <v>421</v>
      </c>
      <c r="J392" s="32" t="s">
        <v>553</v>
      </c>
      <c r="K392" s="32">
        <v>61140</v>
      </c>
      <c r="L392" s="31">
        <v>2012</v>
      </c>
      <c r="M392" s="31"/>
      <c r="N392" s="31">
        <v>2005</v>
      </c>
      <c r="O392" s="33">
        <v>70124</v>
      </c>
      <c r="P392" s="34" t="s">
        <v>178</v>
      </c>
      <c r="Q392" s="35">
        <f t="shared" si="60"/>
        <v>0</v>
      </c>
      <c r="R392" s="33">
        <f t="shared" si="59"/>
        <v>70124</v>
      </c>
      <c r="S392" s="46">
        <v>59316</v>
      </c>
      <c r="T392" s="36">
        <f t="shared" si="53"/>
        <v>0.84589999999999999</v>
      </c>
      <c r="U392" s="37">
        <f t="shared" si="54"/>
        <v>7</v>
      </c>
      <c r="V392" s="33">
        <f t="shared" si="55"/>
        <v>66113</v>
      </c>
      <c r="W392" s="37">
        <f>IF(U392&gt;$F$3,$F$3-$E$3,U392-$E$3)</f>
        <v>4</v>
      </c>
      <c r="X392" s="33">
        <f>ROUND(V392+(V392*$J$3*W392),0)</f>
        <v>70080</v>
      </c>
      <c r="Y392" s="36">
        <f t="shared" si="56"/>
        <v>0.84640410958904111</v>
      </c>
      <c r="Z392" s="31">
        <f t="shared" si="57"/>
        <v>-10764</v>
      </c>
      <c r="AA392" s="35"/>
      <c r="AB392" s="47"/>
      <c r="AC392" s="44"/>
    </row>
    <row r="393" spans="1:29" s="38" customFormat="1">
      <c r="A393" s="48" t="s">
        <v>1123</v>
      </c>
      <c r="B393" s="31" t="s">
        <v>212</v>
      </c>
      <c r="C393" s="31" t="s">
        <v>199</v>
      </c>
      <c r="D393" s="45" t="s">
        <v>1124</v>
      </c>
      <c r="E393" s="31">
        <v>0.5</v>
      </c>
      <c r="F393" s="32" t="s">
        <v>1125</v>
      </c>
      <c r="G393" s="32" t="s">
        <v>722</v>
      </c>
      <c r="H393" s="32"/>
      <c r="I393" s="32" t="s">
        <v>422</v>
      </c>
      <c r="J393" s="32" t="s">
        <v>424</v>
      </c>
      <c r="K393" s="32">
        <v>61150</v>
      </c>
      <c r="L393" s="31">
        <v>2017</v>
      </c>
      <c r="M393" s="31"/>
      <c r="N393" s="31">
        <v>2017</v>
      </c>
      <c r="O393" s="33">
        <v>54550</v>
      </c>
      <c r="P393" s="34" t="s">
        <v>178</v>
      </c>
      <c r="Q393" s="35">
        <f t="shared" si="60"/>
        <v>2727.5</v>
      </c>
      <c r="R393" s="33">
        <f t="shared" si="59"/>
        <v>57277.5</v>
      </c>
      <c r="S393" s="46">
        <v>92980</v>
      </c>
      <c r="T393" s="36">
        <f t="shared" si="53"/>
        <v>1.6233</v>
      </c>
      <c r="U393" s="37">
        <f t="shared" si="54"/>
        <v>2</v>
      </c>
      <c r="V393" s="33">
        <f t="shared" si="55"/>
        <v>54001</v>
      </c>
      <c r="W393" s="37">
        <f>IF(U393&gt;$F$4,$F$4-$E$4,U393-$E$4)</f>
        <v>0</v>
      </c>
      <c r="X393" s="33">
        <f>ROUND(V393+(V393*$J$4*W393),0)</f>
        <v>54001</v>
      </c>
      <c r="Y393" s="36">
        <f t="shared" si="56"/>
        <v>1.7218199662969205</v>
      </c>
      <c r="Z393" s="31">
        <f t="shared" si="57"/>
        <v>38979</v>
      </c>
      <c r="AA393" s="35"/>
      <c r="AB393" s="47"/>
      <c r="AC393" s="44"/>
    </row>
    <row r="394" spans="1:29" s="38" customFormat="1">
      <c r="A394" s="48" t="s">
        <v>337</v>
      </c>
      <c r="B394" s="31" t="s">
        <v>212</v>
      </c>
      <c r="C394" s="31" t="s">
        <v>199</v>
      </c>
      <c r="D394" s="45" t="s">
        <v>77</v>
      </c>
      <c r="E394" s="31"/>
      <c r="F394" s="32" t="s">
        <v>436</v>
      </c>
      <c r="G394" s="32" t="s">
        <v>722</v>
      </c>
      <c r="H394" s="32" t="s">
        <v>205</v>
      </c>
      <c r="I394" s="32" t="s">
        <v>421</v>
      </c>
      <c r="J394" s="32" t="s">
        <v>426</v>
      </c>
      <c r="K394" s="32">
        <v>61120</v>
      </c>
      <c r="L394" s="31">
        <v>1997</v>
      </c>
      <c r="M394" s="31"/>
      <c r="N394" s="31">
        <v>1984</v>
      </c>
      <c r="O394" s="33">
        <v>85741</v>
      </c>
      <c r="P394" s="34" t="s">
        <v>178</v>
      </c>
      <c r="Q394" s="35">
        <f t="shared" si="60"/>
        <v>0</v>
      </c>
      <c r="R394" s="33">
        <f t="shared" si="59"/>
        <v>85741</v>
      </c>
      <c r="S394" s="46">
        <v>77525</v>
      </c>
      <c r="T394" s="36">
        <f t="shared" si="53"/>
        <v>0.9042</v>
      </c>
      <c r="U394" s="37">
        <f t="shared" si="54"/>
        <v>22</v>
      </c>
      <c r="V394" s="33">
        <f t="shared" si="55"/>
        <v>80837</v>
      </c>
      <c r="W394" s="37">
        <f>IF(U394&gt;$F$2,$F$2+(U394-$F$2)/2-$E$2,U394-$E$2)</f>
        <v>10</v>
      </c>
      <c r="X394" s="33">
        <f>ROUND(V394+(V394*$J$2*W394),0)</f>
        <v>88921</v>
      </c>
      <c r="Y394" s="36">
        <f t="shared" si="56"/>
        <v>0.87184129733133908</v>
      </c>
      <c r="Z394" s="31">
        <f t="shared" si="57"/>
        <v>-11396</v>
      </c>
      <c r="AA394" s="35"/>
      <c r="AB394" s="47"/>
      <c r="AC394" s="44"/>
    </row>
    <row r="395" spans="1:29" s="38" customFormat="1">
      <c r="A395" s="48" t="s">
        <v>604</v>
      </c>
      <c r="B395" s="31" t="s">
        <v>212</v>
      </c>
      <c r="C395" s="31" t="s">
        <v>199</v>
      </c>
      <c r="D395" s="45" t="s">
        <v>1191</v>
      </c>
      <c r="E395" s="31"/>
      <c r="F395" s="32" t="s">
        <v>439</v>
      </c>
      <c r="G395" s="32" t="s">
        <v>722</v>
      </c>
      <c r="H395" s="32"/>
      <c r="I395" s="32" t="s">
        <v>421</v>
      </c>
      <c r="J395" s="32" t="s">
        <v>553</v>
      </c>
      <c r="K395" s="32">
        <v>61140</v>
      </c>
      <c r="L395" s="31">
        <v>2018</v>
      </c>
      <c r="M395" s="31"/>
      <c r="N395" s="31">
        <v>2006</v>
      </c>
      <c r="O395" s="33">
        <v>70124</v>
      </c>
      <c r="P395" s="34" t="s">
        <v>178</v>
      </c>
      <c r="Q395" s="35">
        <f t="shared" si="60"/>
        <v>0</v>
      </c>
      <c r="R395" s="33">
        <f t="shared" si="59"/>
        <v>70124</v>
      </c>
      <c r="S395" s="46">
        <v>58563</v>
      </c>
      <c r="T395" s="36">
        <f t="shared" si="53"/>
        <v>0.83509999999999995</v>
      </c>
      <c r="U395" s="37">
        <f t="shared" si="54"/>
        <v>1</v>
      </c>
      <c r="V395" s="33">
        <f t="shared" si="55"/>
        <v>66113</v>
      </c>
      <c r="W395" s="37">
        <f>IF(U395&gt;$F$3,$F$3-$E$3,U395-$E$3)</f>
        <v>-2</v>
      </c>
      <c r="X395" s="33">
        <f>ROUND(V395+(V395*$J$3*W395),0)</f>
        <v>64130</v>
      </c>
      <c r="Y395" s="36">
        <f t="shared" si="56"/>
        <v>0.91319195384375484</v>
      </c>
      <c r="Z395" s="31">
        <f t="shared" si="57"/>
        <v>-5567</v>
      </c>
      <c r="AA395" s="35"/>
      <c r="AB395" s="47"/>
      <c r="AC395" s="44"/>
    </row>
    <row r="396" spans="1:29" s="38" customFormat="1">
      <c r="A396" s="48" t="s">
        <v>535</v>
      </c>
      <c r="B396" s="31" t="s">
        <v>213</v>
      </c>
      <c r="C396" s="31" t="s">
        <v>214</v>
      </c>
      <c r="D396" s="45" t="s">
        <v>867</v>
      </c>
      <c r="E396" s="31"/>
      <c r="F396" s="32" t="s">
        <v>448</v>
      </c>
      <c r="G396" s="32" t="s">
        <v>722</v>
      </c>
      <c r="H396" s="32" t="s">
        <v>205</v>
      </c>
      <c r="I396" s="32" t="s">
        <v>421</v>
      </c>
      <c r="J396" s="32" t="s">
        <v>426</v>
      </c>
      <c r="K396" s="32">
        <v>61120</v>
      </c>
      <c r="L396" s="31">
        <v>2015</v>
      </c>
      <c r="M396" s="31"/>
      <c r="N396" s="31">
        <v>2008</v>
      </c>
      <c r="O396" s="33">
        <v>85809</v>
      </c>
      <c r="P396" s="34" t="s">
        <v>160</v>
      </c>
      <c r="Q396" s="35">
        <f t="shared" si="60"/>
        <v>0</v>
      </c>
      <c r="R396" s="33">
        <f t="shared" si="59"/>
        <v>85809</v>
      </c>
      <c r="S396" s="46">
        <v>71457</v>
      </c>
      <c r="T396" s="36">
        <f t="shared" ref="T396:T459" si="61">IF(R396=0,0,ROUND(S396/R396,4))</f>
        <v>0.8327</v>
      </c>
      <c r="U396" s="37">
        <f t="shared" ref="U396:U459" si="62">2019-L396+M396</f>
        <v>4</v>
      </c>
      <c r="V396" s="33">
        <f t="shared" ref="V396:V459" si="63">ROUND(R396*0.9428,0)</f>
        <v>80901</v>
      </c>
      <c r="W396" s="37">
        <f>IF(U396&gt;$F$2,$F$2+(U396-$F$2)/2-$E$2,U396-$E$2)</f>
        <v>-7</v>
      </c>
      <c r="X396" s="33">
        <f>ROUND(V396+(V396*$J$2*W396),0)</f>
        <v>75238</v>
      </c>
      <c r="Y396" s="36">
        <f t="shared" ref="Y396:Y459" si="64">S396/X396</f>
        <v>0.94974613891916315</v>
      </c>
      <c r="Z396" s="31">
        <f t="shared" ref="Z396:Z459" si="65">IF(X396=0,0,+S396-X396)</f>
        <v>-3781</v>
      </c>
      <c r="AA396" s="35"/>
      <c r="AB396" s="47"/>
      <c r="AC396" s="44"/>
    </row>
    <row r="397" spans="1:29" s="38" customFormat="1">
      <c r="A397" s="48" t="s">
        <v>671</v>
      </c>
      <c r="B397" s="31" t="s">
        <v>213</v>
      </c>
      <c r="C397" s="31" t="s">
        <v>214</v>
      </c>
      <c r="D397" s="45" t="s">
        <v>700</v>
      </c>
      <c r="E397" s="31"/>
      <c r="F397" s="32" t="s">
        <v>448</v>
      </c>
      <c r="G397" s="32" t="s">
        <v>722</v>
      </c>
      <c r="H397" s="32" t="s">
        <v>205</v>
      </c>
      <c r="I397" s="32" t="s">
        <v>422</v>
      </c>
      <c r="J397" s="32" t="s">
        <v>424</v>
      </c>
      <c r="K397" s="32">
        <v>61150</v>
      </c>
      <c r="L397" s="31">
        <v>2012</v>
      </c>
      <c r="M397" s="31"/>
      <c r="N397" s="31">
        <v>2012</v>
      </c>
      <c r="O397" s="33">
        <v>60518</v>
      </c>
      <c r="P397" s="34" t="s">
        <v>160</v>
      </c>
      <c r="Q397" s="35">
        <f t="shared" si="60"/>
        <v>0</v>
      </c>
      <c r="R397" s="33">
        <f t="shared" si="59"/>
        <v>60518</v>
      </c>
      <c r="S397" s="46">
        <v>48458</v>
      </c>
      <c r="T397" s="36">
        <f t="shared" si="61"/>
        <v>0.80069999999999997</v>
      </c>
      <c r="U397" s="37">
        <f t="shared" si="62"/>
        <v>7</v>
      </c>
      <c r="V397" s="33">
        <f t="shared" si="63"/>
        <v>57056</v>
      </c>
      <c r="W397" s="37">
        <f>IF(U397&gt;$F$4,$F$4-$E$4,U397-$E$4)</f>
        <v>4</v>
      </c>
      <c r="X397" s="33">
        <f>ROUND(V397+(V397*$J$4*W397),0)</f>
        <v>60479</v>
      </c>
      <c r="Y397" s="36">
        <f t="shared" si="64"/>
        <v>0.80123679293639116</v>
      </c>
      <c r="Z397" s="31">
        <f t="shared" si="65"/>
        <v>-12021</v>
      </c>
      <c r="AA397" s="35"/>
      <c r="AB397" s="47"/>
      <c r="AC397" s="44"/>
    </row>
    <row r="398" spans="1:29" s="38" customFormat="1">
      <c r="A398" s="48" t="s">
        <v>729</v>
      </c>
      <c r="B398" s="31" t="s">
        <v>213</v>
      </c>
      <c r="C398" s="31" t="s">
        <v>214</v>
      </c>
      <c r="D398" s="45" t="s">
        <v>736</v>
      </c>
      <c r="E398" s="31"/>
      <c r="F398" s="32" t="s">
        <v>448</v>
      </c>
      <c r="G398" s="32" t="s">
        <v>722</v>
      </c>
      <c r="H398" s="32"/>
      <c r="I398" s="32" t="s">
        <v>422</v>
      </c>
      <c r="J398" s="32" t="s">
        <v>424</v>
      </c>
      <c r="K398" s="32">
        <v>61150</v>
      </c>
      <c r="L398" s="31">
        <v>2012</v>
      </c>
      <c r="M398" s="31"/>
      <c r="N398" s="31">
        <v>2012</v>
      </c>
      <c r="O398" s="33">
        <v>60518</v>
      </c>
      <c r="P398" s="34" t="s">
        <v>160</v>
      </c>
      <c r="Q398" s="35">
        <f t="shared" si="60"/>
        <v>0</v>
      </c>
      <c r="R398" s="33">
        <f t="shared" si="59"/>
        <v>60518</v>
      </c>
      <c r="S398" s="46">
        <v>48458</v>
      </c>
      <c r="T398" s="36">
        <f t="shared" si="61"/>
        <v>0.80069999999999997</v>
      </c>
      <c r="U398" s="37">
        <f t="shared" si="62"/>
        <v>7</v>
      </c>
      <c r="V398" s="33">
        <f t="shared" si="63"/>
        <v>57056</v>
      </c>
      <c r="W398" s="37">
        <f>IF(U398&gt;$F$4,$F$4-$E$4,U398-$E$4)</f>
        <v>4</v>
      </c>
      <c r="X398" s="33">
        <f>ROUND(V398+(V398*$J$4*W398),0)</f>
        <v>60479</v>
      </c>
      <c r="Y398" s="36">
        <f t="shared" si="64"/>
        <v>0.80123679293639116</v>
      </c>
      <c r="Z398" s="31">
        <f t="shared" si="65"/>
        <v>-12021</v>
      </c>
      <c r="AA398" s="35"/>
      <c r="AB398" s="47"/>
      <c r="AC398" s="44"/>
    </row>
    <row r="399" spans="1:29" s="38" customFormat="1">
      <c r="A399" s="48" t="s">
        <v>294</v>
      </c>
      <c r="B399" s="31" t="s">
        <v>213</v>
      </c>
      <c r="C399" s="31" t="s">
        <v>214</v>
      </c>
      <c r="D399" s="45" t="s">
        <v>37</v>
      </c>
      <c r="E399" s="31"/>
      <c r="F399" s="32" t="s">
        <v>448</v>
      </c>
      <c r="G399" s="32" t="s">
        <v>722</v>
      </c>
      <c r="H399" s="32"/>
      <c r="I399" s="32" t="s">
        <v>421</v>
      </c>
      <c r="J399" s="32" t="s">
        <v>553</v>
      </c>
      <c r="K399" s="32">
        <v>61140</v>
      </c>
      <c r="L399" s="31">
        <v>2013</v>
      </c>
      <c r="M399" s="31"/>
      <c r="N399" s="31">
        <v>2005</v>
      </c>
      <c r="O399" s="33">
        <v>70558</v>
      </c>
      <c r="P399" s="34" t="s">
        <v>160</v>
      </c>
      <c r="Q399" s="35">
        <f t="shared" si="60"/>
        <v>0</v>
      </c>
      <c r="R399" s="33">
        <f t="shared" si="59"/>
        <v>70558</v>
      </c>
      <c r="S399" s="46">
        <v>53064</v>
      </c>
      <c r="T399" s="36">
        <f t="shared" si="61"/>
        <v>0.75209999999999999</v>
      </c>
      <c r="U399" s="37">
        <f t="shared" si="62"/>
        <v>6</v>
      </c>
      <c r="V399" s="33">
        <f t="shared" si="63"/>
        <v>66522</v>
      </c>
      <c r="W399" s="37">
        <f>IF(U399&gt;$F$3,$F$3-$E$3,U399-$E$3)</f>
        <v>3</v>
      </c>
      <c r="X399" s="33">
        <f>ROUND(V399+(V399*$J$3*W399),0)</f>
        <v>69515</v>
      </c>
      <c r="Y399" s="36">
        <f t="shared" si="64"/>
        <v>0.76334604042293031</v>
      </c>
      <c r="Z399" s="31">
        <f t="shared" si="65"/>
        <v>-16451</v>
      </c>
      <c r="AA399" s="35"/>
      <c r="AB399" s="47"/>
      <c r="AC399" s="44"/>
    </row>
    <row r="400" spans="1:29" s="38" customFormat="1">
      <c r="A400" s="48" t="s">
        <v>461</v>
      </c>
      <c r="B400" s="31" t="s">
        <v>213</v>
      </c>
      <c r="C400" s="31" t="s">
        <v>214</v>
      </c>
      <c r="D400" s="45" t="s">
        <v>41</v>
      </c>
      <c r="E400" s="31"/>
      <c r="F400" s="32" t="s">
        <v>448</v>
      </c>
      <c r="G400" s="32" t="s">
        <v>722</v>
      </c>
      <c r="H400" s="32"/>
      <c r="I400" s="32" t="s">
        <v>420</v>
      </c>
      <c r="J400" s="32" t="s">
        <v>424</v>
      </c>
      <c r="K400" s="32">
        <v>61150</v>
      </c>
      <c r="L400" s="31">
        <v>2007</v>
      </c>
      <c r="M400" s="31"/>
      <c r="N400" s="31">
        <v>1996</v>
      </c>
      <c r="O400" s="33">
        <v>60518</v>
      </c>
      <c r="P400" s="34" t="s">
        <v>160</v>
      </c>
      <c r="Q400" s="35">
        <f t="shared" si="60"/>
        <v>0</v>
      </c>
      <c r="R400" s="33">
        <f t="shared" si="59"/>
        <v>60518</v>
      </c>
      <c r="S400" s="46">
        <v>71342</v>
      </c>
      <c r="T400" s="36">
        <f t="shared" si="61"/>
        <v>1.1789000000000001</v>
      </c>
      <c r="U400" s="37">
        <f t="shared" si="62"/>
        <v>12</v>
      </c>
      <c r="V400" s="33">
        <f t="shared" si="63"/>
        <v>57056</v>
      </c>
      <c r="W400" s="37">
        <f>IF(U400&gt;$F$4,$F$4-$E$4,U400-$E$4)</f>
        <v>4</v>
      </c>
      <c r="X400" s="33">
        <f>ROUND(V400+(V400*$J$4*W400),0)</f>
        <v>60479</v>
      </c>
      <c r="Y400" s="36">
        <f t="shared" si="64"/>
        <v>1.179616065080441</v>
      </c>
      <c r="Z400" s="31">
        <f t="shared" si="65"/>
        <v>10863</v>
      </c>
      <c r="AA400" s="35"/>
      <c r="AB400" s="47"/>
      <c r="AC400" s="44"/>
    </row>
    <row r="401" spans="1:29" s="38" customFormat="1">
      <c r="A401" s="48" t="s">
        <v>1072</v>
      </c>
      <c r="B401" s="31" t="s">
        <v>213</v>
      </c>
      <c r="C401" s="31" t="s">
        <v>214</v>
      </c>
      <c r="D401" s="45" t="s">
        <v>1073</v>
      </c>
      <c r="E401" s="31"/>
      <c r="F401" s="32" t="s">
        <v>448</v>
      </c>
      <c r="G401" s="32" t="s">
        <v>722</v>
      </c>
      <c r="H401" s="32"/>
      <c r="I401" s="32" t="s">
        <v>422</v>
      </c>
      <c r="J401" s="32" t="s">
        <v>424</v>
      </c>
      <c r="K401" s="32">
        <v>61150</v>
      </c>
      <c r="L401" s="31">
        <v>2017</v>
      </c>
      <c r="M401" s="31"/>
      <c r="N401" s="31">
        <v>2017</v>
      </c>
      <c r="O401" s="33">
        <v>60518</v>
      </c>
      <c r="P401" s="34" t="s">
        <v>160</v>
      </c>
      <c r="Q401" s="35">
        <f t="shared" si="60"/>
        <v>0</v>
      </c>
      <c r="R401" s="33">
        <f t="shared" si="59"/>
        <v>60518</v>
      </c>
      <c r="S401" s="46">
        <v>46615</v>
      </c>
      <c r="T401" s="36">
        <f t="shared" si="61"/>
        <v>0.77029999999999998</v>
      </c>
      <c r="U401" s="37">
        <f t="shared" si="62"/>
        <v>2</v>
      </c>
      <c r="V401" s="33">
        <f t="shared" si="63"/>
        <v>57056</v>
      </c>
      <c r="W401" s="37">
        <f>IF(U401&gt;$F$4,$F$4-$E$4,U401-$E$4)</f>
        <v>0</v>
      </c>
      <c r="X401" s="33">
        <f>ROUND(V401+(V401*$J$4*W401),0)</f>
        <v>57056</v>
      </c>
      <c r="Y401" s="36">
        <f t="shared" si="64"/>
        <v>0.8170043466068424</v>
      </c>
      <c r="Z401" s="31">
        <f t="shared" si="65"/>
        <v>-10441</v>
      </c>
      <c r="AA401" s="35"/>
      <c r="AB401" s="47"/>
      <c r="AC401" s="44"/>
    </row>
    <row r="402" spans="1:29" s="38" customFormat="1">
      <c r="A402" s="48" t="s">
        <v>1082</v>
      </c>
      <c r="B402" s="31" t="s">
        <v>213</v>
      </c>
      <c r="C402" s="31" t="s">
        <v>214</v>
      </c>
      <c r="D402" s="45" t="s">
        <v>1083</v>
      </c>
      <c r="E402" s="31"/>
      <c r="F402" s="32" t="s">
        <v>448</v>
      </c>
      <c r="G402" s="32" t="s">
        <v>722</v>
      </c>
      <c r="H402" s="32" t="s">
        <v>205</v>
      </c>
      <c r="I402" s="32" t="s">
        <v>422</v>
      </c>
      <c r="J402" s="32" t="s">
        <v>424</v>
      </c>
      <c r="K402" s="32">
        <v>61150</v>
      </c>
      <c r="L402" s="31">
        <v>2017</v>
      </c>
      <c r="M402" s="31"/>
      <c r="N402" s="31">
        <v>2017</v>
      </c>
      <c r="O402" s="33">
        <v>60518</v>
      </c>
      <c r="P402" s="34" t="s">
        <v>160</v>
      </c>
      <c r="Q402" s="35">
        <f t="shared" si="60"/>
        <v>0</v>
      </c>
      <c r="R402" s="33">
        <f t="shared" si="59"/>
        <v>60518</v>
      </c>
      <c r="S402" s="46">
        <v>44983</v>
      </c>
      <c r="T402" s="36">
        <f t="shared" si="61"/>
        <v>0.74329999999999996</v>
      </c>
      <c r="U402" s="37">
        <f t="shared" si="62"/>
        <v>2</v>
      </c>
      <c r="V402" s="33">
        <f t="shared" si="63"/>
        <v>57056</v>
      </c>
      <c r="W402" s="37">
        <f>IF(U402&gt;$F$4,$F$4-$E$4,U402-$E$4)</f>
        <v>0</v>
      </c>
      <c r="X402" s="33">
        <f>ROUND(V402+(V402*$J$4*W402),0)</f>
        <v>57056</v>
      </c>
      <c r="Y402" s="36">
        <f t="shared" si="64"/>
        <v>0.78840086932136844</v>
      </c>
      <c r="Z402" s="31">
        <f t="shared" si="65"/>
        <v>-12073</v>
      </c>
      <c r="AA402" s="35"/>
      <c r="AB402" s="47"/>
      <c r="AC402" s="44"/>
    </row>
    <row r="403" spans="1:29" s="38" customFormat="1">
      <c r="A403" s="48" t="s">
        <v>317</v>
      </c>
      <c r="B403" s="31" t="s">
        <v>213</v>
      </c>
      <c r="C403" s="31" t="s">
        <v>214</v>
      </c>
      <c r="D403" s="45" t="s">
        <v>61</v>
      </c>
      <c r="E403" s="31"/>
      <c r="F403" s="32" t="s">
        <v>435</v>
      </c>
      <c r="G403" s="32" t="s">
        <v>722</v>
      </c>
      <c r="H403" s="32"/>
      <c r="I403" s="32" t="s">
        <v>421</v>
      </c>
      <c r="J403" s="32" t="s">
        <v>426</v>
      </c>
      <c r="K403" s="32">
        <v>61120</v>
      </c>
      <c r="L403" s="31">
        <v>2004</v>
      </c>
      <c r="M403" s="31"/>
      <c r="N403" s="31">
        <v>1994</v>
      </c>
      <c r="O403" s="33">
        <v>85809</v>
      </c>
      <c r="P403" s="34" t="s">
        <v>160</v>
      </c>
      <c r="Q403" s="35">
        <f t="shared" si="60"/>
        <v>0</v>
      </c>
      <c r="R403" s="33">
        <f t="shared" si="59"/>
        <v>85809</v>
      </c>
      <c r="S403" s="46">
        <v>75254</v>
      </c>
      <c r="T403" s="36">
        <f t="shared" si="61"/>
        <v>0.877</v>
      </c>
      <c r="U403" s="37">
        <f t="shared" si="62"/>
        <v>15</v>
      </c>
      <c r="V403" s="33">
        <f t="shared" si="63"/>
        <v>80901</v>
      </c>
      <c r="W403" s="37">
        <f>IF(U403&gt;$F$2,$F$2+(U403-$F$2)/2-$E$2,U403-$E$2)</f>
        <v>4</v>
      </c>
      <c r="X403" s="33">
        <f>ROUND(V403+(V403*$J$2*W403),0)</f>
        <v>84137</v>
      </c>
      <c r="Y403" s="36">
        <f t="shared" si="64"/>
        <v>0.89442219237671894</v>
      </c>
      <c r="Z403" s="31">
        <f t="shared" si="65"/>
        <v>-8883</v>
      </c>
      <c r="AA403" s="35"/>
      <c r="AB403" s="47"/>
      <c r="AC403" s="44"/>
    </row>
    <row r="404" spans="1:29" s="38" customFormat="1">
      <c r="A404" s="48" t="s">
        <v>363</v>
      </c>
      <c r="B404" s="31" t="s">
        <v>213</v>
      </c>
      <c r="C404" s="31" t="s">
        <v>214</v>
      </c>
      <c r="D404" s="45" t="s">
        <v>98</v>
      </c>
      <c r="E404" s="31"/>
      <c r="F404" s="32" t="s">
        <v>435</v>
      </c>
      <c r="G404" s="32" t="s">
        <v>722</v>
      </c>
      <c r="H404" s="32" t="s">
        <v>205</v>
      </c>
      <c r="I404" s="32" t="s">
        <v>421</v>
      </c>
      <c r="J404" s="32" t="s">
        <v>553</v>
      </c>
      <c r="K404" s="32">
        <v>61140</v>
      </c>
      <c r="L404" s="31">
        <v>2007</v>
      </c>
      <c r="M404" s="31"/>
      <c r="N404" s="31">
        <v>2000</v>
      </c>
      <c r="O404" s="33">
        <v>70558</v>
      </c>
      <c r="P404" s="34" t="s">
        <v>160</v>
      </c>
      <c r="Q404" s="35">
        <f t="shared" si="60"/>
        <v>0</v>
      </c>
      <c r="R404" s="33">
        <f t="shared" si="59"/>
        <v>70558</v>
      </c>
      <c r="S404" s="46">
        <v>71885</v>
      </c>
      <c r="T404" s="36">
        <f t="shared" si="61"/>
        <v>1.0187999999999999</v>
      </c>
      <c r="U404" s="37">
        <f t="shared" si="62"/>
        <v>12</v>
      </c>
      <c r="V404" s="33">
        <f t="shared" si="63"/>
        <v>66522</v>
      </c>
      <c r="W404" s="37">
        <f>IF(U404&gt;$F$3,$F$3-$E$3,U404-$E$3)</f>
        <v>4</v>
      </c>
      <c r="X404" s="33">
        <f>ROUND(V404+(V404*$J$3*W404),0)</f>
        <v>70513</v>
      </c>
      <c r="Y404" s="36">
        <f t="shared" si="64"/>
        <v>1.0194574050175145</v>
      </c>
      <c r="Z404" s="31">
        <f t="shared" si="65"/>
        <v>1372</v>
      </c>
      <c r="AA404" s="35"/>
      <c r="AB404" s="47"/>
      <c r="AC404" s="44"/>
    </row>
    <row r="405" spans="1:29" s="38" customFormat="1">
      <c r="A405" s="48" t="s">
        <v>1287</v>
      </c>
      <c r="B405" s="31" t="s">
        <v>213</v>
      </c>
      <c r="C405" s="31" t="s">
        <v>214</v>
      </c>
      <c r="D405" s="45" t="s">
        <v>1289</v>
      </c>
      <c r="E405" s="31"/>
      <c r="F405" s="32" t="s">
        <v>448</v>
      </c>
      <c r="G405" s="32" t="s">
        <v>722</v>
      </c>
      <c r="H405" s="32" t="s">
        <v>205</v>
      </c>
      <c r="I405" s="32" t="s">
        <v>422</v>
      </c>
      <c r="J405" s="32" t="s">
        <v>424</v>
      </c>
      <c r="K405" s="32">
        <v>61150</v>
      </c>
      <c r="L405" s="31">
        <v>2018</v>
      </c>
      <c r="M405" s="31">
        <v>1</v>
      </c>
      <c r="N405" s="31">
        <v>2018</v>
      </c>
      <c r="O405" s="33">
        <v>60518</v>
      </c>
      <c r="P405" s="34" t="s">
        <v>160</v>
      </c>
      <c r="Q405" s="35">
        <f t="shared" si="60"/>
        <v>0</v>
      </c>
      <c r="R405" s="33">
        <f t="shared" si="59"/>
        <v>60518</v>
      </c>
      <c r="S405" s="46">
        <v>47541</v>
      </c>
      <c r="T405" s="36">
        <f t="shared" si="61"/>
        <v>0.78559999999999997</v>
      </c>
      <c r="U405" s="37">
        <f t="shared" si="62"/>
        <v>2</v>
      </c>
      <c r="V405" s="33">
        <f t="shared" si="63"/>
        <v>57056</v>
      </c>
      <c r="W405" s="37">
        <f>IF(U405&gt;$F$4,$F$4-$E$4,U405-$E$4)</f>
        <v>0</v>
      </c>
      <c r="X405" s="33">
        <f>ROUND(V405+(V405*$J$4*W405),0)</f>
        <v>57056</v>
      </c>
      <c r="Y405" s="36">
        <f t="shared" si="64"/>
        <v>0.8332340157038699</v>
      </c>
      <c r="Z405" s="31">
        <f t="shared" si="65"/>
        <v>-9515</v>
      </c>
      <c r="AA405" s="35"/>
      <c r="AB405" s="47"/>
      <c r="AC405" s="44"/>
    </row>
    <row r="406" spans="1:29" s="38" customFormat="1">
      <c r="A406" s="48" t="s">
        <v>1288</v>
      </c>
      <c r="B406" s="31" t="s">
        <v>213</v>
      </c>
      <c r="C406" s="31" t="s">
        <v>214</v>
      </c>
      <c r="D406" s="45" t="s">
        <v>1290</v>
      </c>
      <c r="E406" s="31"/>
      <c r="F406" s="32" t="s">
        <v>448</v>
      </c>
      <c r="G406" s="32" t="s">
        <v>722</v>
      </c>
      <c r="H406" s="32" t="s">
        <v>205</v>
      </c>
      <c r="I406" s="32" t="s">
        <v>422</v>
      </c>
      <c r="J406" s="32" t="s">
        <v>424</v>
      </c>
      <c r="K406" s="32">
        <v>61150</v>
      </c>
      <c r="L406" s="31">
        <v>2018</v>
      </c>
      <c r="M406" s="31">
        <v>1</v>
      </c>
      <c r="N406" s="31">
        <v>2018</v>
      </c>
      <c r="O406" s="33">
        <v>60518</v>
      </c>
      <c r="P406" s="34" t="s">
        <v>160</v>
      </c>
      <c r="Q406" s="35">
        <f t="shared" si="60"/>
        <v>0</v>
      </c>
      <c r="R406" s="33">
        <f t="shared" si="59"/>
        <v>60518</v>
      </c>
      <c r="S406" s="46">
        <v>46721</v>
      </c>
      <c r="T406" s="36">
        <f t="shared" si="61"/>
        <v>0.77200000000000002</v>
      </c>
      <c r="U406" s="37">
        <f t="shared" si="62"/>
        <v>2</v>
      </c>
      <c r="V406" s="33">
        <f t="shared" si="63"/>
        <v>57056</v>
      </c>
      <c r="W406" s="37">
        <f>IF(U406&gt;$F$4,$F$4-$E$4,U406-$E$4)</f>
        <v>0</v>
      </c>
      <c r="X406" s="33">
        <f>ROUND(V406+(V406*$J$4*W406),0)</f>
        <v>57056</v>
      </c>
      <c r="Y406" s="36">
        <f t="shared" si="64"/>
        <v>0.81886217049915877</v>
      </c>
      <c r="Z406" s="31">
        <f t="shared" si="65"/>
        <v>-10335</v>
      </c>
      <c r="AA406" s="35"/>
      <c r="AB406" s="47"/>
      <c r="AC406" s="44"/>
    </row>
    <row r="407" spans="1:29" s="38" customFormat="1">
      <c r="A407" s="48" t="s">
        <v>1293</v>
      </c>
      <c r="B407" s="31" t="s">
        <v>229</v>
      </c>
      <c r="C407" s="31" t="s">
        <v>232</v>
      </c>
      <c r="D407" s="45" t="s">
        <v>1294</v>
      </c>
      <c r="E407" s="31"/>
      <c r="F407" s="32" t="s">
        <v>435</v>
      </c>
      <c r="G407" s="32" t="s">
        <v>722</v>
      </c>
      <c r="H407" s="32" t="s">
        <v>205</v>
      </c>
      <c r="I407" s="32" t="s">
        <v>422</v>
      </c>
      <c r="J407" s="32" t="s">
        <v>424</v>
      </c>
      <c r="K407" s="32">
        <v>61150</v>
      </c>
      <c r="L407" s="31">
        <v>2018</v>
      </c>
      <c r="M407" s="31"/>
      <c r="N407" s="31">
        <v>2018</v>
      </c>
      <c r="O407" s="33">
        <v>60842</v>
      </c>
      <c r="P407" s="34" t="s">
        <v>174</v>
      </c>
      <c r="Q407" s="35">
        <f t="shared" si="60"/>
        <v>0</v>
      </c>
      <c r="R407" s="33">
        <f t="shared" si="59"/>
        <v>60842</v>
      </c>
      <c r="S407" s="46">
        <v>55500</v>
      </c>
      <c r="T407" s="36">
        <f t="shared" si="61"/>
        <v>0.91220000000000001</v>
      </c>
      <c r="U407" s="37">
        <f t="shared" si="62"/>
        <v>1</v>
      </c>
      <c r="V407" s="33">
        <f t="shared" si="63"/>
        <v>57362</v>
      </c>
      <c r="W407" s="37">
        <f>IF(U407&gt;$F$4,$F$4-$E$4,U407-$E$4)</f>
        <v>-1</v>
      </c>
      <c r="X407" s="33">
        <f>ROUND(V407+(V407*$J$4*W407),0)</f>
        <v>56502</v>
      </c>
      <c r="Y407" s="36">
        <f t="shared" si="64"/>
        <v>0.98226611447382395</v>
      </c>
      <c r="Z407" s="31">
        <f t="shared" si="65"/>
        <v>-1002</v>
      </c>
      <c r="AA407" s="35"/>
      <c r="AB407" s="47"/>
      <c r="AC407" s="44"/>
    </row>
    <row r="408" spans="1:29" s="38" customFormat="1">
      <c r="A408" s="48" t="s">
        <v>644</v>
      </c>
      <c r="B408" s="31" t="s">
        <v>229</v>
      </c>
      <c r="C408" s="31" t="s">
        <v>232</v>
      </c>
      <c r="D408" s="45" t="s">
        <v>756</v>
      </c>
      <c r="E408" s="31"/>
      <c r="F408" s="32" t="s">
        <v>435</v>
      </c>
      <c r="G408" s="32" t="s">
        <v>722</v>
      </c>
      <c r="H408" s="32"/>
      <c r="I408" s="32" t="s">
        <v>421</v>
      </c>
      <c r="J408" s="32" t="s">
        <v>553</v>
      </c>
      <c r="K408" s="32">
        <v>61140</v>
      </c>
      <c r="L408" s="31">
        <v>2017</v>
      </c>
      <c r="M408" s="31"/>
      <c r="N408" s="31">
        <v>2011</v>
      </c>
      <c r="O408" s="33">
        <v>70714</v>
      </c>
      <c r="P408" s="34" t="s">
        <v>174</v>
      </c>
      <c r="Q408" s="35">
        <f t="shared" si="60"/>
        <v>0</v>
      </c>
      <c r="R408" s="33">
        <f t="shared" si="59"/>
        <v>70714</v>
      </c>
      <c r="S408" s="46">
        <v>60959</v>
      </c>
      <c r="T408" s="36">
        <f t="shared" si="61"/>
        <v>0.86199999999999999</v>
      </c>
      <c r="U408" s="37">
        <f t="shared" si="62"/>
        <v>2</v>
      </c>
      <c r="V408" s="33">
        <f t="shared" si="63"/>
        <v>66669</v>
      </c>
      <c r="W408" s="37">
        <f>IF(U408&gt;$F$3,$F$3-$E$3,U408-$E$3)</f>
        <v>-1</v>
      </c>
      <c r="X408" s="33">
        <f>ROUND(V408+(V408*$J$3*W408),0)</f>
        <v>65669</v>
      </c>
      <c r="Y408" s="36">
        <f t="shared" si="64"/>
        <v>0.92827666022019517</v>
      </c>
      <c r="Z408" s="31">
        <f t="shared" si="65"/>
        <v>-4710</v>
      </c>
      <c r="AA408" s="35"/>
      <c r="AB408" s="47"/>
      <c r="AC408" s="44"/>
    </row>
    <row r="409" spans="1:29" s="38" customFormat="1">
      <c r="A409" s="48" t="s">
        <v>411</v>
      </c>
      <c r="B409" s="31" t="s">
        <v>229</v>
      </c>
      <c r="C409" s="31" t="s">
        <v>232</v>
      </c>
      <c r="D409" s="45" t="s">
        <v>865</v>
      </c>
      <c r="E409" s="31"/>
      <c r="F409" s="32" t="s">
        <v>435</v>
      </c>
      <c r="G409" s="32" t="s">
        <v>722</v>
      </c>
      <c r="H409" s="32" t="s">
        <v>205</v>
      </c>
      <c r="I409" s="32" t="s">
        <v>421</v>
      </c>
      <c r="J409" s="32" t="s">
        <v>426</v>
      </c>
      <c r="K409" s="32">
        <v>61120</v>
      </c>
      <c r="L409" s="31">
        <v>2004</v>
      </c>
      <c r="M409" s="31"/>
      <c r="N409" s="31">
        <v>1995</v>
      </c>
      <c r="O409" s="33">
        <v>89144</v>
      </c>
      <c r="P409" s="34" t="s">
        <v>174</v>
      </c>
      <c r="Q409" s="35">
        <f t="shared" si="60"/>
        <v>0</v>
      </c>
      <c r="R409" s="33">
        <f t="shared" si="59"/>
        <v>89144</v>
      </c>
      <c r="S409" s="46">
        <v>84161</v>
      </c>
      <c r="T409" s="36">
        <f t="shared" si="61"/>
        <v>0.94410000000000005</v>
      </c>
      <c r="U409" s="37">
        <f t="shared" si="62"/>
        <v>15</v>
      </c>
      <c r="V409" s="33">
        <f t="shared" si="63"/>
        <v>84045</v>
      </c>
      <c r="W409" s="37">
        <f>IF(U409&gt;$F$2,$F$2+(U409-$F$2)/2-$E$2,U409-$E$2)</f>
        <v>4</v>
      </c>
      <c r="X409" s="33">
        <f>ROUND(V409+(V409*$J$2*W409),0)</f>
        <v>87407</v>
      </c>
      <c r="Y409" s="36">
        <f t="shared" si="64"/>
        <v>0.96286338622764767</v>
      </c>
      <c r="Z409" s="31">
        <f t="shared" si="65"/>
        <v>-3246</v>
      </c>
      <c r="AA409" s="35"/>
      <c r="AB409" s="47"/>
      <c r="AC409" s="44"/>
    </row>
    <row r="410" spans="1:29" s="38" customFormat="1">
      <c r="A410" s="48" t="s">
        <v>1155</v>
      </c>
      <c r="B410" s="31" t="s">
        <v>229</v>
      </c>
      <c r="C410" s="31" t="s">
        <v>232</v>
      </c>
      <c r="D410" s="45" t="s">
        <v>1157</v>
      </c>
      <c r="E410" s="31"/>
      <c r="F410" s="32" t="s">
        <v>435</v>
      </c>
      <c r="G410" s="32" t="s">
        <v>722</v>
      </c>
      <c r="H410" s="32"/>
      <c r="I410" s="32" t="s">
        <v>422</v>
      </c>
      <c r="J410" s="32" t="s">
        <v>424</v>
      </c>
      <c r="K410" s="32">
        <v>61150</v>
      </c>
      <c r="L410" s="31">
        <v>2017</v>
      </c>
      <c r="M410" s="31"/>
      <c r="N410" s="31">
        <v>2017</v>
      </c>
      <c r="O410" s="33">
        <v>60842</v>
      </c>
      <c r="P410" s="34" t="s">
        <v>174</v>
      </c>
      <c r="Q410" s="35">
        <f t="shared" si="60"/>
        <v>0</v>
      </c>
      <c r="R410" s="33">
        <f t="shared" si="59"/>
        <v>60842</v>
      </c>
      <c r="S410" s="46">
        <v>56155</v>
      </c>
      <c r="T410" s="36">
        <f t="shared" si="61"/>
        <v>0.92300000000000004</v>
      </c>
      <c r="U410" s="37">
        <f t="shared" si="62"/>
        <v>2</v>
      </c>
      <c r="V410" s="33">
        <f t="shared" si="63"/>
        <v>57362</v>
      </c>
      <c r="W410" s="37">
        <f>IF(U410&gt;$F$4,$F$4-$E$4,U410-$E$4)</f>
        <v>0</v>
      </c>
      <c r="X410" s="33">
        <f>ROUND(V410+(V410*$J$4*W410),0)</f>
        <v>57362</v>
      </c>
      <c r="Y410" s="36">
        <f t="shared" si="64"/>
        <v>0.97895819532094419</v>
      </c>
      <c r="Z410" s="31">
        <f t="shared" si="65"/>
        <v>-1207</v>
      </c>
      <c r="AA410" s="35"/>
      <c r="AB410" s="47"/>
      <c r="AC410" s="44"/>
    </row>
    <row r="411" spans="1:29" s="38" customFormat="1">
      <c r="A411" s="48" t="s">
        <v>356</v>
      </c>
      <c r="B411" s="31" t="s">
        <v>229</v>
      </c>
      <c r="C411" s="31" t="s">
        <v>232</v>
      </c>
      <c r="D411" s="45" t="s">
        <v>93</v>
      </c>
      <c r="E411" s="31"/>
      <c r="F411" s="32" t="s">
        <v>435</v>
      </c>
      <c r="G411" s="32" t="s">
        <v>722</v>
      </c>
      <c r="H411" s="32" t="s">
        <v>205</v>
      </c>
      <c r="I411" s="32" t="s">
        <v>421</v>
      </c>
      <c r="J411" s="32" t="s">
        <v>426</v>
      </c>
      <c r="K411" s="32">
        <v>61120</v>
      </c>
      <c r="L411" s="31">
        <v>2009</v>
      </c>
      <c r="M411" s="31"/>
      <c r="N411" s="31">
        <v>1999</v>
      </c>
      <c r="O411" s="33">
        <v>89144</v>
      </c>
      <c r="P411" s="34" t="s">
        <v>174</v>
      </c>
      <c r="Q411" s="35">
        <f t="shared" si="60"/>
        <v>0</v>
      </c>
      <c r="R411" s="33">
        <f t="shared" si="59"/>
        <v>89144</v>
      </c>
      <c r="S411" s="46">
        <v>77521</v>
      </c>
      <c r="T411" s="36">
        <f t="shared" si="61"/>
        <v>0.86960000000000004</v>
      </c>
      <c r="U411" s="37">
        <f t="shared" si="62"/>
        <v>10</v>
      </c>
      <c r="V411" s="33">
        <f t="shared" si="63"/>
        <v>84045</v>
      </c>
      <c r="W411" s="37">
        <f>IF(U411&gt;$F$2,$F$2+(U411-$F$2)/2-$E$2,U411-$E$2)</f>
        <v>-1</v>
      </c>
      <c r="X411" s="33">
        <f>ROUND(V411+(V411*$J$2*W411),0)</f>
        <v>83205</v>
      </c>
      <c r="Y411" s="36">
        <f t="shared" si="64"/>
        <v>0.93168679766840934</v>
      </c>
      <c r="Z411" s="31">
        <f t="shared" si="65"/>
        <v>-5684</v>
      </c>
      <c r="AA411" s="35"/>
      <c r="AB411" s="47"/>
      <c r="AC411" s="44"/>
    </row>
    <row r="412" spans="1:29" s="38" customFormat="1">
      <c r="A412" s="48" t="s">
        <v>369</v>
      </c>
      <c r="B412" s="31" t="s">
        <v>229</v>
      </c>
      <c r="C412" s="31" t="s">
        <v>232</v>
      </c>
      <c r="D412" s="45" t="s">
        <v>104</v>
      </c>
      <c r="E412" s="31"/>
      <c r="F412" s="32" t="s">
        <v>435</v>
      </c>
      <c r="G412" s="32" t="s">
        <v>722</v>
      </c>
      <c r="H412" s="32"/>
      <c r="I412" s="32" t="s">
        <v>421</v>
      </c>
      <c r="J412" s="32" t="s">
        <v>553</v>
      </c>
      <c r="K412" s="32">
        <v>61140</v>
      </c>
      <c r="L412" s="31">
        <v>1997</v>
      </c>
      <c r="M412" s="31"/>
      <c r="N412" s="31">
        <v>1993</v>
      </c>
      <c r="O412" s="33">
        <v>70714</v>
      </c>
      <c r="P412" s="34" t="s">
        <v>174</v>
      </c>
      <c r="Q412" s="35">
        <f t="shared" si="60"/>
        <v>0</v>
      </c>
      <c r="R412" s="33">
        <f t="shared" si="59"/>
        <v>70714</v>
      </c>
      <c r="S412" s="46">
        <v>66084</v>
      </c>
      <c r="T412" s="36">
        <f t="shared" si="61"/>
        <v>0.9345</v>
      </c>
      <c r="U412" s="37">
        <f t="shared" si="62"/>
        <v>22</v>
      </c>
      <c r="V412" s="33">
        <f t="shared" si="63"/>
        <v>66669</v>
      </c>
      <c r="W412" s="37">
        <f>IF(U412&gt;$F$3,$F$3-$E$3,U412-$E$3)</f>
        <v>4</v>
      </c>
      <c r="X412" s="33">
        <f>ROUND(V412+(V412*$J$3*W412),0)</f>
        <v>70669</v>
      </c>
      <c r="Y412" s="36">
        <f t="shared" si="64"/>
        <v>0.93512006679024751</v>
      </c>
      <c r="Z412" s="31">
        <f t="shared" si="65"/>
        <v>-4585</v>
      </c>
      <c r="AA412" s="35"/>
      <c r="AB412" s="47"/>
      <c r="AC412" s="44"/>
    </row>
    <row r="413" spans="1:29" s="38" customFormat="1">
      <c r="A413" s="48" t="s">
        <v>598</v>
      </c>
      <c r="B413" s="31" t="s">
        <v>229</v>
      </c>
      <c r="C413" s="31" t="s">
        <v>232</v>
      </c>
      <c r="D413" s="45" t="s">
        <v>599</v>
      </c>
      <c r="E413" s="31"/>
      <c r="F413" s="32" t="s">
        <v>435</v>
      </c>
      <c r="G413" s="32" t="s">
        <v>722</v>
      </c>
      <c r="H413" s="32" t="s">
        <v>205</v>
      </c>
      <c r="I413" s="32" t="s">
        <v>421</v>
      </c>
      <c r="J413" s="32" t="s">
        <v>553</v>
      </c>
      <c r="K413" s="32">
        <v>61140</v>
      </c>
      <c r="L413" s="31">
        <v>2015</v>
      </c>
      <c r="M413" s="31"/>
      <c r="N413" s="31">
        <v>2008</v>
      </c>
      <c r="O413" s="33">
        <v>70714</v>
      </c>
      <c r="P413" s="34" t="s">
        <v>174</v>
      </c>
      <c r="Q413" s="35">
        <f t="shared" si="60"/>
        <v>0</v>
      </c>
      <c r="R413" s="33">
        <f t="shared" si="59"/>
        <v>70714</v>
      </c>
      <c r="S413" s="46">
        <v>62975</v>
      </c>
      <c r="T413" s="36">
        <f t="shared" si="61"/>
        <v>0.89059999999999995</v>
      </c>
      <c r="U413" s="37">
        <f t="shared" si="62"/>
        <v>4</v>
      </c>
      <c r="V413" s="33">
        <f t="shared" si="63"/>
        <v>66669</v>
      </c>
      <c r="W413" s="37">
        <f>IF(U413&gt;$F$3,$F$3-$E$3,U413-$E$3)</f>
        <v>1</v>
      </c>
      <c r="X413" s="33">
        <f>ROUND(V413+(V413*$J$3*W413),0)</f>
        <v>67669</v>
      </c>
      <c r="Y413" s="36">
        <f t="shared" si="64"/>
        <v>0.93063293383971979</v>
      </c>
      <c r="Z413" s="31">
        <f t="shared" si="65"/>
        <v>-4694</v>
      </c>
      <c r="AA413" s="35"/>
      <c r="AB413" s="47"/>
      <c r="AC413" s="44"/>
    </row>
    <row r="414" spans="1:29" s="38" customFormat="1">
      <c r="A414" s="48" t="s">
        <v>1156</v>
      </c>
      <c r="B414" s="31" t="s">
        <v>229</v>
      </c>
      <c r="C414" s="31" t="s">
        <v>232</v>
      </c>
      <c r="D414" s="45" t="s">
        <v>1158</v>
      </c>
      <c r="E414" s="31"/>
      <c r="F414" s="32" t="s">
        <v>435</v>
      </c>
      <c r="G414" s="32" t="s">
        <v>722</v>
      </c>
      <c r="H414" s="32"/>
      <c r="I414" s="32" t="s">
        <v>422</v>
      </c>
      <c r="J414" s="32" t="s">
        <v>424</v>
      </c>
      <c r="K414" s="32">
        <v>61150</v>
      </c>
      <c r="L414" s="31">
        <v>2017</v>
      </c>
      <c r="M414" s="31">
        <v>1</v>
      </c>
      <c r="N414" s="31">
        <v>2017</v>
      </c>
      <c r="O414" s="33">
        <v>60842</v>
      </c>
      <c r="P414" s="34" t="s">
        <v>174</v>
      </c>
      <c r="Q414" s="35">
        <f t="shared" si="60"/>
        <v>0</v>
      </c>
      <c r="R414" s="33">
        <f t="shared" si="59"/>
        <v>60842</v>
      </c>
      <c r="S414" s="46">
        <v>55645</v>
      </c>
      <c r="T414" s="36">
        <f t="shared" si="61"/>
        <v>0.91459999999999997</v>
      </c>
      <c r="U414" s="37">
        <f t="shared" si="62"/>
        <v>3</v>
      </c>
      <c r="V414" s="33">
        <f t="shared" si="63"/>
        <v>57362</v>
      </c>
      <c r="W414" s="37">
        <f>IF(U414&gt;$F$4,$F$4-$E$4,U414-$E$4)</f>
        <v>1</v>
      </c>
      <c r="X414" s="33">
        <f>ROUND(V414+(V414*$J$4*W414),0)</f>
        <v>58222</v>
      </c>
      <c r="Y414" s="36">
        <f t="shared" si="64"/>
        <v>0.95573838068084227</v>
      </c>
      <c r="Z414" s="31">
        <f t="shared" si="65"/>
        <v>-2577</v>
      </c>
      <c r="AA414" s="35"/>
      <c r="AB414" s="47"/>
      <c r="AC414" s="44"/>
    </row>
    <row r="415" spans="1:29" s="38" customFormat="1">
      <c r="A415" s="48" t="s">
        <v>250</v>
      </c>
      <c r="B415" s="31" t="s">
        <v>229</v>
      </c>
      <c r="C415" s="31" t="s">
        <v>231</v>
      </c>
      <c r="D415" s="45" t="s">
        <v>508</v>
      </c>
      <c r="E415" s="31"/>
      <c r="F415" s="32" t="s">
        <v>435</v>
      </c>
      <c r="G415" s="32" t="s">
        <v>722</v>
      </c>
      <c r="H415" s="32"/>
      <c r="I415" s="32" t="s">
        <v>421</v>
      </c>
      <c r="J415" s="32" t="s">
        <v>426</v>
      </c>
      <c r="K415" s="32">
        <v>61120</v>
      </c>
      <c r="L415" s="31">
        <v>2014</v>
      </c>
      <c r="M415" s="31"/>
      <c r="N415" s="31">
        <v>1999</v>
      </c>
      <c r="O415" s="33">
        <v>92868</v>
      </c>
      <c r="P415" s="34" t="s">
        <v>170</v>
      </c>
      <c r="Q415" s="35">
        <f t="shared" si="60"/>
        <v>0</v>
      </c>
      <c r="R415" s="33">
        <f t="shared" si="59"/>
        <v>92868</v>
      </c>
      <c r="S415" s="46">
        <v>78798</v>
      </c>
      <c r="T415" s="36">
        <f t="shared" si="61"/>
        <v>0.84850000000000003</v>
      </c>
      <c r="U415" s="37">
        <f t="shared" si="62"/>
        <v>5</v>
      </c>
      <c r="V415" s="33">
        <f t="shared" si="63"/>
        <v>87556</v>
      </c>
      <c r="W415" s="37">
        <f>IF(U415&gt;$F$2,$F$2+(U415-$F$2)/2-$E$2,U415-$E$2)</f>
        <v>-6</v>
      </c>
      <c r="X415" s="33">
        <f>ROUND(V415+(V415*$J$2*W415),0)</f>
        <v>82303</v>
      </c>
      <c r="Y415" s="36">
        <f t="shared" si="64"/>
        <v>0.95741346001968342</v>
      </c>
      <c r="Z415" s="31">
        <f t="shared" si="65"/>
        <v>-3505</v>
      </c>
      <c r="AA415" s="35"/>
      <c r="AB415" s="47"/>
      <c r="AC415" s="44"/>
    </row>
    <row r="416" spans="1:29" s="38" customFormat="1">
      <c r="A416" s="48" t="s">
        <v>812</v>
      </c>
      <c r="B416" s="31" t="s">
        <v>229</v>
      </c>
      <c r="C416" s="31" t="s">
        <v>231</v>
      </c>
      <c r="D416" s="45" t="s">
        <v>896</v>
      </c>
      <c r="E416" s="31"/>
      <c r="F416" s="32" t="s">
        <v>435</v>
      </c>
      <c r="G416" s="32" t="s">
        <v>722</v>
      </c>
      <c r="H416" s="32"/>
      <c r="I416" s="32" t="s">
        <v>422</v>
      </c>
      <c r="J416" s="32" t="s">
        <v>424</v>
      </c>
      <c r="K416" s="32">
        <v>61150</v>
      </c>
      <c r="L416" s="31">
        <v>2013</v>
      </c>
      <c r="M416" s="31"/>
      <c r="N416" s="31">
        <v>2013</v>
      </c>
      <c r="O416" s="33">
        <v>64030</v>
      </c>
      <c r="P416" s="34" t="s">
        <v>170</v>
      </c>
      <c r="Q416" s="35">
        <f t="shared" si="60"/>
        <v>0</v>
      </c>
      <c r="R416" s="33">
        <f t="shared" si="59"/>
        <v>64030</v>
      </c>
      <c r="S416" s="46">
        <v>57790</v>
      </c>
      <c r="T416" s="36">
        <f t="shared" si="61"/>
        <v>0.90249999999999997</v>
      </c>
      <c r="U416" s="37">
        <f t="shared" si="62"/>
        <v>6</v>
      </c>
      <c r="V416" s="33">
        <f t="shared" si="63"/>
        <v>60367</v>
      </c>
      <c r="W416" s="37">
        <f>IF(U416&gt;$F$4,$F$4-$E$4,U416-$E$4)</f>
        <v>4</v>
      </c>
      <c r="X416" s="33">
        <f>ROUND(V416+(V416*$J$4*W416),0)</f>
        <v>63989</v>
      </c>
      <c r="Y416" s="36">
        <f t="shared" si="64"/>
        <v>0.90312397443310566</v>
      </c>
      <c r="Z416" s="31">
        <f t="shared" si="65"/>
        <v>-6199</v>
      </c>
      <c r="AA416" s="35"/>
      <c r="AB416" s="47"/>
      <c r="AC416" s="44"/>
    </row>
    <row r="417" spans="1:29" s="38" customFormat="1">
      <c r="A417" s="48" t="s">
        <v>315</v>
      </c>
      <c r="B417" s="31" t="s">
        <v>229</v>
      </c>
      <c r="C417" s="31" t="s">
        <v>231</v>
      </c>
      <c r="D417" s="45" t="s">
        <v>59</v>
      </c>
      <c r="E417" s="31"/>
      <c r="F417" s="32" t="s">
        <v>435</v>
      </c>
      <c r="G417" s="32" t="s">
        <v>722</v>
      </c>
      <c r="H417" s="32" t="s">
        <v>205</v>
      </c>
      <c r="I417" s="32" t="s">
        <v>421</v>
      </c>
      <c r="J417" s="32" t="s">
        <v>426</v>
      </c>
      <c r="K417" s="32">
        <v>61120</v>
      </c>
      <c r="L417" s="31">
        <v>2016</v>
      </c>
      <c r="M417" s="31"/>
      <c r="N417" s="31">
        <v>2005</v>
      </c>
      <c r="O417" s="33">
        <v>92868</v>
      </c>
      <c r="P417" s="34" t="s">
        <v>170</v>
      </c>
      <c r="Q417" s="35">
        <f t="shared" si="60"/>
        <v>0</v>
      </c>
      <c r="R417" s="33">
        <f t="shared" si="59"/>
        <v>92868</v>
      </c>
      <c r="S417" s="46">
        <v>73945</v>
      </c>
      <c r="T417" s="36">
        <f t="shared" si="61"/>
        <v>0.79620000000000002</v>
      </c>
      <c r="U417" s="37">
        <f t="shared" si="62"/>
        <v>3</v>
      </c>
      <c r="V417" s="33">
        <f t="shared" si="63"/>
        <v>87556</v>
      </c>
      <c r="W417" s="37">
        <f>IF(U417&gt;$F$2,$F$2+(U417-$F$2)/2-$E$2,U417-$E$2)</f>
        <v>-8</v>
      </c>
      <c r="X417" s="33">
        <f>ROUND(V417+(V417*$J$2*W417),0)</f>
        <v>80552</v>
      </c>
      <c r="Y417" s="36">
        <f t="shared" si="64"/>
        <v>0.91797844870394274</v>
      </c>
      <c r="Z417" s="31">
        <f t="shared" si="65"/>
        <v>-6607</v>
      </c>
      <c r="AA417" s="35"/>
      <c r="AB417" s="47"/>
      <c r="AC417" s="44"/>
    </row>
    <row r="418" spans="1:29" s="38" customFormat="1">
      <c r="A418" s="48" t="s">
        <v>733</v>
      </c>
      <c r="B418" s="31" t="s">
        <v>229</v>
      </c>
      <c r="C418" s="31" t="s">
        <v>231</v>
      </c>
      <c r="D418" s="45" t="s">
        <v>772</v>
      </c>
      <c r="E418" s="31"/>
      <c r="F418" s="32" t="s">
        <v>436</v>
      </c>
      <c r="G418" s="32" t="s">
        <v>420</v>
      </c>
      <c r="H418" s="32" t="s">
        <v>205</v>
      </c>
      <c r="I418" s="32" t="s">
        <v>420</v>
      </c>
      <c r="J418" s="32" t="s">
        <v>425</v>
      </c>
      <c r="K418" s="32">
        <v>61160</v>
      </c>
      <c r="L418" s="31">
        <v>2012</v>
      </c>
      <c r="M418" s="31"/>
      <c r="N418" s="31">
        <v>2012</v>
      </c>
      <c r="O418" s="33">
        <v>50062</v>
      </c>
      <c r="P418" s="34" t="s">
        <v>170</v>
      </c>
      <c r="Q418" s="35">
        <f t="shared" si="60"/>
        <v>0</v>
      </c>
      <c r="R418" s="33">
        <f t="shared" si="59"/>
        <v>50062</v>
      </c>
      <c r="S418" s="46">
        <v>44396</v>
      </c>
      <c r="T418" s="36">
        <f t="shared" si="61"/>
        <v>0.88680000000000003</v>
      </c>
      <c r="U418" s="37">
        <f t="shared" si="62"/>
        <v>7</v>
      </c>
      <c r="V418" s="33">
        <f t="shared" si="63"/>
        <v>47198</v>
      </c>
      <c r="W418" s="37">
        <f>IF(U418&gt;$F$6,$F$6-$E$6,U418-$E$6)</f>
        <v>4</v>
      </c>
      <c r="X418" s="33">
        <f>ROUND(V418+(V418*$J$6*W418),0)</f>
        <v>50030</v>
      </c>
      <c r="Y418" s="36">
        <f t="shared" si="64"/>
        <v>0.8873875674595243</v>
      </c>
      <c r="Z418" s="31">
        <f t="shared" si="65"/>
        <v>-5634</v>
      </c>
      <c r="AA418" s="35"/>
      <c r="AB418" s="47"/>
      <c r="AC418" s="44"/>
    </row>
    <row r="419" spans="1:29" s="38" customFormat="1">
      <c r="A419" s="48" t="s">
        <v>396</v>
      </c>
      <c r="B419" s="31" t="s">
        <v>229</v>
      </c>
      <c r="C419" s="31" t="s">
        <v>231</v>
      </c>
      <c r="D419" s="45" t="s">
        <v>130</v>
      </c>
      <c r="E419" s="31"/>
      <c r="F419" s="32" t="s">
        <v>435</v>
      </c>
      <c r="G419" s="32" t="s">
        <v>722</v>
      </c>
      <c r="H419" s="32" t="s">
        <v>205</v>
      </c>
      <c r="I419" s="32" t="s">
        <v>421</v>
      </c>
      <c r="J419" s="32" t="s">
        <v>553</v>
      </c>
      <c r="K419" s="32">
        <v>61140</v>
      </c>
      <c r="L419" s="31">
        <v>2008</v>
      </c>
      <c r="M419" s="31"/>
      <c r="N419" s="31">
        <v>2002</v>
      </c>
      <c r="O419" s="33">
        <v>73290</v>
      </c>
      <c r="P419" s="34" t="s">
        <v>170</v>
      </c>
      <c r="Q419" s="35">
        <f t="shared" ref="Q419:Q450" si="66">IF(E419&lt;&gt;0,O419*E419*0.1,0)</f>
        <v>0</v>
      </c>
      <c r="R419" s="33">
        <f t="shared" si="59"/>
        <v>73290</v>
      </c>
      <c r="S419" s="46">
        <v>65380</v>
      </c>
      <c r="T419" s="36">
        <f t="shared" si="61"/>
        <v>0.8921</v>
      </c>
      <c r="U419" s="37">
        <f t="shared" si="62"/>
        <v>11</v>
      </c>
      <c r="V419" s="33">
        <f t="shared" si="63"/>
        <v>69098</v>
      </c>
      <c r="W419" s="37">
        <f>IF(U419&gt;$F$3,$F$3-$E$3,U419-$E$3)</f>
        <v>4</v>
      </c>
      <c r="X419" s="33">
        <f>ROUND(V419+(V419*$J$3*W419),0)</f>
        <v>73244</v>
      </c>
      <c r="Y419" s="36">
        <f t="shared" si="64"/>
        <v>0.8926328436458959</v>
      </c>
      <c r="Z419" s="31">
        <f t="shared" si="65"/>
        <v>-7864</v>
      </c>
      <c r="AA419" s="35"/>
      <c r="AB419" s="47"/>
      <c r="AC419" s="44"/>
    </row>
    <row r="420" spans="1:29" s="38" customFormat="1">
      <c r="A420" s="48" t="s">
        <v>406</v>
      </c>
      <c r="B420" s="31" t="s">
        <v>229</v>
      </c>
      <c r="C420" s="31" t="s">
        <v>231</v>
      </c>
      <c r="D420" s="45" t="s">
        <v>138</v>
      </c>
      <c r="E420" s="31">
        <v>-1</v>
      </c>
      <c r="F420" s="32" t="s">
        <v>436</v>
      </c>
      <c r="G420" s="32" t="s">
        <v>420</v>
      </c>
      <c r="H420" s="32"/>
      <c r="I420" s="32" t="s">
        <v>420</v>
      </c>
      <c r="J420" s="32" t="s">
        <v>424</v>
      </c>
      <c r="K420" s="32">
        <v>61150</v>
      </c>
      <c r="L420" s="31">
        <v>2005</v>
      </c>
      <c r="M420" s="31"/>
      <c r="N420" s="31">
        <v>2005</v>
      </c>
      <c r="O420" s="33">
        <v>64030</v>
      </c>
      <c r="P420" s="34" t="s">
        <v>170</v>
      </c>
      <c r="Q420" s="35">
        <f t="shared" si="66"/>
        <v>-6403</v>
      </c>
      <c r="R420" s="33">
        <f t="shared" si="59"/>
        <v>57627</v>
      </c>
      <c r="S420" s="46">
        <v>47826</v>
      </c>
      <c r="T420" s="36">
        <f t="shared" si="61"/>
        <v>0.82989999999999997</v>
      </c>
      <c r="U420" s="37">
        <f t="shared" si="62"/>
        <v>14</v>
      </c>
      <c r="V420" s="33">
        <f t="shared" si="63"/>
        <v>54331</v>
      </c>
      <c r="W420" s="37">
        <f>IF(U420&gt;$F$4,$F$4-$E$4,U420-$E$4)</f>
        <v>4</v>
      </c>
      <c r="X420" s="33">
        <f>ROUND(V420+(V420*$J$4*W420),0)</f>
        <v>57591</v>
      </c>
      <c r="Y420" s="36">
        <f t="shared" si="64"/>
        <v>0.83044225660259419</v>
      </c>
      <c r="Z420" s="31">
        <f t="shared" si="65"/>
        <v>-9765</v>
      </c>
      <c r="AA420" s="35"/>
      <c r="AB420" s="47"/>
      <c r="AC420" s="44"/>
    </row>
    <row r="421" spans="1:29" s="38" customFormat="1">
      <c r="A421" s="48" t="s">
        <v>459</v>
      </c>
      <c r="B421" s="31" t="s">
        <v>229</v>
      </c>
      <c r="C421" s="31" t="s">
        <v>225</v>
      </c>
      <c r="D421" s="45" t="s">
        <v>500</v>
      </c>
      <c r="E421" s="31"/>
      <c r="F421" s="32" t="s">
        <v>435</v>
      </c>
      <c r="G421" s="32" t="s">
        <v>722</v>
      </c>
      <c r="H421" s="32"/>
      <c r="I421" s="32" t="s">
        <v>421</v>
      </c>
      <c r="J421" s="32" t="s">
        <v>426</v>
      </c>
      <c r="K421" s="32">
        <v>61120</v>
      </c>
      <c r="L421" s="31">
        <v>2017</v>
      </c>
      <c r="M421" s="31"/>
      <c r="N421" s="31">
        <v>2006</v>
      </c>
      <c r="O421" s="33">
        <v>89978</v>
      </c>
      <c r="P421" s="34" t="s">
        <v>168</v>
      </c>
      <c r="Q421" s="35">
        <f t="shared" si="66"/>
        <v>0</v>
      </c>
      <c r="R421" s="33">
        <f t="shared" si="59"/>
        <v>89978</v>
      </c>
      <c r="S421" s="46">
        <v>75510</v>
      </c>
      <c r="T421" s="36">
        <f t="shared" si="61"/>
        <v>0.83919999999999995</v>
      </c>
      <c r="U421" s="37">
        <f t="shared" si="62"/>
        <v>2</v>
      </c>
      <c r="V421" s="33">
        <f t="shared" si="63"/>
        <v>84831</v>
      </c>
      <c r="W421" s="37">
        <f>IF(U421&gt;$F$2,$F$2+(U421-$F$2)/2-$E$2,U421-$E$2)</f>
        <v>-9</v>
      </c>
      <c r="X421" s="33">
        <f>ROUND(V421+(V421*$J$2*W421),0)</f>
        <v>77196</v>
      </c>
      <c r="Y421" s="36">
        <f t="shared" si="64"/>
        <v>0.97815949012902226</v>
      </c>
      <c r="Z421" s="31">
        <f t="shared" si="65"/>
        <v>-1686</v>
      </c>
      <c r="AA421" s="35"/>
      <c r="AB421" s="47"/>
      <c r="AC421" s="44"/>
    </row>
    <row r="422" spans="1:29" s="38" customFormat="1">
      <c r="A422" s="48" t="s">
        <v>430</v>
      </c>
      <c r="B422" s="31" t="s">
        <v>229</v>
      </c>
      <c r="C422" s="31" t="s">
        <v>225</v>
      </c>
      <c r="D422" s="45" t="s">
        <v>501</v>
      </c>
      <c r="E422" s="31"/>
      <c r="F422" s="32" t="s">
        <v>435</v>
      </c>
      <c r="G422" s="32" t="s">
        <v>722</v>
      </c>
      <c r="H422" s="32"/>
      <c r="I422" s="32" t="s">
        <v>421</v>
      </c>
      <c r="J422" s="32" t="s">
        <v>553</v>
      </c>
      <c r="K422" s="32">
        <v>61140</v>
      </c>
      <c r="L422" s="31">
        <v>2013</v>
      </c>
      <c r="M422" s="31"/>
      <c r="N422" s="31">
        <v>2003</v>
      </c>
      <c r="O422" s="33">
        <v>72329</v>
      </c>
      <c r="P422" s="34" t="s">
        <v>168</v>
      </c>
      <c r="Q422" s="35">
        <f t="shared" si="66"/>
        <v>0</v>
      </c>
      <c r="R422" s="33">
        <f t="shared" ref="R422:R485" si="67">O422+Q422</f>
        <v>72329</v>
      </c>
      <c r="S422" s="46">
        <v>65501</v>
      </c>
      <c r="T422" s="36">
        <f t="shared" si="61"/>
        <v>0.90559999999999996</v>
      </c>
      <c r="U422" s="37">
        <f t="shared" si="62"/>
        <v>6</v>
      </c>
      <c r="V422" s="33">
        <f t="shared" si="63"/>
        <v>68192</v>
      </c>
      <c r="W422" s="37">
        <f>IF(U422&gt;$F$3,$F$3-$E$3,U422-$E$3)</f>
        <v>3</v>
      </c>
      <c r="X422" s="33">
        <f>ROUND(V422+(V422*$J$3*W422),0)</f>
        <v>71261</v>
      </c>
      <c r="Y422" s="36">
        <f t="shared" si="64"/>
        <v>0.91917037369669241</v>
      </c>
      <c r="Z422" s="31">
        <f t="shared" si="65"/>
        <v>-5760</v>
      </c>
      <c r="AA422" s="35"/>
      <c r="AB422" s="47"/>
      <c r="AC422" s="44"/>
    </row>
    <row r="423" spans="1:29" s="38" customFormat="1">
      <c r="A423" s="48" t="s">
        <v>286</v>
      </c>
      <c r="B423" s="31" t="s">
        <v>229</v>
      </c>
      <c r="C423" s="31" t="s">
        <v>225</v>
      </c>
      <c r="D423" s="45" t="s">
        <v>32</v>
      </c>
      <c r="E423" s="31"/>
      <c r="F423" s="32" t="s">
        <v>435</v>
      </c>
      <c r="G423" s="32" t="s">
        <v>722</v>
      </c>
      <c r="H423" s="32" t="s">
        <v>205</v>
      </c>
      <c r="I423" s="32" t="s">
        <v>421</v>
      </c>
      <c r="J423" s="32" t="s">
        <v>426</v>
      </c>
      <c r="K423" s="32">
        <v>61120</v>
      </c>
      <c r="L423" s="31">
        <v>2015</v>
      </c>
      <c r="M423" s="31"/>
      <c r="N423" s="31">
        <v>2002</v>
      </c>
      <c r="O423" s="33">
        <v>89978</v>
      </c>
      <c r="P423" s="34" t="s">
        <v>168</v>
      </c>
      <c r="Q423" s="35">
        <f t="shared" si="66"/>
        <v>0</v>
      </c>
      <c r="R423" s="33">
        <f t="shared" si="67"/>
        <v>89978</v>
      </c>
      <c r="S423" s="46">
        <v>76918</v>
      </c>
      <c r="T423" s="36">
        <f t="shared" si="61"/>
        <v>0.85489999999999999</v>
      </c>
      <c r="U423" s="37">
        <f t="shared" si="62"/>
        <v>4</v>
      </c>
      <c r="V423" s="33">
        <f t="shared" si="63"/>
        <v>84831</v>
      </c>
      <c r="W423" s="37">
        <f>IF(U423&gt;$F$2,$F$2+(U423-$F$2)/2-$E$2,U423-$E$2)</f>
        <v>-7</v>
      </c>
      <c r="X423" s="33">
        <f>ROUND(V423+(V423*$J$2*W423),0)</f>
        <v>78893</v>
      </c>
      <c r="Y423" s="36">
        <f t="shared" si="64"/>
        <v>0.97496609331626383</v>
      </c>
      <c r="Z423" s="31">
        <f t="shared" si="65"/>
        <v>-1975</v>
      </c>
      <c r="AA423" s="35"/>
      <c r="AB423" s="47"/>
      <c r="AC423" s="44"/>
    </row>
    <row r="424" spans="1:29" s="38" customFormat="1">
      <c r="A424" s="48" t="s">
        <v>1151</v>
      </c>
      <c r="B424" s="31" t="s">
        <v>229</v>
      </c>
      <c r="C424" s="31" t="s">
        <v>225</v>
      </c>
      <c r="D424" s="45" t="s">
        <v>1153</v>
      </c>
      <c r="E424" s="31"/>
      <c r="F424" s="32" t="s">
        <v>435</v>
      </c>
      <c r="G424" s="32" t="s">
        <v>722</v>
      </c>
      <c r="H424" s="32" t="s">
        <v>205</v>
      </c>
      <c r="I424" s="32" t="s">
        <v>422</v>
      </c>
      <c r="J424" s="32" t="s">
        <v>424</v>
      </c>
      <c r="K424" s="32">
        <v>61150</v>
      </c>
      <c r="L424" s="31">
        <v>2017</v>
      </c>
      <c r="M424" s="31"/>
      <c r="N424" s="31">
        <v>2017</v>
      </c>
      <c r="O424" s="33">
        <v>62157</v>
      </c>
      <c r="P424" s="34" t="s">
        <v>168</v>
      </c>
      <c r="Q424" s="35">
        <f t="shared" si="66"/>
        <v>0</v>
      </c>
      <c r="R424" s="33">
        <f t="shared" si="67"/>
        <v>62157</v>
      </c>
      <c r="S424" s="46">
        <v>55080</v>
      </c>
      <c r="T424" s="36">
        <f t="shared" si="61"/>
        <v>0.8861</v>
      </c>
      <c r="U424" s="37">
        <f t="shared" si="62"/>
        <v>2</v>
      </c>
      <c r="V424" s="33">
        <f t="shared" si="63"/>
        <v>58602</v>
      </c>
      <c r="W424" s="37">
        <f>IF(U424&gt;$F$4,$F$4-$E$4,U424-$E$4)</f>
        <v>0</v>
      </c>
      <c r="X424" s="33">
        <f>ROUND(V424+(V424*$J$4*W424),0)</f>
        <v>58602</v>
      </c>
      <c r="Y424" s="36">
        <f t="shared" si="64"/>
        <v>0.93989966212757248</v>
      </c>
      <c r="Z424" s="31">
        <f t="shared" si="65"/>
        <v>-3522</v>
      </c>
      <c r="AA424" s="35"/>
      <c r="AB424" s="47"/>
      <c r="AC424" s="44"/>
    </row>
    <row r="425" spans="1:29" s="38" customFormat="1">
      <c r="A425" s="48" t="s">
        <v>1031</v>
      </c>
      <c r="B425" s="31" t="s">
        <v>229</v>
      </c>
      <c r="C425" s="31" t="s">
        <v>225</v>
      </c>
      <c r="D425" s="45" t="s">
        <v>1032</v>
      </c>
      <c r="E425" s="31"/>
      <c r="F425" s="32" t="s">
        <v>435</v>
      </c>
      <c r="G425" s="32" t="s">
        <v>722</v>
      </c>
      <c r="H425" s="32"/>
      <c r="I425" s="32" t="s">
        <v>422</v>
      </c>
      <c r="J425" s="32" t="s">
        <v>424</v>
      </c>
      <c r="K425" s="32">
        <v>61150</v>
      </c>
      <c r="L425" s="31">
        <v>2016</v>
      </c>
      <c r="M425" s="31"/>
      <c r="N425" s="31">
        <v>2016</v>
      </c>
      <c r="O425" s="33">
        <v>62157</v>
      </c>
      <c r="P425" s="34" t="s">
        <v>168</v>
      </c>
      <c r="Q425" s="35">
        <f t="shared" si="66"/>
        <v>0</v>
      </c>
      <c r="R425" s="33">
        <f t="shared" si="67"/>
        <v>62157</v>
      </c>
      <c r="S425" s="46">
        <v>55661</v>
      </c>
      <c r="T425" s="36">
        <f t="shared" si="61"/>
        <v>0.89549999999999996</v>
      </c>
      <c r="U425" s="37">
        <f t="shared" si="62"/>
        <v>3</v>
      </c>
      <c r="V425" s="33">
        <f t="shared" si="63"/>
        <v>58602</v>
      </c>
      <c r="W425" s="37">
        <f>IF(U425&gt;$F$4,$F$4-$E$4,U425-$E$4)</f>
        <v>1</v>
      </c>
      <c r="X425" s="33">
        <f>ROUND(V425+(V425*$J$4*W425),0)</f>
        <v>59481</v>
      </c>
      <c r="Y425" s="36">
        <f t="shared" si="64"/>
        <v>0.93577781140196026</v>
      </c>
      <c r="Z425" s="31">
        <f t="shared" si="65"/>
        <v>-3820</v>
      </c>
      <c r="AA425" s="35"/>
      <c r="AB425" s="47"/>
      <c r="AC425" s="44"/>
    </row>
    <row r="426" spans="1:29" s="38" customFormat="1">
      <c r="A426" s="48" t="s">
        <v>303</v>
      </c>
      <c r="B426" s="31" t="s">
        <v>229</v>
      </c>
      <c r="C426" s="31" t="s">
        <v>225</v>
      </c>
      <c r="D426" s="45" t="s">
        <v>548</v>
      </c>
      <c r="E426" s="31"/>
      <c r="F426" s="32" t="s">
        <v>435</v>
      </c>
      <c r="G426" s="32" t="s">
        <v>722</v>
      </c>
      <c r="H426" s="32"/>
      <c r="I426" s="32" t="s">
        <v>421</v>
      </c>
      <c r="J426" s="32" t="s">
        <v>426</v>
      </c>
      <c r="K426" s="32">
        <v>61120</v>
      </c>
      <c r="L426" s="31">
        <v>1989</v>
      </c>
      <c r="M426" s="31"/>
      <c r="N426" s="31">
        <v>1982</v>
      </c>
      <c r="O426" s="33">
        <v>89978</v>
      </c>
      <c r="P426" s="34" t="s">
        <v>168</v>
      </c>
      <c r="Q426" s="35">
        <f t="shared" si="66"/>
        <v>0</v>
      </c>
      <c r="R426" s="33">
        <f t="shared" si="67"/>
        <v>89978</v>
      </c>
      <c r="S426" s="46">
        <v>91876</v>
      </c>
      <c r="T426" s="36">
        <f t="shared" si="61"/>
        <v>1.0210999999999999</v>
      </c>
      <c r="U426" s="37">
        <f t="shared" si="62"/>
        <v>30</v>
      </c>
      <c r="V426" s="33">
        <f t="shared" si="63"/>
        <v>84831</v>
      </c>
      <c r="W426" s="37">
        <f>IF(U426&gt;$F$2,$F$2+(U426-$F$2)/2-$E$2,U426-$E$2)</f>
        <v>14</v>
      </c>
      <c r="X426" s="33">
        <f>ROUND(V426+(V426*$J$2*W426),0)</f>
        <v>96707</v>
      </c>
      <c r="Y426" s="36">
        <f t="shared" si="64"/>
        <v>0.95004498123196868</v>
      </c>
      <c r="Z426" s="31">
        <f t="shared" si="65"/>
        <v>-4831</v>
      </c>
      <c r="AA426" s="35"/>
      <c r="AB426" s="47"/>
      <c r="AC426" s="44"/>
    </row>
    <row r="427" spans="1:29" s="38" customFormat="1">
      <c r="A427" s="48" t="s">
        <v>312</v>
      </c>
      <c r="B427" s="31" t="s">
        <v>229</v>
      </c>
      <c r="C427" s="31" t="s">
        <v>225</v>
      </c>
      <c r="D427" s="45" t="s">
        <v>57</v>
      </c>
      <c r="E427" s="31"/>
      <c r="F427" s="32" t="s">
        <v>435</v>
      </c>
      <c r="G427" s="32" t="s">
        <v>722</v>
      </c>
      <c r="H427" s="32" t="s">
        <v>205</v>
      </c>
      <c r="I427" s="32" t="s">
        <v>421</v>
      </c>
      <c r="J427" s="32" t="s">
        <v>553</v>
      </c>
      <c r="K427" s="32">
        <v>61140</v>
      </c>
      <c r="L427" s="31">
        <v>2006</v>
      </c>
      <c r="M427" s="31"/>
      <c r="N427" s="31">
        <v>2001</v>
      </c>
      <c r="O427" s="33">
        <v>72329</v>
      </c>
      <c r="P427" s="34" t="s">
        <v>168</v>
      </c>
      <c r="Q427" s="35">
        <f t="shared" si="66"/>
        <v>0</v>
      </c>
      <c r="R427" s="33">
        <f t="shared" si="67"/>
        <v>72329</v>
      </c>
      <c r="S427" s="46">
        <v>61225</v>
      </c>
      <c r="T427" s="36">
        <f t="shared" si="61"/>
        <v>0.84650000000000003</v>
      </c>
      <c r="U427" s="37">
        <f t="shared" si="62"/>
        <v>13</v>
      </c>
      <c r="V427" s="33">
        <f t="shared" si="63"/>
        <v>68192</v>
      </c>
      <c r="W427" s="37">
        <f>IF(U427&gt;$F$3,$F$3-$E$3,U427-$E$3)</f>
        <v>4</v>
      </c>
      <c r="X427" s="33">
        <f>ROUND(V427+(V427*$J$3*W427),0)</f>
        <v>72284</v>
      </c>
      <c r="Y427" s="36">
        <f t="shared" si="64"/>
        <v>0.84700625311272204</v>
      </c>
      <c r="Z427" s="31">
        <f t="shared" si="65"/>
        <v>-11059</v>
      </c>
      <c r="AA427" s="35"/>
      <c r="AB427" s="47"/>
      <c r="AC427" s="44"/>
    </row>
    <row r="428" spans="1:29" s="38" customFormat="1">
      <c r="A428" s="48" t="s">
        <v>1152</v>
      </c>
      <c r="B428" s="31" t="s">
        <v>229</v>
      </c>
      <c r="C428" s="31" t="s">
        <v>225</v>
      </c>
      <c r="D428" s="45" t="s">
        <v>1154</v>
      </c>
      <c r="E428" s="31"/>
      <c r="F428" s="32" t="s">
        <v>435</v>
      </c>
      <c r="G428" s="32" t="s">
        <v>722</v>
      </c>
      <c r="H428" s="32"/>
      <c r="I428" s="32" t="s">
        <v>422</v>
      </c>
      <c r="J428" s="32" t="s">
        <v>424</v>
      </c>
      <c r="K428" s="32">
        <v>61150</v>
      </c>
      <c r="L428" s="31">
        <v>2017</v>
      </c>
      <c r="M428" s="31"/>
      <c r="N428" s="31">
        <v>2017</v>
      </c>
      <c r="O428" s="33">
        <v>62157</v>
      </c>
      <c r="P428" s="34" t="s">
        <v>168</v>
      </c>
      <c r="Q428" s="35">
        <f t="shared" si="66"/>
        <v>0</v>
      </c>
      <c r="R428" s="33">
        <f t="shared" si="67"/>
        <v>62157</v>
      </c>
      <c r="S428" s="46">
        <v>55080</v>
      </c>
      <c r="T428" s="36">
        <f t="shared" si="61"/>
        <v>0.8861</v>
      </c>
      <c r="U428" s="37">
        <f t="shared" si="62"/>
        <v>2</v>
      </c>
      <c r="V428" s="33">
        <f t="shared" si="63"/>
        <v>58602</v>
      </c>
      <c r="W428" s="37">
        <f>IF(U428&gt;$F$4,$F$4-$E$4,U428-$E$4)</f>
        <v>0</v>
      </c>
      <c r="X428" s="33">
        <f>ROUND(V428+(V428*$J$4*W428),0)</f>
        <v>58602</v>
      </c>
      <c r="Y428" s="36">
        <f t="shared" si="64"/>
        <v>0.93989966212757248</v>
      </c>
      <c r="Z428" s="31">
        <f t="shared" si="65"/>
        <v>-3522</v>
      </c>
      <c r="AA428" s="35"/>
      <c r="AB428" s="47"/>
      <c r="AC428" s="44"/>
    </row>
    <row r="429" spans="1:29" s="38" customFormat="1">
      <c r="A429" s="48" t="s">
        <v>811</v>
      </c>
      <c r="B429" s="31" t="s">
        <v>229</v>
      </c>
      <c r="C429" s="31" t="s">
        <v>225</v>
      </c>
      <c r="D429" s="45" t="s">
        <v>898</v>
      </c>
      <c r="E429" s="31"/>
      <c r="F429" s="32" t="s">
        <v>435</v>
      </c>
      <c r="G429" s="32" t="s">
        <v>722</v>
      </c>
      <c r="H429" s="32" t="s">
        <v>205</v>
      </c>
      <c r="I429" s="32" t="s">
        <v>421</v>
      </c>
      <c r="J429" s="32" t="s">
        <v>553</v>
      </c>
      <c r="K429" s="32">
        <v>61140</v>
      </c>
      <c r="L429" s="31">
        <v>2018</v>
      </c>
      <c r="M429" s="31"/>
      <c r="N429" s="31">
        <v>2013</v>
      </c>
      <c r="O429" s="33">
        <v>72329</v>
      </c>
      <c r="P429" s="34" t="s">
        <v>168</v>
      </c>
      <c r="Q429" s="35">
        <f t="shared" si="66"/>
        <v>0</v>
      </c>
      <c r="R429" s="33">
        <f t="shared" si="67"/>
        <v>72329</v>
      </c>
      <c r="S429" s="46">
        <v>59481</v>
      </c>
      <c r="T429" s="36">
        <f t="shared" si="61"/>
        <v>0.82240000000000002</v>
      </c>
      <c r="U429" s="37">
        <f t="shared" si="62"/>
        <v>1</v>
      </c>
      <c r="V429" s="33">
        <f t="shared" si="63"/>
        <v>68192</v>
      </c>
      <c r="W429" s="37">
        <f>IF(U429&gt;$F$3,$F$3-$E$3,U429-$E$3)</f>
        <v>-2</v>
      </c>
      <c r="X429" s="33">
        <f>ROUND(V429+(V429*$J$3*W429),0)</f>
        <v>66146</v>
      </c>
      <c r="Y429" s="36">
        <f t="shared" si="64"/>
        <v>0.89923804916397065</v>
      </c>
      <c r="Z429" s="31">
        <f t="shared" si="65"/>
        <v>-6665</v>
      </c>
      <c r="AA429" s="35"/>
      <c r="AB429" s="47"/>
      <c r="AC429" s="44"/>
    </row>
    <row r="430" spans="1:29" s="38" customFormat="1">
      <c r="A430" s="48" t="s">
        <v>471</v>
      </c>
      <c r="B430" s="31" t="s">
        <v>229</v>
      </c>
      <c r="C430" s="31" t="s">
        <v>225</v>
      </c>
      <c r="D430" s="45" t="s">
        <v>580</v>
      </c>
      <c r="E430" s="31"/>
      <c r="F430" s="32" t="s">
        <v>435</v>
      </c>
      <c r="G430" s="32" t="s">
        <v>722</v>
      </c>
      <c r="H430" s="32" t="s">
        <v>205</v>
      </c>
      <c r="I430" s="32" t="s">
        <v>420</v>
      </c>
      <c r="J430" s="32" t="s">
        <v>424</v>
      </c>
      <c r="K430" s="32">
        <v>61150</v>
      </c>
      <c r="L430" s="31">
        <v>2007</v>
      </c>
      <c r="M430" s="31"/>
      <c r="N430" s="31">
        <v>2007</v>
      </c>
      <c r="O430" s="33">
        <v>62157</v>
      </c>
      <c r="P430" s="34" t="s">
        <v>168</v>
      </c>
      <c r="Q430" s="35">
        <f t="shared" si="66"/>
        <v>0</v>
      </c>
      <c r="R430" s="33">
        <f t="shared" si="67"/>
        <v>62157</v>
      </c>
      <c r="S430" s="46">
        <v>47306</v>
      </c>
      <c r="T430" s="36">
        <f t="shared" si="61"/>
        <v>0.7611</v>
      </c>
      <c r="U430" s="37">
        <f t="shared" si="62"/>
        <v>12</v>
      </c>
      <c r="V430" s="33">
        <f t="shared" si="63"/>
        <v>58602</v>
      </c>
      <c r="W430" s="37">
        <f>IF(U430&gt;$F$4,$F$4-$E$4,U430-$E$4)</f>
        <v>4</v>
      </c>
      <c r="X430" s="33">
        <f>ROUND(V430+(V430*$J$4*W430),0)</f>
        <v>62118</v>
      </c>
      <c r="Y430" s="36">
        <f t="shared" si="64"/>
        <v>0.76155059725039442</v>
      </c>
      <c r="Z430" s="31">
        <f t="shared" si="65"/>
        <v>-14812</v>
      </c>
      <c r="AA430" s="35"/>
      <c r="AB430" s="47"/>
      <c r="AC430" s="44"/>
    </row>
    <row r="431" spans="1:29" s="38" customFormat="1">
      <c r="A431" s="48" t="s">
        <v>380</v>
      </c>
      <c r="B431" s="31" t="s">
        <v>229</v>
      </c>
      <c r="C431" s="31" t="s">
        <v>225</v>
      </c>
      <c r="D431" s="45" t="s">
        <v>114</v>
      </c>
      <c r="E431" s="31"/>
      <c r="F431" s="32" t="s">
        <v>435</v>
      </c>
      <c r="G431" s="32" t="s">
        <v>722</v>
      </c>
      <c r="H431" s="32" t="s">
        <v>205</v>
      </c>
      <c r="I431" s="32" t="s">
        <v>421</v>
      </c>
      <c r="J431" s="32" t="s">
        <v>426</v>
      </c>
      <c r="K431" s="32">
        <v>61120</v>
      </c>
      <c r="L431" s="31">
        <v>2015</v>
      </c>
      <c r="M431" s="31"/>
      <c r="N431" s="31">
        <v>2003</v>
      </c>
      <c r="O431" s="33">
        <v>89978</v>
      </c>
      <c r="P431" s="34" t="s">
        <v>168</v>
      </c>
      <c r="Q431" s="35">
        <f t="shared" si="66"/>
        <v>0</v>
      </c>
      <c r="R431" s="33">
        <f t="shared" si="67"/>
        <v>89978</v>
      </c>
      <c r="S431" s="46">
        <v>78496</v>
      </c>
      <c r="T431" s="36">
        <f t="shared" si="61"/>
        <v>0.87239999999999995</v>
      </c>
      <c r="U431" s="37">
        <f t="shared" si="62"/>
        <v>4</v>
      </c>
      <c r="V431" s="33">
        <f t="shared" si="63"/>
        <v>84831</v>
      </c>
      <c r="W431" s="37">
        <f>IF(U431&gt;$F$2,$F$2+(U431-$F$2)/2-$E$2,U431-$E$2)</f>
        <v>-7</v>
      </c>
      <c r="X431" s="33">
        <f>ROUND(V431+(V431*$J$2*W431),0)</f>
        <v>78893</v>
      </c>
      <c r="Y431" s="36">
        <f t="shared" si="64"/>
        <v>0.99496786787167424</v>
      </c>
      <c r="Z431" s="31">
        <f t="shared" si="65"/>
        <v>-397</v>
      </c>
      <c r="AA431" s="35"/>
      <c r="AB431" s="47"/>
      <c r="AC431" s="44"/>
    </row>
    <row r="432" spans="1:29" s="38" customFormat="1">
      <c r="A432" s="48" t="s">
        <v>457</v>
      </c>
      <c r="B432" s="31" t="s">
        <v>229</v>
      </c>
      <c r="C432" s="31" t="s">
        <v>224</v>
      </c>
      <c r="D432" s="45" t="s">
        <v>51</v>
      </c>
      <c r="E432" s="31"/>
      <c r="F432" s="32" t="s">
        <v>435</v>
      </c>
      <c r="G432" s="32" t="s">
        <v>722</v>
      </c>
      <c r="H432" s="32"/>
      <c r="I432" s="32" t="s">
        <v>421</v>
      </c>
      <c r="J432" s="32" t="s">
        <v>426</v>
      </c>
      <c r="K432" s="32">
        <v>61120</v>
      </c>
      <c r="L432" s="31">
        <v>2016</v>
      </c>
      <c r="M432" s="31"/>
      <c r="N432" s="31">
        <v>2006</v>
      </c>
      <c r="O432" s="33">
        <v>92972</v>
      </c>
      <c r="P432" s="34" t="s">
        <v>173</v>
      </c>
      <c r="Q432" s="35">
        <f t="shared" si="66"/>
        <v>0</v>
      </c>
      <c r="R432" s="33">
        <f t="shared" si="67"/>
        <v>92972</v>
      </c>
      <c r="S432" s="46">
        <v>72911</v>
      </c>
      <c r="T432" s="36">
        <f t="shared" si="61"/>
        <v>0.78420000000000001</v>
      </c>
      <c r="U432" s="37">
        <f t="shared" si="62"/>
        <v>3</v>
      </c>
      <c r="V432" s="33">
        <f t="shared" si="63"/>
        <v>87654</v>
      </c>
      <c r="W432" s="37">
        <f>IF(U432&gt;$F$2,$F$2+(U432-$F$2)/2-$E$2,U432-$E$2)</f>
        <v>-8</v>
      </c>
      <c r="X432" s="33">
        <f>ROUND(V432+(V432*$J$2*W432),0)</f>
        <v>80642</v>
      </c>
      <c r="Y432" s="36">
        <f t="shared" si="64"/>
        <v>0.90413184196820517</v>
      </c>
      <c r="Z432" s="31">
        <f t="shared" si="65"/>
        <v>-7731</v>
      </c>
      <c r="AA432" s="35"/>
      <c r="AB432" s="47"/>
      <c r="AC432" s="44"/>
    </row>
    <row r="433" spans="1:29" s="38" customFormat="1">
      <c r="A433" s="48" t="s">
        <v>318</v>
      </c>
      <c r="B433" s="31" t="s">
        <v>229</v>
      </c>
      <c r="C433" s="31" t="s">
        <v>224</v>
      </c>
      <c r="D433" s="45" t="s">
        <v>62</v>
      </c>
      <c r="E433" s="31"/>
      <c r="F433" s="32" t="s">
        <v>435</v>
      </c>
      <c r="G433" s="32" t="s">
        <v>722</v>
      </c>
      <c r="H433" s="32"/>
      <c r="I433" s="32" t="s">
        <v>421</v>
      </c>
      <c r="J433" s="32" t="s">
        <v>426</v>
      </c>
      <c r="K433" s="32">
        <v>61120</v>
      </c>
      <c r="L433" s="31">
        <v>2002</v>
      </c>
      <c r="M433" s="31"/>
      <c r="N433" s="31">
        <v>1993</v>
      </c>
      <c r="O433" s="33">
        <v>92972</v>
      </c>
      <c r="P433" s="34" t="s">
        <v>173</v>
      </c>
      <c r="Q433" s="35">
        <f t="shared" si="66"/>
        <v>0</v>
      </c>
      <c r="R433" s="33">
        <f t="shared" si="67"/>
        <v>92972</v>
      </c>
      <c r="S433" s="46">
        <v>87046</v>
      </c>
      <c r="T433" s="36">
        <f t="shared" si="61"/>
        <v>0.93630000000000002</v>
      </c>
      <c r="U433" s="37">
        <f t="shared" si="62"/>
        <v>17</v>
      </c>
      <c r="V433" s="33">
        <f t="shared" si="63"/>
        <v>87654</v>
      </c>
      <c r="W433" s="37">
        <f>IF(U433&gt;$F$2,$F$2+(U433-$F$2)/2-$E$2,U433-$E$2)</f>
        <v>6</v>
      </c>
      <c r="X433" s="33">
        <f>ROUND(V433+(V433*$J$2*W433),0)</f>
        <v>92913</v>
      </c>
      <c r="Y433" s="36">
        <f t="shared" si="64"/>
        <v>0.93685490727885223</v>
      </c>
      <c r="Z433" s="31">
        <f t="shared" si="65"/>
        <v>-5867</v>
      </c>
      <c r="AA433" s="35"/>
      <c r="AB433" s="47"/>
      <c r="AC433" s="44"/>
    </row>
    <row r="434" spans="1:29" s="38" customFormat="1">
      <c r="A434" s="48" t="s">
        <v>350</v>
      </c>
      <c r="B434" s="31" t="s">
        <v>229</v>
      </c>
      <c r="C434" s="31" t="s">
        <v>224</v>
      </c>
      <c r="D434" s="45" t="s">
        <v>89</v>
      </c>
      <c r="E434" s="31"/>
      <c r="F434" s="32" t="s">
        <v>435</v>
      </c>
      <c r="G434" s="32" t="s">
        <v>722</v>
      </c>
      <c r="H434" s="32" t="s">
        <v>205</v>
      </c>
      <c r="I434" s="32" t="s">
        <v>421</v>
      </c>
      <c r="J434" s="32" t="s">
        <v>426</v>
      </c>
      <c r="K434" s="32">
        <v>61120</v>
      </c>
      <c r="L434" s="31">
        <v>2015</v>
      </c>
      <c r="M434" s="31"/>
      <c r="N434" s="31">
        <v>2002</v>
      </c>
      <c r="O434" s="33">
        <v>92972</v>
      </c>
      <c r="P434" s="34" t="s">
        <v>173</v>
      </c>
      <c r="Q434" s="35">
        <f t="shared" si="66"/>
        <v>0</v>
      </c>
      <c r="R434" s="33">
        <f t="shared" si="67"/>
        <v>92972</v>
      </c>
      <c r="S434" s="46">
        <v>75155</v>
      </c>
      <c r="T434" s="36">
        <f t="shared" si="61"/>
        <v>0.80840000000000001</v>
      </c>
      <c r="U434" s="37">
        <f t="shared" si="62"/>
        <v>4</v>
      </c>
      <c r="V434" s="33">
        <f t="shared" si="63"/>
        <v>87654</v>
      </c>
      <c r="W434" s="37">
        <f>IF(U434&gt;$F$2,$F$2+(U434-$F$2)/2-$E$2,U434-$E$2)</f>
        <v>-7</v>
      </c>
      <c r="X434" s="33">
        <f>ROUND(V434+(V434*$J$2*W434),0)</f>
        <v>81518</v>
      </c>
      <c r="Y434" s="36">
        <f t="shared" si="64"/>
        <v>0.92194361981402884</v>
      </c>
      <c r="Z434" s="31">
        <f t="shared" si="65"/>
        <v>-6363</v>
      </c>
      <c r="AA434" s="35"/>
      <c r="AB434" s="47"/>
      <c r="AC434" s="44"/>
    </row>
    <row r="435" spans="1:29" s="38" customFormat="1">
      <c r="A435" s="48" t="s">
        <v>703</v>
      </c>
      <c r="B435" s="31" t="s">
        <v>229</v>
      </c>
      <c r="C435" s="31" t="s">
        <v>224</v>
      </c>
      <c r="D435" s="45" t="s">
        <v>758</v>
      </c>
      <c r="E435" s="31"/>
      <c r="F435" s="32" t="s">
        <v>435</v>
      </c>
      <c r="G435" s="32" t="s">
        <v>722</v>
      </c>
      <c r="H435" s="32"/>
      <c r="I435" s="32" t="s">
        <v>421</v>
      </c>
      <c r="J435" s="32" t="s">
        <v>553</v>
      </c>
      <c r="K435" s="32">
        <v>61140</v>
      </c>
      <c r="L435" s="31">
        <v>2018</v>
      </c>
      <c r="M435" s="31"/>
      <c r="N435" s="31">
        <v>2012</v>
      </c>
      <c r="O435" s="33">
        <v>72479</v>
      </c>
      <c r="P435" s="34" t="s">
        <v>173</v>
      </c>
      <c r="Q435" s="35">
        <f t="shared" si="66"/>
        <v>0</v>
      </c>
      <c r="R435" s="33">
        <f t="shared" si="67"/>
        <v>72479</v>
      </c>
      <c r="S435" s="46">
        <v>62743</v>
      </c>
      <c r="T435" s="36">
        <f t="shared" si="61"/>
        <v>0.86570000000000003</v>
      </c>
      <c r="U435" s="37">
        <f t="shared" si="62"/>
        <v>1</v>
      </c>
      <c r="V435" s="33">
        <f t="shared" si="63"/>
        <v>68333</v>
      </c>
      <c r="W435" s="37">
        <f>IF(U435&gt;$F$3,$F$3-$E$3,U435-$E$3)</f>
        <v>-2</v>
      </c>
      <c r="X435" s="33">
        <f>ROUND(V435+(V435*$J$3*W435),0)</f>
        <v>66283</v>
      </c>
      <c r="Y435" s="36">
        <f t="shared" si="64"/>
        <v>0.94659264064692306</v>
      </c>
      <c r="Z435" s="31">
        <f t="shared" si="65"/>
        <v>-3540</v>
      </c>
      <c r="AA435" s="35"/>
      <c r="AB435" s="47"/>
      <c r="AC435" s="44"/>
    </row>
    <row r="436" spans="1:29" s="38" customFormat="1">
      <c r="A436" s="48" t="s">
        <v>1299</v>
      </c>
      <c r="B436" s="31" t="s">
        <v>229</v>
      </c>
      <c r="C436" s="31" t="s">
        <v>224</v>
      </c>
      <c r="D436" s="45" t="s">
        <v>1300</v>
      </c>
      <c r="E436" s="31"/>
      <c r="F436" s="32" t="s">
        <v>435</v>
      </c>
      <c r="G436" s="32" t="s">
        <v>722</v>
      </c>
      <c r="H436" s="32" t="s">
        <v>205</v>
      </c>
      <c r="I436" s="32" t="s">
        <v>422</v>
      </c>
      <c r="J436" s="32" t="s">
        <v>424</v>
      </c>
      <c r="K436" s="32">
        <v>61150</v>
      </c>
      <c r="L436" s="31">
        <v>2018</v>
      </c>
      <c r="M436" s="31"/>
      <c r="N436" s="31">
        <v>2018</v>
      </c>
      <c r="O436" s="33">
        <v>60654</v>
      </c>
      <c r="P436" s="34" t="s">
        <v>173</v>
      </c>
      <c r="Q436" s="35">
        <f t="shared" si="66"/>
        <v>0</v>
      </c>
      <c r="R436" s="33">
        <f t="shared" si="67"/>
        <v>60654</v>
      </c>
      <c r="S436" s="46">
        <v>55500</v>
      </c>
      <c r="T436" s="36">
        <f t="shared" si="61"/>
        <v>0.91500000000000004</v>
      </c>
      <c r="U436" s="37">
        <f t="shared" si="62"/>
        <v>1</v>
      </c>
      <c r="V436" s="33">
        <f t="shared" si="63"/>
        <v>57185</v>
      </c>
      <c r="W436" s="37">
        <f>IF(U436&gt;$F$4,$F$4-$E$4,U436-$E$4)</f>
        <v>-1</v>
      </c>
      <c r="X436" s="33">
        <f>ROUND(V436+(V436*$J$4*W436),0)</f>
        <v>56327</v>
      </c>
      <c r="Y436" s="36">
        <f t="shared" si="64"/>
        <v>0.98531787597422194</v>
      </c>
      <c r="Z436" s="31">
        <f t="shared" si="65"/>
        <v>-827</v>
      </c>
      <c r="AA436" s="35"/>
      <c r="AB436" s="47"/>
      <c r="AC436" s="44"/>
    </row>
    <row r="437" spans="1:29" s="38" customFormat="1">
      <c r="A437" s="48" t="s">
        <v>810</v>
      </c>
      <c r="B437" s="31" t="s">
        <v>229</v>
      </c>
      <c r="C437" s="31" t="s">
        <v>224</v>
      </c>
      <c r="D437" s="45" t="s">
        <v>891</v>
      </c>
      <c r="E437" s="31"/>
      <c r="F437" s="32" t="s">
        <v>435</v>
      </c>
      <c r="G437" s="32" t="s">
        <v>722</v>
      </c>
      <c r="H437" s="32" t="s">
        <v>205</v>
      </c>
      <c r="I437" s="32" t="s">
        <v>421</v>
      </c>
      <c r="J437" s="32" t="s">
        <v>553</v>
      </c>
      <c r="K437" s="32">
        <v>61140</v>
      </c>
      <c r="L437" s="31">
        <v>2018</v>
      </c>
      <c r="M437" s="31"/>
      <c r="N437" s="31">
        <v>2013</v>
      </c>
      <c r="O437" s="33">
        <v>72479</v>
      </c>
      <c r="P437" s="34" t="s">
        <v>173</v>
      </c>
      <c r="Q437" s="35">
        <f t="shared" si="66"/>
        <v>0</v>
      </c>
      <c r="R437" s="33">
        <f t="shared" si="67"/>
        <v>72479</v>
      </c>
      <c r="S437" s="46">
        <v>61127</v>
      </c>
      <c r="T437" s="36">
        <f t="shared" si="61"/>
        <v>0.84340000000000004</v>
      </c>
      <c r="U437" s="37">
        <f t="shared" si="62"/>
        <v>1</v>
      </c>
      <c r="V437" s="33">
        <f t="shared" si="63"/>
        <v>68333</v>
      </c>
      <c r="W437" s="37">
        <f>IF(U437&gt;$F$3,$F$3-$E$3,U437-$E$3)</f>
        <v>-2</v>
      </c>
      <c r="X437" s="33">
        <f>ROUND(V437+(V437*$J$3*W437),0)</f>
        <v>66283</v>
      </c>
      <c r="Y437" s="36">
        <f t="shared" si="64"/>
        <v>0.92221233197049013</v>
      </c>
      <c r="Z437" s="31">
        <f t="shared" si="65"/>
        <v>-5156</v>
      </c>
      <c r="AA437" s="35"/>
      <c r="AB437" s="47"/>
      <c r="AC437" s="44"/>
    </row>
    <row r="438" spans="1:29" s="38" customFormat="1">
      <c r="A438" s="48" t="s">
        <v>284</v>
      </c>
      <c r="B438" s="31" t="s">
        <v>229</v>
      </c>
      <c r="C438" s="31" t="s">
        <v>222</v>
      </c>
      <c r="D438" s="45" t="s">
        <v>31</v>
      </c>
      <c r="E438" s="31"/>
      <c r="F438" s="32" t="s">
        <v>435</v>
      </c>
      <c r="G438" s="32" t="s">
        <v>722</v>
      </c>
      <c r="H438" s="32"/>
      <c r="I438" s="32" t="s">
        <v>421</v>
      </c>
      <c r="J438" s="32" t="s">
        <v>426</v>
      </c>
      <c r="K438" s="32">
        <v>61120</v>
      </c>
      <c r="L438" s="31">
        <v>2016</v>
      </c>
      <c r="M438" s="31"/>
      <c r="N438" s="31">
        <v>2005</v>
      </c>
      <c r="O438" s="33">
        <v>88591</v>
      </c>
      <c r="P438" s="34" t="s">
        <v>164</v>
      </c>
      <c r="Q438" s="35">
        <f t="shared" si="66"/>
        <v>0</v>
      </c>
      <c r="R438" s="33">
        <f t="shared" si="67"/>
        <v>88591</v>
      </c>
      <c r="S438" s="46">
        <v>72070</v>
      </c>
      <c r="T438" s="36">
        <f t="shared" si="61"/>
        <v>0.8135</v>
      </c>
      <c r="U438" s="37">
        <f t="shared" si="62"/>
        <v>3</v>
      </c>
      <c r="V438" s="33">
        <f t="shared" si="63"/>
        <v>83524</v>
      </c>
      <c r="W438" s="37">
        <f>IF(U438&gt;$F$2,$F$2+(U438-$F$2)/2-$E$2,U438-$E$2)</f>
        <v>-8</v>
      </c>
      <c r="X438" s="33">
        <f>ROUND(V438+(V438*$J$2*W438),0)</f>
        <v>76842</v>
      </c>
      <c r="Y438" s="36">
        <f t="shared" si="64"/>
        <v>0.93789854506650006</v>
      </c>
      <c r="Z438" s="31">
        <f t="shared" si="65"/>
        <v>-4772</v>
      </c>
      <c r="AA438" s="35"/>
      <c r="AB438" s="47"/>
      <c r="AC438" s="44"/>
    </row>
    <row r="439" spans="1:29" s="38" customFormat="1">
      <c r="A439" s="48" t="s">
        <v>289</v>
      </c>
      <c r="B439" s="31" t="s">
        <v>229</v>
      </c>
      <c r="C439" s="31" t="s">
        <v>222</v>
      </c>
      <c r="D439" s="45" t="s">
        <v>33</v>
      </c>
      <c r="E439" s="31"/>
      <c r="F439" s="32" t="s">
        <v>435</v>
      </c>
      <c r="G439" s="32" t="s">
        <v>722</v>
      </c>
      <c r="H439" s="32"/>
      <c r="I439" s="32" t="s">
        <v>421</v>
      </c>
      <c r="J439" s="32" t="s">
        <v>426</v>
      </c>
      <c r="K439" s="32">
        <v>61120</v>
      </c>
      <c r="L439" s="31">
        <v>2010</v>
      </c>
      <c r="M439" s="31"/>
      <c r="N439" s="31">
        <v>2001</v>
      </c>
      <c r="O439" s="33">
        <v>88591</v>
      </c>
      <c r="P439" s="34" t="s">
        <v>164</v>
      </c>
      <c r="Q439" s="35">
        <f t="shared" si="66"/>
        <v>0</v>
      </c>
      <c r="R439" s="33">
        <f t="shared" si="67"/>
        <v>88591</v>
      </c>
      <c r="S439" s="46">
        <v>76862</v>
      </c>
      <c r="T439" s="36">
        <f t="shared" si="61"/>
        <v>0.86760000000000004</v>
      </c>
      <c r="U439" s="37">
        <f t="shared" si="62"/>
        <v>9</v>
      </c>
      <c r="V439" s="33">
        <f t="shared" si="63"/>
        <v>83524</v>
      </c>
      <c r="W439" s="37">
        <f>IF(U439&gt;$F$2,$F$2+(U439-$F$2)/2-$E$2,U439-$E$2)</f>
        <v>-2</v>
      </c>
      <c r="X439" s="33">
        <f>ROUND(V439+(V439*$J$2*W439),0)</f>
        <v>81854</v>
      </c>
      <c r="Y439" s="36">
        <f t="shared" si="64"/>
        <v>0.93901336526009727</v>
      </c>
      <c r="Z439" s="31">
        <f t="shared" si="65"/>
        <v>-4992</v>
      </c>
      <c r="AA439" s="35"/>
      <c r="AB439" s="47"/>
      <c r="AC439" s="44"/>
    </row>
    <row r="440" spans="1:29" s="38" customFormat="1">
      <c r="A440" s="48" t="s">
        <v>647</v>
      </c>
      <c r="B440" s="31" t="s">
        <v>229</v>
      </c>
      <c r="C440" s="31" t="s">
        <v>222</v>
      </c>
      <c r="D440" s="45" t="s">
        <v>753</v>
      </c>
      <c r="E440" s="31"/>
      <c r="F440" s="32" t="s">
        <v>435</v>
      </c>
      <c r="G440" s="32" t="s">
        <v>722</v>
      </c>
      <c r="H440" s="32" t="s">
        <v>205</v>
      </c>
      <c r="I440" s="32" t="s">
        <v>421</v>
      </c>
      <c r="J440" s="32" t="s">
        <v>553</v>
      </c>
      <c r="K440" s="32">
        <v>61140</v>
      </c>
      <c r="L440" s="31">
        <v>2017</v>
      </c>
      <c r="M440" s="31"/>
      <c r="N440" s="31">
        <v>2011</v>
      </c>
      <c r="O440" s="33">
        <v>69827</v>
      </c>
      <c r="P440" s="34" t="s">
        <v>164</v>
      </c>
      <c r="Q440" s="35">
        <f t="shared" si="66"/>
        <v>0</v>
      </c>
      <c r="R440" s="33">
        <f t="shared" si="67"/>
        <v>69827</v>
      </c>
      <c r="S440" s="46">
        <v>60924</v>
      </c>
      <c r="T440" s="36">
        <f t="shared" si="61"/>
        <v>0.87250000000000005</v>
      </c>
      <c r="U440" s="37">
        <f t="shared" si="62"/>
        <v>2</v>
      </c>
      <c r="V440" s="33">
        <f t="shared" si="63"/>
        <v>65833</v>
      </c>
      <c r="W440" s="37">
        <f>IF(U440&gt;$F$3,$F$3-$E$3,U440-$E$3)</f>
        <v>-1</v>
      </c>
      <c r="X440" s="33">
        <f>ROUND(V440+(V440*$J$3*W440),0)</f>
        <v>64846</v>
      </c>
      <c r="Y440" s="36">
        <f t="shared" si="64"/>
        <v>0.93951824322240385</v>
      </c>
      <c r="Z440" s="31">
        <f t="shared" si="65"/>
        <v>-3922</v>
      </c>
      <c r="AA440" s="35"/>
      <c r="AB440" s="47"/>
      <c r="AC440" s="44"/>
    </row>
    <row r="441" spans="1:29" s="38" customFormat="1">
      <c r="A441" s="48" t="s">
        <v>1297</v>
      </c>
      <c r="B441" s="31" t="s">
        <v>229</v>
      </c>
      <c r="C441" s="31" t="s">
        <v>222</v>
      </c>
      <c r="D441" s="45" t="s">
        <v>1298</v>
      </c>
      <c r="E441" s="31"/>
      <c r="F441" s="32" t="s">
        <v>435</v>
      </c>
      <c r="G441" s="32" t="s">
        <v>722</v>
      </c>
      <c r="H441" s="32" t="s">
        <v>205</v>
      </c>
      <c r="I441" s="32" t="s">
        <v>422</v>
      </c>
      <c r="J441" s="32" t="s">
        <v>424</v>
      </c>
      <c r="K441" s="32">
        <v>61150</v>
      </c>
      <c r="L441" s="31">
        <v>2018</v>
      </c>
      <c r="M441" s="31"/>
      <c r="N441" s="31">
        <v>2018</v>
      </c>
      <c r="O441" s="33">
        <v>60077</v>
      </c>
      <c r="P441" s="34" t="s">
        <v>164</v>
      </c>
      <c r="Q441" s="35">
        <f t="shared" si="66"/>
        <v>0</v>
      </c>
      <c r="R441" s="33">
        <f t="shared" si="67"/>
        <v>60077</v>
      </c>
      <c r="S441" s="46">
        <v>55000</v>
      </c>
      <c r="T441" s="36">
        <f t="shared" si="61"/>
        <v>0.91549999999999998</v>
      </c>
      <c r="U441" s="37">
        <f t="shared" si="62"/>
        <v>1</v>
      </c>
      <c r="V441" s="33">
        <f t="shared" si="63"/>
        <v>56641</v>
      </c>
      <c r="W441" s="37">
        <f>IF(U441&gt;$F$4,$F$4-$E$4,U441-$E$4)</f>
        <v>-1</v>
      </c>
      <c r="X441" s="33">
        <f>ROUND(V441+(V441*$J$4*W441),0)</f>
        <v>55791</v>
      </c>
      <c r="Y441" s="36">
        <f t="shared" si="64"/>
        <v>0.98582208599953403</v>
      </c>
      <c r="Z441" s="31">
        <f t="shared" si="65"/>
        <v>-791</v>
      </c>
      <c r="AA441" s="35"/>
      <c r="AB441" s="47"/>
      <c r="AC441" s="44"/>
    </row>
    <row r="442" spans="1:29" s="38" customFormat="1">
      <c r="A442" s="48" t="s">
        <v>476</v>
      </c>
      <c r="B442" s="31" t="s">
        <v>229</v>
      </c>
      <c r="C442" s="31" t="s">
        <v>210</v>
      </c>
      <c r="D442" s="45" t="s">
        <v>579</v>
      </c>
      <c r="E442" s="31"/>
      <c r="F442" s="32" t="s">
        <v>435</v>
      </c>
      <c r="G442" s="32" t="s">
        <v>722</v>
      </c>
      <c r="H442" s="32"/>
      <c r="I442" s="32" t="s">
        <v>421</v>
      </c>
      <c r="J442" s="32" t="s">
        <v>553</v>
      </c>
      <c r="K442" s="32">
        <v>61140</v>
      </c>
      <c r="L442" s="31">
        <v>2014</v>
      </c>
      <c r="M442" s="31"/>
      <c r="N442" s="31">
        <v>2007</v>
      </c>
      <c r="O442" s="33">
        <v>68650</v>
      </c>
      <c r="P442" s="34" t="s">
        <v>185</v>
      </c>
      <c r="Q442" s="35">
        <f t="shared" si="66"/>
        <v>0</v>
      </c>
      <c r="R442" s="33">
        <f t="shared" si="67"/>
        <v>68650</v>
      </c>
      <c r="S442" s="46">
        <v>62904</v>
      </c>
      <c r="T442" s="36">
        <f t="shared" si="61"/>
        <v>0.9163</v>
      </c>
      <c r="U442" s="37">
        <f t="shared" si="62"/>
        <v>5</v>
      </c>
      <c r="V442" s="33">
        <f t="shared" si="63"/>
        <v>64723</v>
      </c>
      <c r="W442" s="37">
        <f>IF(U442&gt;$F$3,$F$3-$E$3,U442-$E$3)</f>
        <v>2</v>
      </c>
      <c r="X442" s="33">
        <f>ROUND(V442+(V442*$J$3*W442),0)</f>
        <v>66665</v>
      </c>
      <c r="Y442" s="36">
        <f t="shared" si="64"/>
        <v>0.94358358958973976</v>
      </c>
      <c r="Z442" s="31">
        <f t="shared" si="65"/>
        <v>-3761</v>
      </c>
      <c r="AA442" s="35"/>
      <c r="AB442" s="47"/>
      <c r="AC442" s="44"/>
    </row>
    <row r="443" spans="1:29" s="38" customFormat="1">
      <c r="A443" s="48" t="s">
        <v>279</v>
      </c>
      <c r="B443" s="31" t="s">
        <v>229</v>
      </c>
      <c r="C443" s="31" t="s">
        <v>210</v>
      </c>
      <c r="D443" s="45" t="s">
        <v>18</v>
      </c>
      <c r="E443" s="31"/>
      <c r="F443" s="32" t="s">
        <v>435</v>
      </c>
      <c r="G443" s="32" t="s">
        <v>722</v>
      </c>
      <c r="H443" s="32" t="s">
        <v>205</v>
      </c>
      <c r="I443" s="32" t="s">
        <v>421</v>
      </c>
      <c r="J443" s="32" t="s">
        <v>426</v>
      </c>
      <c r="K443" s="32">
        <v>61120</v>
      </c>
      <c r="L443" s="31">
        <v>2009</v>
      </c>
      <c r="M443" s="31"/>
      <c r="N443" s="31">
        <v>2001</v>
      </c>
      <c r="O443" s="33">
        <v>86094</v>
      </c>
      <c r="P443" s="34" t="s">
        <v>185</v>
      </c>
      <c r="Q443" s="35">
        <f t="shared" si="66"/>
        <v>0</v>
      </c>
      <c r="R443" s="33">
        <f t="shared" si="67"/>
        <v>86094</v>
      </c>
      <c r="S443" s="46">
        <v>76829</v>
      </c>
      <c r="T443" s="36">
        <f t="shared" si="61"/>
        <v>0.89239999999999997</v>
      </c>
      <c r="U443" s="37">
        <f t="shared" si="62"/>
        <v>10</v>
      </c>
      <c r="V443" s="33">
        <f t="shared" si="63"/>
        <v>81169</v>
      </c>
      <c r="W443" s="37">
        <f>IF(U443&gt;$F$2,$F$2+(U443-$F$2)/2-$E$2,U443-$E$2)</f>
        <v>-1</v>
      </c>
      <c r="X443" s="33">
        <f>ROUND(V443+(V443*$J$2*W443),0)</f>
        <v>80357</v>
      </c>
      <c r="Y443" s="36">
        <f t="shared" si="64"/>
        <v>0.95609592194830573</v>
      </c>
      <c r="Z443" s="31">
        <f t="shared" si="65"/>
        <v>-3528</v>
      </c>
      <c r="AA443" s="35"/>
      <c r="AB443" s="47"/>
      <c r="AC443" s="44"/>
    </row>
    <row r="444" spans="1:29" s="38" customFormat="1">
      <c r="A444" s="48" t="s">
        <v>405</v>
      </c>
      <c r="B444" s="31" t="s">
        <v>229</v>
      </c>
      <c r="C444" s="31" t="s">
        <v>210</v>
      </c>
      <c r="D444" s="45" t="s">
        <v>885</v>
      </c>
      <c r="E444" s="31"/>
      <c r="F444" s="32" t="s">
        <v>435</v>
      </c>
      <c r="G444" s="32" t="s">
        <v>722</v>
      </c>
      <c r="H444" s="32" t="s">
        <v>205</v>
      </c>
      <c r="I444" s="32" t="s">
        <v>421</v>
      </c>
      <c r="J444" s="32" t="s">
        <v>426</v>
      </c>
      <c r="K444" s="32">
        <v>61120</v>
      </c>
      <c r="L444" s="31">
        <v>2018</v>
      </c>
      <c r="M444" s="31"/>
      <c r="N444" s="31">
        <v>2005</v>
      </c>
      <c r="O444" s="33">
        <v>86094</v>
      </c>
      <c r="P444" s="34" t="s">
        <v>185</v>
      </c>
      <c r="Q444" s="35">
        <f t="shared" si="66"/>
        <v>0</v>
      </c>
      <c r="R444" s="33">
        <f t="shared" si="67"/>
        <v>86094</v>
      </c>
      <c r="S444" s="46">
        <v>71514</v>
      </c>
      <c r="T444" s="36">
        <f t="shared" si="61"/>
        <v>0.83069999999999999</v>
      </c>
      <c r="U444" s="37">
        <f t="shared" si="62"/>
        <v>1</v>
      </c>
      <c r="V444" s="33">
        <f t="shared" si="63"/>
        <v>81169</v>
      </c>
      <c r="W444" s="37">
        <f>IF(U444&gt;$F$2,$F$2+(U444-$F$2)/2-$E$2,U444-$E$2)</f>
        <v>-10</v>
      </c>
      <c r="X444" s="33">
        <f>ROUND(V444+(V444*$J$2*W444),0)</f>
        <v>73052</v>
      </c>
      <c r="Y444" s="36">
        <f t="shared" si="64"/>
        <v>0.97894650386026394</v>
      </c>
      <c r="Z444" s="31">
        <f t="shared" si="65"/>
        <v>-1538</v>
      </c>
      <c r="AA444" s="35"/>
      <c r="AB444" s="47"/>
      <c r="AC444" s="44"/>
    </row>
    <row r="445" spans="1:29" s="38" customFormat="1">
      <c r="A445" s="48" t="s">
        <v>283</v>
      </c>
      <c r="B445" s="31" t="s">
        <v>229</v>
      </c>
      <c r="C445" s="31" t="s">
        <v>210</v>
      </c>
      <c r="D445" s="45" t="s">
        <v>29</v>
      </c>
      <c r="E445" s="31"/>
      <c r="F445" s="32" t="s">
        <v>435</v>
      </c>
      <c r="G445" s="32" t="s">
        <v>722</v>
      </c>
      <c r="H445" s="32"/>
      <c r="I445" s="32" t="s">
        <v>421</v>
      </c>
      <c r="J445" s="32" t="s">
        <v>553</v>
      </c>
      <c r="K445" s="32">
        <v>61140</v>
      </c>
      <c r="L445" s="31">
        <v>2010</v>
      </c>
      <c r="M445" s="31"/>
      <c r="N445" s="31">
        <v>2001</v>
      </c>
      <c r="O445" s="33">
        <v>68650</v>
      </c>
      <c r="P445" s="34" t="s">
        <v>185</v>
      </c>
      <c r="Q445" s="35">
        <f t="shared" si="66"/>
        <v>0</v>
      </c>
      <c r="R445" s="33">
        <f t="shared" si="67"/>
        <v>68650</v>
      </c>
      <c r="S445" s="46">
        <v>62092</v>
      </c>
      <c r="T445" s="36">
        <f t="shared" si="61"/>
        <v>0.90449999999999997</v>
      </c>
      <c r="U445" s="37">
        <f t="shared" si="62"/>
        <v>9</v>
      </c>
      <c r="V445" s="33">
        <f t="shared" si="63"/>
        <v>64723</v>
      </c>
      <c r="W445" s="37">
        <f>IF(U445&gt;$F$3,$F$3-$E$3,U445-$E$3)</f>
        <v>4</v>
      </c>
      <c r="X445" s="33">
        <f>ROUND(V445+(V445*$J$3*W445),0)</f>
        <v>68606</v>
      </c>
      <c r="Y445" s="36">
        <f t="shared" si="64"/>
        <v>0.90505203626504971</v>
      </c>
      <c r="Z445" s="31">
        <f t="shared" si="65"/>
        <v>-6514</v>
      </c>
      <c r="AA445" s="35"/>
      <c r="AB445" s="47"/>
      <c r="AC445" s="44"/>
    </row>
    <row r="446" spans="1:29" s="38" customFormat="1">
      <c r="A446" s="48" t="s">
        <v>324</v>
      </c>
      <c r="B446" s="31" t="s">
        <v>229</v>
      </c>
      <c r="C446" s="31" t="s">
        <v>210</v>
      </c>
      <c r="D446" s="45" t="s">
        <v>65</v>
      </c>
      <c r="E446" s="31"/>
      <c r="F446" s="32" t="s">
        <v>435</v>
      </c>
      <c r="G446" s="32" t="s">
        <v>722</v>
      </c>
      <c r="H446" s="32"/>
      <c r="I446" s="32" t="s">
        <v>421</v>
      </c>
      <c r="J446" s="32" t="s">
        <v>426</v>
      </c>
      <c r="K446" s="32">
        <v>61120</v>
      </c>
      <c r="L446" s="31">
        <v>2008</v>
      </c>
      <c r="M446" s="31"/>
      <c r="N446" s="31">
        <v>1999</v>
      </c>
      <c r="O446" s="33">
        <v>86094</v>
      </c>
      <c r="P446" s="34" t="s">
        <v>185</v>
      </c>
      <c r="Q446" s="35">
        <f t="shared" si="66"/>
        <v>0</v>
      </c>
      <c r="R446" s="33">
        <f t="shared" si="67"/>
        <v>86094</v>
      </c>
      <c r="S446" s="46">
        <v>75676</v>
      </c>
      <c r="T446" s="36">
        <f t="shared" si="61"/>
        <v>0.879</v>
      </c>
      <c r="U446" s="37">
        <f t="shared" si="62"/>
        <v>11</v>
      </c>
      <c r="V446" s="33">
        <f t="shared" si="63"/>
        <v>81169</v>
      </c>
      <c r="W446" s="37">
        <f>IF(U446&gt;$F$2,$F$2+(U446-$F$2)/2-$E$2,U446-$E$2)</f>
        <v>0</v>
      </c>
      <c r="X446" s="33">
        <f>ROUND(V446+(V446*$J$2*W446),0)</f>
        <v>81169</v>
      </c>
      <c r="Y446" s="36">
        <f t="shared" si="64"/>
        <v>0.93232638076112806</v>
      </c>
      <c r="Z446" s="31">
        <f t="shared" si="65"/>
        <v>-5493</v>
      </c>
      <c r="AA446" s="35"/>
      <c r="AB446" s="47"/>
      <c r="AC446" s="44"/>
    </row>
    <row r="447" spans="1:29" s="38" customFormat="1">
      <c r="A447" s="48" t="s">
        <v>597</v>
      </c>
      <c r="B447" s="31" t="s">
        <v>229</v>
      </c>
      <c r="C447" s="31" t="s">
        <v>210</v>
      </c>
      <c r="D447" s="45" t="s">
        <v>695</v>
      </c>
      <c r="E447" s="31"/>
      <c r="F447" s="32" t="s">
        <v>435</v>
      </c>
      <c r="G447" s="32" t="s">
        <v>722</v>
      </c>
      <c r="H447" s="32"/>
      <c r="I447" s="32" t="s">
        <v>421</v>
      </c>
      <c r="J447" s="32" t="s">
        <v>553</v>
      </c>
      <c r="K447" s="32">
        <v>61140</v>
      </c>
      <c r="L447" s="31">
        <v>2015</v>
      </c>
      <c r="M447" s="31"/>
      <c r="N447" s="31">
        <v>2009</v>
      </c>
      <c r="O447" s="33">
        <v>68650</v>
      </c>
      <c r="P447" s="34" t="s">
        <v>185</v>
      </c>
      <c r="Q447" s="35">
        <f t="shared" si="66"/>
        <v>0</v>
      </c>
      <c r="R447" s="33">
        <f t="shared" si="67"/>
        <v>68650</v>
      </c>
      <c r="S447" s="46">
        <v>63431</v>
      </c>
      <c r="T447" s="36">
        <f t="shared" si="61"/>
        <v>0.92400000000000004</v>
      </c>
      <c r="U447" s="37">
        <f t="shared" si="62"/>
        <v>4</v>
      </c>
      <c r="V447" s="33">
        <f t="shared" si="63"/>
        <v>64723</v>
      </c>
      <c r="W447" s="37">
        <f>IF(U447&gt;$F$3,$F$3-$E$3,U447-$E$3)</f>
        <v>1</v>
      </c>
      <c r="X447" s="33">
        <f>ROUND(V447+(V447*$J$3*W447),0)</f>
        <v>65694</v>
      </c>
      <c r="Y447" s="36">
        <f t="shared" si="64"/>
        <v>0.96555240965689404</v>
      </c>
      <c r="Z447" s="31">
        <f t="shared" si="65"/>
        <v>-2263</v>
      </c>
      <c r="AA447" s="35"/>
      <c r="AB447" s="47"/>
      <c r="AC447" s="44"/>
    </row>
    <row r="448" spans="1:29" s="38" customFormat="1">
      <c r="A448" s="48" t="s">
        <v>329</v>
      </c>
      <c r="B448" s="31" t="s">
        <v>229</v>
      </c>
      <c r="C448" s="31" t="s">
        <v>210</v>
      </c>
      <c r="D448" s="45" t="s">
        <v>69</v>
      </c>
      <c r="E448" s="31"/>
      <c r="F448" s="32" t="s">
        <v>435</v>
      </c>
      <c r="G448" s="32" t="s">
        <v>722</v>
      </c>
      <c r="H448" s="32" t="s">
        <v>205</v>
      </c>
      <c r="I448" s="32" t="s">
        <v>421</v>
      </c>
      <c r="J448" s="32" t="s">
        <v>426</v>
      </c>
      <c r="K448" s="32">
        <v>61120</v>
      </c>
      <c r="L448" s="31">
        <v>2009</v>
      </c>
      <c r="M448" s="31"/>
      <c r="N448" s="31">
        <v>1988</v>
      </c>
      <c r="O448" s="33">
        <v>86094</v>
      </c>
      <c r="P448" s="34" t="s">
        <v>185</v>
      </c>
      <c r="Q448" s="35">
        <f t="shared" si="66"/>
        <v>0</v>
      </c>
      <c r="R448" s="33">
        <f t="shared" si="67"/>
        <v>86094</v>
      </c>
      <c r="S448" s="46">
        <v>82007</v>
      </c>
      <c r="T448" s="36">
        <f t="shared" si="61"/>
        <v>0.95250000000000001</v>
      </c>
      <c r="U448" s="37">
        <f t="shared" si="62"/>
        <v>10</v>
      </c>
      <c r="V448" s="33">
        <f t="shared" si="63"/>
        <v>81169</v>
      </c>
      <c r="W448" s="37">
        <f>IF(U448&gt;$F$2,$F$2+(U448-$F$2)/2-$E$2,U448-$E$2)</f>
        <v>-1</v>
      </c>
      <c r="X448" s="33">
        <f>ROUND(V448+(V448*$J$2*W448),0)</f>
        <v>80357</v>
      </c>
      <c r="Y448" s="36">
        <f t="shared" si="64"/>
        <v>1.020533369837102</v>
      </c>
      <c r="Z448" s="31">
        <f t="shared" si="65"/>
        <v>1650</v>
      </c>
      <c r="AA448" s="35"/>
      <c r="AB448" s="47"/>
      <c r="AC448" s="44"/>
    </row>
    <row r="449" spans="1:29" s="38" customFormat="1">
      <c r="A449" s="48" t="s">
        <v>333</v>
      </c>
      <c r="B449" s="31" t="s">
        <v>229</v>
      </c>
      <c r="C449" s="31" t="s">
        <v>210</v>
      </c>
      <c r="D449" s="45" t="s">
        <v>74</v>
      </c>
      <c r="E449" s="31"/>
      <c r="F449" s="32" t="s">
        <v>435</v>
      </c>
      <c r="G449" s="32" t="s">
        <v>722</v>
      </c>
      <c r="H449" s="32" t="s">
        <v>205</v>
      </c>
      <c r="I449" s="32" t="s">
        <v>421</v>
      </c>
      <c r="J449" s="32" t="s">
        <v>426</v>
      </c>
      <c r="K449" s="32">
        <v>61120</v>
      </c>
      <c r="L449" s="31">
        <v>2007</v>
      </c>
      <c r="M449" s="31"/>
      <c r="N449" s="31">
        <v>1999</v>
      </c>
      <c r="O449" s="33">
        <v>86094</v>
      </c>
      <c r="P449" s="34" t="s">
        <v>185</v>
      </c>
      <c r="Q449" s="35">
        <f t="shared" si="66"/>
        <v>0</v>
      </c>
      <c r="R449" s="33">
        <f t="shared" si="67"/>
        <v>86094</v>
      </c>
      <c r="S449" s="46">
        <v>81422</v>
      </c>
      <c r="T449" s="36">
        <f t="shared" si="61"/>
        <v>0.94569999999999999</v>
      </c>
      <c r="U449" s="37">
        <f t="shared" si="62"/>
        <v>12</v>
      </c>
      <c r="V449" s="33">
        <f t="shared" si="63"/>
        <v>81169</v>
      </c>
      <c r="W449" s="37">
        <f>IF(U449&gt;$F$2,$F$2+(U449-$F$2)/2-$E$2,U449-$E$2)</f>
        <v>1</v>
      </c>
      <c r="X449" s="33">
        <f>ROUND(V449+(V449*$J$2*W449),0)</f>
        <v>81981</v>
      </c>
      <c r="Y449" s="36">
        <f t="shared" si="64"/>
        <v>0.99318134689745186</v>
      </c>
      <c r="Z449" s="31">
        <f t="shared" si="65"/>
        <v>-559</v>
      </c>
      <c r="AA449" s="35"/>
      <c r="AB449" s="47"/>
      <c r="AC449" s="44"/>
    </row>
    <row r="450" spans="1:29" s="38" customFormat="1">
      <c r="A450" s="48" t="s">
        <v>809</v>
      </c>
      <c r="B450" s="31" t="s">
        <v>229</v>
      </c>
      <c r="C450" s="31" t="s">
        <v>210</v>
      </c>
      <c r="D450" s="45" t="s">
        <v>900</v>
      </c>
      <c r="E450" s="31"/>
      <c r="F450" s="32" t="s">
        <v>435</v>
      </c>
      <c r="G450" s="32" t="s">
        <v>722</v>
      </c>
      <c r="H450" s="32"/>
      <c r="I450" s="32" t="s">
        <v>422</v>
      </c>
      <c r="J450" s="32" t="s">
        <v>424</v>
      </c>
      <c r="K450" s="32">
        <v>61150</v>
      </c>
      <c r="L450" s="31">
        <v>2013</v>
      </c>
      <c r="M450" s="31"/>
      <c r="N450" s="31">
        <v>2013</v>
      </c>
      <c r="O450" s="33">
        <v>57988</v>
      </c>
      <c r="P450" s="34" t="s">
        <v>185</v>
      </c>
      <c r="Q450" s="35">
        <f t="shared" si="66"/>
        <v>0</v>
      </c>
      <c r="R450" s="33">
        <f t="shared" si="67"/>
        <v>57988</v>
      </c>
      <c r="S450" s="46">
        <v>55023</v>
      </c>
      <c r="T450" s="36">
        <f t="shared" si="61"/>
        <v>0.94889999999999997</v>
      </c>
      <c r="U450" s="37">
        <f t="shared" si="62"/>
        <v>6</v>
      </c>
      <c r="V450" s="33">
        <f t="shared" si="63"/>
        <v>54671</v>
      </c>
      <c r="W450" s="37">
        <f>IF(U450&gt;$F$4,$F$4-$E$4,U450-$E$4)</f>
        <v>4</v>
      </c>
      <c r="X450" s="33">
        <f>ROUND(V450+(V450*$J$4*W450),0)</f>
        <v>57951</v>
      </c>
      <c r="Y450" s="36">
        <f t="shared" si="64"/>
        <v>0.94947455609049025</v>
      </c>
      <c r="Z450" s="31">
        <f t="shared" si="65"/>
        <v>-2928</v>
      </c>
      <c r="AA450" s="35"/>
      <c r="AB450" s="47"/>
      <c r="AC450" s="44"/>
    </row>
    <row r="451" spans="1:29" s="38" customFormat="1">
      <c r="A451" s="48" t="s">
        <v>1295</v>
      </c>
      <c r="B451" s="31" t="s">
        <v>229</v>
      </c>
      <c r="C451" s="31" t="s">
        <v>210</v>
      </c>
      <c r="D451" s="45" t="s">
        <v>1296</v>
      </c>
      <c r="E451" s="31"/>
      <c r="F451" s="32" t="s">
        <v>435</v>
      </c>
      <c r="G451" s="32" t="s">
        <v>722</v>
      </c>
      <c r="H451" s="32"/>
      <c r="I451" s="32" t="s">
        <v>422</v>
      </c>
      <c r="J451" s="32" t="s">
        <v>424</v>
      </c>
      <c r="K451" s="32">
        <v>61150</v>
      </c>
      <c r="L451" s="31">
        <v>2018</v>
      </c>
      <c r="M451" s="31">
        <v>2</v>
      </c>
      <c r="N451" s="31">
        <v>2018</v>
      </c>
      <c r="O451" s="33">
        <v>57988</v>
      </c>
      <c r="P451" s="34" t="s">
        <v>185</v>
      </c>
      <c r="Q451" s="35">
        <f t="shared" ref="Q451:Q482" si="68">IF(E451&lt;&gt;0,O451*E451*0.1,0)</f>
        <v>0</v>
      </c>
      <c r="R451" s="33">
        <f t="shared" si="67"/>
        <v>57988</v>
      </c>
      <c r="S451" s="46">
        <v>58000</v>
      </c>
      <c r="T451" s="36">
        <f t="shared" si="61"/>
        <v>1.0002</v>
      </c>
      <c r="U451" s="37">
        <f t="shared" si="62"/>
        <v>3</v>
      </c>
      <c r="V451" s="33">
        <f t="shared" si="63"/>
        <v>54671</v>
      </c>
      <c r="W451" s="37">
        <f>IF(U451&gt;$F$4,$F$4-$E$4,U451-$E$4)</f>
        <v>1</v>
      </c>
      <c r="X451" s="33">
        <f>ROUND(V451+(V451*$J$4*W451),0)</f>
        <v>55491</v>
      </c>
      <c r="Y451" s="36">
        <f t="shared" si="64"/>
        <v>1.0452145392946603</v>
      </c>
      <c r="Z451" s="31">
        <f t="shared" si="65"/>
        <v>2509</v>
      </c>
      <c r="AA451" s="35"/>
      <c r="AB451" s="47"/>
      <c r="AC451" s="44"/>
    </row>
    <row r="452" spans="1:29" s="38" customFormat="1">
      <c r="A452" s="48" t="s">
        <v>379</v>
      </c>
      <c r="B452" s="31" t="s">
        <v>229</v>
      </c>
      <c r="C452" s="31" t="s">
        <v>210</v>
      </c>
      <c r="D452" s="45" t="s">
        <v>113</v>
      </c>
      <c r="E452" s="31"/>
      <c r="F452" s="32" t="s">
        <v>435</v>
      </c>
      <c r="G452" s="32" t="s">
        <v>722</v>
      </c>
      <c r="H452" s="32"/>
      <c r="I452" s="32" t="s">
        <v>421</v>
      </c>
      <c r="J452" s="32" t="s">
        <v>426</v>
      </c>
      <c r="K452" s="32">
        <v>61120</v>
      </c>
      <c r="L452" s="31">
        <v>1987</v>
      </c>
      <c r="M452" s="31"/>
      <c r="N452" s="31">
        <v>1976</v>
      </c>
      <c r="O452" s="33">
        <v>86094</v>
      </c>
      <c r="P452" s="34" t="s">
        <v>185</v>
      </c>
      <c r="Q452" s="35">
        <f t="shared" si="68"/>
        <v>0</v>
      </c>
      <c r="R452" s="33">
        <f t="shared" si="67"/>
        <v>86094</v>
      </c>
      <c r="S452" s="46">
        <v>103633</v>
      </c>
      <c r="T452" s="36">
        <f t="shared" si="61"/>
        <v>1.2037</v>
      </c>
      <c r="U452" s="37">
        <f t="shared" si="62"/>
        <v>32</v>
      </c>
      <c r="V452" s="33">
        <f t="shared" si="63"/>
        <v>81169</v>
      </c>
      <c r="W452" s="37">
        <f>IF(U452&gt;$F$2,$F$2+(U452-$F$2)/2-$E$2,U452-$E$2)</f>
        <v>15</v>
      </c>
      <c r="X452" s="33">
        <f>ROUND(V452+(V452*$J$2*W452),0)</f>
        <v>93344</v>
      </c>
      <c r="Y452" s="36">
        <f t="shared" si="64"/>
        <v>1.110226688378471</v>
      </c>
      <c r="Z452" s="31">
        <f t="shared" si="65"/>
        <v>10289</v>
      </c>
      <c r="AA452" s="35"/>
      <c r="AB452" s="47"/>
      <c r="AC452" s="44"/>
    </row>
    <row r="453" spans="1:29" s="38" customFormat="1">
      <c r="A453" s="48" t="s">
        <v>394</v>
      </c>
      <c r="B453" s="31" t="s">
        <v>229</v>
      </c>
      <c r="C453" s="31" t="s">
        <v>210</v>
      </c>
      <c r="D453" s="45" t="s">
        <v>128</v>
      </c>
      <c r="E453" s="31"/>
      <c r="F453" s="32" t="s">
        <v>435</v>
      </c>
      <c r="G453" s="32" t="s">
        <v>722</v>
      </c>
      <c r="H453" s="32"/>
      <c r="I453" s="32" t="s">
        <v>421</v>
      </c>
      <c r="J453" s="32" t="s">
        <v>426</v>
      </c>
      <c r="K453" s="32">
        <v>61120</v>
      </c>
      <c r="L453" s="31">
        <v>2014</v>
      </c>
      <c r="M453" s="31"/>
      <c r="N453" s="31">
        <v>2003</v>
      </c>
      <c r="O453" s="33">
        <v>86094</v>
      </c>
      <c r="P453" s="34" t="s">
        <v>185</v>
      </c>
      <c r="Q453" s="35">
        <f t="shared" si="68"/>
        <v>0</v>
      </c>
      <c r="R453" s="33">
        <f t="shared" si="67"/>
        <v>86094</v>
      </c>
      <c r="S453" s="46">
        <v>97192</v>
      </c>
      <c r="T453" s="36">
        <f t="shared" si="61"/>
        <v>1.1289</v>
      </c>
      <c r="U453" s="37">
        <f t="shared" si="62"/>
        <v>5</v>
      </c>
      <c r="V453" s="33">
        <f t="shared" si="63"/>
        <v>81169</v>
      </c>
      <c r="W453" s="37">
        <f>IF(U453&gt;$F$2,$F$2+(U453-$F$2)/2-$E$2,U453-$E$2)</f>
        <v>-6</v>
      </c>
      <c r="X453" s="33">
        <f>ROUND(V453+(V453*$J$2*W453),0)</f>
        <v>76299</v>
      </c>
      <c r="Y453" s="36">
        <f t="shared" si="64"/>
        <v>1.2738305875568487</v>
      </c>
      <c r="Z453" s="31">
        <f t="shared" si="65"/>
        <v>20893</v>
      </c>
      <c r="AA453" s="35"/>
      <c r="AB453" s="47"/>
      <c r="AC453" s="44"/>
    </row>
    <row r="454" spans="1:29" s="38" customFormat="1">
      <c r="A454" s="48" t="s">
        <v>246</v>
      </c>
      <c r="B454" s="31" t="s">
        <v>229</v>
      </c>
      <c r="C454" s="31" t="s">
        <v>207</v>
      </c>
      <c r="D454" s="45" t="s">
        <v>869</v>
      </c>
      <c r="E454" s="31"/>
      <c r="F454" s="32" t="s">
        <v>435</v>
      </c>
      <c r="G454" s="32" t="s">
        <v>722</v>
      </c>
      <c r="H454" s="32"/>
      <c r="I454" s="32" t="s">
        <v>421</v>
      </c>
      <c r="J454" s="32" t="s">
        <v>426</v>
      </c>
      <c r="K454" s="32">
        <v>61120</v>
      </c>
      <c r="L454" s="31">
        <v>2012</v>
      </c>
      <c r="M454" s="31"/>
      <c r="N454" s="31">
        <v>2002</v>
      </c>
      <c r="O454" s="33">
        <v>93805</v>
      </c>
      <c r="P454" s="34" t="s">
        <v>172</v>
      </c>
      <c r="Q454" s="35">
        <f t="shared" si="68"/>
        <v>0</v>
      </c>
      <c r="R454" s="33">
        <f t="shared" si="67"/>
        <v>93805</v>
      </c>
      <c r="S454" s="46">
        <v>79493</v>
      </c>
      <c r="T454" s="36">
        <f t="shared" si="61"/>
        <v>0.84740000000000004</v>
      </c>
      <c r="U454" s="37">
        <f t="shared" si="62"/>
        <v>7</v>
      </c>
      <c r="V454" s="33">
        <f t="shared" si="63"/>
        <v>88439</v>
      </c>
      <c r="W454" s="37">
        <f>IF(U454&gt;$F$2,$F$2+(U454-$F$2)/2-$E$2,U454-$E$2)</f>
        <v>-4</v>
      </c>
      <c r="X454" s="33">
        <f>ROUND(V454+(V454*$J$2*W454),0)</f>
        <v>84901</v>
      </c>
      <c r="Y454" s="36">
        <f t="shared" si="64"/>
        <v>0.93630228148078354</v>
      </c>
      <c r="Z454" s="31">
        <f t="shared" si="65"/>
        <v>-5408</v>
      </c>
      <c r="AA454" s="35"/>
      <c r="AB454" s="47"/>
      <c r="AC454" s="44"/>
    </row>
    <row r="455" spans="1:29" s="38" customFormat="1">
      <c r="A455" s="48" t="s">
        <v>808</v>
      </c>
      <c r="B455" s="31" t="s">
        <v>229</v>
      </c>
      <c r="C455" s="31" t="s">
        <v>207</v>
      </c>
      <c r="D455" s="45" t="s">
        <v>892</v>
      </c>
      <c r="E455" s="31"/>
      <c r="F455" s="32" t="s">
        <v>435</v>
      </c>
      <c r="G455" s="32" t="s">
        <v>722</v>
      </c>
      <c r="H455" s="32"/>
      <c r="I455" s="32" t="s">
        <v>421</v>
      </c>
      <c r="J455" s="32" t="s">
        <v>553</v>
      </c>
      <c r="K455" s="32">
        <v>61140</v>
      </c>
      <c r="L455" s="31">
        <v>2018</v>
      </c>
      <c r="M455" s="31"/>
      <c r="N455" s="31">
        <v>2013</v>
      </c>
      <c r="O455" s="33">
        <v>72933</v>
      </c>
      <c r="P455" s="34" t="s">
        <v>172</v>
      </c>
      <c r="Q455" s="35">
        <f t="shared" si="68"/>
        <v>0</v>
      </c>
      <c r="R455" s="33">
        <f t="shared" si="67"/>
        <v>72933</v>
      </c>
      <c r="S455" s="46">
        <v>63363</v>
      </c>
      <c r="T455" s="36">
        <f t="shared" si="61"/>
        <v>0.86880000000000002</v>
      </c>
      <c r="U455" s="37">
        <f t="shared" si="62"/>
        <v>1</v>
      </c>
      <c r="V455" s="33">
        <f t="shared" si="63"/>
        <v>68761</v>
      </c>
      <c r="W455" s="37">
        <f>IF(U455&gt;$F$3,$F$3-$E$3,U455-$E$3)</f>
        <v>-2</v>
      </c>
      <c r="X455" s="33">
        <f>ROUND(V455+(V455*$J$3*W455),0)</f>
        <v>66698</v>
      </c>
      <c r="Y455" s="36">
        <f t="shared" si="64"/>
        <v>0.94999850070466885</v>
      </c>
      <c r="Z455" s="31">
        <f t="shared" si="65"/>
        <v>-3335</v>
      </c>
      <c r="AA455" s="35"/>
      <c r="AB455" s="47"/>
      <c r="AC455" s="44"/>
    </row>
    <row r="456" spans="1:29" s="38" customFormat="1">
      <c r="A456" s="48" t="s">
        <v>273</v>
      </c>
      <c r="B456" s="31" t="s">
        <v>229</v>
      </c>
      <c r="C456" s="31" t="s">
        <v>207</v>
      </c>
      <c r="D456" s="45" t="s">
        <v>23</v>
      </c>
      <c r="E456" s="31"/>
      <c r="F456" s="32" t="s">
        <v>435</v>
      </c>
      <c r="G456" s="32" t="s">
        <v>722</v>
      </c>
      <c r="H456" s="32"/>
      <c r="I456" s="32" t="s">
        <v>421</v>
      </c>
      <c r="J456" s="32" t="s">
        <v>426</v>
      </c>
      <c r="K456" s="32">
        <v>61120</v>
      </c>
      <c r="L456" s="31">
        <v>2006</v>
      </c>
      <c r="M456" s="31"/>
      <c r="N456" s="31">
        <v>1997</v>
      </c>
      <c r="O456" s="33">
        <v>93805</v>
      </c>
      <c r="P456" s="34" t="s">
        <v>172</v>
      </c>
      <c r="Q456" s="35">
        <f t="shared" si="68"/>
        <v>0</v>
      </c>
      <c r="R456" s="33">
        <f t="shared" si="67"/>
        <v>93805</v>
      </c>
      <c r="S456" s="46">
        <v>79830</v>
      </c>
      <c r="T456" s="36">
        <f t="shared" si="61"/>
        <v>0.85099999999999998</v>
      </c>
      <c r="U456" s="37">
        <f t="shared" si="62"/>
        <v>13</v>
      </c>
      <c r="V456" s="33">
        <f t="shared" si="63"/>
        <v>88439</v>
      </c>
      <c r="W456" s="37">
        <f>IF(U456&gt;$F$2,$F$2+(U456-$F$2)/2-$E$2,U456-$E$2)</f>
        <v>2</v>
      </c>
      <c r="X456" s="33">
        <f>ROUND(V456+(V456*$J$2*W456),0)</f>
        <v>90208</v>
      </c>
      <c r="Y456" s="36">
        <f t="shared" si="64"/>
        <v>0.8849547711954594</v>
      </c>
      <c r="Z456" s="31">
        <f t="shared" si="65"/>
        <v>-10378</v>
      </c>
      <c r="AA456" s="35"/>
      <c r="AB456" s="47"/>
      <c r="AC456" s="44"/>
    </row>
    <row r="457" spans="1:29" s="38" customFormat="1">
      <c r="A457" s="48" t="s">
        <v>278</v>
      </c>
      <c r="B457" s="31" t="s">
        <v>229</v>
      </c>
      <c r="C457" s="31" t="s">
        <v>207</v>
      </c>
      <c r="D457" s="45" t="s">
        <v>26</v>
      </c>
      <c r="E457" s="31"/>
      <c r="F457" s="32" t="s">
        <v>435</v>
      </c>
      <c r="G457" s="32" t="s">
        <v>722</v>
      </c>
      <c r="H457" s="32"/>
      <c r="I457" s="32" t="s">
        <v>421</v>
      </c>
      <c r="J457" s="32" t="s">
        <v>426</v>
      </c>
      <c r="K457" s="32">
        <v>61120</v>
      </c>
      <c r="L457" s="31">
        <v>2014</v>
      </c>
      <c r="M457" s="31"/>
      <c r="N457" s="31">
        <v>2001</v>
      </c>
      <c r="O457" s="33">
        <v>93805</v>
      </c>
      <c r="P457" s="34" t="s">
        <v>172</v>
      </c>
      <c r="Q457" s="35">
        <f t="shared" si="68"/>
        <v>0</v>
      </c>
      <c r="R457" s="33">
        <f t="shared" si="67"/>
        <v>93805</v>
      </c>
      <c r="S457" s="46">
        <v>73200</v>
      </c>
      <c r="T457" s="36">
        <f t="shared" si="61"/>
        <v>0.78029999999999999</v>
      </c>
      <c r="U457" s="37">
        <f t="shared" si="62"/>
        <v>5</v>
      </c>
      <c r="V457" s="33">
        <f t="shared" si="63"/>
        <v>88439</v>
      </c>
      <c r="W457" s="37">
        <f>IF(U457&gt;$F$2,$F$2+(U457-$F$2)/2-$E$2,U457-$E$2)</f>
        <v>-6</v>
      </c>
      <c r="X457" s="33">
        <f>ROUND(V457+(V457*$J$2*W457),0)</f>
        <v>83133</v>
      </c>
      <c r="Y457" s="36">
        <f t="shared" si="64"/>
        <v>0.88051676229656095</v>
      </c>
      <c r="Z457" s="31">
        <f t="shared" si="65"/>
        <v>-9933</v>
      </c>
      <c r="AA457" s="35"/>
      <c r="AB457" s="47"/>
      <c r="AC457" s="44"/>
    </row>
    <row r="458" spans="1:29" s="38" customFormat="1">
      <c r="A458" s="48" t="s">
        <v>349</v>
      </c>
      <c r="B458" s="31" t="s">
        <v>229</v>
      </c>
      <c r="C458" s="31" t="s">
        <v>207</v>
      </c>
      <c r="D458" s="45" t="s">
        <v>87</v>
      </c>
      <c r="E458" s="31"/>
      <c r="F458" s="32" t="s">
        <v>435</v>
      </c>
      <c r="G458" s="32" t="s">
        <v>722</v>
      </c>
      <c r="H458" s="32" t="s">
        <v>205</v>
      </c>
      <c r="I458" s="32" t="s">
        <v>421</v>
      </c>
      <c r="J458" s="32" t="s">
        <v>553</v>
      </c>
      <c r="K458" s="32">
        <v>61140</v>
      </c>
      <c r="L458" s="31">
        <v>2015</v>
      </c>
      <c r="M458" s="31"/>
      <c r="N458" s="31">
        <v>2005</v>
      </c>
      <c r="O458" s="33">
        <v>72933</v>
      </c>
      <c r="P458" s="34" t="s">
        <v>172</v>
      </c>
      <c r="Q458" s="35">
        <f t="shared" si="68"/>
        <v>0</v>
      </c>
      <c r="R458" s="33">
        <f t="shared" si="67"/>
        <v>72933</v>
      </c>
      <c r="S458" s="46">
        <v>64072</v>
      </c>
      <c r="T458" s="36">
        <f t="shared" si="61"/>
        <v>0.87849999999999995</v>
      </c>
      <c r="U458" s="37">
        <f t="shared" si="62"/>
        <v>4</v>
      </c>
      <c r="V458" s="33">
        <f t="shared" si="63"/>
        <v>68761</v>
      </c>
      <c r="W458" s="37">
        <f>IF(U458&gt;$F$3,$F$3-$E$3,U458-$E$3)</f>
        <v>1</v>
      </c>
      <c r="X458" s="33">
        <f>ROUND(V458+(V458*$J$3*W458),0)</f>
        <v>69792</v>
      </c>
      <c r="Y458" s="36">
        <f t="shared" si="64"/>
        <v>0.91804218248509861</v>
      </c>
      <c r="Z458" s="31">
        <f t="shared" si="65"/>
        <v>-5720</v>
      </c>
      <c r="AA458" s="35"/>
      <c r="AB458" s="47"/>
      <c r="AC458" s="44"/>
    </row>
    <row r="459" spans="1:29" s="38" customFormat="1">
      <c r="A459" s="48" t="s">
        <v>370</v>
      </c>
      <c r="B459" s="31" t="s">
        <v>229</v>
      </c>
      <c r="C459" s="31" t="s">
        <v>207</v>
      </c>
      <c r="D459" s="45" t="s">
        <v>578</v>
      </c>
      <c r="E459" s="31"/>
      <c r="F459" s="32" t="s">
        <v>435</v>
      </c>
      <c r="G459" s="32" t="s">
        <v>722</v>
      </c>
      <c r="H459" s="32" t="s">
        <v>205</v>
      </c>
      <c r="I459" s="32" t="s">
        <v>421</v>
      </c>
      <c r="J459" s="32" t="s">
        <v>426</v>
      </c>
      <c r="K459" s="32">
        <v>61120</v>
      </c>
      <c r="L459" s="31">
        <v>2016</v>
      </c>
      <c r="M459" s="31"/>
      <c r="N459" s="31">
        <v>1996</v>
      </c>
      <c r="O459" s="33">
        <v>93805</v>
      </c>
      <c r="P459" s="34" t="s">
        <v>172</v>
      </c>
      <c r="Q459" s="35">
        <f t="shared" si="68"/>
        <v>0</v>
      </c>
      <c r="R459" s="33">
        <f t="shared" si="67"/>
        <v>93805</v>
      </c>
      <c r="S459" s="46">
        <v>77515</v>
      </c>
      <c r="T459" s="36">
        <f t="shared" si="61"/>
        <v>0.82630000000000003</v>
      </c>
      <c r="U459" s="37">
        <f t="shared" si="62"/>
        <v>3</v>
      </c>
      <c r="V459" s="33">
        <f t="shared" si="63"/>
        <v>88439</v>
      </c>
      <c r="W459" s="37">
        <f>IF(U459&gt;$F$2,$F$2+(U459-$F$2)/2-$E$2,U459-$E$2)</f>
        <v>-8</v>
      </c>
      <c r="X459" s="33">
        <f>ROUND(V459+(V459*$J$2*W459),0)</f>
        <v>81364</v>
      </c>
      <c r="Y459" s="36">
        <f t="shared" si="64"/>
        <v>0.95269406617177133</v>
      </c>
      <c r="Z459" s="31">
        <f t="shared" si="65"/>
        <v>-3849</v>
      </c>
      <c r="AA459" s="35"/>
      <c r="AB459" s="47"/>
      <c r="AC459" s="44"/>
    </row>
    <row r="460" spans="1:29" s="38" customFormat="1">
      <c r="A460" s="48" t="s">
        <v>473</v>
      </c>
      <c r="B460" s="31" t="s">
        <v>229</v>
      </c>
      <c r="C460" s="31" t="s">
        <v>197</v>
      </c>
      <c r="D460" s="45" t="s">
        <v>504</v>
      </c>
      <c r="E460" s="31"/>
      <c r="F460" s="32" t="s">
        <v>435</v>
      </c>
      <c r="G460" s="32" t="s">
        <v>722</v>
      </c>
      <c r="H460" s="32"/>
      <c r="I460" s="32" t="s">
        <v>421</v>
      </c>
      <c r="J460" s="32" t="s">
        <v>426</v>
      </c>
      <c r="K460" s="32">
        <v>61120</v>
      </c>
      <c r="L460" s="31">
        <v>2013</v>
      </c>
      <c r="M460" s="31"/>
      <c r="N460" s="31">
        <v>2007</v>
      </c>
      <c r="O460" s="33">
        <v>90645</v>
      </c>
      <c r="P460" s="34" t="s">
        <v>169</v>
      </c>
      <c r="Q460" s="35">
        <f t="shared" si="68"/>
        <v>0</v>
      </c>
      <c r="R460" s="33">
        <f t="shared" si="67"/>
        <v>90645</v>
      </c>
      <c r="S460" s="46">
        <v>79990</v>
      </c>
      <c r="T460" s="36">
        <f t="shared" ref="T460:T523" si="69">IF(R460=0,0,ROUND(S460/R460,4))</f>
        <v>0.88249999999999995</v>
      </c>
      <c r="U460" s="37">
        <f t="shared" ref="U460:U523" si="70">2019-L460+M460</f>
        <v>6</v>
      </c>
      <c r="V460" s="33">
        <f t="shared" ref="V460:V523" si="71">ROUND(R460*0.9428,0)</f>
        <v>85460</v>
      </c>
      <c r="W460" s="37">
        <f>IF(U460&gt;$F$2,$F$2+(U460-$F$2)/2-$E$2,U460-$E$2)</f>
        <v>-5</v>
      </c>
      <c r="X460" s="33">
        <f>ROUND(V460+(V460*$J$2*W460),0)</f>
        <v>81187</v>
      </c>
      <c r="Y460" s="36">
        <f t="shared" ref="Y460:Y523" si="72">S460/X460</f>
        <v>0.98525626023870816</v>
      </c>
      <c r="Z460" s="31">
        <f t="shared" ref="Z460:Z523" si="73">IF(X460=0,0,+S460-X460)</f>
        <v>-1197</v>
      </c>
      <c r="AA460" s="35"/>
      <c r="AB460" s="47"/>
      <c r="AC460" s="44"/>
    </row>
    <row r="461" spans="1:29" s="38" customFormat="1">
      <c r="A461" s="48" t="s">
        <v>428</v>
      </c>
      <c r="B461" s="31" t="s">
        <v>229</v>
      </c>
      <c r="C461" s="31" t="s">
        <v>197</v>
      </c>
      <c r="D461" s="45" t="s">
        <v>577</v>
      </c>
      <c r="E461" s="31">
        <v>-1</v>
      </c>
      <c r="F461" s="32" t="s">
        <v>436</v>
      </c>
      <c r="G461" s="32" t="s">
        <v>420</v>
      </c>
      <c r="H461" s="32"/>
      <c r="I461" s="32" t="s">
        <v>420</v>
      </c>
      <c r="J461" s="32" t="s">
        <v>424</v>
      </c>
      <c r="K461" s="32">
        <v>61150</v>
      </c>
      <c r="L461" s="31">
        <v>2005</v>
      </c>
      <c r="M461" s="31"/>
      <c r="N461" s="31">
        <v>2005</v>
      </c>
      <c r="O461" s="33">
        <v>60910</v>
      </c>
      <c r="P461" s="34" t="s">
        <v>169</v>
      </c>
      <c r="Q461" s="35">
        <f t="shared" si="68"/>
        <v>-6091</v>
      </c>
      <c r="R461" s="33">
        <f t="shared" si="67"/>
        <v>54819</v>
      </c>
      <c r="S461" s="46">
        <v>55234</v>
      </c>
      <c r="T461" s="36">
        <f t="shared" si="69"/>
        <v>1.0076000000000001</v>
      </c>
      <c r="U461" s="37">
        <f t="shared" si="70"/>
        <v>14</v>
      </c>
      <c r="V461" s="33">
        <f t="shared" si="71"/>
        <v>51683</v>
      </c>
      <c r="W461" s="37">
        <f>IF(U461&gt;$F$4,$F$4-$E$4,U461-$E$4)</f>
        <v>4</v>
      </c>
      <c r="X461" s="33">
        <f>ROUND(V461+(V461*$J$4*W461),0)</f>
        <v>54784</v>
      </c>
      <c r="Y461" s="36">
        <f t="shared" si="72"/>
        <v>1.0082140771028036</v>
      </c>
      <c r="Z461" s="31">
        <f t="shared" si="73"/>
        <v>450</v>
      </c>
      <c r="AA461" s="35"/>
      <c r="AB461" s="47"/>
      <c r="AC461" s="44"/>
    </row>
    <row r="462" spans="1:29" s="38" customFormat="1">
      <c r="A462" s="48" t="s">
        <v>806</v>
      </c>
      <c r="B462" s="31" t="s">
        <v>229</v>
      </c>
      <c r="C462" s="31" t="s">
        <v>197</v>
      </c>
      <c r="D462" s="45" t="s">
        <v>894</v>
      </c>
      <c r="E462" s="31"/>
      <c r="F462" s="32" t="s">
        <v>435</v>
      </c>
      <c r="G462" s="32" t="s">
        <v>722</v>
      </c>
      <c r="H462" s="32"/>
      <c r="I462" s="32" t="s">
        <v>422</v>
      </c>
      <c r="J462" s="32" t="s">
        <v>424</v>
      </c>
      <c r="K462" s="32">
        <v>61150</v>
      </c>
      <c r="L462" s="31">
        <v>2013</v>
      </c>
      <c r="M462" s="31"/>
      <c r="N462" s="31">
        <v>2013</v>
      </c>
      <c r="O462" s="33">
        <v>60910</v>
      </c>
      <c r="P462" s="34" t="s">
        <v>169</v>
      </c>
      <c r="Q462" s="35">
        <f t="shared" si="68"/>
        <v>0</v>
      </c>
      <c r="R462" s="33">
        <f t="shared" si="67"/>
        <v>60910</v>
      </c>
      <c r="S462" s="46">
        <v>57800</v>
      </c>
      <c r="T462" s="36">
        <f t="shared" si="69"/>
        <v>0.94889999999999997</v>
      </c>
      <c r="U462" s="37">
        <f t="shared" si="70"/>
        <v>6</v>
      </c>
      <c r="V462" s="33">
        <f t="shared" si="71"/>
        <v>57426</v>
      </c>
      <c r="W462" s="37">
        <f>IF(U462&gt;$F$4,$F$4-$E$4,U462-$E$4)</f>
        <v>4</v>
      </c>
      <c r="X462" s="33">
        <f>ROUND(V462+(V462*$J$4*W462),0)</f>
        <v>60872</v>
      </c>
      <c r="Y462" s="36">
        <f t="shared" si="72"/>
        <v>0.94953344723353927</v>
      </c>
      <c r="Z462" s="31">
        <f t="shared" si="73"/>
        <v>-3072</v>
      </c>
      <c r="AA462" s="35"/>
      <c r="AB462" s="47"/>
      <c r="AC462" s="44"/>
    </row>
    <row r="463" spans="1:29" s="38" customFormat="1">
      <c r="A463" s="48" t="s">
        <v>302</v>
      </c>
      <c r="B463" s="31" t="s">
        <v>229</v>
      </c>
      <c r="C463" s="31" t="s">
        <v>197</v>
      </c>
      <c r="D463" s="45" t="s">
        <v>46</v>
      </c>
      <c r="E463" s="31"/>
      <c r="F463" s="32" t="s">
        <v>435</v>
      </c>
      <c r="G463" s="32" t="s">
        <v>722</v>
      </c>
      <c r="H463" s="32"/>
      <c r="I463" s="32" t="s">
        <v>421</v>
      </c>
      <c r="J463" s="32" t="s">
        <v>553</v>
      </c>
      <c r="K463" s="32">
        <v>61140</v>
      </c>
      <c r="L463" s="31">
        <v>2011</v>
      </c>
      <c r="M463" s="31"/>
      <c r="N463" s="31">
        <v>2005</v>
      </c>
      <c r="O463" s="33">
        <v>70773</v>
      </c>
      <c r="P463" s="34" t="s">
        <v>169</v>
      </c>
      <c r="Q463" s="35">
        <f t="shared" si="68"/>
        <v>0</v>
      </c>
      <c r="R463" s="33">
        <f t="shared" si="67"/>
        <v>70773</v>
      </c>
      <c r="S463" s="46">
        <v>66942</v>
      </c>
      <c r="T463" s="36">
        <f t="shared" si="69"/>
        <v>0.94589999999999996</v>
      </c>
      <c r="U463" s="37">
        <f t="shared" si="70"/>
        <v>8</v>
      </c>
      <c r="V463" s="33">
        <f t="shared" si="71"/>
        <v>66725</v>
      </c>
      <c r="W463" s="37">
        <f>IF(U463&gt;$F$3,$F$3-$E$3,U463-$E$3)</f>
        <v>4</v>
      </c>
      <c r="X463" s="33">
        <f>ROUND(V463+(V463*$J$3*W463),0)</f>
        <v>70729</v>
      </c>
      <c r="Y463" s="36">
        <f t="shared" si="72"/>
        <v>0.94645760579111826</v>
      </c>
      <c r="Z463" s="31">
        <f t="shared" si="73"/>
        <v>-3787</v>
      </c>
      <c r="AA463" s="35"/>
      <c r="AB463" s="47"/>
      <c r="AC463" s="44"/>
    </row>
    <row r="464" spans="1:29" s="38" customFormat="1">
      <c r="A464" s="48" t="s">
        <v>954</v>
      </c>
      <c r="B464" s="31" t="s">
        <v>229</v>
      </c>
      <c r="C464" s="31" t="s">
        <v>197</v>
      </c>
      <c r="D464" s="45" t="s">
        <v>953</v>
      </c>
      <c r="E464" s="31"/>
      <c r="F464" s="32" t="s">
        <v>436</v>
      </c>
      <c r="G464" s="32" t="s">
        <v>420</v>
      </c>
      <c r="H464" s="32"/>
      <c r="I464" s="32" t="s">
        <v>420</v>
      </c>
      <c r="J464" s="32" t="s">
        <v>425</v>
      </c>
      <c r="K464" s="32">
        <v>61160</v>
      </c>
      <c r="L464" s="31">
        <v>2015</v>
      </c>
      <c r="M464" s="31"/>
      <c r="N464" s="31">
        <v>2015</v>
      </c>
      <c r="O464" s="33">
        <v>52530</v>
      </c>
      <c r="P464" s="34" t="s">
        <v>169</v>
      </c>
      <c r="Q464" s="35">
        <f t="shared" si="68"/>
        <v>0</v>
      </c>
      <c r="R464" s="33">
        <f t="shared" si="67"/>
        <v>52530</v>
      </c>
      <c r="S464" s="46">
        <v>45136</v>
      </c>
      <c r="T464" s="36">
        <f t="shared" si="69"/>
        <v>0.85919999999999996</v>
      </c>
      <c r="U464" s="37">
        <f t="shared" si="70"/>
        <v>4</v>
      </c>
      <c r="V464" s="33">
        <f t="shared" si="71"/>
        <v>49525</v>
      </c>
      <c r="W464" s="37">
        <f>IF(U464&gt;$F$6,$F$6-$E$6,U464-$E$6)</f>
        <v>2</v>
      </c>
      <c r="X464" s="33">
        <f>ROUND(V464+(V464*$J$6*W464),0)</f>
        <v>51011</v>
      </c>
      <c r="Y464" s="36">
        <f t="shared" si="72"/>
        <v>0.88482876242379094</v>
      </c>
      <c r="Z464" s="31">
        <f t="shared" si="73"/>
        <v>-5875</v>
      </c>
      <c r="AA464" s="35"/>
      <c r="AB464" s="47"/>
      <c r="AC464" s="44"/>
    </row>
    <row r="465" spans="1:29" s="38" customFormat="1">
      <c r="A465" s="48" t="s">
        <v>945</v>
      </c>
      <c r="B465" s="31" t="s">
        <v>229</v>
      </c>
      <c r="C465" s="31" t="s">
        <v>197</v>
      </c>
      <c r="D465" s="45" t="s">
        <v>946</v>
      </c>
      <c r="E465" s="31"/>
      <c r="F465" s="32" t="s">
        <v>435</v>
      </c>
      <c r="G465" s="32" t="s">
        <v>722</v>
      </c>
      <c r="H465" s="32" t="s">
        <v>205</v>
      </c>
      <c r="I465" s="32" t="s">
        <v>422</v>
      </c>
      <c r="J465" s="32" t="s">
        <v>424</v>
      </c>
      <c r="K465" s="32">
        <v>61150</v>
      </c>
      <c r="L465" s="31">
        <v>2015</v>
      </c>
      <c r="M465" s="31"/>
      <c r="N465" s="31">
        <v>2015</v>
      </c>
      <c r="O465" s="33">
        <v>60910</v>
      </c>
      <c r="P465" s="34" t="s">
        <v>169</v>
      </c>
      <c r="Q465" s="35">
        <f t="shared" si="68"/>
        <v>0</v>
      </c>
      <c r="R465" s="33">
        <f t="shared" si="67"/>
        <v>60910</v>
      </c>
      <c r="S465" s="46">
        <v>56809</v>
      </c>
      <c r="T465" s="36">
        <f t="shared" si="69"/>
        <v>0.93269999999999997</v>
      </c>
      <c r="U465" s="37">
        <f t="shared" si="70"/>
        <v>4</v>
      </c>
      <c r="V465" s="33">
        <f t="shared" si="71"/>
        <v>57426</v>
      </c>
      <c r="W465" s="37">
        <f>IF(U465&gt;$F$4,$F$4-$E$4,U465-$E$4)</f>
        <v>2</v>
      </c>
      <c r="X465" s="33">
        <f>ROUND(V465+(V465*$J$4*W465),0)</f>
        <v>59149</v>
      </c>
      <c r="Y465" s="36">
        <f t="shared" si="72"/>
        <v>0.9604388916127069</v>
      </c>
      <c r="Z465" s="31">
        <f t="shared" si="73"/>
        <v>-2340</v>
      </c>
      <c r="AA465" s="35"/>
      <c r="AB465" s="47"/>
      <c r="AC465" s="44"/>
    </row>
    <row r="466" spans="1:29" s="38" customFormat="1">
      <c r="A466" s="48" t="s">
        <v>328</v>
      </c>
      <c r="B466" s="31" t="s">
        <v>229</v>
      </c>
      <c r="C466" s="31" t="s">
        <v>197</v>
      </c>
      <c r="D466" s="45" t="s">
        <v>68</v>
      </c>
      <c r="E466" s="31"/>
      <c r="F466" s="32" t="s">
        <v>435</v>
      </c>
      <c r="G466" s="32" t="s">
        <v>722</v>
      </c>
      <c r="H466" s="32"/>
      <c r="I466" s="32" t="s">
        <v>421</v>
      </c>
      <c r="J466" s="32" t="s">
        <v>426</v>
      </c>
      <c r="K466" s="32">
        <v>61120</v>
      </c>
      <c r="L466" s="31">
        <v>2006</v>
      </c>
      <c r="M466" s="31"/>
      <c r="N466" s="31">
        <v>1999</v>
      </c>
      <c r="O466" s="33">
        <v>90645</v>
      </c>
      <c r="P466" s="34" t="s">
        <v>169</v>
      </c>
      <c r="Q466" s="35">
        <f t="shared" si="68"/>
        <v>0</v>
      </c>
      <c r="R466" s="33">
        <f t="shared" si="67"/>
        <v>90645</v>
      </c>
      <c r="S466" s="46">
        <v>84203</v>
      </c>
      <c r="T466" s="36">
        <f t="shared" si="69"/>
        <v>0.92889999999999995</v>
      </c>
      <c r="U466" s="37">
        <f t="shared" si="70"/>
        <v>13</v>
      </c>
      <c r="V466" s="33">
        <f t="shared" si="71"/>
        <v>85460</v>
      </c>
      <c r="W466" s="37">
        <f>IF(U466&gt;$F$2,$F$2+(U466-$F$2)/2-$E$2,U466-$E$2)</f>
        <v>2</v>
      </c>
      <c r="X466" s="33">
        <f>ROUND(V466+(V466*$J$2*W466),0)</f>
        <v>87169</v>
      </c>
      <c r="Y466" s="36">
        <f t="shared" si="72"/>
        <v>0.96597414218357447</v>
      </c>
      <c r="Z466" s="31">
        <f t="shared" si="73"/>
        <v>-2966</v>
      </c>
      <c r="AA466" s="35"/>
      <c r="AB466" s="47"/>
      <c r="AC466" s="44"/>
    </row>
    <row r="467" spans="1:29" s="38" customFormat="1">
      <c r="A467" s="48" t="s">
        <v>661</v>
      </c>
      <c r="B467" s="31" t="s">
        <v>229</v>
      </c>
      <c r="C467" s="31" t="s">
        <v>197</v>
      </c>
      <c r="D467" s="45" t="s">
        <v>698</v>
      </c>
      <c r="E467" s="31"/>
      <c r="F467" s="32" t="s">
        <v>445</v>
      </c>
      <c r="G467" s="32" t="s">
        <v>722</v>
      </c>
      <c r="H467" s="32"/>
      <c r="I467" s="32" t="s">
        <v>420</v>
      </c>
      <c r="J467" s="32" t="s">
        <v>425</v>
      </c>
      <c r="K467" s="32">
        <v>61160</v>
      </c>
      <c r="L467" s="31">
        <v>2011</v>
      </c>
      <c r="M467" s="31"/>
      <c r="N467" s="31">
        <v>2011</v>
      </c>
      <c r="O467" s="33">
        <v>52530</v>
      </c>
      <c r="P467" s="34" t="s">
        <v>169</v>
      </c>
      <c r="Q467" s="35">
        <f t="shared" si="68"/>
        <v>0</v>
      </c>
      <c r="R467" s="33">
        <f t="shared" si="67"/>
        <v>52530</v>
      </c>
      <c r="S467" s="46">
        <v>46879</v>
      </c>
      <c r="T467" s="36">
        <f t="shared" si="69"/>
        <v>0.89239999999999997</v>
      </c>
      <c r="U467" s="37">
        <f t="shared" si="70"/>
        <v>8</v>
      </c>
      <c r="V467" s="33">
        <f t="shared" si="71"/>
        <v>49525</v>
      </c>
      <c r="W467" s="37">
        <f>IF(U467&gt;$F$6,$F$6-$E$6,U467-$E$6)</f>
        <v>4</v>
      </c>
      <c r="X467" s="33">
        <f>ROUND(V467+(V467*$J$6*W467),0)</f>
        <v>52497</v>
      </c>
      <c r="Y467" s="36">
        <f t="shared" si="72"/>
        <v>0.89298436101110534</v>
      </c>
      <c r="Z467" s="31">
        <f t="shared" si="73"/>
        <v>-5618</v>
      </c>
      <c r="AA467" s="35"/>
      <c r="AB467" s="47"/>
      <c r="AC467" s="44"/>
    </row>
    <row r="468" spans="1:29" s="38" customFormat="1">
      <c r="A468" s="48" t="s">
        <v>651</v>
      </c>
      <c r="B468" s="31" t="s">
        <v>229</v>
      </c>
      <c r="C468" s="31" t="s">
        <v>197</v>
      </c>
      <c r="D468" s="45" t="s">
        <v>684</v>
      </c>
      <c r="E468" s="31"/>
      <c r="F468" s="32" t="s">
        <v>435</v>
      </c>
      <c r="G468" s="32" t="s">
        <v>722</v>
      </c>
      <c r="H468" s="32"/>
      <c r="I468" s="32" t="s">
        <v>421</v>
      </c>
      <c r="J468" s="32" t="s">
        <v>553</v>
      </c>
      <c r="K468" s="32">
        <v>61140</v>
      </c>
      <c r="L468" s="31">
        <v>2017</v>
      </c>
      <c r="M468" s="31"/>
      <c r="N468" s="31">
        <v>2011</v>
      </c>
      <c r="O468" s="33">
        <v>70773</v>
      </c>
      <c r="P468" s="34" t="s">
        <v>169</v>
      </c>
      <c r="Q468" s="35">
        <f t="shared" si="68"/>
        <v>0</v>
      </c>
      <c r="R468" s="33">
        <f t="shared" si="67"/>
        <v>70773</v>
      </c>
      <c r="S468" s="46">
        <v>66692</v>
      </c>
      <c r="T468" s="36">
        <f t="shared" si="69"/>
        <v>0.94230000000000003</v>
      </c>
      <c r="U468" s="37">
        <f t="shared" si="70"/>
        <v>2</v>
      </c>
      <c r="V468" s="33">
        <f t="shared" si="71"/>
        <v>66725</v>
      </c>
      <c r="W468" s="37">
        <f>IF(U468&gt;$F$3,$F$3-$E$3,U468-$E$3)</f>
        <v>-1</v>
      </c>
      <c r="X468" s="33">
        <f>ROUND(V468+(V468*$J$3*W468),0)</f>
        <v>65724</v>
      </c>
      <c r="Y468" s="36">
        <f t="shared" si="72"/>
        <v>1.0147282575619256</v>
      </c>
      <c r="Z468" s="31">
        <f t="shared" si="73"/>
        <v>968</v>
      </c>
      <c r="AA468" s="35"/>
      <c r="AB468" s="47"/>
      <c r="AC468" s="44"/>
    </row>
    <row r="469" spans="1:29" s="38" customFormat="1">
      <c r="A469" s="48" t="s">
        <v>378</v>
      </c>
      <c r="B469" s="31" t="s">
        <v>229</v>
      </c>
      <c r="C469" s="31" t="s">
        <v>197</v>
      </c>
      <c r="D469" s="45" t="s">
        <v>112</v>
      </c>
      <c r="E469" s="31"/>
      <c r="F469" s="32" t="s">
        <v>435</v>
      </c>
      <c r="G469" s="32" t="s">
        <v>722</v>
      </c>
      <c r="H469" s="32"/>
      <c r="I469" s="32" t="s">
        <v>421</v>
      </c>
      <c r="J469" s="32" t="s">
        <v>426</v>
      </c>
      <c r="K469" s="32">
        <v>61120</v>
      </c>
      <c r="L469" s="31">
        <v>2008</v>
      </c>
      <c r="M469" s="31"/>
      <c r="N469" s="31">
        <v>2000</v>
      </c>
      <c r="O469" s="33">
        <v>90645</v>
      </c>
      <c r="P469" s="34" t="s">
        <v>169</v>
      </c>
      <c r="Q469" s="35">
        <f t="shared" si="68"/>
        <v>0</v>
      </c>
      <c r="R469" s="33">
        <f t="shared" si="67"/>
        <v>90645</v>
      </c>
      <c r="S469" s="46">
        <v>73771</v>
      </c>
      <c r="T469" s="36">
        <f t="shared" si="69"/>
        <v>0.81379999999999997</v>
      </c>
      <c r="U469" s="37">
        <f t="shared" si="70"/>
        <v>11</v>
      </c>
      <c r="V469" s="33">
        <f t="shared" si="71"/>
        <v>85460</v>
      </c>
      <c r="W469" s="37">
        <f>IF(U469&gt;$F$2,$F$2+(U469-$F$2)/2-$E$2,U469-$E$2)</f>
        <v>0</v>
      </c>
      <c r="X469" s="33">
        <f>ROUND(V469+(V469*$J$2*W469),0)</f>
        <v>85460</v>
      </c>
      <c r="Y469" s="36">
        <f t="shared" si="72"/>
        <v>0.86322256026211097</v>
      </c>
      <c r="Z469" s="31">
        <f t="shared" si="73"/>
        <v>-11689</v>
      </c>
      <c r="AA469" s="35"/>
      <c r="AB469" s="47"/>
      <c r="AC469" s="44"/>
    </row>
    <row r="470" spans="1:29" s="38" customFormat="1">
      <c r="A470" s="48" t="s">
        <v>650</v>
      </c>
      <c r="B470" s="31" t="s">
        <v>229</v>
      </c>
      <c r="C470" s="31" t="s">
        <v>197</v>
      </c>
      <c r="D470" s="45" t="s">
        <v>751</v>
      </c>
      <c r="E470" s="31"/>
      <c r="F470" s="32" t="s">
        <v>435</v>
      </c>
      <c r="G470" s="32" t="s">
        <v>722</v>
      </c>
      <c r="H470" s="32" t="s">
        <v>205</v>
      </c>
      <c r="I470" s="32" t="s">
        <v>421</v>
      </c>
      <c r="J470" s="32" t="s">
        <v>553</v>
      </c>
      <c r="K470" s="32">
        <v>61140</v>
      </c>
      <c r="L470" s="31">
        <v>2017</v>
      </c>
      <c r="M470" s="31"/>
      <c r="N470" s="31">
        <v>2011</v>
      </c>
      <c r="O470" s="33">
        <v>70773</v>
      </c>
      <c r="P470" s="34" t="s">
        <v>169</v>
      </c>
      <c r="Q470" s="35">
        <f t="shared" si="68"/>
        <v>0</v>
      </c>
      <c r="R470" s="33">
        <f t="shared" si="67"/>
        <v>70773</v>
      </c>
      <c r="S470" s="46">
        <v>64484</v>
      </c>
      <c r="T470" s="36">
        <f t="shared" si="69"/>
        <v>0.91110000000000002</v>
      </c>
      <c r="U470" s="37">
        <f t="shared" si="70"/>
        <v>2</v>
      </c>
      <c r="V470" s="33">
        <f t="shared" si="71"/>
        <v>66725</v>
      </c>
      <c r="W470" s="37">
        <f>IF(U470&gt;$F$3,$F$3-$E$3,U470-$E$3)</f>
        <v>-1</v>
      </c>
      <c r="X470" s="33">
        <f>ROUND(V470+(V470*$J$3*W470),0)</f>
        <v>65724</v>
      </c>
      <c r="Y470" s="36">
        <f t="shared" si="72"/>
        <v>0.98113322378431012</v>
      </c>
      <c r="Z470" s="31">
        <f t="shared" si="73"/>
        <v>-1240</v>
      </c>
      <c r="AA470" s="35"/>
      <c r="AB470" s="47"/>
      <c r="AC470" s="44"/>
    </row>
    <row r="471" spans="1:29" s="38" customFormat="1">
      <c r="A471" s="48" t="s">
        <v>807</v>
      </c>
      <c r="B471" s="31" t="s">
        <v>229</v>
      </c>
      <c r="C471" s="31" t="s">
        <v>197</v>
      </c>
      <c r="D471" s="45" t="s">
        <v>893</v>
      </c>
      <c r="E471" s="31"/>
      <c r="F471" s="32" t="s">
        <v>435</v>
      </c>
      <c r="G471" s="32" t="s">
        <v>722</v>
      </c>
      <c r="H471" s="32" t="s">
        <v>205</v>
      </c>
      <c r="I471" s="32" t="s">
        <v>422</v>
      </c>
      <c r="J471" s="32" t="s">
        <v>424</v>
      </c>
      <c r="K471" s="32">
        <v>61150</v>
      </c>
      <c r="L471" s="31">
        <v>2013</v>
      </c>
      <c r="M471" s="31"/>
      <c r="N471" s="31">
        <v>2013</v>
      </c>
      <c r="O471" s="33">
        <v>60910</v>
      </c>
      <c r="P471" s="34" t="s">
        <v>169</v>
      </c>
      <c r="Q471" s="35">
        <f t="shared" si="68"/>
        <v>0</v>
      </c>
      <c r="R471" s="33">
        <f t="shared" si="67"/>
        <v>60910</v>
      </c>
      <c r="S471" s="46">
        <v>58355</v>
      </c>
      <c r="T471" s="36">
        <f t="shared" si="69"/>
        <v>0.95809999999999995</v>
      </c>
      <c r="U471" s="37">
        <f t="shared" si="70"/>
        <v>6</v>
      </c>
      <c r="V471" s="33">
        <f t="shared" si="71"/>
        <v>57426</v>
      </c>
      <c r="W471" s="37">
        <f>IF(U471&gt;$F$4,$F$4-$E$4,U471-$E$4)</f>
        <v>4</v>
      </c>
      <c r="X471" s="33">
        <f>ROUND(V471+(V471*$J$4*W471),0)</f>
        <v>60872</v>
      </c>
      <c r="Y471" s="36">
        <f t="shared" si="72"/>
        <v>0.95865093967669868</v>
      </c>
      <c r="Z471" s="31">
        <f t="shared" si="73"/>
        <v>-2517</v>
      </c>
      <c r="AA471" s="35"/>
      <c r="AB471" s="47"/>
      <c r="AC471" s="44"/>
    </row>
    <row r="472" spans="1:29" s="38" customFormat="1">
      <c r="A472" s="48" t="s">
        <v>241</v>
      </c>
      <c r="B472" s="31" t="s">
        <v>229</v>
      </c>
      <c r="C472" s="31" t="s">
        <v>190</v>
      </c>
      <c r="D472" s="45" t="s">
        <v>497</v>
      </c>
      <c r="E472" s="31"/>
      <c r="F472" s="32" t="s">
        <v>435</v>
      </c>
      <c r="G472" s="32" t="s">
        <v>722</v>
      </c>
      <c r="H472" s="32"/>
      <c r="I472" s="32" t="s">
        <v>421</v>
      </c>
      <c r="J472" s="32" t="s">
        <v>426</v>
      </c>
      <c r="K472" s="32">
        <v>61120</v>
      </c>
      <c r="L472" s="31">
        <v>1999</v>
      </c>
      <c r="M472" s="31"/>
      <c r="N472" s="31">
        <v>1990</v>
      </c>
      <c r="O472" s="33">
        <v>92646</v>
      </c>
      <c r="P472" s="34" t="s">
        <v>171</v>
      </c>
      <c r="Q472" s="35">
        <f t="shared" si="68"/>
        <v>0</v>
      </c>
      <c r="R472" s="33">
        <f t="shared" si="67"/>
        <v>92646</v>
      </c>
      <c r="S472" s="46">
        <v>91991</v>
      </c>
      <c r="T472" s="36">
        <f t="shared" si="69"/>
        <v>0.9929</v>
      </c>
      <c r="U472" s="37">
        <f t="shared" si="70"/>
        <v>20</v>
      </c>
      <c r="V472" s="33">
        <f t="shared" si="71"/>
        <v>87347</v>
      </c>
      <c r="W472" s="37">
        <f>IF(U472&gt;$F$2,$F$2+(U472-$F$2)/2-$E$2,U472-$E$2)</f>
        <v>9</v>
      </c>
      <c r="X472" s="33">
        <f>ROUND(V472+(V472*$J$2*W472),0)</f>
        <v>95208</v>
      </c>
      <c r="Y472" s="36">
        <f t="shared" si="72"/>
        <v>0.96621082261994795</v>
      </c>
      <c r="Z472" s="31">
        <f t="shared" si="73"/>
        <v>-3217</v>
      </c>
      <c r="AA472" s="35"/>
      <c r="AB472" s="47"/>
      <c r="AC472" s="44"/>
    </row>
    <row r="473" spans="1:29" s="38" customFormat="1">
      <c r="A473" s="48" t="s">
        <v>301</v>
      </c>
      <c r="B473" s="31" t="s">
        <v>229</v>
      </c>
      <c r="C473" s="31" t="s">
        <v>190</v>
      </c>
      <c r="D473" s="45" t="s">
        <v>45</v>
      </c>
      <c r="E473" s="31"/>
      <c r="F473" s="32" t="s">
        <v>435</v>
      </c>
      <c r="G473" s="32" t="s">
        <v>722</v>
      </c>
      <c r="H473" s="32"/>
      <c r="I473" s="32" t="s">
        <v>421</v>
      </c>
      <c r="J473" s="32" t="s">
        <v>426</v>
      </c>
      <c r="K473" s="32">
        <v>61120</v>
      </c>
      <c r="L473" s="31">
        <v>1999</v>
      </c>
      <c r="M473" s="31"/>
      <c r="N473" s="31">
        <v>1986</v>
      </c>
      <c r="O473" s="33">
        <v>92646</v>
      </c>
      <c r="P473" s="34" t="s">
        <v>171</v>
      </c>
      <c r="Q473" s="35">
        <f t="shared" si="68"/>
        <v>0</v>
      </c>
      <c r="R473" s="33">
        <f t="shared" si="67"/>
        <v>92646</v>
      </c>
      <c r="S473" s="46">
        <v>89687</v>
      </c>
      <c r="T473" s="36">
        <f t="shared" si="69"/>
        <v>0.96809999999999996</v>
      </c>
      <c r="U473" s="37">
        <f t="shared" si="70"/>
        <v>20</v>
      </c>
      <c r="V473" s="33">
        <f t="shared" si="71"/>
        <v>87347</v>
      </c>
      <c r="W473" s="37">
        <f>IF(U473&gt;$F$2,$F$2+(U473-$F$2)/2-$E$2,U473-$E$2)</f>
        <v>9</v>
      </c>
      <c r="X473" s="33">
        <f>ROUND(V473+(V473*$J$2*W473),0)</f>
        <v>95208</v>
      </c>
      <c r="Y473" s="36">
        <f t="shared" si="72"/>
        <v>0.94201117553146796</v>
      </c>
      <c r="Z473" s="31">
        <f t="shared" si="73"/>
        <v>-5521</v>
      </c>
      <c r="AA473" s="35"/>
      <c r="AB473" s="47"/>
      <c r="AC473" s="44"/>
    </row>
    <row r="474" spans="1:29" s="38" customFormat="1">
      <c r="A474" s="48" t="s">
        <v>958</v>
      </c>
      <c r="B474" s="31" t="s">
        <v>229</v>
      </c>
      <c r="C474" s="31" t="s">
        <v>190</v>
      </c>
      <c r="D474" s="45" t="s">
        <v>959</v>
      </c>
      <c r="E474" s="31"/>
      <c r="F474" s="32" t="s">
        <v>435</v>
      </c>
      <c r="G474" s="32" t="s">
        <v>722</v>
      </c>
      <c r="H474" s="32"/>
      <c r="I474" s="32" t="s">
        <v>422</v>
      </c>
      <c r="J474" s="32" t="s">
        <v>424</v>
      </c>
      <c r="K474" s="32">
        <v>61150</v>
      </c>
      <c r="L474" s="31">
        <v>2015</v>
      </c>
      <c r="M474" s="31"/>
      <c r="N474" s="31">
        <v>2015</v>
      </c>
      <c r="O474" s="33">
        <v>62578</v>
      </c>
      <c r="P474" s="34" t="s">
        <v>171</v>
      </c>
      <c r="Q474" s="35">
        <f t="shared" si="68"/>
        <v>0</v>
      </c>
      <c r="R474" s="33">
        <f t="shared" si="67"/>
        <v>62578</v>
      </c>
      <c r="S474" s="46">
        <v>55748</v>
      </c>
      <c r="T474" s="36">
        <f t="shared" si="69"/>
        <v>0.89090000000000003</v>
      </c>
      <c r="U474" s="37">
        <f t="shared" si="70"/>
        <v>4</v>
      </c>
      <c r="V474" s="33">
        <f t="shared" si="71"/>
        <v>58999</v>
      </c>
      <c r="W474" s="37">
        <f>IF(U474&gt;$F$4,$F$4-$E$4,U474-$E$4)</f>
        <v>2</v>
      </c>
      <c r="X474" s="33">
        <f>ROUND(V474+(V474*$J$4*W474),0)</f>
        <v>60769</v>
      </c>
      <c r="Y474" s="36">
        <f t="shared" si="72"/>
        <v>0.91737563560367952</v>
      </c>
      <c r="Z474" s="31">
        <f t="shared" si="73"/>
        <v>-5021</v>
      </c>
      <c r="AA474" s="35"/>
      <c r="AB474" s="47"/>
      <c r="AC474" s="44"/>
    </row>
    <row r="475" spans="1:29" s="38" customFormat="1">
      <c r="A475" s="48" t="s">
        <v>354</v>
      </c>
      <c r="B475" s="31" t="s">
        <v>230</v>
      </c>
      <c r="C475" s="31" t="s">
        <v>235</v>
      </c>
      <c r="D475" s="45" t="s">
        <v>627</v>
      </c>
      <c r="E475" s="31"/>
      <c r="F475" s="32" t="s">
        <v>435</v>
      </c>
      <c r="G475" s="32" t="s">
        <v>722</v>
      </c>
      <c r="H475" s="32" t="s">
        <v>205</v>
      </c>
      <c r="I475" s="32" t="s">
        <v>421</v>
      </c>
      <c r="J475" s="32" t="s">
        <v>426</v>
      </c>
      <c r="K475" s="32">
        <v>61120</v>
      </c>
      <c r="L475" s="31">
        <v>2015</v>
      </c>
      <c r="M475" s="31"/>
      <c r="N475" s="31">
        <v>2004</v>
      </c>
      <c r="O475" s="33">
        <v>90310</v>
      </c>
      <c r="P475" s="34" t="s">
        <v>161</v>
      </c>
      <c r="Q475" s="35">
        <f t="shared" si="68"/>
        <v>0</v>
      </c>
      <c r="R475" s="33">
        <f t="shared" si="67"/>
        <v>90310</v>
      </c>
      <c r="S475" s="46">
        <v>75311</v>
      </c>
      <c r="T475" s="36">
        <f t="shared" si="69"/>
        <v>0.83389999999999997</v>
      </c>
      <c r="U475" s="37">
        <f t="shared" si="70"/>
        <v>4</v>
      </c>
      <c r="V475" s="33">
        <f t="shared" si="71"/>
        <v>85144</v>
      </c>
      <c r="W475" s="37">
        <f>IF(U475&gt;$F$2,$F$2+(U475-$F$2)/2-$E$2,U475-$E$2)</f>
        <v>-7</v>
      </c>
      <c r="X475" s="33">
        <f>ROUND(V475+(V475*$J$2*W475),0)</f>
        <v>79184</v>
      </c>
      <c r="Y475" s="36">
        <f t="shared" si="72"/>
        <v>0.95108860375833504</v>
      </c>
      <c r="Z475" s="31">
        <f t="shared" si="73"/>
        <v>-3873</v>
      </c>
      <c r="AA475" s="35"/>
      <c r="AB475" s="47"/>
      <c r="AC475" s="44"/>
    </row>
    <row r="476" spans="1:29" s="38" customFormat="1">
      <c r="A476" s="48" t="s">
        <v>1291</v>
      </c>
      <c r="B476" s="31" t="s">
        <v>230</v>
      </c>
      <c r="C476" s="31" t="s">
        <v>235</v>
      </c>
      <c r="D476" s="45" t="s">
        <v>1292</v>
      </c>
      <c r="E476" s="31"/>
      <c r="F476" s="32" t="s">
        <v>435</v>
      </c>
      <c r="G476" s="32" t="s">
        <v>722</v>
      </c>
      <c r="H476" s="32" t="s">
        <v>205</v>
      </c>
      <c r="I476" s="32" t="s">
        <v>422</v>
      </c>
      <c r="J476" s="32" t="s">
        <v>424</v>
      </c>
      <c r="K476" s="32">
        <v>61150</v>
      </c>
      <c r="L476" s="31">
        <v>2018</v>
      </c>
      <c r="M476" s="31">
        <v>2</v>
      </c>
      <c r="N476" s="31">
        <v>2018</v>
      </c>
      <c r="O476" s="33">
        <v>64402</v>
      </c>
      <c r="P476" s="34" t="s">
        <v>161</v>
      </c>
      <c r="Q476" s="35">
        <f t="shared" si="68"/>
        <v>0</v>
      </c>
      <c r="R476" s="33">
        <f t="shared" si="67"/>
        <v>64402</v>
      </c>
      <c r="S476" s="46">
        <v>61000</v>
      </c>
      <c r="T476" s="36">
        <f t="shared" si="69"/>
        <v>0.94720000000000004</v>
      </c>
      <c r="U476" s="37">
        <f t="shared" si="70"/>
        <v>3</v>
      </c>
      <c r="V476" s="33">
        <f t="shared" si="71"/>
        <v>60718</v>
      </c>
      <c r="W476" s="37">
        <f>IF(U476&gt;$F$4,$F$4-$E$4,U476-$E$4)</f>
        <v>1</v>
      </c>
      <c r="X476" s="33">
        <f>ROUND(V476+(V476*$J$4*W476),0)</f>
        <v>61629</v>
      </c>
      <c r="Y476" s="36">
        <f t="shared" si="72"/>
        <v>0.98979376592188739</v>
      </c>
      <c r="Z476" s="31">
        <f t="shared" si="73"/>
        <v>-629</v>
      </c>
      <c r="AA476" s="35"/>
      <c r="AB476" s="47"/>
      <c r="AC476" s="44"/>
    </row>
    <row r="477" spans="1:29" s="38" customFormat="1">
      <c r="A477" s="48" t="s">
        <v>257</v>
      </c>
      <c r="B477" s="31" t="s">
        <v>230</v>
      </c>
      <c r="C477" s="31" t="s">
        <v>235</v>
      </c>
      <c r="D477" s="45" t="s">
        <v>5</v>
      </c>
      <c r="E477" s="31"/>
      <c r="F477" s="32" t="s">
        <v>435</v>
      </c>
      <c r="G477" s="32" t="s">
        <v>722</v>
      </c>
      <c r="H477" s="32"/>
      <c r="I477" s="32" t="s">
        <v>421</v>
      </c>
      <c r="J477" s="32" t="s">
        <v>426</v>
      </c>
      <c r="K477" s="32">
        <v>61120</v>
      </c>
      <c r="L477" s="31">
        <v>2008</v>
      </c>
      <c r="M477" s="31"/>
      <c r="N477" s="31">
        <v>1999</v>
      </c>
      <c r="O477" s="33">
        <v>90310</v>
      </c>
      <c r="P477" s="34" t="s">
        <v>161</v>
      </c>
      <c r="Q477" s="35">
        <f t="shared" si="68"/>
        <v>0</v>
      </c>
      <c r="R477" s="33">
        <f t="shared" si="67"/>
        <v>90310</v>
      </c>
      <c r="S477" s="46">
        <v>84088</v>
      </c>
      <c r="T477" s="36">
        <f t="shared" si="69"/>
        <v>0.93110000000000004</v>
      </c>
      <c r="U477" s="37">
        <f t="shared" si="70"/>
        <v>11</v>
      </c>
      <c r="V477" s="33">
        <f t="shared" si="71"/>
        <v>85144</v>
      </c>
      <c r="W477" s="37">
        <f t="shared" ref="W477:W483" si="74">IF(U477&gt;$F$2,$F$2+(U477-$F$2)/2-$E$2,U477-$E$2)</f>
        <v>0</v>
      </c>
      <c r="X477" s="33">
        <f t="shared" ref="X477:X483" si="75">ROUND(V477+(V477*$J$2*W477),0)</f>
        <v>85144</v>
      </c>
      <c r="Y477" s="36">
        <f t="shared" si="72"/>
        <v>0.98759748191299446</v>
      </c>
      <c r="Z477" s="31">
        <f t="shared" si="73"/>
        <v>-1056</v>
      </c>
      <c r="AA477" s="35"/>
      <c r="AB477" s="47"/>
      <c r="AC477" s="44"/>
    </row>
    <row r="478" spans="1:29" s="38" customFormat="1">
      <c r="A478" s="48" t="s">
        <v>472</v>
      </c>
      <c r="B478" s="31" t="s">
        <v>230</v>
      </c>
      <c r="C478" s="31" t="s">
        <v>235</v>
      </c>
      <c r="D478" s="45" t="s">
        <v>9</v>
      </c>
      <c r="E478" s="31"/>
      <c r="F478" s="32" t="s">
        <v>435</v>
      </c>
      <c r="G478" s="32" t="s">
        <v>722</v>
      </c>
      <c r="H478" s="32"/>
      <c r="I478" s="32" t="s">
        <v>421</v>
      </c>
      <c r="J478" s="32" t="s">
        <v>426</v>
      </c>
      <c r="K478" s="32">
        <v>61120</v>
      </c>
      <c r="L478" s="31">
        <v>2018</v>
      </c>
      <c r="M478" s="31"/>
      <c r="N478" s="31">
        <v>2007</v>
      </c>
      <c r="O478" s="33">
        <v>90310</v>
      </c>
      <c r="P478" s="34" t="s">
        <v>161</v>
      </c>
      <c r="Q478" s="35">
        <f t="shared" si="68"/>
        <v>0</v>
      </c>
      <c r="R478" s="33">
        <f t="shared" si="67"/>
        <v>90310</v>
      </c>
      <c r="S478" s="46">
        <v>74158</v>
      </c>
      <c r="T478" s="36">
        <f t="shared" si="69"/>
        <v>0.82110000000000005</v>
      </c>
      <c r="U478" s="37">
        <f t="shared" si="70"/>
        <v>1</v>
      </c>
      <c r="V478" s="33">
        <f t="shared" si="71"/>
        <v>85144</v>
      </c>
      <c r="W478" s="37">
        <f t="shared" si="74"/>
        <v>-10</v>
      </c>
      <c r="X478" s="33">
        <f t="shared" si="75"/>
        <v>76630</v>
      </c>
      <c r="Y478" s="36">
        <f t="shared" si="72"/>
        <v>0.9677410935664883</v>
      </c>
      <c r="Z478" s="31">
        <f t="shared" si="73"/>
        <v>-2472</v>
      </c>
      <c r="AA478" s="35"/>
      <c r="AB478" s="47"/>
      <c r="AC478" s="44"/>
    </row>
    <row r="479" spans="1:29" s="38" customFormat="1">
      <c r="A479" s="48" t="s">
        <v>261</v>
      </c>
      <c r="B479" s="31" t="s">
        <v>230</v>
      </c>
      <c r="C479" s="31" t="s">
        <v>235</v>
      </c>
      <c r="D479" s="45" t="s">
        <v>10</v>
      </c>
      <c r="E479" s="31"/>
      <c r="F479" s="32" t="s">
        <v>435</v>
      </c>
      <c r="G479" s="32" t="s">
        <v>722</v>
      </c>
      <c r="H479" s="32"/>
      <c r="I479" s="32" t="s">
        <v>421</v>
      </c>
      <c r="J479" s="32" t="s">
        <v>426</v>
      </c>
      <c r="K479" s="32">
        <v>61120</v>
      </c>
      <c r="L479" s="31">
        <v>2006</v>
      </c>
      <c r="M479" s="31"/>
      <c r="N479" s="31">
        <v>1998</v>
      </c>
      <c r="O479" s="33">
        <v>90310</v>
      </c>
      <c r="P479" s="34" t="s">
        <v>161</v>
      </c>
      <c r="Q479" s="35">
        <f t="shared" si="68"/>
        <v>0</v>
      </c>
      <c r="R479" s="33">
        <f t="shared" si="67"/>
        <v>90310</v>
      </c>
      <c r="S479" s="46">
        <v>86501</v>
      </c>
      <c r="T479" s="36">
        <f t="shared" si="69"/>
        <v>0.95779999999999998</v>
      </c>
      <c r="U479" s="37">
        <f t="shared" si="70"/>
        <v>13</v>
      </c>
      <c r="V479" s="33">
        <f t="shared" si="71"/>
        <v>85144</v>
      </c>
      <c r="W479" s="37">
        <f t="shared" si="74"/>
        <v>2</v>
      </c>
      <c r="X479" s="33">
        <f t="shared" si="75"/>
        <v>86847</v>
      </c>
      <c r="Y479" s="36">
        <f t="shared" si="72"/>
        <v>0.99601598212949205</v>
      </c>
      <c r="Z479" s="31">
        <f t="shared" si="73"/>
        <v>-346</v>
      </c>
      <c r="AA479" s="35"/>
      <c r="AB479" s="47"/>
      <c r="AC479" s="44"/>
    </row>
    <row r="480" spans="1:29" s="38" customFormat="1">
      <c r="A480" s="48" t="s">
        <v>452</v>
      </c>
      <c r="B480" s="31" t="s">
        <v>230</v>
      </c>
      <c r="C480" s="31" t="s">
        <v>235</v>
      </c>
      <c r="D480" s="45" t="s">
        <v>583</v>
      </c>
      <c r="E480" s="31"/>
      <c r="F480" s="32" t="s">
        <v>435</v>
      </c>
      <c r="G480" s="32" t="s">
        <v>722</v>
      </c>
      <c r="H480" s="32"/>
      <c r="I480" s="32" t="s">
        <v>421</v>
      </c>
      <c r="J480" s="32" t="s">
        <v>426</v>
      </c>
      <c r="K480" s="32">
        <v>61120</v>
      </c>
      <c r="L480" s="31">
        <v>2017</v>
      </c>
      <c r="M480" s="31"/>
      <c r="N480" s="31">
        <v>2006</v>
      </c>
      <c r="O480" s="33">
        <v>90310</v>
      </c>
      <c r="P480" s="34" t="s">
        <v>161</v>
      </c>
      <c r="Q480" s="35">
        <f t="shared" si="68"/>
        <v>0</v>
      </c>
      <c r="R480" s="33">
        <f t="shared" si="67"/>
        <v>90310</v>
      </c>
      <c r="S480" s="46">
        <v>75668</v>
      </c>
      <c r="T480" s="36">
        <f t="shared" si="69"/>
        <v>0.83789999999999998</v>
      </c>
      <c r="U480" s="37">
        <f t="shared" si="70"/>
        <v>2</v>
      </c>
      <c r="V480" s="33">
        <f t="shared" si="71"/>
        <v>85144</v>
      </c>
      <c r="W480" s="37">
        <f t="shared" si="74"/>
        <v>-9</v>
      </c>
      <c r="X480" s="33">
        <f t="shared" si="75"/>
        <v>77481</v>
      </c>
      <c r="Y480" s="36">
        <f t="shared" si="72"/>
        <v>0.97660071501400347</v>
      </c>
      <c r="Z480" s="31">
        <f t="shared" si="73"/>
        <v>-1813</v>
      </c>
      <c r="AA480" s="35"/>
      <c r="AB480" s="47"/>
      <c r="AC480" s="44"/>
    </row>
    <row r="481" spans="1:53" s="38" customFormat="1">
      <c r="A481" s="48" t="s">
        <v>524</v>
      </c>
      <c r="B481" s="31" t="s">
        <v>230</v>
      </c>
      <c r="C481" s="31" t="s">
        <v>235</v>
      </c>
      <c r="D481" s="45" t="s">
        <v>525</v>
      </c>
      <c r="E481" s="31"/>
      <c r="F481" s="32" t="s">
        <v>435</v>
      </c>
      <c r="G481" s="32" t="s">
        <v>722</v>
      </c>
      <c r="H481" s="32"/>
      <c r="I481" s="32" t="s">
        <v>421</v>
      </c>
      <c r="J481" s="32" t="s">
        <v>426</v>
      </c>
      <c r="K481" s="32">
        <v>61120</v>
      </c>
      <c r="L481" s="31">
        <v>2018</v>
      </c>
      <c r="M481" s="31"/>
      <c r="N481" s="31">
        <v>2008</v>
      </c>
      <c r="O481" s="33">
        <v>90310</v>
      </c>
      <c r="P481" s="34" t="s">
        <v>161</v>
      </c>
      <c r="Q481" s="35">
        <f t="shared" si="68"/>
        <v>0</v>
      </c>
      <c r="R481" s="33">
        <f t="shared" si="67"/>
        <v>90310</v>
      </c>
      <c r="S481" s="46">
        <v>74142</v>
      </c>
      <c r="T481" s="36">
        <f t="shared" si="69"/>
        <v>0.82099999999999995</v>
      </c>
      <c r="U481" s="37">
        <f t="shared" si="70"/>
        <v>1</v>
      </c>
      <c r="V481" s="33">
        <f t="shared" si="71"/>
        <v>85144</v>
      </c>
      <c r="W481" s="37">
        <f t="shared" si="74"/>
        <v>-10</v>
      </c>
      <c r="X481" s="33">
        <f t="shared" si="75"/>
        <v>76630</v>
      </c>
      <c r="Y481" s="36">
        <f t="shared" si="72"/>
        <v>0.96753229805559182</v>
      </c>
      <c r="Z481" s="31">
        <f t="shared" si="73"/>
        <v>-2488</v>
      </c>
      <c r="AA481" s="35"/>
      <c r="AB481" s="47"/>
      <c r="AC481" s="44"/>
    </row>
    <row r="482" spans="1:53" s="38" customFormat="1">
      <c r="A482" s="48" t="s">
        <v>342</v>
      </c>
      <c r="B482" s="31" t="s">
        <v>230</v>
      </c>
      <c r="C482" s="31" t="s">
        <v>235</v>
      </c>
      <c r="D482" s="45" t="s">
        <v>81</v>
      </c>
      <c r="E482" s="31"/>
      <c r="F482" s="32" t="s">
        <v>435</v>
      </c>
      <c r="G482" s="32" t="s">
        <v>722</v>
      </c>
      <c r="H482" s="32"/>
      <c r="I482" s="32" t="s">
        <v>421</v>
      </c>
      <c r="J482" s="32" t="s">
        <v>426</v>
      </c>
      <c r="K482" s="32">
        <v>61120</v>
      </c>
      <c r="L482" s="31">
        <v>2002</v>
      </c>
      <c r="M482" s="31"/>
      <c r="N482" s="31">
        <v>1993</v>
      </c>
      <c r="O482" s="33">
        <v>90310</v>
      </c>
      <c r="P482" s="34" t="s">
        <v>161</v>
      </c>
      <c r="Q482" s="35">
        <f t="shared" si="68"/>
        <v>0</v>
      </c>
      <c r="R482" s="33">
        <f t="shared" si="67"/>
        <v>90310</v>
      </c>
      <c r="S482" s="46">
        <v>87235</v>
      </c>
      <c r="T482" s="36">
        <f t="shared" si="69"/>
        <v>0.96599999999999997</v>
      </c>
      <c r="U482" s="37">
        <f t="shared" si="70"/>
        <v>17</v>
      </c>
      <c r="V482" s="33">
        <f t="shared" si="71"/>
        <v>85144</v>
      </c>
      <c r="W482" s="37">
        <f t="shared" si="74"/>
        <v>6</v>
      </c>
      <c r="X482" s="33">
        <f t="shared" si="75"/>
        <v>90253</v>
      </c>
      <c r="Y482" s="36">
        <f t="shared" si="72"/>
        <v>0.96656066834343457</v>
      </c>
      <c r="Z482" s="31">
        <f t="shared" si="73"/>
        <v>-3018</v>
      </c>
      <c r="AA482" s="35"/>
      <c r="AB482" s="47"/>
      <c r="AC482" s="44"/>
    </row>
    <row r="483" spans="1:53" s="38" customFormat="1">
      <c r="A483" s="48" t="s">
        <v>450</v>
      </c>
      <c r="B483" s="31" t="s">
        <v>230</v>
      </c>
      <c r="C483" s="31" t="s">
        <v>235</v>
      </c>
      <c r="D483" s="45" t="s">
        <v>88</v>
      </c>
      <c r="E483" s="31"/>
      <c r="F483" s="32" t="s">
        <v>435</v>
      </c>
      <c r="G483" s="32" t="s">
        <v>722</v>
      </c>
      <c r="H483" s="32"/>
      <c r="I483" s="32" t="s">
        <v>421</v>
      </c>
      <c r="J483" s="32" t="s">
        <v>426</v>
      </c>
      <c r="K483" s="32">
        <v>61120</v>
      </c>
      <c r="L483" s="31">
        <v>2006</v>
      </c>
      <c r="M483" s="31"/>
      <c r="N483" s="31">
        <v>1997</v>
      </c>
      <c r="O483" s="33">
        <v>90310</v>
      </c>
      <c r="P483" s="34" t="s">
        <v>161</v>
      </c>
      <c r="Q483" s="35">
        <f t="shared" ref="Q483:Q514" si="76">IF(E483&lt;&gt;0,O483*E483*0.1,0)</f>
        <v>0</v>
      </c>
      <c r="R483" s="33">
        <f t="shared" si="67"/>
        <v>90310</v>
      </c>
      <c r="S483" s="46">
        <v>83031</v>
      </c>
      <c r="T483" s="36">
        <f t="shared" si="69"/>
        <v>0.9194</v>
      </c>
      <c r="U483" s="37">
        <f t="shared" si="70"/>
        <v>13</v>
      </c>
      <c r="V483" s="33">
        <f t="shared" si="71"/>
        <v>85144</v>
      </c>
      <c r="W483" s="37">
        <f t="shared" si="74"/>
        <v>2</v>
      </c>
      <c r="X483" s="33">
        <f t="shared" si="75"/>
        <v>86847</v>
      </c>
      <c r="Y483" s="36">
        <f t="shared" si="72"/>
        <v>0.95606065839925392</v>
      </c>
      <c r="Z483" s="31">
        <f t="shared" si="73"/>
        <v>-3816</v>
      </c>
      <c r="AA483" s="35"/>
      <c r="AB483" s="47"/>
      <c r="AC483" s="44"/>
    </row>
    <row r="484" spans="1:53">
      <c r="A484" s="48" t="s">
        <v>1259</v>
      </c>
      <c r="B484" s="31" t="s">
        <v>230</v>
      </c>
      <c r="C484" s="31" t="s">
        <v>235</v>
      </c>
      <c r="D484" s="45" t="s">
        <v>1260</v>
      </c>
      <c r="E484" s="31"/>
      <c r="F484" s="32" t="s">
        <v>436</v>
      </c>
      <c r="G484" s="32" t="s">
        <v>420</v>
      </c>
      <c r="H484" s="32"/>
      <c r="I484" s="32" t="s">
        <v>420</v>
      </c>
      <c r="J484" s="32" t="s">
        <v>425</v>
      </c>
      <c r="K484" s="32">
        <v>61160</v>
      </c>
      <c r="L484" s="31">
        <v>2018</v>
      </c>
      <c r="M484" s="31"/>
      <c r="N484" s="31">
        <v>2018</v>
      </c>
      <c r="O484" s="33">
        <v>48347</v>
      </c>
      <c r="P484" s="34" t="s">
        <v>161</v>
      </c>
      <c r="Q484" s="35">
        <f t="shared" si="76"/>
        <v>0</v>
      </c>
      <c r="R484" s="33">
        <f t="shared" si="67"/>
        <v>48347</v>
      </c>
      <c r="S484" s="46">
        <v>44000</v>
      </c>
      <c r="T484" s="36">
        <f t="shared" si="69"/>
        <v>0.91010000000000002</v>
      </c>
      <c r="U484" s="37">
        <f t="shared" si="70"/>
        <v>1</v>
      </c>
      <c r="V484" s="33">
        <f t="shared" si="71"/>
        <v>45582</v>
      </c>
      <c r="W484" s="37">
        <f>IF(U484&gt;$F$6,$F$6-$E$6,U484-$E$6)</f>
        <v>-1</v>
      </c>
      <c r="X484" s="33">
        <f>ROUND(V484+(V484*$J$6*W484),0)</f>
        <v>44898</v>
      </c>
      <c r="Y484" s="36">
        <f t="shared" si="72"/>
        <v>0.97999910909171906</v>
      </c>
      <c r="Z484" s="31">
        <f t="shared" si="73"/>
        <v>-898</v>
      </c>
      <c r="AA484" s="35"/>
      <c r="AB484" s="47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</row>
    <row r="485" spans="1:53">
      <c r="A485" s="48" t="s">
        <v>1257</v>
      </c>
      <c r="B485" s="31" t="s">
        <v>230</v>
      </c>
      <c r="C485" s="31" t="s">
        <v>235</v>
      </c>
      <c r="D485" s="45" t="s">
        <v>1258</v>
      </c>
      <c r="E485" s="31"/>
      <c r="F485" s="32" t="s">
        <v>435</v>
      </c>
      <c r="G485" s="32" t="s">
        <v>722</v>
      </c>
      <c r="H485" s="32" t="s">
        <v>205</v>
      </c>
      <c r="I485" s="32" t="s">
        <v>422</v>
      </c>
      <c r="J485" s="32" t="s">
        <v>424</v>
      </c>
      <c r="K485" s="32">
        <v>61150</v>
      </c>
      <c r="L485" s="31">
        <v>2018</v>
      </c>
      <c r="M485" s="31"/>
      <c r="N485" s="31">
        <v>2018</v>
      </c>
      <c r="O485" s="33">
        <v>64402</v>
      </c>
      <c r="P485" s="34" t="s">
        <v>161</v>
      </c>
      <c r="Q485" s="35">
        <f t="shared" si="76"/>
        <v>0</v>
      </c>
      <c r="R485" s="33">
        <f t="shared" si="67"/>
        <v>64402</v>
      </c>
      <c r="S485" s="46">
        <v>63000</v>
      </c>
      <c r="T485" s="36">
        <f t="shared" si="69"/>
        <v>0.97819999999999996</v>
      </c>
      <c r="U485" s="37">
        <f t="shared" si="70"/>
        <v>1</v>
      </c>
      <c r="V485" s="33">
        <f t="shared" si="71"/>
        <v>60718</v>
      </c>
      <c r="W485" s="37">
        <f>IF(U485&gt;$F$4,$F$4-$E$4,U485-$E$4)</f>
        <v>-1</v>
      </c>
      <c r="X485" s="33">
        <f>ROUND(V485+(V485*$J$4*W485),0)</f>
        <v>59807</v>
      </c>
      <c r="Y485" s="36">
        <f t="shared" si="72"/>
        <v>1.0533883993512465</v>
      </c>
      <c r="Z485" s="31">
        <f t="shared" si="73"/>
        <v>3193</v>
      </c>
      <c r="AA485" s="35"/>
      <c r="AB485" s="47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</row>
    <row r="486" spans="1:53" s="38" customFormat="1">
      <c r="A486" s="48" t="s">
        <v>451</v>
      </c>
      <c r="B486" s="31" t="s">
        <v>230</v>
      </c>
      <c r="C486" s="31" t="s">
        <v>235</v>
      </c>
      <c r="D486" s="45" t="s">
        <v>118</v>
      </c>
      <c r="E486" s="31"/>
      <c r="F486" s="32" t="s">
        <v>435</v>
      </c>
      <c r="G486" s="32" t="s">
        <v>722</v>
      </c>
      <c r="H486" s="32" t="s">
        <v>205</v>
      </c>
      <c r="I486" s="32" t="s">
        <v>421</v>
      </c>
      <c r="J486" s="32" t="s">
        <v>426</v>
      </c>
      <c r="K486" s="32">
        <v>61120</v>
      </c>
      <c r="L486" s="31">
        <v>2017</v>
      </c>
      <c r="M486" s="31"/>
      <c r="N486" s="31">
        <v>2006</v>
      </c>
      <c r="O486" s="33">
        <v>90310</v>
      </c>
      <c r="P486" s="34" t="s">
        <v>161</v>
      </c>
      <c r="Q486" s="35">
        <f t="shared" si="76"/>
        <v>0</v>
      </c>
      <c r="R486" s="33">
        <f t="shared" ref="R486:R549" si="77">O486+Q486</f>
        <v>90310</v>
      </c>
      <c r="S486" s="46">
        <v>75583</v>
      </c>
      <c r="T486" s="36">
        <f t="shared" si="69"/>
        <v>0.83689999999999998</v>
      </c>
      <c r="U486" s="37">
        <f t="shared" si="70"/>
        <v>2</v>
      </c>
      <c r="V486" s="33">
        <f t="shared" si="71"/>
        <v>85144</v>
      </c>
      <c r="W486" s="37">
        <f>IF(U486&gt;$F$2,$F$2+(U486-$F$2)/2-$E$2,U486-$E$2)</f>
        <v>-9</v>
      </c>
      <c r="X486" s="33">
        <f>ROUND(V486+(V486*$J$2*W486),0)</f>
        <v>77481</v>
      </c>
      <c r="Y486" s="36">
        <f t="shared" si="72"/>
        <v>0.97550367186794185</v>
      </c>
      <c r="Z486" s="31">
        <f t="shared" si="73"/>
        <v>-1898</v>
      </c>
      <c r="AA486" s="35"/>
      <c r="AB486" s="47"/>
      <c r="AC486" s="44"/>
    </row>
    <row r="487" spans="1:53" s="38" customFormat="1">
      <c r="A487" s="48" t="s">
        <v>401</v>
      </c>
      <c r="B487" s="31" t="s">
        <v>230</v>
      </c>
      <c r="C487" s="31" t="s">
        <v>235</v>
      </c>
      <c r="D487" s="45" t="s">
        <v>135</v>
      </c>
      <c r="E487" s="31"/>
      <c r="F487" s="32" t="s">
        <v>435</v>
      </c>
      <c r="G487" s="32" t="s">
        <v>722</v>
      </c>
      <c r="H487" s="32" t="s">
        <v>205</v>
      </c>
      <c r="I487" s="32" t="s">
        <v>421</v>
      </c>
      <c r="J487" s="32" t="s">
        <v>426</v>
      </c>
      <c r="K487" s="32">
        <v>61120</v>
      </c>
      <c r="L487" s="31">
        <v>2014</v>
      </c>
      <c r="M487" s="31"/>
      <c r="N487" s="31">
        <v>2003</v>
      </c>
      <c r="O487" s="33">
        <v>90310</v>
      </c>
      <c r="P487" s="34" t="s">
        <v>161</v>
      </c>
      <c r="Q487" s="35">
        <f t="shared" si="76"/>
        <v>0</v>
      </c>
      <c r="R487" s="33">
        <f t="shared" si="77"/>
        <v>90310</v>
      </c>
      <c r="S487" s="46">
        <v>76397</v>
      </c>
      <c r="T487" s="36">
        <f t="shared" si="69"/>
        <v>0.84589999999999999</v>
      </c>
      <c r="U487" s="37">
        <f t="shared" si="70"/>
        <v>5</v>
      </c>
      <c r="V487" s="33">
        <f t="shared" si="71"/>
        <v>85144</v>
      </c>
      <c r="W487" s="37">
        <f>IF(U487&gt;$F$2,$F$2+(U487-$F$2)/2-$E$2,U487-$E$2)</f>
        <v>-6</v>
      </c>
      <c r="X487" s="33">
        <f>ROUND(V487+(V487*$J$2*W487),0)</f>
        <v>80035</v>
      </c>
      <c r="Y487" s="36">
        <f t="shared" si="72"/>
        <v>0.95454488661210724</v>
      </c>
      <c r="Z487" s="31">
        <f t="shared" si="73"/>
        <v>-3638</v>
      </c>
      <c r="AA487" s="35"/>
      <c r="AB487" s="47"/>
      <c r="AC487" s="44"/>
    </row>
    <row r="488" spans="1:53" s="38" customFormat="1">
      <c r="A488" s="48" t="s">
        <v>242</v>
      </c>
      <c r="B488" s="31" t="s">
        <v>230</v>
      </c>
      <c r="C488" s="31" t="s">
        <v>223</v>
      </c>
      <c r="D488" s="45" t="s">
        <v>498</v>
      </c>
      <c r="E488" s="31"/>
      <c r="F488" s="32" t="s">
        <v>435</v>
      </c>
      <c r="G488" s="32" t="s">
        <v>722</v>
      </c>
      <c r="H488" s="32"/>
      <c r="I488" s="32" t="s">
        <v>421</v>
      </c>
      <c r="J488" s="32" t="s">
        <v>426</v>
      </c>
      <c r="K488" s="32">
        <v>61120</v>
      </c>
      <c r="L488" s="31">
        <v>2016</v>
      </c>
      <c r="M488" s="31"/>
      <c r="N488" s="31">
        <v>2003</v>
      </c>
      <c r="O488" s="33">
        <v>97620</v>
      </c>
      <c r="P488" s="34" t="s">
        <v>167</v>
      </c>
      <c r="Q488" s="35">
        <f t="shared" si="76"/>
        <v>0</v>
      </c>
      <c r="R488" s="33">
        <f t="shared" si="77"/>
        <v>97620</v>
      </c>
      <c r="S488" s="46">
        <v>79787</v>
      </c>
      <c r="T488" s="36">
        <f t="shared" si="69"/>
        <v>0.81730000000000003</v>
      </c>
      <c r="U488" s="37">
        <f t="shared" si="70"/>
        <v>3</v>
      </c>
      <c r="V488" s="33">
        <f t="shared" si="71"/>
        <v>92036</v>
      </c>
      <c r="W488" s="37">
        <f>IF(U488&gt;$F$2,$F$2+(U488-$F$2)/2-$E$2,U488-$E$2)</f>
        <v>-8</v>
      </c>
      <c r="X488" s="33">
        <f>ROUND(V488+(V488*$J$2*W488),0)</f>
        <v>84673</v>
      </c>
      <c r="Y488" s="36">
        <f t="shared" si="72"/>
        <v>0.94229565504942547</v>
      </c>
      <c r="Z488" s="31">
        <f t="shared" si="73"/>
        <v>-4886</v>
      </c>
      <c r="AA488" s="35"/>
      <c r="AB488" s="47"/>
      <c r="AC488" s="44"/>
    </row>
    <row r="489" spans="1:53" s="38" customFormat="1">
      <c r="A489" s="48" t="s">
        <v>243</v>
      </c>
      <c r="B489" s="31" t="s">
        <v>230</v>
      </c>
      <c r="C489" s="31" t="s">
        <v>223</v>
      </c>
      <c r="D489" s="45" t="s">
        <v>499</v>
      </c>
      <c r="E489" s="31"/>
      <c r="F489" s="32" t="s">
        <v>435</v>
      </c>
      <c r="G489" s="32" t="s">
        <v>722</v>
      </c>
      <c r="H489" s="32" t="s">
        <v>205</v>
      </c>
      <c r="I489" s="32" t="s">
        <v>421</v>
      </c>
      <c r="J489" s="32" t="s">
        <v>553</v>
      </c>
      <c r="K489" s="32">
        <v>61140</v>
      </c>
      <c r="L489" s="31">
        <v>2008</v>
      </c>
      <c r="M489" s="31"/>
      <c r="N489" s="31">
        <v>2002</v>
      </c>
      <c r="O489" s="33">
        <v>75460</v>
      </c>
      <c r="P489" s="34" t="s">
        <v>167</v>
      </c>
      <c r="Q489" s="35">
        <f t="shared" si="76"/>
        <v>0</v>
      </c>
      <c r="R489" s="33">
        <f t="shared" si="77"/>
        <v>75460</v>
      </c>
      <c r="S489" s="46">
        <v>70221</v>
      </c>
      <c r="T489" s="36">
        <f t="shared" si="69"/>
        <v>0.93059999999999998</v>
      </c>
      <c r="U489" s="37">
        <f t="shared" si="70"/>
        <v>11</v>
      </c>
      <c r="V489" s="33">
        <f t="shared" si="71"/>
        <v>71144</v>
      </c>
      <c r="W489" s="37">
        <f>IF(U489&gt;$F$3,$F$3-$E$3,U489-$E$3)</f>
        <v>4</v>
      </c>
      <c r="X489" s="33">
        <f>ROUND(V489+(V489*$J$3*W489),0)</f>
        <v>75413</v>
      </c>
      <c r="Y489" s="36">
        <f t="shared" si="72"/>
        <v>0.93115245382095924</v>
      </c>
      <c r="Z489" s="31">
        <f t="shared" si="73"/>
        <v>-5192</v>
      </c>
      <c r="AA489" s="35"/>
      <c r="AB489" s="47"/>
      <c r="AC489" s="44"/>
    </row>
    <row r="490" spans="1:53" s="38" customFormat="1">
      <c r="A490" s="48" t="s">
        <v>304</v>
      </c>
      <c r="B490" s="31" t="s">
        <v>230</v>
      </c>
      <c r="C490" s="31" t="s">
        <v>223</v>
      </c>
      <c r="D490" s="45" t="s">
        <v>48</v>
      </c>
      <c r="E490" s="31"/>
      <c r="F490" s="32" t="s">
        <v>435</v>
      </c>
      <c r="G490" s="32" t="s">
        <v>722</v>
      </c>
      <c r="H490" s="32"/>
      <c r="I490" s="32" t="s">
        <v>421</v>
      </c>
      <c r="J490" s="32" t="s">
        <v>426</v>
      </c>
      <c r="K490" s="32">
        <v>61120</v>
      </c>
      <c r="L490" s="31">
        <v>2008</v>
      </c>
      <c r="M490" s="31"/>
      <c r="N490" s="31">
        <v>1999</v>
      </c>
      <c r="O490" s="33">
        <v>97620</v>
      </c>
      <c r="P490" s="34" t="s">
        <v>167</v>
      </c>
      <c r="Q490" s="35">
        <f t="shared" si="76"/>
        <v>0</v>
      </c>
      <c r="R490" s="33">
        <f t="shared" si="77"/>
        <v>97620</v>
      </c>
      <c r="S490" s="46">
        <v>87840</v>
      </c>
      <c r="T490" s="36">
        <f t="shared" si="69"/>
        <v>0.89980000000000004</v>
      </c>
      <c r="U490" s="37">
        <f t="shared" si="70"/>
        <v>11</v>
      </c>
      <c r="V490" s="33">
        <f t="shared" si="71"/>
        <v>92036</v>
      </c>
      <c r="W490" s="37">
        <f>IF(U490&gt;$F$2,$F$2+(U490-$F$2)/2-$E$2,U490-$E$2)</f>
        <v>0</v>
      </c>
      <c r="X490" s="33">
        <f>ROUND(V490+(V490*$J$2*W490),0)</f>
        <v>92036</v>
      </c>
      <c r="Y490" s="36">
        <f t="shared" si="72"/>
        <v>0.95440914424790302</v>
      </c>
      <c r="Z490" s="31">
        <f t="shared" si="73"/>
        <v>-4196</v>
      </c>
      <c r="AA490" s="35"/>
      <c r="AB490" s="47"/>
      <c r="AC490" s="44"/>
    </row>
    <row r="491" spans="1:53" s="38" customFormat="1">
      <c r="A491" s="48" t="s">
        <v>307</v>
      </c>
      <c r="B491" s="31" t="s">
        <v>230</v>
      </c>
      <c r="C491" s="31" t="s">
        <v>223</v>
      </c>
      <c r="D491" s="45" t="s">
        <v>53</v>
      </c>
      <c r="E491" s="31"/>
      <c r="F491" s="32" t="s">
        <v>435</v>
      </c>
      <c r="G491" s="32" t="s">
        <v>722</v>
      </c>
      <c r="H491" s="32"/>
      <c r="I491" s="32" t="s">
        <v>421</v>
      </c>
      <c r="J491" s="32" t="s">
        <v>426</v>
      </c>
      <c r="K491" s="32">
        <v>61120</v>
      </c>
      <c r="L491" s="31">
        <v>2008</v>
      </c>
      <c r="M491" s="31"/>
      <c r="N491" s="31">
        <v>1997</v>
      </c>
      <c r="O491" s="33">
        <v>97620</v>
      </c>
      <c r="P491" s="34" t="s">
        <v>167</v>
      </c>
      <c r="Q491" s="35">
        <f t="shared" si="76"/>
        <v>0</v>
      </c>
      <c r="R491" s="33">
        <f t="shared" si="77"/>
        <v>97620</v>
      </c>
      <c r="S491" s="46">
        <v>88831</v>
      </c>
      <c r="T491" s="36">
        <f t="shared" si="69"/>
        <v>0.91</v>
      </c>
      <c r="U491" s="37">
        <f t="shared" si="70"/>
        <v>11</v>
      </c>
      <c r="V491" s="33">
        <f t="shared" si="71"/>
        <v>92036</v>
      </c>
      <c r="W491" s="37">
        <f>IF(U491&gt;$F$2,$F$2+(U491-$F$2)/2-$E$2,U491-$E$2)</f>
        <v>0</v>
      </c>
      <c r="X491" s="33">
        <f>ROUND(V491+(V491*$J$2*W491),0)</f>
        <v>92036</v>
      </c>
      <c r="Y491" s="36">
        <f t="shared" si="72"/>
        <v>0.96517666999869611</v>
      </c>
      <c r="Z491" s="31">
        <f t="shared" si="73"/>
        <v>-3205</v>
      </c>
      <c r="AA491" s="35"/>
      <c r="AB491" s="47"/>
      <c r="AC491" s="44"/>
    </row>
    <row r="492" spans="1:53" s="38" customFormat="1">
      <c r="A492" s="48" t="s">
        <v>362</v>
      </c>
      <c r="B492" s="31" t="s">
        <v>230</v>
      </c>
      <c r="C492" s="31" t="s">
        <v>223</v>
      </c>
      <c r="D492" s="45" t="s">
        <v>97</v>
      </c>
      <c r="E492" s="31"/>
      <c r="F492" s="32" t="s">
        <v>435</v>
      </c>
      <c r="G492" s="32" t="s">
        <v>722</v>
      </c>
      <c r="H492" s="32" t="s">
        <v>205</v>
      </c>
      <c r="I492" s="32" t="s">
        <v>421</v>
      </c>
      <c r="J492" s="32" t="s">
        <v>426</v>
      </c>
      <c r="K492" s="32">
        <v>61120</v>
      </c>
      <c r="L492" s="31">
        <v>2013</v>
      </c>
      <c r="M492" s="31"/>
      <c r="N492" s="31">
        <v>2002</v>
      </c>
      <c r="O492" s="33">
        <v>97620</v>
      </c>
      <c r="P492" s="34" t="s">
        <v>167</v>
      </c>
      <c r="Q492" s="35">
        <f t="shared" si="76"/>
        <v>0</v>
      </c>
      <c r="R492" s="33">
        <f t="shared" si="77"/>
        <v>97620</v>
      </c>
      <c r="S492" s="46">
        <v>87705</v>
      </c>
      <c r="T492" s="36">
        <f t="shared" si="69"/>
        <v>0.89839999999999998</v>
      </c>
      <c r="U492" s="37">
        <f t="shared" si="70"/>
        <v>6</v>
      </c>
      <c r="V492" s="33">
        <f t="shared" si="71"/>
        <v>92036</v>
      </c>
      <c r="W492" s="37">
        <f>IF(U492&gt;$F$2,$F$2+(U492-$F$2)/2-$E$2,U492-$E$2)</f>
        <v>-5</v>
      </c>
      <c r="X492" s="33">
        <f>ROUND(V492+(V492*$J$2*W492),0)</f>
        <v>87434</v>
      </c>
      <c r="Y492" s="36">
        <f t="shared" si="72"/>
        <v>1.0030994807511953</v>
      </c>
      <c r="Z492" s="31">
        <f t="shared" si="73"/>
        <v>271</v>
      </c>
      <c r="AA492" s="35"/>
      <c r="AB492" s="47"/>
      <c r="AC492" s="44"/>
    </row>
    <row r="493" spans="1:53" s="38" customFormat="1">
      <c r="A493" s="48" t="s">
        <v>961</v>
      </c>
      <c r="B493" s="31" t="s">
        <v>230</v>
      </c>
      <c r="C493" s="31" t="s">
        <v>223</v>
      </c>
      <c r="D493" s="45" t="s">
        <v>960</v>
      </c>
      <c r="E493" s="31"/>
      <c r="F493" s="32" t="s">
        <v>435</v>
      </c>
      <c r="G493" s="32" t="s">
        <v>722</v>
      </c>
      <c r="H493" s="32" t="s">
        <v>205</v>
      </c>
      <c r="I493" s="32" t="s">
        <v>422</v>
      </c>
      <c r="J493" s="32" t="s">
        <v>424</v>
      </c>
      <c r="K493" s="32">
        <v>61150</v>
      </c>
      <c r="L493" s="31">
        <v>2015</v>
      </c>
      <c r="M493" s="31"/>
      <c r="N493" s="31">
        <v>2015</v>
      </c>
      <c r="O493" s="33">
        <v>66955</v>
      </c>
      <c r="P493" s="34" t="s">
        <v>167</v>
      </c>
      <c r="Q493" s="35">
        <f t="shared" si="76"/>
        <v>0</v>
      </c>
      <c r="R493" s="33">
        <f t="shared" si="77"/>
        <v>66955</v>
      </c>
      <c r="S493" s="46">
        <v>65305</v>
      </c>
      <c r="T493" s="36">
        <f t="shared" si="69"/>
        <v>0.97540000000000004</v>
      </c>
      <c r="U493" s="37">
        <f t="shared" si="70"/>
        <v>4</v>
      </c>
      <c r="V493" s="33">
        <f t="shared" si="71"/>
        <v>63125</v>
      </c>
      <c r="W493" s="37">
        <f>IF(U493&gt;$F$4,$F$4-$E$4,U493-$E$4)</f>
        <v>2</v>
      </c>
      <c r="X493" s="33">
        <f>ROUND(V493+(V493*$J$4*W493),0)</f>
        <v>65019</v>
      </c>
      <c r="Y493" s="36">
        <f t="shared" si="72"/>
        <v>1.0043987142219966</v>
      </c>
      <c r="Z493" s="31">
        <f t="shared" si="73"/>
        <v>286</v>
      </c>
      <c r="AA493" s="35"/>
      <c r="AB493" s="47"/>
      <c r="AC493" s="44"/>
    </row>
    <row r="494" spans="1:53" s="38" customFormat="1">
      <c r="A494" s="48" t="s">
        <v>374</v>
      </c>
      <c r="B494" s="31" t="s">
        <v>230</v>
      </c>
      <c r="C494" s="31" t="s">
        <v>223</v>
      </c>
      <c r="D494" s="45" t="s">
        <v>108</v>
      </c>
      <c r="E494" s="31"/>
      <c r="F494" s="32" t="s">
        <v>435</v>
      </c>
      <c r="G494" s="32" t="s">
        <v>722</v>
      </c>
      <c r="H494" s="32"/>
      <c r="I494" s="32" t="s">
        <v>421</v>
      </c>
      <c r="J494" s="32" t="s">
        <v>426</v>
      </c>
      <c r="K494" s="32">
        <v>61120</v>
      </c>
      <c r="L494" s="31">
        <v>2000</v>
      </c>
      <c r="M494" s="31"/>
      <c r="N494" s="31">
        <v>1993</v>
      </c>
      <c r="O494" s="33">
        <v>97620</v>
      </c>
      <c r="P494" s="34" t="s">
        <v>167</v>
      </c>
      <c r="Q494" s="35">
        <f t="shared" si="76"/>
        <v>0</v>
      </c>
      <c r="R494" s="33">
        <f t="shared" si="77"/>
        <v>97620</v>
      </c>
      <c r="S494" s="46">
        <v>88460</v>
      </c>
      <c r="T494" s="36">
        <f t="shared" si="69"/>
        <v>0.90620000000000001</v>
      </c>
      <c r="U494" s="37">
        <f t="shared" si="70"/>
        <v>19</v>
      </c>
      <c r="V494" s="33">
        <f t="shared" si="71"/>
        <v>92036</v>
      </c>
      <c r="W494" s="37">
        <f>IF(U494&gt;$F$2,$F$2+(U494-$F$2)/2-$E$2,U494-$E$2)</f>
        <v>8</v>
      </c>
      <c r="X494" s="33">
        <f>ROUND(V494+(V494*$J$2*W494),0)</f>
        <v>99399</v>
      </c>
      <c r="Y494" s="36">
        <f t="shared" si="72"/>
        <v>0.88994859103210289</v>
      </c>
      <c r="Z494" s="31">
        <f t="shared" si="73"/>
        <v>-10939</v>
      </c>
      <c r="AA494" s="35"/>
      <c r="AB494" s="47"/>
      <c r="AC494" s="44"/>
    </row>
    <row r="495" spans="1:53" s="38" customFormat="1">
      <c r="A495" s="48" t="s">
        <v>384</v>
      </c>
      <c r="B495" s="31" t="s">
        <v>230</v>
      </c>
      <c r="C495" s="31" t="s">
        <v>223</v>
      </c>
      <c r="D495" s="45" t="s">
        <v>120</v>
      </c>
      <c r="E495" s="31"/>
      <c r="F495" s="32" t="s">
        <v>435</v>
      </c>
      <c r="G495" s="32" t="s">
        <v>722</v>
      </c>
      <c r="H495" s="32"/>
      <c r="I495" s="32" t="s">
        <v>421</v>
      </c>
      <c r="J495" s="32" t="s">
        <v>426</v>
      </c>
      <c r="K495" s="32">
        <v>61120</v>
      </c>
      <c r="L495" s="31">
        <v>1999</v>
      </c>
      <c r="M495" s="31"/>
      <c r="N495" s="31">
        <v>1990</v>
      </c>
      <c r="O495" s="33">
        <v>97620</v>
      </c>
      <c r="P495" s="34" t="s">
        <v>167</v>
      </c>
      <c r="Q495" s="35">
        <f t="shared" si="76"/>
        <v>0</v>
      </c>
      <c r="R495" s="33">
        <f t="shared" si="77"/>
        <v>97620</v>
      </c>
      <c r="S495" s="46">
        <v>98244</v>
      </c>
      <c r="T495" s="36">
        <f t="shared" si="69"/>
        <v>1.0064</v>
      </c>
      <c r="U495" s="37">
        <f t="shared" si="70"/>
        <v>20</v>
      </c>
      <c r="V495" s="33">
        <f t="shared" si="71"/>
        <v>92036</v>
      </c>
      <c r="W495" s="37">
        <f>IF(U495&gt;$F$2,$F$2+(U495-$F$2)/2-$E$2,U495-$E$2)</f>
        <v>9</v>
      </c>
      <c r="X495" s="33">
        <f>ROUND(V495+(V495*$J$2*W495),0)</f>
        <v>100319</v>
      </c>
      <c r="Y495" s="36">
        <f t="shared" si="72"/>
        <v>0.97931598201736458</v>
      </c>
      <c r="Z495" s="31">
        <f t="shared" si="73"/>
        <v>-2075</v>
      </c>
      <c r="AA495" s="35"/>
      <c r="AB495" s="47"/>
      <c r="AC495" s="44"/>
    </row>
    <row r="496" spans="1:53" s="38" customFormat="1">
      <c r="A496" s="48" t="s">
        <v>387</v>
      </c>
      <c r="B496" s="31" t="s">
        <v>230</v>
      </c>
      <c r="C496" s="31" t="s">
        <v>223</v>
      </c>
      <c r="D496" s="45" t="s">
        <v>122</v>
      </c>
      <c r="E496" s="31"/>
      <c r="F496" s="32" t="s">
        <v>435</v>
      </c>
      <c r="G496" s="32" t="s">
        <v>722</v>
      </c>
      <c r="H496" s="32"/>
      <c r="I496" s="32" t="s">
        <v>421</v>
      </c>
      <c r="J496" s="32" t="s">
        <v>426</v>
      </c>
      <c r="K496" s="32">
        <v>61120</v>
      </c>
      <c r="L496" s="31">
        <v>1991</v>
      </c>
      <c r="M496" s="31"/>
      <c r="N496" s="31">
        <v>1985</v>
      </c>
      <c r="O496" s="33">
        <v>97620</v>
      </c>
      <c r="P496" s="34" t="s">
        <v>167</v>
      </c>
      <c r="Q496" s="35">
        <f t="shared" si="76"/>
        <v>0</v>
      </c>
      <c r="R496" s="33">
        <f t="shared" si="77"/>
        <v>97620</v>
      </c>
      <c r="S496" s="46">
        <v>84457</v>
      </c>
      <c r="T496" s="36">
        <f t="shared" si="69"/>
        <v>0.86519999999999997</v>
      </c>
      <c r="U496" s="37">
        <f t="shared" si="70"/>
        <v>28</v>
      </c>
      <c r="V496" s="33">
        <f t="shared" si="71"/>
        <v>92036</v>
      </c>
      <c r="W496" s="37">
        <f>IF(U496&gt;$F$2,$F$2+(U496-$F$2)/2-$E$2,U496-$E$2)</f>
        <v>13</v>
      </c>
      <c r="X496" s="33">
        <f>ROUND(V496+(V496*$J$2*W496),0)</f>
        <v>104001</v>
      </c>
      <c r="Y496" s="36">
        <f t="shared" si="72"/>
        <v>0.81207873001221142</v>
      </c>
      <c r="Z496" s="31">
        <f t="shared" si="73"/>
        <v>-19544</v>
      </c>
      <c r="AA496" s="35"/>
      <c r="AB496" s="47"/>
      <c r="AC496" s="44"/>
    </row>
    <row r="497" spans="1:29" s="38" customFormat="1">
      <c r="A497" s="48" t="s">
        <v>1313</v>
      </c>
      <c r="B497" s="31" t="s">
        <v>230</v>
      </c>
      <c r="C497" s="31" t="s">
        <v>216</v>
      </c>
      <c r="D497" s="45" t="s">
        <v>1314</v>
      </c>
      <c r="E497" s="31"/>
      <c r="F497" s="32" t="s">
        <v>435</v>
      </c>
      <c r="G497" s="32" t="s">
        <v>722</v>
      </c>
      <c r="H497" s="32"/>
      <c r="I497" s="32" t="s">
        <v>422</v>
      </c>
      <c r="J497" s="32" t="s">
        <v>424</v>
      </c>
      <c r="K497" s="32">
        <v>61150</v>
      </c>
      <c r="L497" s="31">
        <v>2018</v>
      </c>
      <c r="M497" s="31"/>
      <c r="N497" s="31">
        <v>2017</v>
      </c>
      <c r="O497" s="33">
        <v>64402</v>
      </c>
      <c r="P497" s="34" t="s">
        <v>161</v>
      </c>
      <c r="Q497" s="35">
        <f t="shared" si="76"/>
        <v>0</v>
      </c>
      <c r="R497" s="33">
        <f t="shared" si="77"/>
        <v>64402</v>
      </c>
      <c r="S497" s="46">
        <v>62500</v>
      </c>
      <c r="T497" s="36">
        <f t="shared" si="69"/>
        <v>0.97050000000000003</v>
      </c>
      <c r="U497" s="37">
        <f t="shared" si="70"/>
        <v>1</v>
      </c>
      <c r="V497" s="33">
        <f t="shared" si="71"/>
        <v>60718</v>
      </c>
      <c r="W497" s="37">
        <f>IF(U497&gt;$F$4,$F$4-$E$4,U497-$E$4)</f>
        <v>-1</v>
      </c>
      <c r="X497" s="33">
        <f>ROUND(V497+(V497*$J$4*W497),0)</f>
        <v>59807</v>
      </c>
      <c r="Y497" s="36">
        <f t="shared" si="72"/>
        <v>1.0450281739595699</v>
      </c>
      <c r="Z497" s="31">
        <f t="shared" si="73"/>
        <v>2693</v>
      </c>
      <c r="AA497" s="35"/>
      <c r="AB497" s="47"/>
      <c r="AC497" s="44"/>
    </row>
    <row r="498" spans="1:29" s="38" customFormat="1">
      <c r="A498" s="48" t="s">
        <v>1149</v>
      </c>
      <c r="B498" s="31" t="s">
        <v>230</v>
      </c>
      <c r="C498" s="31" t="s">
        <v>216</v>
      </c>
      <c r="D498" s="45" t="s">
        <v>1150</v>
      </c>
      <c r="E498" s="31"/>
      <c r="F498" s="32" t="s">
        <v>435</v>
      </c>
      <c r="G498" s="32" t="s">
        <v>722</v>
      </c>
      <c r="H498" s="32"/>
      <c r="I498" s="32" t="s">
        <v>422</v>
      </c>
      <c r="J498" s="32" t="s">
        <v>424</v>
      </c>
      <c r="K498" s="32">
        <v>61150</v>
      </c>
      <c r="L498" s="31">
        <v>2017</v>
      </c>
      <c r="M498" s="31"/>
      <c r="N498" s="31">
        <v>2017</v>
      </c>
      <c r="O498" s="33">
        <v>64402</v>
      </c>
      <c r="P498" s="34" t="s">
        <v>161</v>
      </c>
      <c r="Q498" s="35">
        <f t="shared" si="76"/>
        <v>0</v>
      </c>
      <c r="R498" s="33">
        <f t="shared" si="77"/>
        <v>64402</v>
      </c>
      <c r="S498" s="46">
        <v>64827</v>
      </c>
      <c r="T498" s="36">
        <f t="shared" si="69"/>
        <v>1.0065999999999999</v>
      </c>
      <c r="U498" s="37">
        <f t="shared" si="70"/>
        <v>2</v>
      </c>
      <c r="V498" s="33">
        <f t="shared" si="71"/>
        <v>60718</v>
      </c>
      <c r="W498" s="37">
        <f>IF(U498&gt;$F$4,$F$4-$E$4,U498-$E$4)</f>
        <v>0</v>
      </c>
      <c r="X498" s="33">
        <f>ROUND(V498+(V498*$J$4*W498),0)</f>
        <v>60718</v>
      </c>
      <c r="Y498" s="36">
        <f t="shared" si="72"/>
        <v>1.067673507032511</v>
      </c>
      <c r="Z498" s="31">
        <f t="shared" si="73"/>
        <v>4109</v>
      </c>
      <c r="AA498" s="35"/>
      <c r="AB498" s="47"/>
      <c r="AC498" s="44"/>
    </row>
    <row r="499" spans="1:29" s="38" customFormat="1">
      <c r="A499" s="48" t="s">
        <v>419</v>
      </c>
      <c r="B499" s="31" t="s">
        <v>230</v>
      </c>
      <c r="C499" s="31" t="s">
        <v>216</v>
      </c>
      <c r="D499" s="45" t="s">
        <v>693</v>
      </c>
      <c r="E499" s="31"/>
      <c r="F499" s="32" t="s">
        <v>435</v>
      </c>
      <c r="G499" s="32" t="s">
        <v>722</v>
      </c>
      <c r="H499" s="32" t="s">
        <v>205</v>
      </c>
      <c r="I499" s="32" t="s">
        <v>421</v>
      </c>
      <c r="J499" s="32" t="s">
        <v>426</v>
      </c>
      <c r="K499" s="32">
        <v>61120</v>
      </c>
      <c r="L499" s="31">
        <v>2015</v>
      </c>
      <c r="M499" s="31"/>
      <c r="N499" s="31">
        <v>2004</v>
      </c>
      <c r="O499" s="33">
        <v>90310</v>
      </c>
      <c r="P499" s="34" t="s">
        <v>161</v>
      </c>
      <c r="Q499" s="35">
        <f t="shared" si="76"/>
        <v>0</v>
      </c>
      <c r="R499" s="33">
        <f t="shared" si="77"/>
        <v>90310</v>
      </c>
      <c r="S499" s="46">
        <v>78317</v>
      </c>
      <c r="T499" s="36">
        <f t="shared" si="69"/>
        <v>0.86719999999999997</v>
      </c>
      <c r="U499" s="37">
        <f t="shared" si="70"/>
        <v>4</v>
      </c>
      <c r="V499" s="33">
        <f t="shared" si="71"/>
        <v>85144</v>
      </c>
      <c r="W499" s="37">
        <f t="shared" ref="W499:W504" si="78">IF(U499&gt;$F$2,$F$2+(U499-$F$2)/2-$E$2,U499-$E$2)</f>
        <v>-7</v>
      </c>
      <c r="X499" s="33">
        <f t="shared" ref="X499:X504" si="79">ROUND(V499+(V499*$J$2*W499),0)</f>
        <v>79184</v>
      </c>
      <c r="Y499" s="36">
        <f t="shared" si="72"/>
        <v>0.98905081834714081</v>
      </c>
      <c r="Z499" s="31">
        <f t="shared" si="73"/>
        <v>-867</v>
      </c>
      <c r="AA499" s="35"/>
      <c r="AB499" s="47"/>
      <c r="AC499" s="44"/>
    </row>
    <row r="500" spans="1:29" s="38" customFormat="1">
      <c r="A500" s="48" t="s">
        <v>272</v>
      </c>
      <c r="B500" s="31" t="s">
        <v>230</v>
      </c>
      <c r="C500" s="31" t="s">
        <v>216</v>
      </c>
      <c r="D500" s="45" t="s">
        <v>22</v>
      </c>
      <c r="E500" s="31"/>
      <c r="F500" s="32" t="s">
        <v>435</v>
      </c>
      <c r="G500" s="32" t="s">
        <v>722</v>
      </c>
      <c r="H500" s="32"/>
      <c r="I500" s="32" t="s">
        <v>421</v>
      </c>
      <c r="J500" s="32" t="s">
        <v>426</v>
      </c>
      <c r="K500" s="32">
        <v>61120</v>
      </c>
      <c r="L500" s="31">
        <v>2015</v>
      </c>
      <c r="M500" s="31"/>
      <c r="N500" s="31">
        <v>2004</v>
      </c>
      <c r="O500" s="33">
        <v>90310</v>
      </c>
      <c r="P500" s="34" t="s">
        <v>161</v>
      </c>
      <c r="Q500" s="35">
        <f t="shared" si="76"/>
        <v>0</v>
      </c>
      <c r="R500" s="33">
        <f t="shared" si="77"/>
        <v>90310</v>
      </c>
      <c r="S500" s="46">
        <v>78049</v>
      </c>
      <c r="T500" s="36">
        <f t="shared" si="69"/>
        <v>0.86419999999999997</v>
      </c>
      <c r="U500" s="37">
        <f t="shared" si="70"/>
        <v>4</v>
      </c>
      <c r="V500" s="33">
        <f t="shared" si="71"/>
        <v>85144</v>
      </c>
      <c r="W500" s="37">
        <f t="shared" si="78"/>
        <v>-7</v>
      </c>
      <c r="X500" s="33">
        <f t="shared" si="79"/>
        <v>79184</v>
      </c>
      <c r="Y500" s="36">
        <f t="shared" si="72"/>
        <v>0.98566629622145885</v>
      </c>
      <c r="Z500" s="31">
        <f t="shared" si="73"/>
        <v>-1135</v>
      </c>
      <c r="AA500" s="35"/>
      <c r="AB500" s="47"/>
      <c r="AC500" s="44"/>
    </row>
    <row r="501" spans="1:29" s="38" customFormat="1">
      <c r="A501" s="48" t="s">
        <v>327</v>
      </c>
      <c r="B501" s="31" t="s">
        <v>230</v>
      </c>
      <c r="C501" s="31" t="s">
        <v>216</v>
      </c>
      <c r="D501" s="45" t="s">
        <v>67</v>
      </c>
      <c r="E501" s="31"/>
      <c r="F501" s="32" t="s">
        <v>435</v>
      </c>
      <c r="G501" s="32" t="s">
        <v>722</v>
      </c>
      <c r="H501" s="32"/>
      <c r="I501" s="32" t="s">
        <v>421</v>
      </c>
      <c r="J501" s="32" t="s">
        <v>426</v>
      </c>
      <c r="K501" s="32">
        <v>61120</v>
      </c>
      <c r="L501" s="31">
        <v>2009</v>
      </c>
      <c r="M501" s="31"/>
      <c r="N501" s="31">
        <v>2000</v>
      </c>
      <c r="O501" s="33">
        <v>90310</v>
      </c>
      <c r="P501" s="34" t="s">
        <v>161</v>
      </c>
      <c r="Q501" s="35">
        <f t="shared" si="76"/>
        <v>0</v>
      </c>
      <c r="R501" s="33">
        <f t="shared" si="77"/>
        <v>90310</v>
      </c>
      <c r="S501" s="46">
        <v>74916</v>
      </c>
      <c r="T501" s="36">
        <f t="shared" si="69"/>
        <v>0.82950000000000002</v>
      </c>
      <c r="U501" s="37">
        <f t="shared" si="70"/>
        <v>10</v>
      </c>
      <c r="V501" s="33">
        <f t="shared" si="71"/>
        <v>85144</v>
      </c>
      <c r="W501" s="37">
        <f t="shared" si="78"/>
        <v>-1</v>
      </c>
      <c r="X501" s="33">
        <f t="shared" si="79"/>
        <v>84293</v>
      </c>
      <c r="Y501" s="36">
        <f t="shared" si="72"/>
        <v>0.88875707354110067</v>
      </c>
      <c r="Z501" s="31">
        <f t="shared" si="73"/>
        <v>-9377</v>
      </c>
      <c r="AA501" s="35"/>
      <c r="AB501" s="47"/>
      <c r="AC501" s="44"/>
    </row>
    <row r="502" spans="1:29" s="38" customFormat="1">
      <c r="A502" s="48" t="s">
        <v>351</v>
      </c>
      <c r="B502" s="31" t="s">
        <v>230</v>
      </c>
      <c r="C502" s="31" t="s">
        <v>216</v>
      </c>
      <c r="D502" s="45" t="s">
        <v>90</v>
      </c>
      <c r="E502" s="31"/>
      <c r="F502" s="32" t="s">
        <v>435</v>
      </c>
      <c r="G502" s="32" t="s">
        <v>722</v>
      </c>
      <c r="H502" s="32" t="s">
        <v>205</v>
      </c>
      <c r="I502" s="32" t="s">
        <v>421</v>
      </c>
      <c r="J502" s="32" t="s">
        <v>426</v>
      </c>
      <c r="K502" s="32">
        <v>61120</v>
      </c>
      <c r="L502" s="31">
        <v>2006</v>
      </c>
      <c r="M502" s="31"/>
      <c r="N502" s="31">
        <v>1998</v>
      </c>
      <c r="O502" s="33">
        <v>90310</v>
      </c>
      <c r="P502" s="34" t="s">
        <v>161</v>
      </c>
      <c r="Q502" s="35">
        <f t="shared" si="76"/>
        <v>0</v>
      </c>
      <c r="R502" s="33">
        <f t="shared" si="77"/>
        <v>90310</v>
      </c>
      <c r="S502" s="46">
        <v>82752</v>
      </c>
      <c r="T502" s="36">
        <f t="shared" si="69"/>
        <v>0.9163</v>
      </c>
      <c r="U502" s="37">
        <f t="shared" si="70"/>
        <v>13</v>
      </c>
      <c r="V502" s="33">
        <f t="shared" si="71"/>
        <v>85144</v>
      </c>
      <c r="W502" s="37">
        <f t="shared" si="78"/>
        <v>2</v>
      </c>
      <c r="X502" s="33">
        <f t="shared" si="79"/>
        <v>86847</v>
      </c>
      <c r="Y502" s="36">
        <f t="shared" si="72"/>
        <v>0.95284811219731247</v>
      </c>
      <c r="Z502" s="31">
        <f t="shared" si="73"/>
        <v>-4095</v>
      </c>
      <c r="AA502" s="35"/>
      <c r="AB502" s="47"/>
      <c r="AC502" s="44"/>
    </row>
    <row r="503" spans="1:29" s="38" customFormat="1">
      <c r="A503" s="48" t="s">
        <v>353</v>
      </c>
      <c r="B503" s="31" t="s">
        <v>230</v>
      </c>
      <c r="C503" s="31" t="s">
        <v>216</v>
      </c>
      <c r="D503" s="45" t="s">
        <v>91</v>
      </c>
      <c r="E503" s="31"/>
      <c r="F503" s="32" t="s">
        <v>435</v>
      </c>
      <c r="G503" s="32" t="s">
        <v>722</v>
      </c>
      <c r="H503" s="32"/>
      <c r="I503" s="32" t="s">
        <v>421</v>
      </c>
      <c r="J503" s="32" t="s">
        <v>426</v>
      </c>
      <c r="K503" s="32">
        <v>61120</v>
      </c>
      <c r="L503" s="31">
        <v>1992</v>
      </c>
      <c r="M503" s="31"/>
      <c r="N503" s="31">
        <v>1983</v>
      </c>
      <c r="O503" s="33">
        <v>90310</v>
      </c>
      <c r="P503" s="34" t="s">
        <v>161</v>
      </c>
      <c r="Q503" s="35">
        <f t="shared" si="76"/>
        <v>0</v>
      </c>
      <c r="R503" s="33">
        <f t="shared" si="77"/>
        <v>90310</v>
      </c>
      <c r="S503" s="46">
        <v>102155</v>
      </c>
      <c r="T503" s="36">
        <f t="shared" si="69"/>
        <v>1.1312</v>
      </c>
      <c r="U503" s="37">
        <f t="shared" si="70"/>
        <v>27</v>
      </c>
      <c r="V503" s="33">
        <f t="shared" si="71"/>
        <v>85144</v>
      </c>
      <c r="W503" s="37">
        <f t="shared" si="78"/>
        <v>12.5</v>
      </c>
      <c r="X503" s="33">
        <f t="shared" si="79"/>
        <v>95787</v>
      </c>
      <c r="Y503" s="36">
        <f t="shared" si="72"/>
        <v>1.0664808376919623</v>
      </c>
      <c r="Z503" s="31">
        <f t="shared" si="73"/>
        <v>6368</v>
      </c>
      <c r="AA503" s="35"/>
      <c r="AB503" s="47"/>
      <c r="AC503" s="44"/>
    </row>
    <row r="504" spans="1:29" s="38" customFormat="1">
      <c r="A504" s="48" t="s">
        <v>385</v>
      </c>
      <c r="B504" s="31" t="s">
        <v>230</v>
      </c>
      <c r="C504" s="31" t="s">
        <v>216</v>
      </c>
      <c r="D504" s="45" t="s">
        <v>552</v>
      </c>
      <c r="E504" s="31"/>
      <c r="F504" s="32" t="s">
        <v>435</v>
      </c>
      <c r="G504" s="32" t="s">
        <v>722</v>
      </c>
      <c r="H504" s="32"/>
      <c r="I504" s="32" t="s">
        <v>421</v>
      </c>
      <c r="J504" s="32" t="s">
        <v>426</v>
      </c>
      <c r="K504" s="32">
        <v>61120</v>
      </c>
      <c r="L504" s="31">
        <v>1997</v>
      </c>
      <c r="M504" s="31"/>
      <c r="N504" s="31">
        <v>1991</v>
      </c>
      <c r="O504" s="33">
        <v>90310</v>
      </c>
      <c r="P504" s="34" t="s">
        <v>161</v>
      </c>
      <c r="Q504" s="35">
        <f t="shared" si="76"/>
        <v>0</v>
      </c>
      <c r="R504" s="33">
        <f t="shared" si="77"/>
        <v>90310</v>
      </c>
      <c r="S504" s="46">
        <v>90151</v>
      </c>
      <c r="T504" s="36">
        <f t="shared" si="69"/>
        <v>0.99819999999999998</v>
      </c>
      <c r="U504" s="37">
        <f t="shared" si="70"/>
        <v>22</v>
      </c>
      <c r="V504" s="33">
        <f t="shared" si="71"/>
        <v>85144</v>
      </c>
      <c r="W504" s="37">
        <f t="shared" si="78"/>
        <v>10</v>
      </c>
      <c r="X504" s="33">
        <f t="shared" si="79"/>
        <v>93658</v>
      </c>
      <c r="Y504" s="36">
        <f t="shared" si="72"/>
        <v>0.96255525422281063</v>
      </c>
      <c r="Z504" s="31">
        <f t="shared" si="73"/>
        <v>-3507</v>
      </c>
      <c r="AA504" s="35"/>
      <c r="AB504" s="47"/>
      <c r="AC504" s="44"/>
    </row>
    <row r="505" spans="1:29" s="38" customFormat="1">
      <c r="A505" s="48" t="s">
        <v>602</v>
      </c>
      <c r="B505" s="31" t="s">
        <v>230</v>
      </c>
      <c r="C505" s="31" t="s">
        <v>215</v>
      </c>
      <c r="D505" s="45" t="s">
        <v>603</v>
      </c>
      <c r="E505" s="31">
        <v>-0.5</v>
      </c>
      <c r="F505" s="32" t="s">
        <v>437</v>
      </c>
      <c r="G505" s="32" t="s">
        <v>420</v>
      </c>
      <c r="H505" s="32" t="s">
        <v>205</v>
      </c>
      <c r="I505" s="32" t="s">
        <v>420</v>
      </c>
      <c r="J505" s="32" t="s">
        <v>425</v>
      </c>
      <c r="K505" s="32">
        <v>61160</v>
      </c>
      <c r="L505" s="31">
        <v>2009</v>
      </c>
      <c r="M505" s="31"/>
      <c r="N505" s="31">
        <v>2003</v>
      </c>
      <c r="O505" s="33">
        <v>47486</v>
      </c>
      <c r="P505" s="34" t="s">
        <v>162</v>
      </c>
      <c r="Q505" s="35">
        <f t="shared" si="76"/>
        <v>-2374.3000000000002</v>
      </c>
      <c r="R505" s="33">
        <f t="shared" si="77"/>
        <v>45111.7</v>
      </c>
      <c r="S505" s="46">
        <v>45583</v>
      </c>
      <c r="T505" s="36">
        <f t="shared" si="69"/>
        <v>1.0104</v>
      </c>
      <c r="U505" s="37">
        <f t="shared" si="70"/>
        <v>10</v>
      </c>
      <c r="V505" s="33">
        <f t="shared" si="71"/>
        <v>42531</v>
      </c>
      <c r="W505" s="37">
        <f>IF(U505&gt;$F$6,$F$6-$E$6,U505-$E$6)</f>
        <v>4</v>
      </c>
      <c r="X505" s="33">
        <f>ROUND(V505+(V505*$J$6*W505),0)</f>
        <v>45083</v>
      </c>
      <c r="Y505" s="36">
        <f t="shared" si="72"/>
        <v>1.0110906550140852</v>
      </c>
      <c r="Z505" s="31">
        <f t="shared" si="73"/>
        <v>500</v>
      </c>
      <c r="AA505" s="35"/>
      <c r="AB505" s="47"/>
      <c r="AC505" s="44"/>
    </row>
    <row r="506" spans="1:29" s="38" customFormat="1">
      <c r="A506" s="48" t="s">
        <v>615</v>
      </c>
      <c r="B506" s="31" t="s">
        <v>230</v>
      </c>
      <c r="C506" s="31" t="s">
        <v>215</v>
      </c>
      <c r="D506" s="45" t="s">
        <v>669</v>
      </c>
      <c r="E506" s="31"/>
      <c r="F506" s="32" t="s">
        <v>435</v>
      </c>
      <c r="G506" s="32" t="s">
        <v>722</v>
      </c>
      <c r="H506" s="32"/>
      <c r="I506" s="32" t="s">
        <v>421</v>
      </c>
      <c r="J506" s="32" t="s">
        <v>553</v>
      </c>
      <c r="K506" s="32">
        <v>61140</v>
      </c>
      <c r="L506" s="31">
        <v>2016</v>
      </c>
      <c r="M506" s="31"/>
      <c r="N506" s="31">
        <v>2010</v>
      </c>
      <c r="O506" s="33">
        <v>71922</v>
      </c>
      <c r="P506" s="34" t="s">
        <v>162</v>
      </c>
      <c r="Q506" s="35">
        <f t="shared" si="76"/>
        <v>0</v>
      </c>
      <c r="R506" s="33">
        <f t="shared" si="77"/>
        <v>71922</v>
      </c>
      <c r="S506" s="46">
        <v>66126</v>
      </c>
      <c r="T506" s="36">
        <f t="shared" si="69"/>
        <v>0.9194</v>
      </c>
      <c r="U506" s="37">
        <f t="shared" si="70"/>
        <v>3</v>
      </c>
      <c r="V506" s="33">
        <f t="shared" si="71"/>
        <v>67808</v>
      </c>
      <c r="W506" s="37">
        <f>IF(U506&gt;$F$3,$F$3-$E$3,U506-$E$3)</f>
        <v>0</v>
      </c>
      <c r="X506" s="33">
        <f>ROUND(V506+(V506*$J$3*W506),0)</f>
        <v>67808</v>
      </c>
      <c r="Y506" s="36">
        <f t="shared" si="72"/>
        <v>0.97519466729589432</v>
      </c>
      <c r="Z506" s="31">
        <f t="shared" si="73"/>
        <v>-1682</v>
      </c>
      <c r="AA506" s="35"/>
      <c r="AB506" s="47"/>
      <c r="AC506" s="44"/>
    </row>
    <row r="507" spans="1:29" s="38" customFormat="1">
      <c r="A507" s="48" t="s">
        <v>805</v>
      </c>
      <c r="B507" s="31" t="s">
        <v>230</v>
      </c>
      <c r="C507" s="31" t="s">
        <v>215</v>
      </c>
      <c r="D507" s="45" t="s">
        <v>895</v>
      </c>
      <c r="E507" s="31"/>
      <c r="F507" s="32" t="s">
        <v>435</v>
      </c>
      <c r="G507" s="32" t="s">
        <v>722</v>
      </c>
      <c r="H507" s="32" t="s">
        <v>205</v>
      </c>
      <c r="I507" s="32" t="s">
        <v>422</v>
      </c>
      <c r="J507" s="32" t="s">
        <v>424</v>
      </c>
      <c r="K507" s="32">
        <v>61150</v>
      </c>
      <c r="L507" s="31">
        <v>2013</v>
      </c>
      <c r="M507" s="31"/>
      <c r="N507" s="31">
        <v>2013</v>
      </c>
      <c r="O507" s="33">
        <v>64172</v>
      </c>
      <c r="P507" s="34" t="s">
        <v>162</v>
      </c>
      <c r="Q507" s="35">
        <f t="shared" si="76"/>
        <v>0</v>
      </c>
      <c r="R507" s="33">
        <f t="shared" si="77"/>
        <v>64172</v>
      </c>
      <c r="S507" s="46">
        <v>65446</v>
      </c>
      <c r="T507" s="36">
        <f t="shared" si="69"/>
        <v>1.0199</v>
      </c>
      <c r="U507" s="37">
        <f t="shared" si="70"/>
        <v>6</v>
      </c>
      <c r="V507" s="33">
        <f t="shared" si="71"/>
        <v>60501</v>
      </c>
      <c r="W507" s="37">
        <f>IF(U507&gt;$F$4,$F$4-$E$4,U507-$E$4)</f>
        <v>4</v>
      </c>
      <c r="X507" s="33">
        <f>ROUND(V507+(V507*$J$4*W507),0)</f>
        <v>64131</v>
      </c>
      <c r="Y507" s="36">
        <f t="shared" si="72"/>
        <v>1.0205049040245746</v>
      </c>
      <c r="Z507" s="31">
        <f t="shared" si="73"/>
        <v>1315</v>
      </c>
      <c r="AA507" s="35"/>
      <c r="AB507" s="47"/>
      <c r="AC507" s="44"/>
    </row>
    <row r="508" spans="1:29" s="38" customFormat="1">
      <c r="A508" s="48" t="s">
        <v>621</v>
      </c>
      <c r="B508" s="31" t="s">
        <v>230</v>
      </c>
      <c r="C508" s="31" t="s">
        <v>215</v>
      </c>
      <c r="D508" s="45" t="s">
        <v>618</v>
      </c>
      <c r="E508" s="31">
        <v>-0.5</v>
      </c>
      <c r="F508" s="32" t="s">
        <v>436</v>
      </c>
      <c r="G508" s="32" t="s">
        <v>420</v>
      </c>
      <c r="H508" s="32"/>
      <c r="I508" s="32" t="s">
        <v>420</v>
      </c>
      <c r="J508" s="32" t="s">
        <v>425</v>
      </c>
      <c r="K508" s="32">
        <v>61160</v>
      </c>
      <c r="L508" s="31">
        <v>2010</v>
      </c>
      <c r="M508" s="31"/>
      <c r="N508" s="31">
        <v>2002</v>
      </c>
      <c r="O508" s="33">
        <v>47486</v>
      </c>
      <c r="P508" s="34" t="s">
        <v>162</v>
      </c>
      <c r="Q508" s="35">
        <f t="shared" si="76"/>
        <v>-2374.3000000000002</v>
      </c>
      <c r="R508" s="33">
        <f t="shared" si="77"/>
        <v>45111.7</v>
      </c>
      <c r="S508" s="46">
        <v>45150</v>
      </c>
      <c r="T508" s="36">
        <f t="shared" si="69"/>
        <v>1.0007999999999999</v>
      </c>
      <c r="U508" s="37">
        <f t="shared" si="70"/>
        <v>9</v>
      </c>
      <c r="V508" s="33">
        <f t="shared" si="71"/>
        <v>42531</v>
      </c>
      <c r="W508" s="37">
        <f>IF(U508&gt;$F$6,$F$6-$E$6,U508-$E$6)</f>
        <v>4</v>
      </c>
      <c r="X508" s="33">
        <f>ROUND(V508+(V508*$J$6*W508),0)</f>
        <v>45083</v>
      </c>
      <c r="Y508" s="36">
        <f t="shared" si="72"/>
        <v>1.0014861477718875</v>
      </c>
      <c r="Z508" s="31">
        <f t="shared" si="73"/>
        <v>67</v>
      </c>
      <c r="AA508" s="35"/>
      <c r="AB508" s="47"/>
      <c r="AC508" s="44"/>
    </row>
    <row r="509" spans="1:29" s="38" customFormat="1">
      <c r="A509" s="48" t="s">
        <v>1029</v>
      </c>
      <c r="B509" s="31" t="s">
        <v>230</v>
      </c>
      <c r="C509" s="31" t="s">
        <v>215</v>
      </c>
      <c r="D509" s="45" t="s">
        <v>1030</v>
      </c>
      <c r="E509" s="31"/>
      <c r="F509" s="32" t="s">
        <v>435</v>
      </c>
      <c r="G509" s="32" t="s">
        <v>722</v>
      </c>
      <c r="H509" s="32"/>
      <c r="I509" s="32" t="s">
        <v>422</v>
      </c>
      <c r="J509" s="32" t="s">
        <v>424</v>
      </c>
      <c r="K509" s="32">
        <v>61150</v>
      </c>
      <c r="L509" s="31">
        <v>2016</v>
      </c>
      <c r="M509" s="31"/>
      <c r="N509" s="31">
        <v>2016</v>
      </c>
      <c r="O509" s="33">
        <v>64172</v>
      </c>
      <c r="P509" s="34" t="s">
        <v>162</v>
      </c>
      <c r="Q509" s="35">
        <f t="shared" si="76"/>
        <v>0</v>
      </c>
      <c r="R509" s="33">
        <f t="shared" si="77"/>
        <v>64172</v>
      </c>
      <c r="S509" s="46">
        <v>64087</v>
      </c>
      <c r="T509" s="36">
        <f t="shared" si="69"/>
        <v>0.99870000000000003</v>
      </c>
      <c r="U509" s="37">
        <f t="shared" si="70"/>
        <v>3</v>
      </c>
      <c r="V509" s="33">
        <f t="shared" si="71"/>
        <v>60501</v>
      </c>
      <c r="W509" s="37">
        <f>IF(U509&gt;$F$4,$F$4-$E$4,U509-$E$4)</f>
        <v>1</v>
      </c>
      <c r="X509" s="33">
        <f>ROUND(V509+(V509*$J$4*W509),0)</f>
        <v>61409</v>
      </c>
      <c r="Y509" s="36">
        <f t="shared" si="72"/>
        <v>1.0436092429448451</v>
      </c>
      <c r="Z509" s="31">
        <f t="shared" si="73"/>
        <v>2678</v>
      </c>
      <c r="AA509" s="35"/>
      <c r="AB509" s="47"/>
      <c r="AC509" s="44"/>
    </row>
    <row r="510" spans="1:29" s="38" customFormat="1">
      <c r="A510" s="48" t="s">
        <v>515</v>
      </c>
      <c r="B510" s="31" t="s">
        <v>230</v>
      </c>
      <c r="C510" s="31" t="s">
        <v>215</v>
      </c>
      <c r="D510" s="45" t="s">
        <v>582</v>
      </c>
      <c r="E510" s="31"/>
      <c r="F510" s="32" t="s">
        <v>435</v>
      </c>
      <c r="G510" s="32" t="s">
        <v>722</v>
      </c>
      <c r="H510" s="32" t="s">
        <v>205</v>
      </c>
      <c r="I510" s="32" t="s">
        <v>421</v>
      </c>
      <c r="J510" s="32" t="s">
        <v>553</v>
      </c>
      <c r="K510" s="32">
        <v>61140</v>
      </c>
      <c r="L510" s="31">
        <v>2015</v>
      </c>
      <c r="M510" s="31"/>
      <c r="N510" s="31">
        <v>2008</v>
      </c>
      <c r="O510" s="33">
        <v>71922</v>
      </c>
      <c r="P510" s="34" t="s">
        <v>162</v>
      </c>
      <c r="Q510" s="35">
        <f t="shared" si="76"/>
        <v>0</v>
      </c>
      <c r="R510" s="33">
        <f t="shared" si="77"/>
        <v>71922</v>
      </c>
      <c r="S510" s="46">
        <v>64613</v>
      </c>
      <c r="T510" s="36">
        <f t="shared" si="69"/>
        <v>0.89839999999999998</v>
      </c>
      <c r="U510" s="37">
        <f t="shared" si="70"/>
        <v>4</v>
      </c>
      <c r="V510" s="33">
        <f t="shared" si="71"/>
        <v>67808</v>
      </c>
      <c r="W510" s="37">
        <f>IF(U510&gt;$F$3,$F$3-$E$3,U510-$E$3)</f>
        <v>1</v>
      </c>
      <c r="X510" s="33">
        <f>ROUND(V510+(V510*$J$3*W510),0)</f>
        <v>68825</v>
      </c>
      <c r="Y510" s="36">
        <f t="shared" si="72"/>
        <v>0.93880130766436609</v>
      </c>
      <c r="Z510" s="31">
        <f t="shared" si="73"/>
        <v>-4212</v>
      </c>
      <c r="AA510" s="35"/>
      <c r="AB510" s="47"/>
      <c r="AC510" s="44"/>
    </row>
    <row r="511" spans="1:29" s="38" customFormat="1">
      <c r="A511" s="48" t="s">
        <v>643</v>
      </c>
      <c r="B511" s="31" t="s">
        <v>230</v>
      </c>
      <c r="C511" s="31" t="s">
        <v>215</v>
      </c>
      <c r="D511" s="45" t="s">
        <v>754</v>
      </c>
      <c r="E511" s="31"/>
      <c r="F511" s="32" t="s">
        <v>435</v>
      </c>
      <c r="G511" s="32" t="s">
        <v>722</v>
      </c>
      <c r="H511" s="32"/>
      <c r="I511" s="32" t="s">
        <v>421</v>
      </c>
      <c r="J511" s="32" t="s">
        <v>553</v>
      </c>
      <c r="K511" s="32">
        <v>61140</v>
      </c>
      <c r="L511" s="31">
        <v>2017</v>
      </c>
      <c r="M511" s="31"/>
      <c r="N511" s="31">
        <v>2011</v>
      </c>
      <c r="O511" s="33">
        <v>71922</v>
      </c>
      <c r="P511" s="34" t="s">
        <v>162</v>
      </c>
      <c r="Q511" s="35">
        <f t="shared" si="76"/>
        <v>0</v>
      </c>
      <c r="R511" s="33">
        <f t="shared" si="77"/>
        <v>71922</v>
      </c>
      <c r="S511" s="46">
        <v>65623</v>
      </c>
      <c r="T511" s="36">
        <f t="shared" si="69"/>
        <v>0.91239999999999999</v>
      </c>
      <c r="U511" s="37">
        <f t="shared" si="70"/>
        <v>2</v>
      </c>
      <c r="V511" s="33">
        <f t="shared" si="71"/>
        <v>67808</v>
      </c>
      <c r="W511" s="37">
        <f>IF(U511&gt;$F$3,$F$3-$E$3,U511-$E$3)</f>
        <v>-1</v>
      </c>
      <c r="X511" s="33">
        <f>ROUND(V511+(V511*$J$3*W511),0)</f>
        <v>66791</v>
      </c>
      <c r="Y511" s="36">
        <f t="shared" si="72"/>
        <v>0.98251261397493672</v>
      </c>
      <c r="Z511" s="31">
        <f t="shared" si="73"/>
        <v>-1168</v>
      </c>
      <c r="AA511" s="35"/>
      <c r="AB511" s="47"/>
      <c r="AC511" s="44"/>
    </row>
    <row r="512" spans="1:29" s="38" customFormat="1">
      <c r="A512" s="48" t="s">
        <v>468</v>
      </c>
      <c r="B512" s="31" t="s">
        <v>230</v>
      </c>
      <c r="C512" s="31" t="s">
        <v>215</v>
      </c>
      <c r="D512" s="45" t="s">
        <v>581</v>
      </c>
      <c r="E512" s="31"/>
      <c r="F512" s="32" t="s">
        <v>435</v>
      </c>
      <c r="G512" s="32" t="s">
        <v>722</v>
      </c>
      <c r="H512" s="32"/>
      <c r="I512" s="32" t="s">
        <v>421</v>
      </c>
      <c r="J512" s="32" t="s">
        <v>553</v>
      </c>
      <c r="K512" s="32">
        <v>61140</v>
      </c>
      <c r="L512" s="31">
        <v>2013</v>
      </c>
      <c r="M512" s="31"/>
      <c r="N512" s="31">
        <v>2007</v>
      </c>
      <c r="O512" s="33">
        <v>71922</v>
      </c>
      <c r="P512" s="34" t="s">
        <v>162</v>
      </c>
      <c r="Q512" s="35">
        <f t="shared" si="76"/>
        <v>0</v>
      </c>
      <c r="R512" s="33">
        <f t="shared" si="77"/>
        <v>71922</v>
      </c>
      <c r="S512" s="46">
        <v>63451</v>
      </c>
      <c r="T512" s="36">
        <f t="shared" si="69"/>
        <v>0.88219999999999998</v>
      </c>
      <c r="U512" s="37">
        <f t="shared" si="70"/>
        <v>6</v>
      </c>
      <c r="V512" s="33">
        <f t="shared" si="71"/>
        <v>67808</v>
      </c>
      <c r="W512" s="37">
        <f>IF(U512&gt;$F$3,$F$3-$E$3,U512-$E$3)</f>
        <v>3</v>
      </c>
      <c r="X512" s="33">
        <f>ROUND(V512+(V512*$J$3*W512),0)</f>
        <v>70859</v>
      </c>
      <c r="Y512" s="36">
        <f t="shared" si="72"/>
        <v>0.89545435301090903</v>
      </c>
      <c r="Z512" s="31">
        <f t="shared" si="73"/>
        <v>-7408</v>
      </c>
      <c r="AA512" s="35"/>
      <c r="AB512" s="47"/>
      <c r="AC512" s="44"/>
    </row>
    <row r="513" spans="1:29" s="38" customFormat="1">
      <c r="A513" s="48" t="s">
        <v>1252</v>
      </c>
      <c r="B513" s="31" t="s">
        <v>230</v>
      </c>
      <c r="C513" s="31" t="s">
        <v>215</v>
      </c>
      <c r="D513" s="45" t="s">
        <v>1254</v>
      </c>
      <c r="E513" s="31">
        <v>-0.5</v>
      </c>
      <c r="F513" s="32" t="s">
        <v>436</v>
      </c>
      <c r="G513" s="32" t="s">
        <v>420</v>
      </c>
      <c r="H513" s="32" t="s">
        <v>205</v>
      </c>
      <c r="I513" s="32" t="s">
        <v>420</v>
      </c>
      <c r="J513" s="32" t="s">
        <v>425</v>
      </c>
      <c r="K513" s="32">
        <v>61160</v>
      </c>
      <c r="L513" s="31">
        <v>2018</v>
      </c>
      <c r="M513" s="31"/>
      <c r="N513" s="31">
        <v>2018</v>
      </c>
      <c r="O513" s="33">
        <v>47486</v>
      </c>
      <c r="P513" s="34" t="s">
        <v>162</v>
      </c>
      <c r="Q513" s="35">
        <f t="shared" si="76"/>
        <v>-2374.3000000000002</v>
      </c>
      <c r="R513" s="33">
        <f t="shared" si="77"/>
        <v>45111.7</v>
      </c>
      <c r="S513" s="46">
        <v>40500</v>
      </c>
      <c r="T513" s="36">
        <f t="shared" si="69"/>
        <v>0.89780000000000004</v>
      </c>
      <c r="U513" s="37">
        <f t="shared" si="70"/>
        <v>1</v>
      </c>
      <c r="V513" s="33">
        <f t="shared" si="71"/>
        <v>42531</v>
      </c>
      <c r="W513" s="37">
        <f>IF(U513&gt;$F$6,$F$6-$E$6,U513-$E$6)</f>
        <v>-1</v>
      </c>
      <c r="X513" s="33">
        <f>ROUND(V513+(V513*$J$6*W513),0)</f>
        <v>41893</v>
      </c>
      <c r="Y513" s="36">
        <f t="shared" si="72"/>
        <v>0.96674862148807672</v>
      </c>
      <c r="Z513" s="31">
        <f t="shared" si="73"/>
        <v>-1393</v>
      </c>
      <c r="AA513" s="35"/>
      <c r="AB513" s="47"/>
      <c r="AC513" s="44"/>
    </row>
    <row r="514" spans="1:29" s="38" customFormat="1">
      <c r="A514" s="48" t="s">
        <v>1025</v>
      </c>
      <c r="B514" s="31" t="s">
        <v>230</v>
      </c>
      <c r="C514" s="31" t="s">
        <v>215</v>
      </c>
      <c r="D514" s="45" t="s">
        <v>1026</v>
      </c>
      <c r="E514" s="31">
        <v>-0.5</v>
      </c>
      <c r="F514" s="32" t="s">
        <v>437</v>
      </c>
      <c r="G514" s="32" t="s">
        <v>420</v>
      </c>
      <c r="H514" s="32"/>
      <c r="I514" s="32" t="s">
        <v>420</v>
      </c>
      <c r="J514" s="32" t="s">
        <v>425</v>
      </c>
      <c r="K514" s="32">
        <v>61160</v>
      </c>
      <c r="L514" s="31">
        <v>2016</v>
      </c>
      <c r="M514" s="31"/>
      <c r="N514" s="31">
        <v>2016</v>
      </c>
      <c r="O514" s="33">
        <v>47486</v>
      </c>
      <c r="P514" s="34" t="s">
        <v>162</v>
      </c>
      <c r="Q514" s="35">
        <f t="shared" si="76"/>
        <v>-2374.3000000000002</v>
      </c>
      <c r="R514" s="33">
        <f t="shared" si="77"/>
        <v>45111.7</v>
      </c>
      <c r="S514" s="46">
        <v>41773</v>
      </c>
      <c r="T514" s="36">
        <f t="shared" si="69"/>
        <v>0.92600000000000005</v>
      </c>
      <c r="U514" s="37">
        <f t="shared" si="70"/>
        <v>3</v>
      </c>
      <c r="V514" s="33">
        <f t="shared" si="71"/>
        <v>42531</v>
      </c>
      <c r="W514" s="37">
        <f>IF(U514&gt;$F$6,$F$6-$E$6,U514-$E$6)</f>
        <v>1</v>
      </c>
      <c r="X514" s="33">
        <f>ROUND(V514+(V514*$J$6*W514),0)</f>
        <v>43169</v>
      </c>
      <c r="Y514" s="36">
        <f t="shared" si="72"/>
        <v>0.96766197966133105</v>
      </c>
      <c r="Z514" s="31">
        <f t="shared" si="73"/>
        <v>-1396</v>
      </c>
      <c r="AA514" s="35"/>
      <c r="AB514" s="47"/>
      <c r="AC514" s="44"/>
    </row>
    <row r="515" spans="1:29" s="38" customFormat="1">
      <c r="A515" s="48" t="s">
        <v>533</v>
      </c>
      <c r="B515" s="31" t="s">
        <v>230</v>
      </c>
      <c r="C515" s="31" t="s">
        <v>215</v>
      </c>
      <c r="D515" s="45" t="s">
        <v>534</v>
      </c>
      <c r="E515" s="31"/>
      <c r="F515" s="32" t="s">
        <v>435</v>
      </c>
      <c r="G515" s="32" t="s">
        <v>722</v>
      </c>
      <c r="H515" s="32" t="s">
        <v>205</v>
      </c>
      <c r="I515" s="32" t="s">
        <v>421</v>
      </c>
      <c r="J515" s="32" t="s">
        <v>553</v>
      </c>
      <c r="K515" s="32">
        <v>61140</v>
      </c>
      <c r="L515" s="31">
        <v>2014</v>
      </c>
      <c r="M515" s="31"/>
      <c r="N515" s="31">
        <v>2008</v>
      </c>
      <c r="O515" s="33">
        <v>71922</v>
      </c>
      <c r="P515" s="34" t="s">
        <v>162</v>
      </c>
      <c r="Q515" s="35">
        <f t="shared" ref="Q515:Q546" si="80">IF(E515&lt;&gt;0,O515*E515*0.1,0)</f>
        <v>0</v>
      </c>
      <c r="R515" s="33">
        <f t="shared" si="77"/>
        <v>71922</v>
      </c>
      <c r="S515" s="46">
        <v>65628</v>
      </c>
      <c r="T515" s="36">
        <f t="shared" si="69"/>
        <v>0.91249999999999998</v>
      </c>
      <c r="U515" s="37">
        <f t="shared" si="70"/>
        <v>5</v>
      </c>
      <c r="V515" s="33">
        <f t="shared" si="71"/>
        <v>67808</v>
      </c>
      <c r="W515" s="37">
        <f>IF(U515&gt;$F$3,$F$3-$E$3,U515-$E$3)</f>
        <v>2</v>
      </c>
      <c r="X515" s="33">
        <f>ROUND(V515+(V515*$J$3*W515),0)</f>
        <v>69842</v>
      </c>
      <c r="Y515" s="36">
        <f t="shared" si="72"/>
        <v>0.93966381260559551</v>
      </c>
      <c r="Z515" s="31">
        <f t="shared" si="73"/>
        <v>-4214</v>
      </c>
      <c r="AA515" s="35"/>
      <c r="AB515" s="47"/>
      <c r="AC515" s="44"/>
    </row>
    <row r="516" spans="1:29" s="38" customFormat="1">
      <c r="A516" s="48" t="s">
        <v>287</v>
      </c>
      <c r="B516" s="31" t="s">
        <v>230</v>
      </c>
      <c r="C516" s="31" t="s">
        <v>215</v>
      </c>
      <c r="D516" s="45" t="s">
        <v>550</v>
      </c>
      <c r="E516" s="31"/>
      <c r="F516" s="32" t="s">
        <v>435</v>
      </c>
      <c r="G516" s="32" t="s">
        <v>722</v>
      </c>
      <c r="H516" s="32"/>
      <c r="I516" s="32" t="s">
        <v>421</v>
      </c>
      <c r="J516" s="32" t="s">
        <v>426</v>
      </c>
      <c r="K516" s="32">
        <v>61120</v>
      </c>
      <c r="L516" s="31">
        <v>1999</v>
      </c>
      <c r="M516" s="31"/>
      <c r="N516" s="31">
        <v>1992</v>
      </c>
      <c r="O516" s="33">
        <v>90860</v>
      </c>
      <c r="P516" s="34" t="s">
        <v>162</v>
      </c>
      <c r="Q516" s="35">
        <f t="shared" si="80"/>
        <v>0</v>
      </c>
      <c r="R516" s="33">
        <f t="shared" si="77"/>
        <v>90860</v>
      </c>
      <c r="S516" s="46">
        <v>85050</v>
      </c>
      <c r="T516" s="36">
        <f t="shared" si="69"/>
        <v>0.93610000000000004</v>
      </c>
      <c r="U516" s="37">
        <f t="shared" si="70"/>
        <v>20</v>
      </c>
      <c r="V516" s="33">
        <f t="shared" si="71"/>
        <v>85663</v>
      </c>
      <c r="W516" s="37">
        <f>IF(U516&gt;$F$2,$F$2+(U516-$F$2)/2-$E$2,U516-$E$2)</f>
        <v>9</v>
      </c>
      <c r="X516" s="33">
        <f>ROUND(V516+(V516*$J$2*W516),0)</f>
        <v>93373</v>
      </c>
      <c r="Y516" s="36">
        <f t="shared" si="72"/>
        <v>0.91086288327460829</v>
      </c>
      <c r="Z516" s="31">
        <f t="shared" si="73"/>
        <v>-8323</v>
      </c>
      <c r="AA516" s="35"/>
      <c r="AB516" s="47"/>
      <c r="AC516" s="44"/>
    </row>
    <row r="517" spans="1:29" s="38" customFormat="1">
      <c r="A517" s="48" t="s">
        <v>1186</v>
      </c>
      <c r="B517" s="31" t="s">
        <v>230</v>
      </c>
      <c r="C517" s="31" t="s">
        <v>215</v>
      </c>
      <c r="D517" s="45" t="s">
        <v>1187</v>
      </c>
      <c r="E517" s="31">
        <v>-0.5</v>
      </c>
      <c r="F517" s="32" t="s">
        <v>439</v>
      </c>
      <c r="G517" s="32" t="s">
        <v>420</v>
      </c>
      <c r="H517" s="32" t="s">
        <v>205</v>
      </c>
      <c r="I517" s="32" t="s">
        <v>420</v>
      </c>
      <c r="J517" s="32" t="s">
        <v>425</v>
      </c>
      <c r="K517" s="32">
        <v>61160</v>
      </c>
      <c r="L517" s="31">
        <v>2018</v>
      </c>
      <c r="M517" s="31"/>
      <c r="N517" s="31">
        <v>2018</v>
      </c>
      <c r="O517" s="33">
        <v>47486</v>
      </c>
      <c r="P517" s="34" t="s">
        <v>162</v>
      </c>
      <c r="Q517" s="35">
        <f t="shared" si="80"/>
        <v>-2374.3000000000002</v>
      </c>
      <c r="R517" s="33">
        <f t="shared" si="77"/>
        <v>45111.7</v>
      </c>
      <c r="S517" s="46">
        <v>40596</v>
      </c>
      <c r="T517" s="36">
        <f t="shared" si="69"/>
        <v>0.89990000000000003</v>
      </c>
      <c r="U517" s="37">
        <f t="shared" si="70"/>
        <v>1</v>
      </c>
      <c r="V517" s="33">
        <f t="shared" si="71"/>
        <v>42531</v>
      </c>
      <c r="W517" s="37">
        <f>IF(U517&gt;$F$6,$F$6-$E$6,U517-$E$6)</f>
        <v>-1</v>
      </c>
      <c r="X517" s="33">
        <f>ROUND(V517+(V517*$J$6*W517),0)</f>
        <v>41893</v>
      </c>
      <c r="Y517" s="36">
        <f t="shared" si="72"/>
        <v>0.96904017377604845</v>
      </c>
      <c r="Z517" s="31">
        <f t="shared" si="73"/>
        <v>-1297</v>
      </c>
      <c r="AA517" s="35"/>
      <c r="AB517" s="47"/>
      <c r="AC517" s="44"/>
    </row>
    <row r="518" spans="1:29" s="38" customFormat="1">
      <c r="A518" s="48" t="s">
        <v>619</v>
      </c>
      <c r="B518" s="31" t="s">
        <v>230</v>
      </c>
      <c r="C518" s="31" t="s">
        <v>215</v>
      </c>
      <c r="D518" s="45" t="s">
        <v>616</v>
      </c>
      <c r="E518" s="31">
        <v>-0.5</v>
      </c>
      <c r="F518" s="32" t="s">
        <v>436</v>
      </c>
      <c r="G518" s="32" t="s">
        <v>420</v>
      </c>
      <c r="H518" s="32"/>
      <c r="I518" s="32" t="s">
        <v>420</v>
      </c>
      <c r="J518" s="32" t="s">
        <v>425</v>
      </c>
      <c r="K518" s="32">
        <v>61160</v>
      </c>
      <c r="L518" s="31">
        <v>2010</v>
      </c>
      <c r="M518" s="31"/>
      <c r="N518" s="31">
        <v>2003</v>
      </c>
      <c r="O518" s="33">
        <v>47486</v>
      </c>
      <c r="P518" s="34" t="s">
        <v>162</v>
      </c>
      <c r="Q518" s="35">
        <f t="shared" si="80"/>
        <v>-2374.3000000000002</v>
      </c>
      <c r="R518" s="33">
        <f t="shared" si="77"/>
        <v>45111.7</v>
      </c>
      <c r="S518" s="46">
        <v>46718</v>
      </c>
      <c r="T518" s="36">
        <f t="shared" si="69"/>
        <v>1.0356000000000001</v>
      </c>
      <c r="U518" s="37">
        <f t="shared" si="70"/>
        <v>9</v>
      </c>
      <c r="V518" s="33">
        <f t="shared" si="71"/>
        <v>42531</v>
      </c>
      <c r="W518" s="37">
        <f>IF(U518&gt;$F$6,$F$6-$E$6,U518-$E$6)</f>
        <v>4</v>
      </c>
      <c r="X518" s="33">
        <f>ROUND(V518+(V518*$J$6*W518),0)</f>
        <v>45083</v>
      </c>
      <c r="Y518" s="36">
        <f t="shared" si="72"/>
        <v>1.0362664418960583</v>
      </c>
      <c r="Z518" s="31">
        <f t="shared" si="73"/>
        <v>1635</v>
      </c>
      <c r="AA518" s="35"/>
      <c r="AB518" s="47"/>
      <c r="AC518" s="44"/>
    </row>
    <row r="519" spans="1:29" s="38" customFormat="1">
      <c r="A519" s="48" t="s">
        <v>730</v>
      </c>
      <c r="B519" s="31" t="s">
        <v>230</v>
      </c>
      <c r="C519" s="31" t="s">
        <v>215</v>
      </c>
      <c r="D519" s="45" t="s">
        <v>738</v>
      </c>
      <c r="E519" s="31">
        <v>-0.5</v>
      </c>
      <c r="F519" s="32" t="s">
        <v>437</v>
      </c>
      <c r="G519" s="32" t="s">
        <v>420</v>
      </c>
      <c r="H519" s="32" t="s">
        <v>205</v>
      </c>
      <c r="I519" s="32" t="s">
        <v>420</v>
      </c>
      <c r="J519" s="32" t="s">
        <v>425</v>
      </c>
      <c r="K519" s="32">
        <v>61160</v>
      </c>
      <c r="L519" s="31">
        <v>2013</v>
      </c>
      <c r="M519" s="31"/>
      <c r="N519" s="31">
        <v>2013</v>
      </c>
      <c r="O519" s="33">
        <v>47486</v>
      </c>
      <c r="P519" s="34" t="s">
        <v>162</v>
      </c>
      <c r="Q519" s="35">
        <f t="shared" si="80"/>
        <v>-2374.3000000000002</v>
      </c>
      <c r="R519" s="33">
        <f t="shared" si="77"/>
        <v>45111.7</v>
      </c>
      <c r="S519" s="46">
        <v>42911</v>
      </c>
      <c r="T519" s="36">
        <f t="shared" si="69"/>
        <v>0.95120000000000005</v>
      </c>
      <c r="U519" s="37">
        <f t="shared" si="70"/>
        <v>6</v>
      </c>
      <c r="V519" s="33">
        <f t="shared" si="71"/>
        <v>42531</v>
      </c>
      <c r="W519" s="37">
        <f>IF(U519&gt;$F$6,$F$6-$E$6,U519-$E$6)</f>
        <v>4</v>
      </c>
      <c r="X519" s="33">
        <f>ROUND(V519+(V519*$J$6*W519),0)</f>
        <v>45083</v>
      </c>
      <c r="Y519" s="36">
        <f t="shared" si="72"/>
        <v>0.95182219461881423</v>
      </c>
      <c r="Z519" s="31">
        <f t="shared" si="73"/>
        <v>-2172</v>
      </c>
      <c r="AA519" s="35"/>
      <c r="AB519" s="47"/>
      <c r="AC519" s="44"/>
    </row>
    <row r="520" spans="1:29" s="38" customFormat="1">
      <c r="A520" s="48" t="s">
        <v>803</v>
      </c>
      <c r="B520" s="31" t="s">
        <v>230</v>
      </c>
      <c r="C520" s="31" t="s">
        <v>215</v>
      </c>
      <c r="D520" s="45" t="s">
        <v>879</v>
      </c>
      <c r="E520" s="31">
        <v>-0.5</v>
      </c>
      <c r="F520" s="32" t="s">
        <v>439</v>
      </c>
      <c r="G520" s="32" t="s">
        <v>420</v>
      </c>
      <c r="H520" s="32" t="s">
        <v>205</v>
      </c>
      <c r="I520" s="32" t="s">
        <v>420</v>
      </c>
      <c r="J520" s="32" t="s">
        <v>425</v>
      </c>
      <c r="K520" s="32">
        <v>61160</v>
      </c>
      <c r="L520" s="31">
        <v>2013</v>
      </c>
      <c r="M520" s="31"/>
      <c r="N520" s="31">
        <v>2013</v>
      </c>
      <c r="O520" s="33">
        <v>47486</v>
      </c>
      <c r="P520" s="34" t="s">
        <v>162</v>
      </c>
      <c r="Q520" s="35">
        <f t="shared" si="80"/>
        <v>-2374.3000000000002</v>
      </c>
      <c r="R520" s="33">
        <f t="shared" si="77"/>
        <v>45111.7</v>
      </c>
      <c r="S520" s="46">
        <v>42911</v>
      </c>
      <c r="T520" s="36">
        <f t="shared" si="69"/>
        <v>0.95120000000000005</v>
      </c>
      <c r="U520" s="37">
        <f t="shared" si="70"/>
        <v>6</v>
      </c>
      <c r="V520" s="33">
        <f t="shared" si="71"/>
        <v>42531</v>
      </c>
      <c r="W520" s="37">
        <f>IF(U520&gt;$F$6,$F$6-$E$6,U520-$E$6)</f>
        <v>4</v>
      </c>
      <c r="X520" s="33">
        <f>ROUND(V520+(V520*$J$6*W520),0)</f>
        <v>45083</v>
      </c>
      <c r="Y520" s="36">
        <f t="shared" si="72"/>
        <v>0.95182219461881423</v>
      </c>
      <c r="Z520" s="31">
        <f t="shared" si="73"/>
        <v>-2172</v>
      </c>
      <c r="AA520" s="35"/>
      <c r="AB520" s="47"/>
      <c r="AC520" s="44"/>
    </row>
    <row r="521" spans="1:29" s="38" customFormat="1">
      <c r="A521" s="48" t="s">
        <v>316</v>
      </c>
      <c r="B521" s="31" t="s">
        <v>230</v>
      </c>
      <c r="C521" s="31" t="s">
        <v>215</v>
      </c>
      <c r="D521" s="45" t="s">
        <v>60</v>
      </c>
      <c r="E521" s="31"/>
      <c r="F521" s="32" t="s">
        <v>435</v>
      </c>
      <c r="G521" s="32" t="s">
        <v>722</v>
      </c>
      <c r="H521" s="32"/>
      <c r="I521" s="32" t="s">
        <v>421</v>
      </c>
      <c r="J521" s="32" t="s">
        <v>426</v>
      </c>
      <c r="K521" s="32">
        <v>61120</v>
      </c>
      <c r="L521" s="31">
        <v>1997</v>
      </c>
      <c r="M521" s="31"/>
      <c r="N521" s="31">
        <v>1990</v>
      </c>
      <c r="O521" s="33">
        <v>90860</v>
      </c>
      <c r="P521" s="34" t="s">
        <v>162</v>
      </c>
      <c r="Q521" s="35">
        <f t="shared" si="80"/>
        <v>0</v>
      </c>
      <c r="R521" s="33">
        <f t="shared" si="77"/>
        <v>90860</v>
      </c>
      <c r="S521" s="46">
        <v>91598</v>
      </c>
      <c r="T521" s="36">
        <f t="shared" si="69"/>
        <v>1.0081</v>
      </c>
      <c r="U521" s="37">
        <f t="shared" si="70"/>
        <v>22</v>
      </c>
      <c r="V521" s="33">
        <f t="shared" si="71"/>
        <v>85663</v>
      </c>
      <c r="W521" s="37">
        <f>IF(U521&gt;$F$2,$F$2+(U521-$F$2)/2-$E$2,U521-$E$2)</f>
        <v>10</v>
      </c>
      <c r="X521" s="33">
        <f>ROUND(V521+(V521*$J$2*W521),0)</f>
        <v>94229</v>
      </c>
      <c r="Y521" s="36">
        <f t="shared" si="72"/>
        <v>0.97207865943605476</v>
      </c>
      <c r="Z521" s="31">
        <f t="shared" si="73"/>
        <v>-2631</v>
      </c>
      <c r="AA521" s="35"/>
      <c r="AB521" s="47"/>
      <c r="AC521" s="44"/>
    </row>
    <row r="522" spans="1:29" s="38" customFormat="1">
      <c r="A522" s="48" t="s">
        <v>319</v>
      </c>
      <c r="B522" s="31" t="s">
        <v>230</v>
      </c>
      <c r="C522" s="31" t="s">
        <v>215</v>
      </c>
      <c r="D522" s="45" t="s">
        <v>551</v>
      </c>
      <c r="E522" s="31"/>
      <c r="F522" s="32" t="s">
        <v>435</v>
      </c>
      <c r="G522" s="32" t="s">
        <v>722</v>
      </c>
      <c r="H522" s="32"/>
      <c r="I522" s="32" t="s">
        <v>421</v>
      </c>
      <c r="J522" s="32" t="s">
        <v>426</v>
      </c>
      <c r="K522" s="32">
        <v>61120</v>
      </c>
      <c r="L522" s="31">
        <v>2005</v>
      </c>
      <c r="M522" s="31"/>
      <c r="N522" s="31">
        <v>1998</v>
      </c>
      <c r="O522" s="33">
        <v>90860</v>
      </c>
      <c r="P522" s="34" t="s">
        <v>162</v>
      </c>
      <c r="Q522" s="35">
        <f t="shared" si="80"/>
        <v>0</v>
      </c>
      <c r="R522" s="33">
        <f t="shared" si="77"/>
        <v>90860</v>
      </c>
      <c r="S522" s="46">
        <v>85978</v>
      </c>
      <c r="T522" s="36">
        <f t="shared" si="69"/>
        <v>0.94630000000000003</v>
      </c>
      <c r="U522" s="37">
        <f t="shared" si="70"/>
        <v>14</v>
      </c>
      <c r="V522" s="33">
        <f t="shared" si="71"/>
        <v>85663</v>
      </c>
      <c r="W522" s="37">
        <f>IF(U522&gt;$F$2,$F$2+(U522-$F$2)/2-$E$2,U522-$E$2)</f>
        <v>3</v>
      </c>
      <c r="X522" s="33">
        <f>ROUND(V522+(V522*$J$2*W522),0)</f>
        <v>88233</v>
      </c>
      <c r="Y522" s="36">
        <f t="shared" si="72"/>
        <v>0.97444266884272324</v>
      </c>
      <c r="Z522" s="31">
        <f t="shared" si="73"/>
        <v>-2255</v>
      </c>
      <c r="AA522" s="35"/>
      <c r="AB522" s="47"/>
      <c r="AC522" s="44"/>
    </row>
    <row r="523" spans="1:29" s="38" customFormat="1">
      <c r="A523" s="48" t="s">
        <v>623</v>
      </c>
      <c r="B523" s="31" t="s">
        <v>230</v>
      </c>
      <c r="C523" s="31" t="s">
        <v>215</v>
      </c>
      <c r="D523" s="45" t="s">
        <v>737</v>
      </c>
      <c r="E523" s="31">
        <v>-0.5</v>
      </c>
      <c r="F523" s="32" t="s">
        <v>439</v>
      </c>
      <c r="G523" s="32" t="s">
        <v>420</v>
      </c>
      <c r="H523" s="32" t="s">
        <v>205</v>
      </c>
      <c r="I523" s="32" t="s">
        <v>420</v>
      </c>
      <c r="J523" s="32" t="s">
        <v>425</v>
      </c>
      <c r="K523" s="32">
        <v>61160</v>
      </c>
      <c r="L523" s="31">
        <v>2010</v>
      </c>
      <c r="M523" s="31"/>
      <c r="N523" s="31">
        <v>2010</v>
      </c>
      <c r="O523" s="33">
        <v>47486</v>
      </c>
      <c r="P523" s="34" t="s">
        <v>162</v>
      </c>
      <c r="Q523" s="35">
        <f t="shared" si="80"/>
        <v>-2374.3000000000002</v>
      </c>
      <c r="R523" s="33">
        <f t="shared" si="77"/>
        <v>45111.7</v>
      </c>
      <c r="S523" s="46">
        <v>45625</v>
      </c>
      <c r="T523" s="36">
        <f t="shared" si="69"/>
        <v>1.0114000000000001</v>
      </c>
      <c r="U523" s="37">
        <f t="shared" si="70"/>
        <v>9</v>
      </c>
      <c r="V523" s="33">
        <f t="shared" si="71"/>
        <v>42531</v>
      </c>
      <c r="W523" s="37">
        <f>IF(U523&gt;$F$6,$F$6-$E$6,U523-$E$6)</f>
        <v>4</v>
      </c>
      <c r="X523" s="33">
        <f>ROUND(V523+(V523*$J$6*W523),0)</f>
        <v>45083</v>
      </c>
      <c r="Y523" s="36">
        <f t="shared" si="72"/>
        <v>1.0120222700352683</v>
      </c>
      <c r="Z523" s="31">
        <f t="shared" si="73"/>
        <v>542</v>
      </c>
      <c r="AA523" s="35"/>
      <c r="AB523" s="47"/>
      <c r="AC523" s="44"/>
    </row>
    <row r="524" spans="1:29" s="38" customFormat="1">
      <c r="A524" s="48" t="s">
        <v>962</v>
      </c>
      <c r="B524" s="31" t="s">
        <v>230</v>
      </c>
      <c r="C524" s="31" t="s">
        <v>215</v>
      </c>
      <c r="D524" s="45" t="s">
        <v>963</v>
      </c>
      <c r="E524" s="31"/>
      <c r="F524" s="32" t="s">
        <v>435</v>
      </c>
      <c r="G524" s="32" t="s">
        <v>722</v>
      </c>
      <c r="H524" s="32" t="s">
        <v>205</v>
      </c>
      <c r="I524" s="32" t="s">
        <v>422</v>
      </c>
      <c r="J524" s="32" t="s">
        <v>424</v>
      </c>
      <c r="K524" s="32">
        <v>61150</v>
      </c>
      <c r="L524" s="31">
        <v>2015</v>
      </c>
      <c r="M524" s="31"/>
      <c r="N524" s="31">
        <v>2015</v>
      </c>
      <c r="O524" s="33">
        <v>64172</v>
      </c>
      <c r="P524" s="34" t="s">
        <v>162</v>
      </c>
      <c r="Q524" s="35">
        <f t="shared" si="80"/>
        <v>0</v>
      </c>
      <c r="R524" s="33">
        <f t="shared" si="77"/>
        <v>64172</v>
      </c>
      <c r="S524" s="46">
        <v>67446</v>
      </c>
      <c r="T524" s="36">
        <f t="shared" ref="T524:T559" si="81">IF(R524=0,0,ROUND(S524/R524,4))</f>
        <v>1.0509999999999999</v>
      </c>
      <c r="U524" s="37">
        <f t="shared" ref="U524:U559" si="82">2019-L524+M524</f>
        <v>4</v>
      </c>
      <c r="V524" s="33">
        <f t="shared" ref="V524:V559" si="83">ROUND(R524*0.9428,0)</f>
        <v>60501</v>
      </c>
      <c r="W524" s="37">
        <f>IF(U524&gt;$F$4,$F$4-$E$4,U524-$E$4)</f>
        <v>2</v>
      </c>
      <c r="X524" s="33">
        <f>ROUND(V524+(V524*$J$4*W524),0)</f>
        <v>62316</v>
      </c>
      <c r="Y524" s="36">
        <f t="shared" ref="Y524:Y559" si="84">S524/X524</f>
        <v>1.0823223570190641</v>
      </c>
      <c r="Z524" s="31">
        <f t="shared" ref="Z524:Z559" si="85">IF(X524=0,0,+S524-X524)</f>
        <v>5130</v>
      </c>
      <c r="AA524" s="35"/>
      <c r="AB524" s="47"/>
      <c r="AC524" s="44"/>
    </row>
    <row r="525" spans="1:29" s="38" customFormat="1">
      <c r="A525" s="48" t="s">
        <v>467</v>
      </c>
      <c r="B525" s="31" t="s">
        <v>230</v>
      </c>
      <c r="C525" s="31" t="s">
        <v>215</v>
      </c>
      <c r="D525" s="45" t="s">
        <v>95</v>
      </c>
      <c r="E525" s="31"/>
      <c r="F525" s="32" t="s">
        <v>435</v>
      </c>
      <c r="G525" s="32" t="s">
        <v>722</v>
      </c>
      <c r="H525" s="32"/>
      <c r="I525" s="32" t="s">
        <v>421</v>
      </c>
      <c r="J525" s="32" t="s">
        <v>426</v>
      </c>
      <c r="K525" s="32">
        <v>61120</v>
      </c>
      <c r="L525" s="31">
        <v>2018</v>
      </c>
      <c r="M525" s="31"/>
      <c r="N525" s="31">
        <v>2007</v>
      </c>
      <c r="O525" s="33">
        <v>90860</v>
      </c>
      <c r="P525" s="34" t="s">
        <v>162</v>
      </c>
      <c r="Q525" s="35">
        <f t="shared" si="80"/>
        <v>0</v>
      </c>
      <c r="R525" s="33">
        <f t="shared" si="77"/>
        <v>90860</v>
      </c>
      <c r="S525" s="46">
        <v>76226</v>
      </c>
      <c r="T525" s="36">
        <f t="shared" si="81"/>
        <v>0.83889999999999998</v>
      </c>
      <c r="U525" s="37">
        <f t="shared" si="82"/>
        <v>1</v>
      </c>
      <c r="V525" s="33">
        <f t="shared" si="83"/>
        <v>85663</v>
      </c>
      <c r="W525" s="37">
        <f>IF(U525&gt;$F$2,$F$2+(U525-$F$2)/2-$E$2,U525-$E$2)</f>
        <v>-10</v>
      </c>
      <c r="X525" s="33">
        <f>ROUND(V525+(V525*$J$2*W525),0)</f>
        <v>77097</v>
      </c>
      <c r="Y525" s="36">
        <f t="shared" si="84"/>
        <v>0.98870254354903564</v>
      </c>
      <c r="Z525" s="31">
        <f t="shared" si="85"/>
        <v>-871</v>
      </c>
      <c r="AA525" s="35"/>
      <c r="AB525" s="47"/>
      <c r="AC525" s="44"/>
    </row>
    <row r="526" spans="1:29" s="38" customFormat="1">
      <c r="A526" s="48" t="s">
        <v>804</v>
      </c>
      <c r="B526" s="31" t="s">
        <v>230</v>
      </c>
      <c r="C526" s="31" t="s">
        <v>215</v>
      </c>
      <c r="D526" s="45" t="s">
        <v>981</v>
      </c>
      <c r="E526" s="31">
        <v>-0.5</v>
      </c>
      <c r="F526" s="32" t="s">
        <v>439</v>
      </c>
      <c r="G526" s="32" t="s">
        <v>420</v>
      </c>
      <c r="H526" s="32" t="s">
        <v>205</v>
      </c>
      <c r="I526" s="32" t="s">
        <v>420</v>
      </c>
      <c r="J526" s="32" t="s">
        <v>425</v>
      </c>
      <c r="K526" s="32">
        <v>61160</v>
      </c>
      <c r="L526" s="31">
        <v>2013</v>
      </c>
      <c r="M526" s="31"/>
      <c r="N526" s="31">
        <v>2013</v>
      </c>
      <c r="O526" s="33">
        <v>47486</v>
      </c>
      <c r="P526" s="34" t="s">
        <v>162</v>
      </c>
      <c r="Q526" s="35">
        <f t="shared" si="80"/>
        <v>-2374.3000000000002</v>
      </c>
      <c r="R526" s="33">
        <f t="shared" si="77"/>
        <v>45111.7</v>
      </c>
      <c r="S526" s="46">
        <v>42724</v>
      </c>
      <c r="T526" s="36">
        <f t="shared" si="81"/>
        <v>0.94710000000000005</v>
      </c>
      <c r="U526" s="37">
        <f t="shared" si="82"/>
        <v>6</v>
      </c>
      <c r="V526" s="33">
        <f t="shared" si="83"/>
        <v>42531</v>
      </c>
      <c r="W526" s="37">
        <f>IF(U526&gt;$F$6,$F$6-$E$6,U526-$E$6)</f>
        <v>4</v>
      </c>
      <c r="X526" s="33">
        <f>ROUND(V526+(V526*$J$6*W526),0)</f>
        <v>45083</v>
      </c>
      <c r="Y526" s="36">
        <f t="shared" si="84"/>
        <v>0.94767428964354639</v>
      </c>
      <c r="Z526" s="31">
        <f t="shared" si="85"/>
        <v>-2359</v>
      </c>
      <c r="AA526" s="35"/>
      <c r="AB526" s="47"/>
      <c r="AC526" s="44"/>
    </row>
    <row r="527" spans="1:29" s="38" customFormat="1">
      <c r="A527" s="48" t="s">
        <v>364</v>
      </c>
      <c r="B527" s="31" t="s">
        <v>230</v>
      </c>
      <c r="C527" s="31" t="s">
        <v>215</v>
      </c>
      <c r="D527" s="45" t="s">
        <v>99</v>
      </c>
      <c r="E527" s="31"/>
      <c r="F527" s="32" t="s">
        <v>435</v>
      </c>
      <c r="G527" s="32" t="s">
        <v>722</v>
      </c>
      <c r="H527" s="32"/>
      <c r="I527" s="32" t="s">
        <v>421</v>
      </c>
      <c r="J527" s="32" t="s">
        <v>553</v>
      </c>
      <c r="K527" s="32">
        <v>61140</v>
      </c>
      <c r="L527" s="31">
        <v>1993</v>
      </c>
      <c r="M527" s="31"/>
      <c r="N527" s="31">
        <v>1988</v>
      </c>
      <c r="O527" s="33">
        <v>71922</v>
      </c>
      <c r="P527" s="34" t="s">
        <v>162</v>
      </c>
      <c r="Q527" s="35">
        <f t="shared" si="80"/>
        <v>0</v>
      </c>
      <c r="R527" s="33">
        <f t="shared" si="77"/>
        <v>71922</v>
      </c>
      <c r="S527" s="46">
        <v>66260</v>
      </c>
      <c r="T527" s="36">
        <f t="shared" si="81"/>
        <v>0.92130000000000001</v>
      </c>
      <c r="U527" s="37">
        <f t="shared" si="82"/>
        <v>26</v>
      </c>
      <c r="V527" s="33">
        <f t="shared" si="83"/>
        <v>67808</v>
      </c>
      <c r="W527" s="37">
        <f>IF(U527&gt;$F$3,$F$3-$E$3,U527-$E$3)</f>
        <v>4</v>
      </c>
      <c r="X527" s="33">
        <f>ROUND(V527+(V527*$J$3*W527),0)</f>
        <v>71876</v>
      </c>
      <c r="Y527" s="36">
        <f t="shared" si="84"/>
        <v>0.92186543491568818</v>
      </c>
      <c r="Z527" s="31">
        <f t="shared" si="85"/>
        <v>-5616</v>
      </c>
      <c r="AA527" s="35"/>
      <c r="AB527" s="47"/>
      <c r="AC527" s="44"/>
    </row>
    <row r="528" spans="1:29" s="38" customFormat="1">
      <c r="A528" s="48" t="s">
        <v>620</v>
      </c>
      <c r="B528" s="31" t="s">
        <v>230</v>
      </c>
      <c r="C528" s="31" t="s">
        <v>215</v>
      </c>
      <c r="D528" s="45" t="s">
        <v>617</v>
      </c>
      <c r="E528" s="31">
        <v>-0.75</v>
      </c>
      <c r="F528" s="32" t="s">
        <v>191</v>
      </c>
      <c r="G528" s="32" t="s">
        <v>420</v>
      </c>
      <c r="H528" s="32"/>
      <c r="I528" s="32" t="s">
        <v>420</v>
      </c>
      <c r="J528" s="32" t="s">
        <v>425</v>
      </c>
      <c r="K528" s="32">
        <v>61160</v>
      </c>
      <c r="L528" s="31">
        <v>2010</v>
      </c>
      <c r="M528" s="31"/>
      <c r="N528" s="31">
        <v>2002</v>
      </c>
      <c r="O528" s="33">
        <v>47486</v>
      </c>
      <c r="P528" s="34" t="s">
        <v>162</v>
      </c>
      <c r="Q528" s="35">
        <f t="shared" si="80"/>
        <v>-3561.4500000000003</v>
      </c>
      <c r="R528" s="33">
        <f t="shared" si="77"/>
        <v>43924.55</v>
      </c>
      <c r="S528" s="46">
        <v>45316</v>
      </c>
      <c r="T528" s="36">
        <f t="shared" si="81"/>
        <v>1.0317000000000001</v>
      </c>
      <c r="U528" s="37">
        <f t="shared" si="82"/>
        <v>9</v>
      </c>
      <c r="V528" s="33">
        <f t="shared" si="83"/>
        <v>41412</v>
      </c>
      <c r="W528" s="37">
        <f>IF(U528&gt;$F$6,$F$6-$E$6,U528-$E$6)</f>
        <v>4</v>
      </c>
      <c r="X528" s="33">
        <f>ROUND(V528+(V528*$J$6*W528),0)</f>
        <v>43897</v>
      </c>
      <c r="Y528" s="36">
        <f t="shared" si="84"/>
        <v>1.0323256714581861</v>
      </c>
      <c r="Z528" s="31">
        <f t="shared" si="85"/>
        <v>1419</v>
      </c>
      <c r="AA528" s="35"/>
      <c r="AB528" s="47"/>
      <c r="AC528" s="44"/>
    </row>
    <row r="529" spans="1:37" s="38" customFormat="1">
      <c r="A529" s="48" t="s">
        <v>600</v>
      </c>
      <c r="B529" s="31" t="s">
        <v>230</v>
      </c>
      <c r="C529" s="31" t="s">
        <v>215</v>
      </c>
      <c r="D529" s="45" t="s">
        <v>601</v>
      </c>
      <c r="E529" s="31">
        <v>-0.75</v>
      </c>
      <c r="F529" s="32" t="s">
        <v>191</v>
      </c>
      <c r="G529" s="32" t="s">
        <v>420</v>
      </c>
      <c r="H529" s="32" t="s">
        <v>205</v>
      </c>
      <c r="I529" s="32" t="s">
        <v>420</v>
      </c>
      <c r="J529" s="32" t="s">
        <v>425</v>
      </c>
      <c r="K529" s="32">
        <v>61160</v>
      </c>
      <c r="L529" s="31">
        <v>2009</v>
      </c>
      <c r="M529" s="31"/>
      <c r="N529" s="31">
        <v>2004</v>
      </c>
      <c r="O529" s="33">
        <v>47486</v>
      </c>
      <c r="P529" s="34" t="s">
        <v>162</v>
      </c>
      <c r="Q529" s="35">
        <f t="shared" si="80"/>
        <v>-3561.4500000000003</v>
      </c>
      <c r="R529" s="33">
        <f t="shared" si="77"/>
        <v>43924.55</v>
      </c>
      <c r="S529" s="46">
        <v>46215</v>
      </c>
      <c r="T529" s="36">
        <f t="shared" si="81"/>
        <v>1.0521</v>
      </c>
      <c r="U529" s="37">
        <f t="shared" si="82"/>
        <v>10</v>
      </c>
      <c r="V529" s="33">
        <f t="shared" si="83"/>
        <v>41412</v>
      </c>
      <c r="W529" s="37">
        <f>IF(U529&gt;$F$6,$F$6-$E$6,U529-$E$6)</f>
        <v>4</v>
      </c>
      <c r="X529" s="33">
        <f>ROUND(V529+(V529*$J$6*W529),0)</f>
        <v>43897</v>
      </c>
      <c r="Y529" s="36">
        <f t="shared" si="84"/>
        <v>1.0528054308950499</v>
      </c>
      <c r="Z529" s="31">
        <f t="shared" si="85"/>
        <v>2318</v>
      </c>
      <c r="AA529" s="35"/>
      <c r="AB529" s="47"/>
      <c r="AC529" s="44"/>
    </row>
    <row r="530" spans="1:37" s="38" customFormat="1">
      <c r="A530" s="48" t="s">
        <v>388</v>
      </c>
      <c r="B530" s="31" t="s">
        <v>230</v>
      </c>
      <c r="C530" s="31" t="s">
        <v>215</v>
      </c>
      <c r="D530" s="45" t="s">
        <v>123</v>
      </c>
      <c r="E530" s="31"/>
      <c r="F530" s="32" t="s">
        <v>435</v>
      </c>
      <c r="G530" s="32" t="s">
        <v>722</v>
      </c>
      <c r="H530" s="32"/>
      <c r="I530" s="32" t="s">
        <v>421</v>
      </c>
      <c r="J530" s="32" t="s">
        <v>426</v>
      </c>
      <c r="K530" s="32">
        <v>61120</v>
      </c>
      <c r="L530" s="31">
        <v>2003</v>
      </c>
      <c r="M530" s="31"/>
      <c r="N530" s="31">
        <v>1994</v>
      </c>
      <c r="O530" s="33">
        <v>90860</v>
      </c>
      <c r="P530" s="34" t="s">
        <v>162</v>
      </c>
      <c r="Q530" s="35">
        <f t="shared" si="80"/>
        <v>0</v>
      </c>
      <c r="R530" s="33">
        <f t="shared" si="77"/>
        <v>90860</v>
      </c>
      <c r="S530" s="46">
        <v>90269</v>
      </c>
      <c r="T530" s="36">
        <f t="shared" si="81"/>
        <v>0.99350000000000005</v>
      </c>
      <c r="U530" s="37">
        <f t="shared" si="82"/>
        <v>16</v>
      </c>
      <c r="V530" s="33">
        <f t="shared" si="83"/>
        <v>85663</v>
      </c>
      <c r="W530" s="37">
        <f>IF(U530&gt;$F$2,$F$2+(U530-$F$2)/2-$E$2,U530-$E$2)</f>
        <v>5</v>
      </c>
      <c r="X530" s="33">
        <f>ROUND(V530+(V530*$J$2*W530),0)</f>
        <v>89946</v>
      </c>
      <c r="Y530" s="36">
        <f t="shared" si="84"/>
        <v>1.0035910435149979</v>
      </c>
      <c r="Z530" s="31">
        <f t="shared" si="85"/>
        <v>323</v>
      </c>
      <c r="AA530" s="35"/>
      <c r="AB530" s="47"/>
      <c r="AC530" s="44"/>
    </row>
    <row r="531" spans="1:37" s="38" customFormat="1">
      <c r="A531" s="48" t="s">
        <v>1255</v>
      </c>
      <c r="B531" s="31" t="s">
        <v>230</v>
      </c>
      <c r="C531" s="31" t="s">
        <v>215</v>
      </c>
      <c r="D531" s="45" t="s">
        <v>1256</v>
      </c>
      <c r="E531" s="31">
        <v>-0.5</v>
      </c>
      <c r="F531" s="32" t="s">
        <v>439</v>
      </c>
      <c r="G531" s="32" t="s">
        <v>420</v>
      </c>
      <c r="H531" s="32" t="s">
        <v>205</v>
      </c>
      <c r="I531" s="32" t="s">
        <v>420</v>
      </c>
      <c r="J531" s="32" t="s">
        <v>425</v>
      </c>
      <c r="K531" s="32">
        <v>61160</v>
      </c>
      <c r="L531" s="31">
        <v>2018</v>
      </c>
      <c r="M531" s="31"/>
      <c r="N531" s="31">
        <v>2018</v>
      </c>
      <c r="O531" s="33">
        <v>47486</v>
      </c>
      <c r="P531" s="34" t="s">
        <v>162</v>
      </c>
      <c r="Q531" s="35">
        <f t="shared" si="80"/>
        <v>-2374.3000000000002</v>
      </c>
      <c r="R531" s="33">
        <f t="shared" si="77"/>
        <v>45111.7</v>
      </c>
      <c r="S531" s="46">
        <v>39800</v>
      </c>
      <c r="T531" s="36">
        <f t="shared" si="81"/>
        <v>0.88229999999999997</v>
      </c>
      <c r="U531" s="37">
        <f t="shared" si="82"/>
        <v>1</v>
      </c>
      <c r="V531" s="33">
        <f t="shared" si="83"/>
        <v>42531</v>
      </c>
      <c r="W531" s="37">
        <f>IF(U531&gt;$F$6,$F$6-$E$6,U531-$E$6)</f>
        <v>-1</v>
      </c>
      <c r="X531" s="33">
        <f>ROUND(V531+(V531*$J$6*W531),0)</f>
        <v>41893</v>
      </c>
      <c r="Y531" s="36">
        <f t="shared" si="84"/>
        <v>0.95003938605494953</v>
      </c>
      <c r="Z531" s="31">
        <f t="shared" si="85"/>
        <v>-2093</v>
      </c>
      <c r="AA531" s="35"/>
      <c r="AB531" s="47"/>
      <c r="AC531" s="44"/>
    </row>
    <row r="532" spans="1:37" s="38" customFormat="1">
      <c r="A532" s="48" t="s">
        <v>397</v>
      </c>
      <c r="B532" s="31" t="s">
        <v>230</v>
      </c>
      <c r="C532" s="31" t="s">
        <v>215</v>
      </c>
      <c r="D532" s="45" t="s">
        <v>131</v>
      </c>
      <c r="E532" s="31"/>
      <c r="F532" s="32" t="s">
        <v>435</v>
      </c>
      <c r="G532" s="32" t="s">
        <v>722</v>
      </c>
      <c r="H532" s="32"/>
      <c r="I532" s="32" t="s">
        <v>421</v>
      </c>
      <c r="J532" s="32" t="s">
        <v>426</v>
      </c>
      <c r="K532" s="32">
        <v>61120</v>
      </c>
      <c r="L532" s="31">
        <v>1991</v>
      </c>
      <c r="M532" s="31"/>
      <c r="N532" s="31">
        <v>1980</v>
      </c>
      <c r="O532" s="33">
        <v>90860</v>
      </c>
      <c r="P532" s="34" t="s">
        <v>162</v>
      </c>
      <c r="Q532" s="35">
        <f t="shared" si="80"/>
        <v>0</v>
      </c>
      <c r="R532" s="33">
        <f t="shared" si="77"/>
        <v>90860</v>
      </c>
      <c r="S532" s="46">
        <v>91478</v>
      </c>
      <c r="T532" s="36">
        <f t="shared" si="81"/>
        <v>1.0067999999999999</v>
      </c>
      <c r="U532" s="37">
        <f t="shared" si="82"/>
        <v>28</v>
      </c>
      <c r="V532" s="33">
        <f t="shared" si="83"/>
        <v>85663</v>
      </c>
      <c r="W532" s="37">
        <f>IF(U532&gt;$F$2,$F$2+(U532-$F$2)/2-$E$2,U532-$E$2)</f>
        <v>13</v>
      </c>
      <c r="X532" s="33">
        <f>ROUND(V532+(V532*$J$2*W532),0)</f>
        <v>96799</v>
      </c>
      <c r="Y532" s="36">
        <f t="shared" si="84"/>
        <v>0.94503042386801517</v>
      </c>
      <c r="Z532" s="31">
        <f t="shared" si="85"/>
        <v>-5321</v>
      </c>
      <c r="AA532" s="35"/>
      <c r="AB532" s="47"/>
      <c r="AC532" s="44"/>
    </row>
    <row r="533" spans="1:37" s="38" customFormat="1">
      <c r="A533" s="48" t="s">
        <v>1147</v>
      </c>
      <c r="B533" s="31" t="s">
        <v>230</v>
      </c>
      <c r="C533" s="31" t="s">
        <v>215</v>
      </c>
      <c r="D533" s="45" t="s">
        <v>1148</v>
      </c>
      <c r="E533" s="31"/>
      <c r="F533" s="32" t="s">
        <v>435</v>
      </c>
      <c r="G533" s="32" t="s">
        <v>722</v>
      </c>
      <c r="H533" s="32"/>
      <c r="I533" s="32" t="s">
        <v>422</v>
      </c>
      <c r="J533" s="32" t="s">
        <v>424</v>
      </c>
      <c r="K533" s="32">
        <v>61150</v>
      </c>
      <c r="L533" s="31">
        <v>2017</v>
      </c>
      <c r="M533" s="31"/>
      <c r="N533" s="31">
        <v>2017</v>
      </c>
      <c r="O533" s="33">
        <v>64172</v>
      </c>
      <c r="P533" s="34" t="s">
        <v>162</v>
      </c>
      <c r="Q533" s="35">
        <f t="shared" si="80"/>
        <v>0</v>
      </c>
      <c r="R533" s="33">
        <f t="shared" si="77"/>
        <v>64172</v>
      </c>
      <c r="S533" s="46">
        <v>61740</v>
      </c>
      <c r="T533" s="36">
        <f t="shared" si="81"/>
        <v>0.96209999999999996</v>
      </c>
      <c r="U533" s="37">
        <f t="shared" si="82"/>
        <v>2</v>
      </c>
      <c r="V533" s="33">
        <f t="shared" si="83"/>
        <v>60501</v>
      </c>
      <c r="W533" s="37">
        <f>IF(U533&gt;$F$4,$F$4-$E$4,U533-$E$4)</f>
        <v>0</v>
      </c>
      <c r="X533" s="33">
        <f>ROUND(V533+(V533*$J$4*W533),0)</f>
        <v>60501</v>
      </c>
      <c r="Y533" s="36">
        <f t="shared" si="84"/>
        <v>1.0204790003471016</v>
      </c>
      <c r="Z533" s="31">
        <f t="shared" si="85"/>
        <v>1239</v>
      </c>
      <c r="AA533" s="35"/>
      <c r="AB533" s="47"/>
      <c r="AC533" s="44"/>
      <c r="AE533" s="9"/>
      <c r="AF533" s="9"/>
      <c r="AG533" s="9"/>
    </row>
    <row r="534" spans="1:37" s="38" customFormat="1">
      <c r="A534" s="48" t="s">
        <v>622</v>
      </c>
      <c r="B534" s="31" t="s">
        <v>230</v>
      </c>
      <c r="C534" s="31" t="s">
        <v>215</v>
      </c>
      <c r="D534" s="45" t="s">
        <v>676</v>
      </c>
      <c r="E534" s="31">
        <v>-0.5</v>
      </c>
      <c r="F534" s="32" t="s">
        <v>436</v>
      </c>
      <c r="G534" s="32" t="s">
        <v>420</v>
      </c>
      <c r="H534" s="32" t="s">
        <v>205</v>
      </c>
      <c r="I534" s="32" t="s">
        <v>420</v>
      </c>
      <c r="J534" s="32" t="s">
        <v>425</v>
      </c>
      <c r="K534" s="32">
        <v>61160</v>
      </c>
      <c r="L534" s="31">
        <v>2010</v>
      </c>
      <c r="M534" s="31"/>
      <c r="N534" s="31">
        <v>2010</v>
      </c>
      <c r="O534" s="33">
        <v>47486</v>
      </c>
      <c r="P534" s="34" t="s">
        <v>162</v>
      </c>
      <c r="Q534" s="35">
        <f t="shared" si="80"/>
        <v>-2374.3000000000002</v>
      </c>
      <c r="R534" s="33">
        <f t="shared" si="77"/>
        <v>45111.7</v>
      </c>
      <c r="S534" s="46">
        <v>45625</v>
      </c>
      <c r="T534" s="36">
        <f t="shared" si="81"/>
        <v>1.0114000000000001</v>
      </c>
      <c r="U534" s="37">
        <f t="shared" si="82"/>
        <v>9</v>
      </c>
      <c r="V534" s="33">
        <f t="shared" si="83"/>
        <v>42531</v>
      </c>
      <c r="W534" s="37">
        <f>IF(U534&gt;$F$6,$F$6-$E$6,U534-$E$6)</f>
        <v>4</v>
      </c>
      <c r="X534" s="33">
        <f>ROUND(V534+(V534*$J$6*W534),0)</f>
        <v>45083</v>
      </c>
      <c r="Y534" s="36">
        <f t="shared" si="84"/>
        <v>1.0120222700352683</v>
      </c>
      <c r="Z534" s="31">
        <f t="shared" si="85"/>
        <v>542</v>
      </c>
      <c r="AA534" s="35"/>
      <c r="AB534" s="47"/>
      <c r="AC534" s="44"/>
    </row>
    <row r="535" spans="1:37" s="38" customFormat="1">
      <c r="A535" s="48" t="s">
        <v>964</v>
      </c>
      <c r="B535" s="31" t="s">
        <v>230</v>
      </c>
      <c r="C535" s="31" t="s">
        <v>208</v>
      </c>
      <c r="D535" s="45" t="s">
        <v>965</v>
      </c>
      <c r="E535" s="31"/>
      <c r="F535" s="32" t="s">
        <v>435</v>
      </c>
      <c r="G535" s="32" t="s">
        <v>722</v>
      </c>
      <c r="H535" s="32" t="s">
        <v>205</v>
      </c>
      <c r="I535" s="32" t="s">
        <v>422</v>
      </c>
      <c r="J535" s="32" t="s">
        <v>424</v>
      </c>
      <c r="K535" s="32">
        <v>61150</v>
      </c>
      <c r="L535" s="31">
        <v>2015</v>
      </c>
      <c r="M535" s="31"/>
      <c r="N535" s="31">
        <v>2015</v>
      </c>
      <c r="O535" s="33">
        <v>68155</v>
      </c>
      <c r="P535" s="34" t="s">
        <v>166</v>
      </c>
      <c r="Q535" s="35">
        <f t="shared" si="80"/>
        <v>0</v>
      </c>
      <c r="R535" s="33">
        <f t="shared" si="77"/>
        <v>68155</v>
      </c>
      <c r="S535" s="46">
        <v>64515</v>
      </c>
      <c r="T535" s="36">
        <f t="shared" si="81"/>
        <v>0.9466</v>
      </c>
      <c r="U535" s="37">
        <f t="shared" si="82"/>
        <v>4</v>
      </c>
      <c r="V535" s="33">
        <f t="shared" si="83"/>
        <v>64257</v>
      </c>
      <c r="W535" s="37">
        <f>IF(U535&gt;$F$4,$F$4-$E$4,U535-$E$4)</f>
        <v>2</v>
      </c>
      <c r="X535" s="33">
        <f>ROUND(V535+(V535*$J$4*W535),0)</f>
        <v>66185</v>
      </c>
      <c r="Y535" s="36">
        <f t="shared" si="84"/>
        <v>0.97476769660799278</v>
      </c>
      <c r="Z535" s="31">
        <f t="shared" si="85"/>
        <v>-1670</v>
      </c>
      <c r="AA535" s="35"/>
      <c r="AB535" s="47"/>
      <c r="AC535" s="44"/>
    </row>
    <row r="536" spans="1:37" s="38" customFormat="1">
      <c r="A536" s="48" t="s">
        <v>282</v>
      </c>
      <c r="B536" s="31" t="s">
        <v>230</v>
      </c>
      <c r="C536" s="31" t="s">
        <v>208</v>
      </c>
      <c r="D536" s="45" t="s">
        <v>28</v>
      </c>
      <c r="E536" s="31"/>
      <c r="F536" s="32" t="s">
        <v>435</v>
      </c>
      <c r="G536" s="32" t="s">
        <v>722</v>
      </c>
      <c r="H536" s="32"/>
      <c r="I536" s="32" t="s">
        <v>421</v>
      </c>
      <c r="J536" s="32" t="s">
        <v>426</v>
      </c>
      <c r="K536" s="32">
        <v>61120</v>
      </c>
      <c r="L536" s="31">
        <v>2007</v>
      </c>
      <c r="M536" s="31"/>
      <c r="N536" s="31">
        <v>1996</v>
      </c>
      <c r="O536" s="33">
        <v>96662</v>
      </c>
      <c r="P536" s="34" t="s">
        <v>166</v>
      </c>
      <c r="Q536" s="35">
        <f t="shared" si="80"/>
        <v>0</v>
      </c>
      <c r="R536" s="33">
        <f t="shared" si="77"/>
        <v>96662</v>
      </c>
      <c r="S536" s="46">
        <v>87852</v>
      </c>
      <c r="T536" s="36">
        <f t="shared" si="81"/>
        <v>0.90890000000000004</v>
      </c>
      <c r="U536" s="37">
        <f t="shared" si="82"/>
        <v>12</v>
      </c>
      <c r="V536" s="33">
        <f t="shared" si="83"/>
        <v>91133</v>
      </c>
      <c r="W536" s="37">
        <f>IF(U536&gt;$F$2,$F$2+(U536-$F$2)/2-$E$2,U536-$E$2)</f>
        <v>1</v>
      </c>
      <c r="X536" s="33">
        <f>ROUND(V536+(V536*$J$2*W536),0)</f>
        <v>92044</v>
      </c>
      <c r="Y536" s="36">
        <f t="shared" si="84"/>
        <v>0.95445656425187952</v>
      </c>
      <c r="Z536" s="31">
        <f t="shared" si="85"/>
        <v>-4192</v>
      </c>
      <c r="AA536" s="35"/>
      <c r="AB536" s="47"/>
      <c r="AC536" s="44"/>
    </row>
    <row r="537" spans="1:37" s="38" customFormat="1">
      <c r="A537" s="48" t="s">
        <v>1027</v>
      </c>
      <c r="B537" s="31" t="s">
        <v>230</v>
      </c>
      <c r="C537" s="31" t="s">
        <v>208</v>
      </c>
      <c r="D537" s="45" t="s">
        <v>1028</v>
      </c>
      <c r="E537" s="31"/>
      <c r="F537" s="32" t="s">
        <v>435</v>
      </c>
      <c r="G537" s="32" t="s">
        <v>722</v>
      </c>
      <c r="H537" s="32" t="s">
        <v>205</v>
      </c>
      <c r="I537" s="32" t="s">
        <v>422</v>
      </c>
      <c r="J537" s="32" t="s">
        <v>424</v>
      </c>
      <c r="K537" s="32">
        <v>61150</v>
      </c>
      <c r="L537" s="31">
        <v>2016</v>
      </c>
      <c r="M537" s="31"/>
      <c r="N537" s="31">
        <v>2016</v>
      </c>
      <c r="O537" s="33">
        <v>68155</v>
      </c>
      <c r="P537" s="34" t="s">
        <v>166</v>
      </c>
      <c r="Q537" s="35">
        <f t="shared" si="80"/>
        <v>0</v>
      </c>
      <c r="R537" s="33">
        <f t="shared" si="77"/>
        <v>68155</v>
      </c>
      <c r="S537" s="46">
        <v>65074</v>
      </c>
      <c r="T537" s="36">
        <f t="shared" si="81"/>
        <v>0.95479999999999998</v>
      </c>
      <c r="U537" s="37">
        <f t="shared" si="82"/>
        <v>3</v>
      </c>
      <c r="V537" s="33">
        <f t="shared" si="83"/>
        <v>64257</v>
      </c>
      <c r="W537" s="37">
        <f>IF(U537&gt;$F$4,$F$4-$E$4,U537-$E$4)</f>
        <v>1</v>
      </c>
      <c r="X537" s="33">
        <f>ROUND(V537+(V537*$J$4*W537),0)</f>
        <v>65221</v>
      </c>
      <c r="Y537" s="36">
        <f t="shared" si="84"/>
        <v>0.99774612471443247</v>
      </c>
      <c r="Z537" s="31">
        <f t="shared" si="85"/>
        <v>-147</v>
      </c>
      <c r="AA537" s="35"/>
      <c r="AB537" s="47"/>
      <c r="AC537" s="44"/>
    </row>
    <row r="538" spans="1:37" s="38" customFormat="1">
      <c r="A538" s="48" t="s">
        <v>299</v>
      </c>
      <c r="B538" s="31" t="s">
        <v>230</v>
      </c>
      <c r="C538" s="31" t="s">
        <v>208</v>
      </c>
      <c r="D538" s="45" t="s">
        <v>43</v>
      </c>
      <c r="E538" s="31"/>
      <c r="F538" s="32" t="s">
        <v>435</v>
      </c>
      <c r="G538" s="32" t="s">
        <v>722</v>
      </c>
      <c r="H538" s="32"/>
      <c r="I538" s="32" t="s">
        <v>421</v>
      </c>
      <c r="J538" s="32" t="s">
        <v>426</v>
      </c>
      <c r="K538" s="32">
        <v>61120</v>
      </c>
      <c r="L538" s="31">
        <v>2015</v>
      </c>
      <c r="M538" s="31"/>
      <c r="N538" s="31">
        <v>2003</v>
      </c>
      <c r="O538" s="33">
        <v>96662</v>
      </c>
      <c r="P538" s="34" t="s">
        <v>166</v>
      </c>
      <c r="Q538" s="35">
        <f t="shared" si="80"/>
        <v>0</v>
      </c>
      <c r="R538" s="33">
        <f t="shared" si="77"/>
        <v>96662</v>
      </c>
      <c r="S538" s="46">
        <v>80944</v>
      </c>
      <c r="T538" s="36">
        <f t="shared" si="81"/>
        <v>0.83740000000000003</v>
      </c>
      <c r="U538" s="37">
        <f t="shared" si="82"/>
        <v>4</v>
      </c>
      <c r="V538" s="33">
        <f t="shared" si="83"/>
        <v>91133</v>
      </c>
      <c r="W538" s="37">
        <f>IF(U538&gt;$F$2,$F$2+(U538-$F$2)/2-$E$2,U538-$E$2)</f>
        <v>-7</v>
      </c>
      <c r="X538" s="33">
        <f>ROUND(V538+(V538*$J$2*W538),0)</f>
        <v>84754</v>
      </c>
      <c r="Y538" s="36">
        <f t="shared" si="84"/>
        <v>0.95504636949288524</v>
      </c>
      <c r="Z538" s="31">
        <f t="shared" si="85"/>
        <v>-3810</v>
      </c>
      <c r="AA538" s="35"/>
      <c r="AB538" s="47"/>
      <c r="AC538" s="44"/>
    </row>
    <row r="539" spans="1:37" s="38" customFormat="1">
      <c r="A539" s="48" t="s">
        <v>334</v>
      </c>
      <c r="B539" s="31" t="s">
        <v>230</v>
      </c>
      <c r="C539" s="31" t="s">
        <v>208</v>
      </c>
      <c r="D539" s="45" t="s">
        <v>549</v>
      </c>
      <c r="E539" s="31"/>
      <c r="F539" s="32" t="s">
        <v>435</v>
      </c>
      <c r="G539" s="32" t="s">
        <v>722</v>
      </c>
      <c r="H539" s="32"/>
      <c r="I539" s="32" t="s">
        <v>421</v>
      </c>
      <c r="J539" s="32" t="s">
        <v>426</v>
      </c>
      <c r="K539" s="32">
        <v>61120</v>
      </c>
      <c r="L539" s="31">
        <v>2006</v>
      </c>
      <c r="M539" s="31"/>
      <c r="N539" s="31">
        <v>1997</v>
      </c>
      <c r="O539" s="33">
        <v>96662</v>
      </c>
      <c r="P539" s="34" t="s">
        <v>166</v>
      </c>
      <c r="Q539" s="35">
        <f t="shared" si="80"/>
        <v>0</v>
      </c>
      <c r="R539" s="33">
        <f t="shared" si="77"/>
        <v>96662</v>
      </c>
      <c r="S539" s="46">
        <v>86863</v>
      </c>
      <c r="T539" s="36">
        <f t="shared" si="81"/>
        <v>0.89859999999999995</v>
      </c>
      <c r="U539" s="37">
        <f t="shared" si="82"/>
        <v>13</v>
      </c>
      <c r="V539" s="33">
        <f t="shared" si="83"/>
        <v>91133</v>
      </c>
      <c r="W539" s="37">
        <f>IF(U539&gt;$F$2,$F$2+(U539-$F$2)/2-$E$2,U539-$E$2)</f>
        <v>2</v>
      </c>
      <c r="X539" s="33">
        <f>ROUND(V539+(V539*$J$2*W539),0)</f>
        <v>92956</v>
      </c>
      <c r="Y539" s="36">
        <f t="shared" si="84"/>
        <v>0.93445285941735878</v>
      </c>
      <c r="Z539" s="31">
        <f t="shared" si="85"/>
        <v>-6093</v>
      </c>
      <c r="AA539" s="35"/>
      <c r="AB539" s="47"/>
      <c r="AC539" s="44"/>
    </row>
    <row r="540" spans="1:37" s="38" customFormat="1">
      <c r="A540" s="48" t="s">
        <v>416</v>
      </c>
      <c r="B540" s="31" t="s">
        <v>230</v>
      </c>
      <c r="C540" s="31" t="s">
        <v>208</v>
      </c>
      <c r="D540" s="45" t="s">
        <v>150</v>
      </c>
      <c r="E540" s="31"/>
      <c r="F540" s="32" t="s">
        <v>435</v>
      </c>
      <c r="G540" s="32" t="s">
        <v>722</v>
      </c>
      <c r="H540" s="32"/>
      <c r="I540" s="32" t="s">
        <v>421</v>
      </c>
      <c r="J540" s="32" t="s">
        <v>426</v>
      </c>
      <c r="K540" s="32">
        <v>61120</v>
      </c>
      <c r="L540" s="31">
        <v>2001</v>
      </c>
      <c r="M540" s="31"/>
      <c r="N540" s="31">
        <v>1991</v>
      </c>
      <c r="O540" s="33">
        <v>96662</v>
      </c>
      <c r="P540" s="34" t="s">
        <v>166</v>
      </c>
      <c r="Q540" s="35">
        <f t="shared" si="80"/>
        <v>0</v>
      </c>
      <c r="R540" s="33">
        <f t="shared" si="77"/>
        <v>96662</v>
      </c>
      <c r="S540" s="46">
        <v>95591</v>
      </c>
      <c r="T540" s="36">
        <f t="shared" si="81"/>
        <v>0.9889</v>
      </c>
      <c r="U540" s="37">
        <f t="shared" si="82"/>
        <v>18</v>
      </c>
      <c r="V540" s="33">
        <f t="shared" si="83"/>
        <v>91133</v>
      </c>
      <c r="W540" s="37">
        <f>IF(U540&gt;$F$2,$F$2+(U540-$F$2)/2-$E$2,U540-$E$2)</f>
        <v>7</v>
      </c>
      <c r="X540" s="33">
        <f>ROUND(V540+(V540*$J$2*W540),0)</f>
        <v>97512</v>
      </c>
      <c r="Y540" s="36">
        <f t="shared" si="84"/>
        <v>0.98029986052998608</v>
      </c>
      <c r="Z540" s="31">
        <f t="shared" si="85"/>
        <v>-1921</v>
      </c>
      <c r="AA540" s="35"/>
      <c r="AB540" s="47"/>
      <c r="AC540" s="44"/>
    </row>
    <row r="541" spans="1:37" s="38" customFormat="1">
      <c r="A541" s="48" t="s">
        <v>248</v>
      </c>
      <c r="B541" s="31" t="s">
        <v>230</v>
      </c>
      <c r="C541" s="31" t="s">
        <v>196</v>
      </c>
      <c r="D541" s="45" t="s">
        <v>506</v>
      </c>
      <c r="E541" s="31"/>
      <c r="F541" s="32" t="s">
        <v>435</v>
      </c>
      <c r="G541" s="32" t="s">
        <v>722</v>
      </c>
      <c r="H541" s="32"/>
      <c r="I541" s="32" t="s">
        <v>421</v>
      </c>
      <c r="J541" s="32" t="s">
        <v>426</v>
      </c>
      <c r="K541" s="32">
        <v>61120</v>
      </c>
      <c r="L541" s="31">
        <v>2009</v>
      </c>
      <c r="M541" s="31"/>
      <c r="N541" s="31">
        <v>2000</v>
      </c>
      <c r="O541" s="33">
        <v>94201</v>
      </c>
      <c r="P541" s="34" t="s">
        <v>165</v>
      </c>
      <c r="Q541" s="35">
        <f t="shared" si="80"/>
        <v>0</v>
      </c>
      <c r="R541" s="33">
        <f t="shared" si="77"/>
        <v>94201</v>
      </c>
      <c r="S541" s="46">
        <v>86593</v>
      </c>
      <c r="T541" s="36">
        <f t="shared" si="81"/>
        <v>0.91920000000000002</v>
      </c>
      <c r="U541" s="37">
        <f t="shared" si="82"/>
        <v>10</v>
      </c>
      <c r="V541" s="33">
        <f t="shared" si="83"/>
        <v>88813</v>
      </c>
      <c r="W541" s="37">
        <f>IF(U541&gt;$F$2,$F$2+(U541-$F$2)/2-$E$2,U541-$E$2)</f>
        <v>-1</v>
      </c>
      <c r="X541" s="33">
        <f>ROUND(V541+(V541*$J$2*W541),0)</f>
        <v>87925</v>
      </c>
      <c r="Y541" s="36">
        <f t="shared" si="84"/>
        <v>0.98485072504975835</v>
      </c>
      <c r="Z541" s="31">
        <f t="shared" si="85"/>
        <v>-1332</v>
      </c>
      <c r="AA541" s="35"/>
      <c r="AB541" s="47"/>
      <c r="AC541" s="44"/>
    </row>
    <row r="542" spans="1:37" s="38" customFormat="1">
      <c r="A542" s="48" t="s">
        <v>1035</v>
      </c>
      <c r="B542" s="31" t="s">
        <v>230</v>
      </c>
      <c r="C542" s="31" t="s">
        <v>196</v>
      </c>
      <c r="D542" s="45" t="s">
        <v>1036</v>
      </c>
      <c r="E542" s="31"/>
      <c r="F542" s="32" t="s">
        <v>435</v>
      </c>
      <c r="G542" s="32" t="s">
        <v>722</v>
      </c>
      <c r="H542" s="32"/>
      <c r="I542" s="32" t="s">
        <v>422</v>
      </c>
      <c r="J542" s="32" t="s">
        <v>424</v>
      </c>
      <c r="K542" s="32">
        <v>61150</v>
      </c>
      <c r="L542" s="31">
        <v>2016</v>
      </c>
      <c r="M542" s="31"/>
      <c r="N542" s="31">
        <v>2015</v>
      </c>
      <c r="O542" s="33">
        <v>64308</v>
      </c>
      <c r="P542" s="34" t="s">
        <v>165</v>
      </c>
      <c r="Q542" s="35">
        <f t="shared" si="80"/>
        <v>0</v>
      </c>
      <c r="R542" s="33">
        <f t="shared" si="77"/>
        <v>64308</v>
      </c>
      <c r="S542" s="46">
        <v>63250</v>
      </c>
      <c r="T542" s="36">
        <f t="shared" si="81"/>
        <v>0.98350000000000004</v>
      </c>
      <c r="U542" s="37">
        <f t="shared" si="82"/>
        <v>3</v>
      </c>
      <c r="V542" s="33">
        <f t="shared" si="83"/>
        <v>60630</v>
      </c>
      <c r="W542" s="37">
        <f>IF(U542&gt;$F$4,$F$4-$E$4,U542-$E$4)</f>
        <v>1</v>
      </c>
      <c r="X542" s="33">
        <f>ROUND(V542+(V542*$J$4*W542),0)</f>
        <v>61539</v>
      </c>
      <c r="Y542" s="36">
        <f t="shared" si="84"/>
        <v>1.0278035067193163</v>
      </c>
      <c r="Z542" s="31">
        <f t="shared" si="85"/>
        <v>1711</v>
      </c>
      <c r="AA542" s="35"/>
      <c r="AB542" s="47"/>
      <c r="AC542" s="44"/>
    </row>
    <row r="543" spans="1:37" s="38" customFormat="1">
      <c r="A543" s="48" t="s">
        <v>848</v>
      </c>
      <c r="B543" s="31" t="s">
        <v>230</v>
      </c>
      <c r="C543" s="31" t="s">
        <v>196</v>
      </c>
      <c r="D543" s="45" t="s">
        <v>890</v>
      </c>
      <c r="E543" s="31"/>
      <c r="F543" s="32" t="s">
        <v>435</v>
      </c>
      <c r="G543" s="32" t="s">
        <v>722</v>
      </c>
      <c r="H543" s="32" t="s">
        <v>205</v>
      </c>
      <c r="I543" s="32" t="s">
        <v>420</v>
      </c>
      <c r="J543" s="32" t="s">
        <v>425</v>
      </c>
      <c r="K543" s="32">
        <v>61160</v>
      </c>
      <c r="L543" s="31">
        <v>2013</v>
      </c>
      <c r="M543" s="31"/>
      <c r="N543" s="31">
        <v>2013</v>
      </c>
      <c r="O543" s="33">
        <v>56578</v>
      </c>
      <c r="P543" s="34" t="s">
        <v>165</v>
      </c>
      <c r="Q543" s="35">
        <f t="shared" si="80"/>
        <v>0</v>
      </c>
      <c r="R543" s="33">
        <f t="shared" si="77"/>
        <v>56578</v>
      </c>
      <c r="S543" s="46">
        <v>52415</v>
      </c>
      <c r="T543" s="36">
        <f t="shared" si="81"/>
        <v>0.9264</v>
      </c>
      <c r="U543" s="37">
        <f t="shared" si="82"/>
        <v>6</v>
      </c>
      <c r="V543" s="33">
        <f t="shared" si="83"/>
        <v>53342</v>
      </c>
      <c r="W543" s="37">
        <f>IF(U543&gt;$F$6,$F$6-$E$6,U543-$E$6)</f>
        <v>4</v>
      </c>
      <c r="X543" s="33">
        <f>ROUND(V543+(V543*$J$6*W543),0)</f>
        <v>56543</v>
      </c>
      <c r="Y543" s="36">
        <f t="shared" si="84"/>
        <v>0.92699361547848536</v>
      </c>
      <c r="Z543" s="31">
        <f t="shared" si="85"/>
        <v>-4128</v>
      </c>
      <c r="AA543" s="35"/>
      <c r="AB543" s="47"/>
      <c r="AC543" s="44"/>
    </row>
    <row r="544" spans="1:37" s="38" customFormat="1">
      <c r="A544" s="48" t="s">
        <v>824</v>
      </c>
      <c r="B544" s="31" t="s">
        <v>230</v>
      </c>
      <c r="C544" s="31" t="s">
        <v>196</v>
      </c>
      <c r="D544" s="45" t="s">
        <v>918</v>
      </c>
      <c r="E544" s="31"/>
      <c r="F544" s="32" t="s">
        <v>435</v>
      </c>
      <c r="G544" s="32" t="s">
        <v>722</v>
      </c>
      <c r="H544" s="32" t="s">
        <v>205</v>
      </c>
      <c r="I544" s="32" t="s">
        <v>422</v>
      </c>
      <c r="J544" s="32" t="s">
        <v>424</v>
      </c>
      <c r="K544" s="32">
        <v>61150</v>
      </c>
      <c r="L544" s="31">
        <v>2014</v>
      </c>
      <c r="M544" s="31"/>
      <c r="N544" s="31">
        <v>2014</v>
      </c>
      <c r="O544" s="33">
        <v>64308</v>
      </c>
      <c r="P544" s="34" t="s">
        <v>165</v>
      </c>
      <c r="Q544" s="35">
        <f t="shared" si="80"/>
        <v>0</v>
      </c>
      <c r="R544" s="33">
        <f t="shared" si="77"/>
        <v>64308</v>
      </c>
      <c r="S544" s="46">
        <v>64709</v>
      </c>
      <c r="T544" s="36">
        <f t="shared" si="81"/>
        <v>1.0062</v>
      </c>
      <c r="U544" s="37">
        <f t="shared" si="82"/>
        <v>5</v>
      </c>
      <c r="V544" s="33">
        <f t="shared" si="83"/>
        <v>60630</v>
      </c>
      <c r="W544" s="37">
        <f>IF(U544&gt;$F$4,$F$4-$E$4,U544-$E$4)</f>
        <v>3</v>
      </c>
      <c r="X544" s="33">
        <f>ROUND(V544+(V544*$J$4*W544),0)</f>
        <v>63358</v>
      </c>
      <c r="Y544" s="36">
        <f t="shared" si="84"/>
        <v>1.0213232740932479</v>
      </c>
      <c r="Z544" s="31">
        <f t="shared" si="85"/>
        <v>1351</v>
      </c>
      <c r="AA544" s="35"/>
      <c r="AB544" s="47"/>
      <c r="AC544" s="44"/>
      <c r="AK544" s="9"/>
    </row>
    <row r="545" spans="1:41" s="38" customFormat="1">
      <c r="A545" s="48" t="s">
        <v>269</v>
      </c>
      <c r="B545" s="31" t="s">
        <v>230</v>
      </c>
      <c r="C545" s="31" t="s">
        <v>196</v>
      </c>
      <c r="D545" s="45" t="s">
        <v>19</v>
      </c>
      <c r="E545" s="31"/>
      <c r="F545" s="32" t="s">
        <v>435</v>
      </c>
      <c r="G545" s="32" t="s">
        <v>722</v>
      </c>
      <c r="H545" s="32"/>
      <c r="I545" s="32" t="s">
        <v>421</v>
      </c>
      <c r="J545" s="32" t="s">
        <v>426</v>
      </c>
      <c r="K545" s="32">
        <v>61120</v>
      </c>
      <c r="L545" s="31">
        <v>2005</v>
      </c>
      <c r="M545" s="31"/>
      <c r="N545" s="31">
        <v>1998</v>
      </c>
      <c r="O545" s="33">
        <v>94201</v>
      </c>
      <c r="P545" s="34" t="s">
        <v>165</v>
      </c>
      <c r="Q545" s="35">
        <f t="shared" si="80"/>
        <v>0</v>
      </c>
      <c r="R545" s="33">
        <f t="shared" si="77"/>
        <v>94201</v>
      </c>
      <c r="S545" s="46">
        <v>86067</v>
      </c>
      <c r="T545" s="36">
        <f t="shared" si="81"/>
        <v>0.91369999999999996</v>
      </c>
      <c r="U545" s="37">
        <f t="shared" si="82"/>
        <v>14</v>
      </c>
      <c r="V545" s="33">
        <f t="shared" si="83"/>
        <v>88813</v>
      </c>
      <c r="W545" s="37">
        <f>IF(U545&gt;$F$2,$F$2+(U545-$F$2)/2-$E$2,U545-$E$2)</f>
        <v>3</v>
      </c>
      <c r="X545" s="33">
        <f>ROUND(V545+(V545*$J$2*W545),0)</f>
        <v>91477</v>
      </c>
      <c r="Y545" s="36">
        <f t="shared" si="84"/>
        <v>0.94085945100954338</v>
      </c>
      <c r="Z545" s="31">
        <f t="shared" si="85"/>
        <v>-5410</v>
      </c>
      <c r="AA545" s="35"/>
      <c r="AB545" s="47"/>
      <c r="AC545" s="44"/>
    </row>
    <row r="546" spans="1:41" s="38" customFormat="1">
      <c r="A546" s="48" t="s">
        <v>270</v>
      </c>
      <c r="B546" s="31" t="s">
        <v>230</v>
      </c>
      <c r="C546" s="31" t="s">
        <v>196</v>
      </c>
      <c r="D546" s="45" t="s">
        <v>20</v>
      </c>
      <c r="E546" s="31"/>
      <c r="F546" s="32" t="s">
        <v>435</v>
      </c>
      <c r="G546" s="32" t="s">
        <v>722</v>
      </c>
      <c r="H546" s="32"/>
      <c r="I546" s="32" t="s">
        <v>421</v>
      </c>
      <c r="J546" s="32" t="s">
        <v>426</v>
      </c>
      <c r="K546" s="32">
        <v>61120</v>
      </c>
      <c r="L546" s="31">
        <v>2018</v>
      </c>
      <c r="M546" s="31"/>
      <c r="N546" s="31">
        <v>2001</v>
      </c>
      <c r="O546" s="33">
        <v>94201</v>
      </c>
      <c r="P546" s="34" t="s">
        <v>165</v>
      </c>
      <c r="Q546" s="35">
        <f t="shared" si="80"/>
        <v>0</v>
      </c>
      <c r="R546" s="33">
        <f t="shared" si="77"/>
        <v>94201</v>
      </c>
      <c r="S546" s="46">
        <v>75897</v>
      </c>
      <c r="T546" s="36">
        <f t="shared" si="81"/>
        <v>0.80569999999999997</v>
      </c>
      <c r="U546" s="37">
        <f t="shared" si="82"/>
        <v>1</v>
      </c>
      <c r="V546" s="33">
        <f t="shared" si="83"/>
        <v>88813</v>
      </c>
      <c r="W546" s="37">
        <f>IF(U546&gt;$F$2,$F$2+(U546-$F$2)/2-$E$2,U546-$E$2)</f>
        <v>-10</v>
      </c>
      <c r="X546" s="33">
        <f>ROUND(V546+(V546*$J$2*W546),0)</f>
        <v>79932</v>
      </c>
      <c r="Y546" s="36">
        <f t="shared" si="84"/>
        <v>0.949519591652905</v>
      </c>
      <c r="Z546" s="31">
        <f t="shared" si="85"/>
        <v>-4035</v>
      </c>
      <c r="AA546" s="35"/>
      <c r="AB546" s="47"/>
      <c r="AC546" s="44"/>
    </row>
    <row r="547" spans="1:41" s="38" customFormat="1">
      <c r="A547" s="48" t="s">
        <v>521</v>
      </c>
      <c r="B547" s="31" t="s">
        <v>230</v>
      </c>
      <c r="C547" s="31" t="s">
        <v>196</v>
      </c>
      <c r="D547" s="45" t="s">
        <v>522</v>
      </c>
      <c r="E547" s="31"/>
      <c r="F547" s="32" t="s">
        <v>435</v>
      </c>
      <c r="G547" s="32" t="s">
        <v>722</v>
      </c>
      <c r="H547" s="32"/>
      <c r="I547" s="32" t="s">
        <v>421</v>
      </c>
      <c r="J547" s="32" t="s">
        <v>553</v>
      </c>
      <c r="K547" s="32">
        <v>61140</v>
      </c>
      <c r="L547" s="31">
        <v>2014</v>
      </c>
      <c r="M547" s="31"/>
      <c r="N547" s="31">
        <v>2008</v>
      </c>
      <c r="O547" s="33">
        <v>73567</v>
      </c>
      <c r="P547" s="34" t="s">
        <v>165</v>
      </c>
      <c r="Q547" s="35">
        <f t="shared" ref="Q547:Q559" si="86">IF(E547&lt;&gt;0,O547*E547*0.1,0)</f>
        <v>0</v>
      </c>
      <c r="R547" s="33">
        <f t="shared" si="77"/>
        <v>73567</v>
      </c>
      <c r="S547" s="46">
        <v>66599</v>
      </c>
      <c r="T547" s="36">
        <f t="shared" si="81"/>
        <v>0.90529999999999999</v>
      </c>
      <c r="U547" s="37">
        <f t="shared" si="82"/>
        <v>5</v>
      </c>
      <c r="V547" s="33">
        <f t="shared" si="83"/>
        <v>69359</v>
      </c>
      <c r="W547" s="37">
        <f>IF(U547&gt;$F$3,$F$3-$E$3,U547-$E$3)</f>
        <v>2</v>
      </c>
      <c r="X547" s="33">
        <f>ROUND(V547+(V547*$J$3*W547),0)</f>
        <v>71440</v>
      </c>
      <c r="Y547" s="36">
        <f t="shared" si="84"/>
        <v>0.93223684210526314</v>
      </c>
      <c r="Z547" s="31">
        <f t="shared" si="85"/>
        <v>-4841</v>
      </c>
      <c r="AA547" s="35"/>
      <c r="AB547" s="47"/>
      <c r="AC547" s="44"/>
    </row>
    <row r="548" spans="1:41" s="38" customFormat="1">
      <c r="A548" s="48" t="s">
        <v>1320</v>
      </c>
      <c r="B548" s="31" t="s">
        <v>230</v>
      </c>
      <c r="C548" s="31" t="s">
        <v>196</v>
      </c>
      <c r="D548" s="45" t="s">
        <v>1253</v>
      </c>
      <c r="E548" s="31">
        <v>-0.5</v>
      </c>
      <c r="F548" s="32" t="s">
        <v>436</v>
      </c>
      <c r="G548" s="32" t="s">
        <v>420</v>
      </c>
      <c r="H548" s="32" t="s">
        <v>205</v>
      </c>
      <c r="I548" s="32" t="s">
        <v>420</v>
      </c>
      <c r="J548" s="32" t="s">
        <v>425</v>
      </c>
      <c r="K548" s="32">
        <v>61160</v>
      </c>
      <c r="L548" s="31">
        <v>2018</v>
      </c>
      <c r="M548" s="31"/>
      <c r="N548" s="31">
        <v>2018</v>
      </c>
      <c r="O548" s="33">
        <v>56578</v>
      </c>
      <c r="P548" s="34" t="s">
        <v>165</v>
      </c>
      <c r="Q548" s="35">
        <f t="shared" si="86"/>
        <v>-2828.9</v>
      </c>
      <c r="R548" s="33">
        <f t="shared" si="77"/>
        <v>53749.1</v>
      </c>
      <c r="S548" s="46">
        <v>42000</v>
      </c>
      <c r="T548" s="36">
        <f t="shared" si="81"/>
        <v>0.78139999999999998</v>
      </c>
      <c r="U548" s="37">
        <f t="shared" si="82"/>
        <v>1</v>
      </c>
      <c r="V548" s="33">
        <f t="shared" si="83"/>
        <v>50675</v>
      </c>
      <c r="W548" s="37">
        <f>IF(U548&gt;$F$6,$F$6-$E$6,U548-$E$6)</f>
        <v>-1</v>
      </c>
      <c r="X548" s="33">
        <f>ROUND(V548+(V548*$J$6*W548),0)</f>
        <v>49915</v>
      </c>
      <c r="Y548" s="36">
        <f t="shared" si="84"/>
        <v>0.84143043173394771</v>
      </c>
      <c r="Z548" s="31">
        <f t="shared" si="85"/>
        <v>-7915</v>
      </c>
      <c r="AA548" s="35"/>
      <c r="AB548" s="47"/>
      <c r="AC548" s="44"/>
    </row>
    <row r="549" spans="1:41" s="38" customFormat="1">
      <c r="A549" s="48" t="s">
        <v>306</v>
      </c>
      <c r="B549" s="31" t="s">
        <v>230</v>
      </c>
      <c r="C549" s="31" t="s">
        <v>196</v>
      </c>
      <c r="D549" s="45" t="s">
        <v>52</v>
      </c>
      <c r="E549" s="31"/>
      <c r="F549" s="32" t="s">
        <v>435</v>
      </c>
      <c r="G549" s="32" t="s">
        <v>722</v>
      </c>
      <c r="H549" s="32"/>
      <c r="I549" s="32" t="s">
        <v>421</v>
      </c>
      <c r="J549" s="32" t="s">
        <v>426</v>
      </c>
      <c r="K549" s="32">
        <v>61120</v>
      </c>
      <c r="L549" s="31">
        <v>2006</v>
      </c>
      <c r="M549" s="31"/>
      <c r="N549" s="31">
        <v>1994</v>
      </c>
      <c r="O549" s="33">
        <v>94201</v>
      </c>
      <c r="P549" s="34" t="s">
        <v>165</v>
      </c>
      <c r="Q549" s="35">
        <f t="shared" si="86"/>
        <v>0</v>
      </c>
      <c r="R549" s="33">
        <f t="shared" si="77"/>
        <v>94201</v>
      </c>
      <c r="S549" s="46">
        <v>79629</v>
      </c>
      <c r="T549" s="36">
        <f t="shared" si="81"/>
        <v>0.84530000000000005</v>
      </c>
      <c r="U549" s="37">
        <f t="shared" si="82"/>
        <v>13</v>
      </c>
      <c r="V549" s="33">
        <f t="shared" si="83"/>
        <v>88813</v>
      </c>
      <c r="W549" s="37">
        <f t="shared" ref="W549:W555" si="87">IF(U549&gt;$F$2,$F$2+(U549-$F$2)/2-$E$2,U549-$E$2)</f>
        <v>2</v>
      </c>
      <c r="X549" s="33">
        <f t="shared" ref="X549:X555" si="88">ROUND(V549+(V549*$J$2*W549),0)</f>
        <v>90589</v>
      </c>
      <c r="Y549" s="36">
        <f t="shared" si="84"/>
        <v>0.87901400832330634</v>
      </c>
      <c r="Z549" s="31">
        <f t="shared" si="85"/>
        <v>-10960</v>
      </c>
      <c r="AA549" s="35"/>
      <c r="AB549" s="47"/>
      <c r="AC549" s="44"/>
    </row>
    <row r="550" spans="1:41" s="38" customFormat="1">
      <c r="A550" s="48" t="s">
        <v>325</v>
      </c>
      <c r="B550" s="31" t="s">
        <v>230</v>
      </c>
      <c r="C550" s="31" t="s">
        <v>196</v>
      </c>
      <c r="D550" s="45" t="s">
        <v>675</v>
      </c>
      <c r="E550" s="31"/>
      <c r="F550" s="32" t="s">
        <v>435</v>
      </c>
      <c r="G550" s="32" t="s">
        <v>722</v>
      </c>
      <c r="H550" s="32"/>
      <c r="I550" s="32" t="s">
        <v>421</v>
      </c>
      <c r="J550" s="32" t="s">
        <v>426</v>
      </c>
      <c r="K550" s="32">
        <v>61120</v>
      </c>
      <c r="L550" s="31">
        <v>2008</v>
      </c>
      <c r="M550" s="31"/>
      <c r="N550" s="31">
        <v>1999</v>
      </c>
      <c r="O550" s="33">
        <v>94201</v>
      </c>
      <c r="P550" s="34" t="s">
        <v>165</v>
      </c>
      <c r="Q550" s="35">
        <f t="shared" si="86"/>
        <v>0</v>
      </c>
      <c r="R550" s="33">
        <f t="shared" ref="R550:R559" si="89">O550+Q550</f>
        <v>94201</v>
      </c>
      <c r="S550" s="46">
        <v>81179</v>
      </c>
      <c r="T550" s="36">
        <f t="shared" si="81"/>
        <v>0.86180000000000001</v>
      </c>
      <c r="U550" s="37">
        <f t="shared" si="82"/>
        <v>11</v>
      </c>
      <c r="V550" s="33">
        <f t="shared" si="83"/>
        <v>88813</v>
      </c>
      <c r="W550" s="37">
        <f t="shared" si="87"/>
        <v>0</v>
      </c>
      <c r="X550" s="33">
        <f t="shared" si="88"/>
        <v>88813</v>
      </c>
      <c r="Y550" s="36">
        <f t="shared" si="84"/>
        <v>0.91404411516332074</v>
      </c>
      <c r="Z550" s="31">
        <f t="shared" si="85"/>
        <v>-7634</v>
      </c>
      <c r="AA550" s="35"/>
      <c r="AB550" s="47"/>
      <c r="AC550" s="44"/>
    </row>
    <row r="551" spans="1:41" s="38" customFormat="1">
      <c r="A551" s="48" t="s">
        <v>326</v>
      </c>
      <c r="B551" s="31" t="s">
        <v>230</v>
      </c>
      <c r="C551" s="31" t="s">
        <v>196</v>
      </c>
      <c r="D551" s="45" t="s">
        <v>66</v>
      </c>
      <c r="E551" s="31"/>
      <c r="F551" s="32" t="s">
        <v>435</v>
      </c>
      <c r="G551" s="32" t="s">
        <v>722</v>
      </c>
      <c r="H551" s="32"/>
      <c r="I551" s="32" t="s">
        <v>421</v>
      </c>
      <c r="J551" s="32" t="s">
        <v>426</v>
      </c>
      <c r="K551" s="32">
        <v>61120</v>
      </c>
      <c r="L551" s="31">
        <v>1994</v>
      </c>
      <c r="M551" s="31"/>
      <c r="N551" s="31">
        <v>1985</v>
      </c>
      <c r="O551" s="33">
        <v>94201</v>
      </c>
      <c r="P551" s="34" t="s">
        <v>165</v>
      </c>
      <c r="Q551" s="35">
        <f t="shared" si="86"/>
        <v>0</v>
      </c>
      <c r="R551" s="33">
        <f t="shared" si="89"/>
        <v>94201</v>
      </c>
      <c r="S551" s="46">
        <v>94663</v>
      </c>
      <c r="T551" s="36">
        <f t="shared" si="81"/>
        <v>1.0048999999999999</v>
      </c>
      <c r="U551" s="37">
        <f t="shared" si="82"/>
        <v>25</v>
      </c>
      <c r="V551" s="33">
        <f t="shared" si="83"/>
        <v>88813</v>
      </c>
      <c r="W551" s="37">
        <f t="shared" si="87"/>
        <v>11.5</v>
      </c>
      <c r="X551" s="33">
        <f t="shared" si="88"/>
        <v>99026</v>
      </c>
      <c r="Y551" s="36">
        <f t="shared" si="84"/>
        <v>0.95594086401551104</v>
      </c>
      <c r="Z551" s="31">
        <f t="shared" si="85"/>
        <v>-4363</v>
      </c>
      <c r="AA551" s="35"/>
      <c r="AB551" s="47"/>
      <c r="AC551" s="44"/>
    </row>
    <row r="552" spans="1:41" s="38" customFormat="1">
      <c r="A552" s="48" t="s">
        <v>344</v>
      </c>
      <c r="B552" s="31" t="s">
        <v>230</v>
      </c>
      <c r="C552" s="31" t="s">
        <v>196</v>
      </c>
      <c r="D552" s="45" t="s">
        <v>668</v>
      </c>
      <c r="E552" s="31"/>
      <c r="F552" s="32" t="s">
        <v>435</v>
      </c>
      <c r="G552" s="32" t="s">
        <v>722</v>
      </c>
      <c r="H552" s="32" t="s">
        <v>205</v>
      </c>
      <c r="I552" s="32" t="s">
        <v>421</v>
      </c>
      <c r="J552" s="32" t="s">
        <v>426</v>
      </c>
      <c r="K552" s="32">
        <v>61120</v>
      </c>
      <c r="L552" s="31">
        <v>2009</v>
      </c>
      <c r="M552" s="31"/>
      <c r="N552" s="31">
        <v>2000</v>
      </c>
      <c r="O552" s="33">
        <v>94201</v>
      </c>
      <c r="P552" s="34" t="s">
        <v>165</v>
      </c>
      <c r="Q552" s="35">
        <f t="shared" si="86"/>
        <v>0</v>
      </c>
      <c r="R552" s="33">
        <f t="shared" si="89"/>
        <v>94201</v>
      </c>
      <c r="S552" s="46">
        <v>80325</v>
      </c>
      <c r="T552" s="36">
        <f t="shared" si="81"/>
        <v>0.85270000000000001</v>
      </c>
      <c r="U552" s="37">
        <f t="shared" si="82"/>
        <v>10</v>
      </c>
      <c r="V552" s="33">
        <f t="shared" si="83"/>
        <v>88813</v>
      </c>
      <c r="W552" s="37">
        <f t="shared" si="87"/>
        <v>-1</v>
      </c>
      <c r="X552" s="33">
        <f t="shared" si="88"/>
        <v>87925</v>
      </c>
      <c r="Y552" s="36">
        <f t="shared" si="84"/>
        <v>0.91356269547910152</v>
      </c>
      <c r="Z552" s="31">
        <f t="shared" si="85"/>
        <v>-7600</v>
      </c>
      <c r="AA552" s="35"/>
      <c r="AB552" s="47"/>
      <c r="AC552" s="44"/>
    </row>
    <row r="553" spans="1:41" s="38" customFormat="1">
      <c r="A553" s="48" t="s">
        <v>408</v>
      </c>
      <c r="B553" s="31" t="s">
        <v>230</v>
      </c>
      <c r="C553" s="31" t="s">
        <v>196</v>
      </c>
      <c r="D553" s="45" t="s">
        <v>140</v>
      </c>
      <c r="E553" s="31"/>
      <c r="F553" s="32" t="s">
        <v>435</v>
      </c>
      <c r="G553" s="32" t="s">
        <v>722</v>
      </c>
      <c r="H553" s="32"/>
      <c r="I553" s="32" t="s">
        <v>421</v>
      </c>
      <c r="J553" s="32" t="s">
        <v>426</v>
      </c>
      <c r="K553" s="32">
        <v>61120</v>
      </c>
      <c r="L553" s="31">
        <v>1990</v>
      </c>
      <c r="M553" s="31"/>
      <c r="N553" s="31">
        <v>1981</v>
      </c>
      <c r="O553" s="33">
        <v>94201</v>
      </c>
      <c r="P553" s="34" t="s">
        <v>165</v>
      </c>
      <c r="Q553" s="35">
        <f t="shared" si="86"/>
        <v>0</v>
      </c>
      <c r="R553" s="33">
        <f t="shared" si="89"/>
        <v>94201</v>
      </c>
      <c r="S553" s="46">
        <v>102031</v>
      </c>
      <c r="T553" s="36">
        <f t="shared" si="81"/>
        <v>1.0831</v>
      </c>
      <c r="U553" s="37">
        <f t="shared" si="82"/>
        <v>29</v>
      </c>
      <c r="V553" s="33">
        <f t="shared" si="83"/>
        <v>88813</v>
      </c>
      <c r="W553" s="37">
        <f t="shared" si="87"/>
        <v>13.5</v>
      </c>
      <c r="X553" s="33">
        <f t="shared" si="88"/>
        <v>100803</v>
      </c>
      <c r="Y553" s="36">
        <f t="shared" si="84"/>
        <v>1.0121821771177446</v>
      </c>
      <c r="Z553" s="31">
        <f t="shared" si="85"/>
        <v>1228</v>
      </c>
      <c r="AA553" s="35"/>
      <c r="AB553" s="47"/>
      <c r="AC553" s="44"/>
    </row>
    <row r="554" spans="1:41" s="38" customFormat="1">
      <c r="A554" s="48" t="s">
        <v>262</v>
      </c>
      <c r="B554" s="31" t="s">
        <v>230</v>
      </c>
      <c r="C554" s="31" t="s">
        <v>193</v>
      </c>
      <c r="D554" s="45" t="s">
        <v>11</v>
      </c>
      <c r="E554" s="31"/>
      <c r="F554" s="32" t="s">
        <v>435</v>
      </c>
      <c r="G554" s="32" t="s">
        <v>722</v>
      </c>
      <c r="H554" s="32"/>
      <c r="I554" s="32" t="s">
        <v>421</v>
      </c>
      <c r="J554" s="32" t="s">
        <v>426</v>
      </c>
      <c r="K554" s="32">
        <v>61120</v>
      </c>
      <c r="L554" s="31">
        <v>1985</v>
      </c>
      <c r="M554" s="31"/>
      <c r="N554" s="31">
        <v>1967</v>
      </c>
      <c r="O554" s="33">
        <v>90310</v>
      </c>
      <c r="P554" s="34" t="s">
        <v>161</v>
      </c>
      <c r="Q554" s="35">
        <f t="shared" si="86"/>
        <v>0</v>
      </c>
      <c r="R554" s="33">
        <f t="shared" si="89"/>
        <v>90310</v>
      </c>
      <c r="S554" s="46">
        <v>95608</v>
      </c>
      <c r="T554" s="36">
        <f t="shared" si="81"/>
        <v>1.0587</v>
      </c>
      <c r="U554" s="37">
        <f t="shared" si="82"/>
        <v>34</v>
      </c>
      <c r="V554" s="33">
        <f t="shared" si="83"/>
        <v>85144</v>
      </c>
      <c r="W554" s="37">
        <f t="shared" si="87"/>
        <v>16</v>
      </c>
      <c r="X554" s="33">
        <f t="shared" si="88"/>
        <v>98767</v>
      </c>
      <c r="Y554" s="36">
        <f t="shared" si="84"/>
        <v>0.96801563275183011</v>
      </c>
      <c r="Z554" s="31">
        <f t="shared" si="85"/>
        <v>-3159</v>
      </c>
      <c r="AA554" s="35"/>
      <c r="AB554" s="47"/>
      <c r="AC554" s="44"/>
    </row>
    <row r="555" spans="1:41" s="38" customFormat="1">
      <c r="A555" s="48" t="s">
        <v>296</v>
      </c>
      <c r="B555" s="31" t="s">
        <v>230</v>
      </c>
      <c r="C555" s="31" t="s">
        <v>193</v>
      </c>
      <c r="D555" s="45" t="s">
        <v>39</v>
      </c>
      <c r="E555" s="31"/>
      <c r="F555" s="32" t="s">
        <v>435</v>
      </c>
      <c r="G555" s="32" t="s">
        <v>722</v>
      </c>
      <c r="H555" s="32" t="s">
        <v>205</v>
      </c>
      <c r="I555" s="32" t="s">
        <v>421</v>
      </c>
      <c r="J555" s="32" t="s">
        <v>426</v>
      </c>
      <c r="K555" s="32">
        <v>61120</v>
      </c>
      <c r="L555" s="31">
        <v>1996</v>
      </c>
      <c r="M555" s="31"/>
      <c r="N555" s="31">
        <v>1989</v>
      </c>
      <c r="O555" s="33">
        <v>90310</v>
      </c>
      <c r="P555" s="34" t="s">
        <v>161</v>
      </c>
      <c r="Q555" s="35">
        <f t="shared" si="86"/>
        <v>0</v>
      </c>
      <c r="R555" s="33">
        <f t="shared" si="89"/>
        <v>90310</v>
      </c>
      <c r="S555" s="46">
        <v>90574</v>
      </c>
      <c r="T555" s="36">
        <f t="shared" si="81"/>
        <v>1.0028999999999999</v>
      </c>
      <c r="U555" s="37">
        <f t="shared" si="82"/>
        <v>23</v>
      </c>
      <c r="V555" s="33">
        <f t="shared" si="83"/>
        <v>85144</v>
      </c>
      <c r="W555" s="37">
        <f t="shared" si="87"/>
        <v>10.5</v>
      </c>
      <c r="X555" s="33">
        <f t="shared" si="88"/>
        <v>94084</v>
      </c>
      <c r="Y555" s="36">
        <f t="shared" si="84"/>
        <v>0.96269291271629609</v>
      </c>
      <c r="Z555" s="31">
        <f t="shared" si="85"/>
        <v>-3510</v>
      </c>
      <c r="AA555" s="35"/>
      <c r="AB555" s="47"/>
      <c r="AC555" s="44"/>
    </row>
    <row r="556" spans="1:41" s="38" customFormat="1">
      <c r="A556" s="48" t="s">
        <v>1023</v>
      </c>
      <c r="B556" s="31" t="s">
        <v>230</v>
      </c>
      <c r="C556" s="31" t="s">
        <v>193</v>
      </c>
      <c r="D556" s="45" t="s">
        <v>1024</v>
      </c>
      <c r="E556" s="31"/>
      <c r="F556" s="32" t="s">
        <v>435</v>
      </c>
      <c r="G556" s="32" t="s">
        <v>722</v>
      </c>
      <c r="H556" s="32" t="s">
        <v>205</v>
      </c>
      <c r="I556" s="32" t="s">
        <v>422</v>
      </c>
      <c r="J556" s="32" t="s">
        <v>424</v>
      </c>
      <c r="K556" s="32">
        <v>61150</v>
      </c>
      <c r="L556" s="31">
        <v>2016</v>
      </c>
      <c r="M556" s="31"/>
      <c r="N556" s="31">
        <v>2016</v>
      </c>
      <c r="O556" s="33">
        <v>64402</v>
      </c>
      <c r="P556" s="34" t="s">
        <v>161</v>
      </c>
      <c r="Q556" s="35">
        <f t="shared" si="86"/>
        <v>0</v>
      </c>
      <c r="R556" s="33">
        <f t="shared" si="89"/>
        <v>64402</v>
      </c>
      <c r="S556" s="46">
        <v>61142</v>
      </c>
      <c r="T556" s="36">
        <f t="shared" si="81"/>
        <v>0.94940000000000002</v>
      </c>
      <c r="U556" s="37">
        <f t="shared" si="82"/>
        <v>3</v>
      </c>
      <c r="V556" s="33">
        <f t="shared" si="83"/>
        <v>60718</v>
      </c>
      <c r="W556" s="37">
        <f>IF(U556&gt;$F$4,$F$4-$E$4,U556-$E$4)</f>
        <v>1</v>
      </c>
      <c r="X556" s="33">
        <f>ROUND(V556+(V556*$J$4*W556),0)</f>
        <v>61629</v>
      </c>
      <c r="Y556" s="36">
        <f t="shared" si="84"/>
        <v>0.99209787599993504</v>
      </c>
      <c r="Z556" s="31">
        <f t="shared" si="85"/>
        <v>-487</v>
      </c>
      <c r="AA556" s="35"/>
      <c r="AB556" s="47"/>
      <c r="AC556" s="44"/>
    </row>
    <row r="557" spans="1:41" s="38" customFormat="1">
      <c r="A557" s="48" t="s">
        <v>829</v>
      </c>
      <c r="B557" s="31" t="s">
        <v>230</v>
      </c>
      <c r="C557" s="31" t="s">
        <v>193</v>
      </c>
      <c r="D557" s="45" t="s">
        <v>916</v>
      </c>
      <c r="E557" s="31"/>
      <c r="F557" s="32" t="s">
        <v>435</v>
      </c>
      <c r="G557" s="32" t="s">
        <v>722</v>
      </c>
      <c r="H557" s="32" t="s">
        <v>205</v>
      </c>
      <c r="I557" s="32" t="s">
        <v>422</v>
      </c>
      <c r="J557" s="32" t="s">
        <v>424</v>
      </c>
      <c r="K557" s="32">
        <v>61150</v>
      </c>
      <c r="L557" s="31">
        <v>2014</v>
      </c>
      <c r="M557" s="31"/>
      <c r="N557" s="31">
        <v>2014</v>
      </c>
      <c r="O557" s="33">
        <v>64402</v>
      </c>
      <c r="P557" s="34" t="s">
        <v>161</v>
      </c>
      <c r="Q557" s="35">
        <f t="shared" si="86"/>
        <v>0</v>
      </c>
      <c r="R557" s="33">
        <f t="shared" si="89"/>
        <v>64402</v>
      </c>
      <c r="S557" s="46">
        <v>63612</v>
      </c>
      <c r="T557" s="36">
        <f t="shared" si="81"/>
        <v>0.98770000000000002</v>
      </c>
      <c r="U557" s="37">
        <f t="shared" si="82"/>
        <v>5</v>
      </c>
      <c r="V557" s="33">
        <f t="shared" si="83"/>
        <v>60718</v>
      </c>
      <c r="W557" s="37">
        <f>IF(U557&gt;$F$4,$F$4-$E$4,U557-$E$4)</f>
        <v>3</v>
      </c>
      <c r="X557" s="33">
        <f>ROUND(V557+(V557*$J$4*W557),0)</f>
        <v>63450</v>
      </c>
      <c r="Y557" s="36">
        <f t="shared" si="84"/>
        <v>1.0025531914893617</v>
      </c>
      <c r="Z557" s="31">
        <f t="shared" si="85"/>
        <v>162</v>
      </c>
      <c r="AA557" s="35"/>
      <c r="AB557" s="47"/>
      <c r="AC557" s="44"/>
      <c r="AE557" s="9"/>
      <c r="AF557" s="9"/>
      <c r="AG557" s="9"/>
      <c r="AH557" s="9"/>
      <c r="AI557" s="9"/>
      <c r="AJ557" s="9"/>
    </row>
    <row r="558" spans="1:41" s="38" customFormat="1">
      <c r="A558" s="48" t="s">
        <v>966</v>
      </c>
      <c r="B558" s="31" t="s">
        <v>230</v>
      </c>
      <c r="C558" s="31" t="s">
        <v>193</v>
      </c>
      <c r="D558" s="45" t="s">
        <v>967</v>
      </c>
      <c r="E558" s="31"/>
      <c r="F558" s="32" t="s">
        <v>435</v>
      </c>
      <c r="G558" s="32" t="s">
        <v>722</v>
      </c>
      <c r="H558" s="32" t="s">
        <v>205</v>
      </c>
      <c r="I558" s="32" t="s">
        <v>422</v>
      </c>
      <c r="J558" s="32" t="s">
        <v>424</v>
      </c>
      <c r="K558" s="32">
        <v>61150</v>
      </c>
      <c r="L558" s="31">
        <v>2015</v>
      </c>
      <c r="M558" s="31"/>
      <c r="N558" s="31">
        <v>2015</v>
      </c>
      <c r="O558" s="33">
        <v>64402</v>
      </c>
      <c r="P558" s="34" t="s">
        <v>161</v>
      </c>
      <c r="Q558" s="35">
        <f t="shared" si="86"/>
        <v>0</v>
      </c>
      <c r="R558" s="33">
        <f t="shared" si="89"/>
        <v>64402</v>
      </c>
      <c r="S558" s="46">
        <v>62093</v>
      </c>
      <c r="T558" s="36">
        <f t="shared" si="81"/>
        <v>0.96409999999999996</v>
      </c>
      <c r="U558" s="37">
        <f t="shared" si="82"/>
        <v>4</v>
      </c>
      <c r="V558" s="33">
        <f t="shared" si="83"/>
        <v>60718</v>
      </c>
      <c r="W558" s="37">
        <f>IF(U558&gt;$F$4,$F$4-$E$4,U558-$E$4)</f>
        <v>2</v>
      </c>
      <c r="X558" s="33">
        <f>ROUND(V558+(V558*$J$4*W558),0)</f>
        <v>62540</v>
      </c>
      <c r="Y558" s="36">
        <f t="shared" si="84"/>
        <v>0.99285257435241447</v>
      </c>
      <c r="Z558" s="31">
        <f t="shared" si="85"/>
        <v>-447</v>
      </c>
      <c r="AA558" s="35"/>
      <c r="AB558" s="47"/>
      <c r="AC558" s="44"/>
    </row>
    <row r="559" spans="1:41" s="38" customFormat="1">
      <c r="A559" s="48" t="s">
        <v>407</v>
      </c>
      <c r="B559" s="31" t="s">
        <v>230</v>
      </c>
      <c r="C559" s="31" t="s">
        <v>193</v>
      </c>
      <c r="D559" s="45" t="s">
        <v>139</v>
      </c>
      <c r="E559" s="31"/>
      <c r="F559" s="32" t="s">
        <v>435</v>
      </c>
      <c r="G559" s="32" t="s">
        <v>722</v>
      </c>
      <c r="H559" s="32" t="s">
        <v>205</v>
      </c>
      <c r="I559" s="32" t="s">
        <v>421</v>
      </c>
      <c r="J559" s="32" t="s">
        <v>426</v>
      </c>
      <c r="K559" s="32">
        <v>61120</v>
      </c>
      <c r="L559" s="31">
        <v>2002</v>
      </c>
      <c r="M559" s="31"/>
      <c r="N559" s="31">
        <v>1992</v>
      </c>
      <c r="O559" s="33">
        <v>90310</v>
      </c>
      <c r="P559" s="34" t="s">
        <v>161</v>
      </c>
      <c r="Q559" s="35">
        <f t="shared" si="86"/>
        <v>0</v>
      </c>
      <c r="R559" s="33">
        <f t="shared" si="89"/>
        <v>90310</v>
      </c>
      <c r="S559" s="46">
        <v>86485</v>
      </c>
      <c r="T559" s="36">
        <f t="shared" si="81"/>
        <v>0.95760000000000001</v>
      </c>
      <c r="U559" s="37">
        <f t="shared" si="82"/>
        <v>17</v>
      </c>
      <c r="V559" s="33">
        <f t="shared" si="83"/>
        <v>85144</v>
      </c>
      <c r="W559" s="37">
        <f>IF(U559&gt;$F$2,$F$2+(U559-$F$2)/2-$E$2,U559-$E$2)</f>
        <v>6</v>
      </c>
      <c r="X559" s="33">
        <f>ROUND(V559+(V559*$J$2*W559),0)</f>
        <v>90253</v>
      </c>
      <c r="Y559" s="36">
        <f t="shared" si="84"/>
        <v>0.95825069526774731</v>
      </c>
      <c r="Z559" s="31">
        <f t="shared" si="85"/>
        <v>-3768</v>
      </c>
      <c r="AA559" s="35"/>
      <c r="AB559" s="47"/>
      <c r="AC559" s="44"/>
    </row>
    <row r="560" spans="1:41" s="38" customFormat="1">
      <c r="AH560" s="9"/>
      <c r="AI560" s="9"/>
      <c r="AJ560" s="9"/>
      <c r="AK560" s="9"/>
      <c r="AL560" s="9"/>
      <c r="AM560" s="9"/>
      <c r="AN560" s="9"/>
      <c r="AO560" s="9"/>
    </row>
    <row r="561" spans="1:46" s="38" customFormat="1">
      <c r="AP561" s="9"/>
    </row>
    <row r="562" spans="1:46" s="38" customFormat="1"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AD563" s="38"/>
    </row>
    <row r="564" spans="1:46">
      <c r="A564" s="9"/>
      <c r="S564" s="49" t="s">
        <v>1163</v>
      </c>
      <c r="T564" s="50">
        <f>MEDIAN(T10:T560)</f>
        <v>0.91454999999999997</v>
      </c>
      <c r="AD564" s="38"/>
    </row>
    <row r="565" spans="1:46">
      <c r="A565" s="9"/>
      <c r="AD565" s="38"/>
    </row>
    <row r="566" spans="1:46" ht="15.75">
      <c r="A566" s="9"/>
      <c r="O566" s="51"/>
      <c r="S566" s="49"/>
      <c r="AD566" s="38"/>
    </row>
    <row r="567" spans="1:46">
      <c r="AD567" s="38"/>
    </row>
    <row r="568" spans="1:46">
      <c r="AD568" s="38"/>
    </row>
    <row r="569" spans="1:46">
      <c r="AD569" s="38"/>
    </row>
    <row r="570" spans="1:46">
      <c r="AD570" s="38"/>
    </row>
    <row r="571" spans="1:46">
      <c r="AD571" s="38"/>
    </row>
  </sheetData>
  <autoFilter ref="A9:Z559"/>
  <sortState ref="A10:BA557">
    <sortCondition ref="B10:B557"/>
    <sortCondition descending="1" ref="C10:C557"/>
    <sortCondition ref="D10:D557"/>
  </sortState>
  <mergeCells count="1">
    <mergeCell ref="C2:D2"/>
  </mergeCells>
  <phoneticPr fontId="1" type="noConversion"/>
  <printOptions horizontalCentered="1" gridLines="1"/>
  <pageMargins left="0.25" right="0.25" top="0.25" bottom="0.25" header="0.25" footer="0.25"/>
  <pageSetup scale="86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4" sqref="A4"/>
    </sheetView>
  </sheetViews>
  <sheetFormatPr defaultRowHeight="12.75"/>
  <cols>
    <col min="1" max="1" width="158" bestFit="1" customWidth="1"/>
  </cols>
  <sheetData>
    <row r="1" spans="1:1" s="40" customFormat="1" ht="20.25">
      <c r="A1" s="54" t="s">
        <v>1164</v>
      </c>
    </row>
    <row r="2" spans="1:1" ht="48">
      <c r="A2" s="55" t="s">
        <v>1165</v>
      </c>
    </row>
    <row r="3" spans="1:1">
      <c r="A3" s="55"/>
    </row>
    <row r="4" spans="1:1" s="39" customFormat="1" ht="24">
      <c r="A4" s="55" t="s">
        <v>1166</v>
      </c>
    </row>
    <row r="5" spans="1:1" s="39" customFormat="1">
      <c r="A5" s="56"/>
    </row>
    <row r="6" spans="1:1" s="39" customFormat="1" ht="13.5">
      <c r="A6" s="57" t="s">
        <v>1167</v>
      </c>
    </row>
    <row r="7" spans="1:1" s="39" customFormat="1" ht="9.6" customHeight="1">
      <c r="A7" s="58"/>
    </row>
    <row r="8" spans="1:1" ht="13.5">
      <c r="A8" s="59" t="s">
        <v>1168</v>
      </c>
    </row>
    <row r="9" spans="1:1" ht="13.5">
      <c r="A9" s="59" t="s">
        <v>1169</v>
      </c>
    </row>
    <row r="10" spans="1:1" ht="13.5">
      <c r="A10" s="60" t="s">
        <v>1170</v>
      </c>
    </row>
    <row r="11" spans="1:1" s="41" customFormat="1" ht="15.75">
      <c r="A11" s="59" t="s">
        <v>1171</v>
      </c>
    </row>
    <row r="12" spans="1:1" s="41" customFormat="1" ht="27">
      <c r="A12" s="59" t="s">
        <v>1172</v>
      </c>
    </row>
    <row r="13" spans="1:1" s="41" customFormat="1" ht="15.75">
      <c r="A13" s="62" t="s">
        <v>1173</v>
      </c>
    </row>
    <row r="14" spans="1:1" s="41" customFormat="1" ht="15.75">
      <c r="A14" s="61" t="s">
        <v>1174</v>
      </c>
    </row>
    <row r="15" spans="1:1" s="41" customFormat="1" ht="15.75">
      <c r="A15" s="59" t="s">
        <v>488</v>
      </c>
    </row>
    <row r="16" spans="1:1" s="41" customFormat="1" ht="15.75">
      <c r="A16" s="62" t="s">
        <v>1175</v>
      </c>
    </row>
    <row r="17" spans="1:1" s="41" customFormat="1" ht="15.75">
      <c r="A17" s="61" t="s">
        <v>1176</v>
      </c>
    </row>
    <row r="18" spans="1:1" s="41" customFormat="1" ht="15.75">
      <c r="A18" s="42"/>
    </row>
    <row r="19" spans="1:1" s="41" customFormat="1" ht="15.75">
      <c r="A19" s="42"/>
    </row>
    <row r="20" spans="1:1" s="41" customFormat="1" ht="15.75">
      <c r="A20" s="42"/>
    </row>
    <row r="21" spans="1:1" s="41" customFormat="1" ht="15.75"/>
    <row r="22" spans="1:1" s="41" customFormat="1" ht="15.75">
      <c r="A22" s="42"/>
    </row>
    <row r="23" spans="1:1" s="41" customFormat="1" ht="15.75">
      <c r="A23" s="42"/>
    </row>
    <row r="24" spans="1:1" s="41" customFormat="1" ht="15.75">
      <c r="A24" s="42"/>
    </row>
    <row r="25" spans="1:1" s="41" customFormat="1" ht="15.75">
      <c r="A25" s="42"/>
    </row>
    <row r="26" spans="1:1" s="41" customFormat="1" ht="15.75">
      <c r="A26" s="42"/>
    </row>
    <row r="27" spans="1:1" s="41" customFormat="1" ht="15.75">
      <c r="A27" s="42"/>
    </row>
    <row r="28" spans="1:1" s="41" customFormat="1" ht="15.75"/>
    <row r="29" spans="1:1" s="41" customFormat="1" ht="15.75"/>
    <row r="30" spans="1:1" s="41" customFormat="1" ht="15.75"/>
    <row r="31" spans="1:1" s="41" customFormat="1" ht="15.75"/>
    <row r="32" spans="1:1" s="41" customFormat="1" ht="15.75">
      <c r="A32" s="42"/>
    </row>
    <row r="33" spans="1:1" s="41" customFormat="1" ht="15.75"/>
    <row r="34" spans="1:1" s="41" customFormat="1" ht="15.75"/>
    <row r="35" spans="1:1" s="41" customFormat="1" ht="15.75"/>
    <row r="36" spans="1:1" s="41" customFormat="1" ht="15.75">
      <c r="A36" s="42"/>
    </row>
  </sheetData>
  <printOptions horizontalCentered="1"/>
  <pageMargins left="0.25" right="0.25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"/>
    </sheetView>
  </sheetViews>
  <sheetFormatPr defaultColWidth="8.85546875" defaultRowHeight="12.75"/>
  <cols>
    <col min="1" max="1" width="11.42578125" style="65" customWidth="1"/>
    <col min="2" max="2" width="23.85546875" style="65" bestFit="1" customWidth="1"/>
    <col min="3" max="3" width="10.42578125" style="65" bestFit="1" customWidth="1"/>
    <col min="4" max="4" width="9.140625" style="65" bestFit="1" customWidth="1"/>
    <col min="5" max="5" width="23.42578125" style="65" customWidth="1"/>
    <col min="6" max="6" width="19.85546875" style="65" bestFit="1" customWidth="1"/>
    <col min="7" max="7" width="4.5703125" style="65" bestFit="1" customWidth="1"/>
    <col min="8" max="8" width="10.42578125" style="65" bestFit="1" customWidth="1"/>
    <col min="9" max="9" width="11.28515625" style="65" bestFit="1" customWidth="1"/>
    <col min="10" max="16384" width="8.85546875" style="65"/>
  </cols>
  <sheetData>
    <row r="1" spans="1:2">
      <c r="A1" s="65" t="s">
        <v>1192</v>
      </c>
    </row>
    <row r="2" spans="1:2">
      <c r="A2" s="65" t="s">
        <v>1202</v>
      </c>
      <c r="B2" s="65" t="s">
        <v>1203</v>
      </c>
    </row>
    <row r="3" spans="1:2">
      <c r="A3" s="65" t="s">
        <v>1066</v>
      </c>
      <c r="B3" s="65" t="s">
        <v>1181</v>
      </c>
    </row>
    <row r="4" spans="1:2">
      <c r="A4" s="65" t="s">
        <v>1180</v>
      </c>
      <c r="B4" s="65" t="s">
        <v>1197</v>
      </c>
    </row>
    <row r="5" spans="1:2">
      <c r="A5" s="65" t="s">
        <v>1200</v>
      </c>
      <c r="B5" s="65" t="s">
        <v>1201</v>
      </c>
    </row>
    <row r="6" spans="1:2">
      <c r="A6" s="65" t="s">
        <v>1280</v>
      </c>
      <c r="B6" s="65" t="s">
        <v>1279</v>
      </c>
    </row>
    <row r="7" spans="1:2">
      <c r="A7" s="65" t="s">
        <v>1282</v>
      </c>
      <c r="B7" s="65" t="s">
        <v>1281</v>
      </c>
    </row>
    <row r="8" spans="1:2">
      <c r="A8" s="65" t="s">
        <v>1217</v>
      </c>
      <c r="B8" s="65" t="s">
        <v>1216</v>
      </c>
    </row>
    <row r="9" spans="1:2">
      <c r="A9" s="65" t="s">
        <v>1065</v>
      </c>
      <c r="B9" s="65" t="s">
        <v>1179</v>
      </c>
    </row>
    <row r="10" spans="1:2">
      <c r="A10" s="65" t="s">
        <v>1221</v>
      </c>
      <c r="B10" s="65" t="s">
        <v>1222</v>
      </c>
    </row>
    <row r="11" spans="1:2">
      <c r="A11" s="65" t="s">
        <v>1268</v>
      </c>
      <c r="B11" s="65" t="s">
        <v>1269</v>
      </c>
    </row>
    <row r="12" spans="1:2">
      <c r="A12" s="65" t="s">
        <v>1318</v>
      </c>
      <c r="B12" s="65" t="s">
        <v>1319</v>
      </c>
    </row>
    <row r="13" spans="1:2">
      <c r="A13" s="65" t="s">
        <v>1316</v>
      </c>
      <c r="B13" s="65" t="s">
        <v>1317</v>
      </c>
    </row>
    <row r="14" spans="1:2">
      <c r="A14" s="65" t="s">
        <v>1182</v>
      </c>
      <c r="B14" s="65" t="s">
        <v>1196</v>
      </c>
    </row>
    <row r="15" spans="1:2">
      <c r="A15" s="65" t="s">
        <v>1278</v>
      </c>
      <c r="B15" s="65" t="s">
        <v>1277</v>
      </c>
    </row>
    <row r="16" spans="1:2">
      <c r="A16" s="65" t="s">
        <v>1204</v>
      </c>
      <c r="B16" s="65" t="s">
        <v>1205</v>
      </c>
    </row>
    <row r="17" spans="1:2">
      <c r="A17" s="65" t="s">
        <v>1194</v>
      </c>
      <c r="B17" s="65" t="s">
        <v>1195</v>
      </c>
    </row>
    <row r="18" spans="1:2">
      <c r="A18" s="65" t="s">
        <v>1284</v>
      </c>
      <c r="B18" s="65" t="s">
        <v>1283</v>
      </c>
    </row>
    <row r="19" spans="1:2">
      <c r="A19" s="65" t="s">
        <v>1326</v>
      </c>
      <c r="B19" s="65" t="s">
        <v>1325</v>
      </c>
    </row>
    <row r="20" spans="1:2">
      <c r="A20" s="65" t="s">
        <v>1329</v>
      </c>
      <c r="B20" s="65" t="s">
        <v>1330</v>
      </c>
    </row>
  </sheetData>
  <sortState ref="A2:B17">
    <sortCondition ref="B2:B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</vt:lpstr>
      <vt:lpstr>Definitions</vt:lpstr>
      <vt:lpstr>NotInModel</vt:lpstr>
      <vt:lpstr>Definitions!OLE_LINK1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bkusnierz</dc:creator>
  <cp:lastModifiedBy>Spencer</cp:lastModifiedBy>
  <cp:lastPrinted>2017-08-29T22:04:42Z</cp:lastPrinted>
  <dcterms:created xsi:type="dcterms:W3CDTF">2005-06-07T15:54:24Z</dcterms:created>
  <dcterms:modified xsi:type="dcterms:W3CDTF">2018-12-06T21:57:10Z</dcterms:modified>
</cp:coreProperties>
</file>