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D1E2274F-95B5-E642-BED1-F3D2E7805692}" xr6:coauthVersionLast="47" xr6:coauthVersionMax="47" xr10:uidLastSave="{00000000-0000-0000-0000-000000000000}"/>
  <bookViews>
    <workbookView xWindow="0" yWindow="500" windowWidth="28800" windowHeight="17500" xr2:uid="{02D57581-3E2F-8640-9430-32EFB5BAE69B}"/>
  </bookViews>
  <sheets>
    <sheet name="Data Types" sheetId="2" r:id="rId1"/>
    <sheet name="Vehicle" sheetId="1" r:id="rId2"/>
    <sheet name="HOSPI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L14" i="2" s="1"/>
  <c r="K14" i="2"/>
  <c r="J15" i="2"/>
  <c r="K15" i="2"/>
  <c r="J8" i="2"/>
  <c r="K8" i="2"/>
  <c r="J18" i="2"/>
  <c r="K18" i="2"/>
  <c r="J22" i="2"/>
  <c r="K22" i="2"/>
  <c r="J27" i="2"/>
  <c r="K27" i="2"/>
  <c r="J28" i="2"/>
  <c r="K28" i="2"/>
  <c r="J33" i="2"/>
  <c r="K33" i="2"/>
  <c r="J11" i="2"/>
  <c r="K11" i="2"/>
  <c r="J37" i="2"/>
  <c r="K37" i="2"/>
  <c r="J38" i="2"/>
  <c r="K38" i="2"/>
  <c r="J5" i="2"/>
  <c r="K5" i="2"/>
  <c r="J9" i="2"/>
  <c r="K9" i="2"/>
  <c r="J6" i="2"/>
  <c r="K6" i="2"/>
  <c r="J48" i="2"/>
  <c r="K48" i="2"/>
  <c r="J54" i="2"/>
  <c r="K54" i="2"/>
  <c r="J55" i="2"/>
  <c r="K55" i="2"/>
  <c r="J58" i="2"/>
  <c r="K58" i="2"/>
  <c r="J59" i="2"/>
  <c r="K59" i="2"/>
  <c r="J7" i="2"/>
  <c r="K7" i="2"/>
  <c r="J3" i="2"/>
  <c r="K3" i="2"/>
  <c r="J10" i="2"/>
  <c r="K10" i="2"/>
  <c r="R43" i="2"/>
  <c r="R40" i="2"/>
  <c r="R50" i="2"/>
  <c r="R67" i="2"/>
  <c r="J12" i="2"/>
  <c r="K12" i="2"/>
  <c r="K13" i="2"/>
  <c r="J13" i="2"/>
  <c r="L13" i="2" s="1"/>
  <c r="L4" i="1"/>
  <c r="M4" i="1"/>
  <c r="N4" i="1"/>
  <c r="L5" i="1"/>
  <c r="M5" i="1"/>
  <c r="N5" i="1"/>
  <c r="L6" i="1"/>
  <c r="X6" i="1" s="1"/>
  <c r="M6" i="1"/>
  <c r="N6" i="1"/>
  <c r="L7" i="1"/>
  <c r="M7" i="1"/>
  <c r="N7" i="1"/>
  <c r="L8" i="1"/>
  <c r="M8" i="1"/>
  <c r="N8" i="1"/>
  <c r="L9" i="1"/>
  <c r="X9" i="1" s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5" i="1"/>
  <c r="M15" i="1"/>
  <c r="N15" i="1"/>
  <c r="L14" i="1"/>
  <c r="M14" i="1"/>
  <c r="N14" i="1"/>
  <c r="L17" i="1"/>
  <c r="M17" i="1"/>
  <c r="N17" i="1"/>
  <c r="L16" i="1"/>
  <c r="M16" i="1"/>
  <c r="N16" i="1"/>
  <c r="L19" i="1"/>
  <c r="M19" i="1"/>
  <c r="N19" i="1"/>
  <c r="L18" i="1"/>
  <c r="M18" i="1"/>
  <c r="N18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1" i="1"/>
  <c r="M31" i="1"/>
  <c r="N31" i="1"/>
  <c r="L30" i="1"/>
  <c r="M30" i="1"/>
  <c r="N30" i="1"/>
  <c r="L32" i="1"/>
  <c r="M32" i="1"/>
  <c r="N32" i="1"/>
  <c r="L33" i="1"/>
  <c r="X33" i="1" s="1"/>
  <c r="M33" i="1"/>
  <c r="N33" i="1"/>
  <c r="L35" i="1"/>
  <c r="M35" i="1"/>
  <c r="N35" i="1"/>
  <c r="L36" i="1"/>
  <c r="M36" i="1"/>
  <c r="N36" i="1"/>
  <c r="L37" i="1"/>
  <c r="M37" i="1"/>
  <c r="N37" i="1"/>
  <c r="L38" i="1"/>
  <c r="M38" i="1"/>
  <c r="N38" i="1"/>
  <c r="L34" i="1"/>
  <c r="M34" i="1"/>
  <c r="N34" i="1"/>
  <c r="L39" i="1"/>
  <c r="M39" i="1"/>
  <c r="N39" i="1"/>
  <c r="L40" i="1"/>
  <c r="M40" i="1"/>
  <c r="N40" i="1"/>
  <c r="L41" i="1"/>
  <c r="X41" i="1" s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N47" i="1"/>
  <c r="L48" i="1"/>
  <c r="M48" i="1"/>
  <c r="N48" i="1"/>
  <c r="L49" i="1"/>
  <c r="X49" i="1" s="1"/>
  <c r="M49" i="1"/>
  <c r="N49" i="1"/>
  <c r="L50" i="1"/>
  <c r="M50" i="1"/>
  <c r="N50" i="1"/>
  <c r="L51" i="1"/>
  <c r="M51" i="1"/>
  <c r="N51" i="1"/>
  <c r="L52" i="1"/>
  <c r="M52" i="1"/>
  <c r="N52" i="1"/>
  <c r="M3" i="1"/>
  <c r="N3" i="1"/>
  <c r="N2" i="1"/>
  <c r="M2" i="1"/>
  <c r="L2" i="1"/>
  <c r="R60" i="2"/>
  <c r="R64" i="2"/>
  <c r="R66" i="2"/>
  <c r="E5" i="3"/>
  <c r="E6" i="3"/>
  <c r="E7" i="3"/>
  <c r="E8" i="3"/>
  <c r="E9" i="3"/>
  <c r="E10" i="3"/>
  <c r="E11" i="3"/>
  <c r="E12" i="3"/>
  <c r="E4" i="3"/>
  <c r="B2" i="3"/>
  <c r="C5" i="3" s="1"/>
  <c r="A15" i="2"/>
  <c r="A17" i="2"/>
  <c r="A18" i="2"/>
  <c r="A22" i="2"/>
  <c r="A27" i="2"/>
  <c r="A29" i="2"/>
  <c r="A30" i="2"/>
  <c r="A38" i="2"/>
  <c r="A5" i="2"/>
  <c r="A40" i="2"/>
  <c r="A43" i="2"/>
  <c r="A44" i="2"/>
  <c r="A48" i="2"/>
  <c r="A6" i="2"/>
  <c r="A49" i="2"/>
  <c r="A50" i="2"/>
  <c r="A53" i="2"/>
  <c r="A54" i="2"/>
  <c r="A55" i="2"/>
  <c r="A56" i="2"/>
  <c r="A57" i="2"/>
  <c r="A58" i="2"/>
  <c r="A3" i="2"/>
  <c r="A60" i="2"/>
  <c r="A63" i="2"/>
  <c r="A64" i="2"/>
  <c r="A2" i="2"/>
  <c r="A14" i="2"/>
  <c r="A65" i="2"/>
  <c r="A4" i="2"/>
  <c r="A16" i="2"/>
  <c r="A19" i="2"/>
  <c r="A20" i="2"/>
  <c r="A21" i="2"/>
  <c r="A23" i="2"/>
  <c r="A24" i="2"/>
  <c r="A25" i="2"/>
  <c r="A26" i="2"/>
  <c r="A28" i="2"/>
  <c r="A31" i="2"/>
  <c r="A32" i="2"/>
  <c r="A33" i="2"/>
  <c r="A34" i="2"/>
  <c r="A35" i="2"/>
  <c r="A36" i="2"/>
  <c r="A37" i="2"/>
  <c r="A39" i="2"/>
  <c r="A41" i="2"/>
  <c r="A42" i="2"/>
  <c r="A52" i="2"/>
  <c r="A51" i="2"/>
  <c r="A45" i="2"/>
  <c r="A46" i="2"/>
  <c r="A47" i="2"/>
  <c r="A59" i="2"/>
  <c r="A7" i="2"/>
  <c r="A62" i="2"/>
  <c r="A66" i="2"/>
  <c r="A67" i="2"/>
  <c r="A68" i="2"/>
  <c r="A69" i="2"/>
  <c r="A8" i="2"/>
  <c r="A9" i="2"/>
  <c r="A61" i="2"/>
  <c r="A10" i="2"/>
  <c r="A11" i="2"/>
  <c r="A13" i="2"/>
  <c r="R1" i="2"/>
  <c r="R23" i="2"/>
  <c r="R44" i="2"/>
  <c r="R45" i="2"/>
  <c r="R2" i="2"/>
  <c r="R39" i="2"/>
  <c r="R41" i="2"/>
  <c r="R42" i="2"/>
  <c r="R49" i="2"/>
  <c r="R51" i="2"/>
  <c r="R61" i="2"/>
  <c r="R62" i="2"/>
  <c r="R69" i="2"/>
  <c r="R68" i="2"/>
  <c r="R63" i="2"/>
  <c r="L48" i="2" l="1"/>
  <c r="R48" i="2" s="1"/>
  <c r="R47" i="2"/>
  <c r="L59" i="2"/>
  <c r="R59" i="2" s="1"/>
  <c r="L38" i="2"/>
  <c r="L27" i="2"/>
  <c r="R24" i="2" s="1"/>
  <c r="L28" i="2"/>
  <c r="R28" i="2" s="1"/>
  <c r="L10" i="2"/>
  <c r="R10" i="2" s="1"/>
  <c r="L6" i="2"/>
  <c r="L37" i="2"/>
  <c r="R34" i="2" s="1"/>
  <c r="L15" i="2"/>
  <c r="L9" i="2"/>
  <c r="L3" i="2"/>
  <c r="L22" i="2"/>
  <c r="L7" i="2"/>
  <c r="R6" i="2" s="1"/>
  <c r="L54" i="2"/>
  <c r="L5" i="2"/>
  <c r="R37" i="2" s="1"/>
  <c r="L33" i="2"/>
  <c r="R32" i="2" s="1"/>
  <c r="L18" i="2"/>
  <c r="R16" i="2" s="1"/>
  <c r="L58" i="2"/>
  <c r="R57" i="2" s="1"/>
  <c r="L55" i="2"/>
  <c r="L11" i="2"/>
  <c r="L8" i="2"/>
  <c r="R30" i="2"/>
  <c r="R46" i="2"/>
  <c r="R56" i="2"/>
  <c r="R12" i="2"/>
  <c r="J47" i="1"/>
  <c r="M47" i="1" s="1"/>
  <c r="X47" i="1" s="1"/>
  <c r="R15" i="2"/>
  <c r="R65" i="2"/>
  <c r="R53" i="2"/>
  <c r="R52" i="2"/>
  <c r="R36" i="2"/>
  <c r="R29" i="2"/>
  <c r="R31" i="2"/>
  <c r="R11" i="2"/>
  <c r="L3" i="1"/>
  <c r="X3" i="1" s="1"/>
  <c r="X8" i="1"/>
  <c r="X32" i="1"/>
  <c r="X5" i="1"/>
  <c r="X24" i="1"/>
  <c r="X45" i="1"/>
  <c r="X21" i="1"/>
  <c r="X42" i="1"/>
  <c r="X48" i="1"/>
  <c r="X17" i="1"/>
  <c r="X29" i="1"/>
  <c r="X50" i="1"/>
  <c r="X26" i="1"/>
  <c r="X19" i="1"/>
  <c r="X25" i="1"/>
  <c r="X16" i="1"/>
  <c r="X40" i="1"/>
  <c r="X35" i="1"/>
  <c r="X10" i="1"/>
  <c r="X38" i="1"/>
  <c r="X13" i="1"/>
  <c r="X23" i="1"/>
  <c r="X14" i="1"/>
  <c r="X2" i="1"/>
  <c r="X52" i="1"/>
  <c r="X46" i="1"/>
  <c r="X44" i="1"/>
  <c r="X34" i="1"/>
  <c r="X37" i="1"/>
  <c r="X31" i="1"/>
  <c r="X28" i="1"/>
  <c r="X22" i="1"/>
  <c r="X20" i="1"/>
  <c r="X15" i="1"/>
  <c r="X12" i="1"/>
  <c r="X4" i="1"/>
  <c r="X30" i="1"/>
  <c r="X51" i="1"/>
  <c r="X43" i="1"/>
  <c r="X36" i="1"/>
  <c r="X27" i="1"/>
  <c r="X18" i="1"/>
  <c r="X11" i="1"/>
  <c r="X39" i="1"/>
  <c r="X7" i="1"/>
  <c r="C12" i="3"/>
  <c r="C11" i="3"/>
  <c r="C10" i="3"/>
  <c r="C9" i="3"/>
  <c r="C8" i="3"/>
  <c r="C6" i="3"/>
  <c r="C7" i="3"/>
  <c r="C4" i="3"/>
  <c r="W1" i="1"/>
  <c r="R4" i="1"/>
  <c r="R5" i="1"/>
  <c r="R6" i="1"/>
  <c r="R7" i="1"/>
  <c r="R9" i="1"/>
  <c r="R12" i="1"/>
  <c r="R15" i="1"/>
  <c r="R17" i="1"/>
  <c r="R19" i="1"/>
  <c r="R21" i="1"/>
  <c r="R22" i="1"/>
  <c r="R23" i="1"/>
  <c r="R25" i="1"/>
  <c r="R26" i="1"/>
  <c r="R27" i="1"/>
  <c r="R28" i="1"/>
  <c r="R29" i="1"/>
  <c r="R31" i="1"/>
  <c r="R30" i="1"/>
  <c r="R32" i="1"/>
  <c r="R33" i="1"/>
  <c r="R36" i="1"/>
  <c r="R38" i="1"/>
  <c r="R39" i="1"/>
  <c r="R40" i="1"/>
  <c r="R42" i="1"/>
  <c r="R43" i="1"/>
  <c r="R44" i="1"/>
  <c r="R46" i="1"/>
  <c r="R47" i="1"/>
  <c r="R48" i="1"/>
  <c r="R49" i="1"/>
  <c r="R50" i="1"/>
  <c r="R51" i="1"/>
  <c r="R52" i="1"/>
  <c r="R2" i="1"/>
  <c r="Q4" i="1"/>
  <c r="W4" i="1" s="1"/>
  <c r="Q5" i="1"/>
  <c r="W5" i="1" s="1"/>
  <c r="Q6" i="1"/>
  <c r="W6" i="1" s="1"/>
  <c r="Q7" i="1"/>
  <c r="W7" i="1" s="1"/>
  <c r="Q9" i="1"/>
  <c r="W9" i="1" s="1"/>
  <c r="Q12" i="1"/>
  <c r="W12" i="1" s="1"/>
  <c r="Q15" i="1"/>
  <c r="W15" i="1" s="1"/>
  <c r="Q17" i="1"/>
  <c r="W17" i="1" s="1"/>
  <c r="Q19" i="1"/>
  <c r="W19" i="1" s="1"/>
  <c r="Q21" i="1"/>
  <c r="W21" i="1" s="1"/>
  <c r="Q22" i="1"/>
  <c r="W22" i="1" s="1"/>
  <c r="Q23" i="1"/>
  <c r="W23" i="1" s="1"/>
  <c r="Q25" i="1"/>
  <c r="W25" i="1" s="1"/>
  <c r="Q26" i="1"/>
  <c r="W26" i="1" s="1"/>
  <c r="Q27" i="1"/>
  <c r="W27" i="1" s="1"/>
  <c r="Q28" i="1"/>
  <c r="W28" i="1" s="1"/>
  <c r="Q29" i="1"/>
  <c r="W29" i="1" s="1"/>
  <c r="Q31" i="1"/>
  <c r="W31" i="1" s="1"/>
  <c r="Q30" i="1"/>
  <c r="W30" i="1" s="1"/>
  <c r="Q32" i="1"/>
  <c r="W32" i="1" s="1"/>
  <c r="Q33" i="1"/>
  <c r="W33" i="1" s="1"/>
  <c r="Q36" i="1"/>
  <c r="W36" i="1" s="1"/>
  <c r="Q38" i="1"/>
  <c r="W38" i="1" s="1"/>
  <c r="Q39" i="1"/>
  <c r="W39" i="1" s="1"/>
  <c r="Q40" i="1"/>
  <c r="W40" i="1" s="1"/>
  <c r="Q42" i="1"/>
  <c r="W42" i="1" s="1"/>
  <c r="Q43" i="1"/>
  <c r="W43" i="1" s="1"/>
  <c r="Q44" i="1"/>
  <c r="W44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2" i="1"/>
  <c r="W2" i="1" s="1"/>
  <c r="P3" i="1"/>
  <c r="P4" i="1"/>
  <c r="P5" i="1"/>
  <c r="P6" i="1"/>
  <c r="P7" i="1"/>
  <c r="P8" i="1"/>
  <c r="P9" i="1"/>
  <c r="P10" i="1"/>
  <c r="P11" i="1"/>
  <c r="P12" i="1"/>
  <c r="P13" i="1"/>
  <c r="P15" i="1"/>
  <c r="P14" i="1"/>
  <c r="P17" i="1"/>
  <c r="P16" i="1"/>
  <c r="P19" i="1"/>
  <c r="P18" i="1"/>
  <c r="P20" i="1"/>
  <c r="P21" i="1"/>
  <c r="P22" i="1"/>
  <c r="P23" i="1"/>
  <c r="P24" i="1"/>
  <c r="P25" i="1"/>
  <c r="P26" i="1"/>
  <c r="P27" i="1"/>
  <c r="P28" i="1"/>
  <c r="P29" i="1"/>
  <c r="P31" i="1"/>
  <c r="P30" i="1"/>
  <c r="P32" i="1"/>
  <c r="P33" i="1"/>
  <c r="P35" i="1"/>
  <c r="P36" i="1"/>
  <c r="P37" i="1"/>
  <c r="P38" i="1"/>
  <c r="P34" i="1"/>
  <c r="P39" i="1"/>
  <c r="P40" i="1"/>
  <c r="P41" i="1"/>
  <c r="P42" i="1"/>
  <c r="P43" i="1"/>
  <c r="P44" i="1"/>
  <c r="P45" i="1"/>
  <c r="P46" i="1"/>
  <c r="P48" i="1"/>
  <c r="P49" i="1"/>
  <c r="P50" i="1"/>
  <c r="P51" i="1"/>
  <c r="P52" i="1"/>
  <c r="P2" i="1"/>
  <c r="O42" i="1"/>
  <c r="O43" i="1"/>
  <c r="O44" i="1"/>
  <c r="O45" i="1"/>
  <c r="O46" i="1"/>
  <c r="O47" i="1"/>
  <c r="O48" i="1"/>
  <c r="O49" i="1"/>
  <c r="O50" i="1"/>
  <c r="O51" i="1"/>
  <c r="O52" i="1"/>
  <c r="O3" i="1"/>
  <c r="O4" i="1"/>
  <c r="O5" i="1"/>
  <c r="O6" i="1"/>
  <c r="O7" i="1"/>
  <c r="O8" i="1"/>
  <c r="O9" i="1"/>
  <c r="O10" i="1"/>
  <c r="O11" i="1"/>
  <c r="O12" i="1"/>
  <c r="O13" i="1"/>
  <c r="O15" i="1"/>
  <c r="O14" i="1"/>
  <c r="O17" i="1"/>
  <c r="O16" i="1"/>
  <c r="O19" i="1"/>
  <c r="O18" i="1"/>
  <c r="O20" i="1"/>
  <c r="O21" i="1"/>
  <c r="O22" i="1"/>
  <c r="O23" i="1"/>
  <c r="O24" i="1"/>
  <c r="O25" i="1"/>
  <c r="O26" i="1"/>
  <c r="O27" i="1"/>
  <c r="O28" i="1"/>
  <c r="O29" i="1"/>
  <c r="O31" i="1"/>
  <c r="O30" i="1"/>
  <c r="O32" i="1"/>
  <c r="O33" i="1"/>
  <c r="O35" i="1"/>
  <c r="O36" i="1"/>
  <c r="O37" i="1"/>
  <c r="O38" i="1"/>
  <c r="O34" i="1"/>
  <c r="O39" i="1"/>
  <c r="O40" i="1"/>
  <c r="O41" i="1"/>
  <c r="O2" i="1"/>
  <c r="R5" i="2" l="1"/>
  <c r="R3" i="2"/>
  <c r="R7" i="2"/>
  <c r="R21" i="2"/>
  <c r="R22" i="2"/>
  <c r="R4" i="2"/>
  <c r="R33" i="2"/>
  <c r="R18" i="2"/>
  <c r="R54" i="2"/>
  <c r="R55" i="2"/>
  <c r="R13" i="2"/>
  <c r="R14" i="2"/>
  <c r="R38" i="2"/>
  <c r="R9" i="2"/>
  <c r="R17" i="2"/>
  <c r="R26" i="2"/>
  <c r="R27" i="2"/>
  <c r="R8" i="2"/>
  <c r="R19" i="2"/>
  <c r="R20" i="2"/>
  <c r="R35" i="2"/>
  <c r="R25" i="2"/>
  <c r="R58" i="2"/>
  <c r="P47" i="1"/>
  <c r="Q18" i="1"/>
  <c r="Q3" i="1"/>
  <c r="Q11" i="1"/>
  <c r="Q35" i="1"/>
  <c r="R35" i="1" s="1"/>
  <c r="Q10" i="1"/>
  <c r="R10" i="1" s="1"/>
  <c r="Q20" i="1"/>
  <c r="R20" i="1" s="1"/>
  <c r="Q45" i="1"/>
  <c r="R45" i="1" s="1"/>
  <c r="Q13" i="1"/>
  <c r="R13" i="1" s="1"/>
  <c r="Q14" i="1"/>
  <c r="R14" i="1" s="1"/>
  <c r="Q37" i="1"/>
  <c r="R37" i="1" s="1"/>
  <c r="Q41" i="1"/>
  <c r="W41" i="1" s="1"/>
  <c r="Q16" i="1"/>
  <c r="W16" i="1" s="1"/>
  <c r="Q24" i="1"/>
  <c r="W24" i="1" s="1"/>
  <c r="Q8" i="1"/>
  <c r="W8" i="1" s="1"/>
  <c r="Q34" i="1"/>
  <c r="R34" i="1" s="1"/>
  <c r="W35" i="1"/>
  <c r="W14" i="1"/>
  <c r="W18" i="1"/>
  <c r="R18" i="1"/>
  <c r="W11" i="1"/>
  <c r="R11" i="1"/>
  <c r="W3" i="1"/>
  <c r="R3" i="1"/>
  <c r="W13" i="1" l="1"/>
  <c r="W20" i="1"/>
  <c r="W45" i="1"/>
  <c r="W10" i="1"/>
  <c r="W37" i="1"/>
  <c r="R41" i="1"/>
  <c r="R16" i="1"/>
  <c r="R24" i="1"/>
  <c r="R8" i="1"/>
  <c r="W34" i="1"/>
</calcChain>
</file>

<file path=xl/sharedStrings.xml><?xml version="1.0" encoding="utf-8"?>
<sst xmlns="http://schemas.openxmlformats.org/spreadsheetml/2006/main" count="668" uniqueCount="272">
  <si>
    <t>ALCHL_IM</t>
  </si>
  <si>
    <t>ALCOHOL</t>
  </si>
  <si>
    <t>CASENUM</t>
  </si>
  <si>
    <t>CF1</t>
  </si>
  <si>
    <t>CF2</t>
  </si>
  <si>
    <t>CF3</t>
  </si>
  <si>
    <t>DAY_WEEK</t>
  </si>
  <si>
    <t>EVENT1_IM</t>
  </si>
  <si>
    <t>HARM_EV</t>
  </si>
  <si>
    <t>HOUR</t>
  </si>
  <si>
    <t>HOUR_IM</t>
  </si>
  <si>
    <t>INT_HWY</t>
  </si>
  <si>
    <t>LGTCON_IM</t>
  </si>
  <si>
    <t>LGT_COND</t>
  </si>
  <si>
    <t>MANCOL_IM</t>
  </si>
  <si>
    <t>MAN_COLL</t>
  </si>
  <si>
    <t>MAXSEV_IM</t>
  </si>
  <si>
    <t>MAX_SEV</t>
  </si>
  <si>
    <t>MINUTE</t>
  </si>
  <si>
    <t>MINUTE_IM</t>
  </si>
  <si>
    <t>MONTH</t>
  </si>
  <si>
    <t>NO_INJ_IM</t>
  </si>
  <si>
    <t>NUM_INJ</t>
  </si>
  <si>
    <t>PEDS</t>
  </si>
  <si>
    <t>PERMVIT</t>
  </si>
  <si>
    <t>PERNOTMVIT</t>
  </si>
  <si>
    <t>PJ</t>
  </si>
  <si>
    <t>PSU</t>
  </si>
  <si>
    <t>PSUSTRAT</t>
  </si>
  <si>
    <t>PSU_VAR</t>
  </si>
  <si>
    <t>PVH_INVL</t>
  </si>
  <si>
    <t>REGION</t>
  </si>
  <si>
    <t>RELJCT1</t>
  </si>
  <si>
    <t>RELJCT1_IM</t>
  </si>
  <si>
    <t>RELJCT2</t>
  </si>
  <si>
    <t>RELJCT2_IM</t>
  </si>
  <si>
    <t>REL_ROAD</t>
  </si>
  <si>
    <t>SCH_BUS</t>
  </si>
  <si>
    <t>STRATUM</t>
  </si>
  <si>
    <t>TYP_INT</t>
  </si>
  <si>
    <t>URBANICITY</t>
  </si>
  <si>
    <t>VE_FORMS</t>
  </si>
  <si>
    <t>VE_TOTAL</t>
  </si>
  <si>
    <t>WEATHER</t>
  </si>
  <si>
    <t>WEATHER1</t>
  </si>
  <si>
    <t>WEATHER2</t>
  </si>
  <si>
    <t>WEATHR_IM</t>
  </si>
  <si>
    <t>WEIGHT</t>
  </si>
  <si>
    <t>WKDY_IM</t>
  </si>
  <si>
    <t>WRK_ZONE</t>
  </si>
  <si>
    <t>YEAR</t>
  </si>
  <si>
    <t xml:space="preserve"> Feature </t>
  </si>
  <si>
    <t xml:space="preserve"> Meaning </t>
  </si>
  <si>
    <t xml:space="preserve"> Number of Values </t>
  </si>
  <si>
    <t xml:space="preserve"> Number of Missing Values </t>
  </si>
  <si>
    <t xml:space="preserve"> Notes </t>
  </si>
  <si>
    <t>Values Signifying ''Missing''</t>
  </si>
  <si>
    <t>Number of persons not in motor vehicles</t>
  </si>
  <si>
    <t>Number of Persons Not in Motor Vehicles in Transport </t>
  </si>
  <si>
    <t>Number of vehicles in crash</t>
  </si>
  <si>
    <t>Number of Motor Vehicles in Transport </t>
  </si>
  <si>
    <t>Continuous, Categorical, Count, Mixed, Transfer, or Drop</t>
  </si>
  <si>
    <t>Count</t>
  </si>
  <si>
    <t>Number of Parked/Working Vehicles in the Crash </t>
  </si>
  <si>
    <t>Number of Persons in Motor Vehicles in Transport </t>
  </si>
  <si>
    <t>Categorical</t>
  </si>
  <si>
    <t>DAY_WEEK Imputed</t>
  </si>
  <si>
    <t>First Harmful Event </t>
  </si>
  <si>
    <t>HARM_EV Imputed</t>
  </si>
  <si>
    <t>Manner of Collision of the First Harmful Event </t>
  </si>
  <si>
    <t>MAN_COLL Imputed</t>
  </si>
  <si>
    <t>Relation to Junction-Within Interchange Area </t>
  </si>
  <si>
    <t>RELJCT1 Imputed</t>
  </si>
  <si>
    <t>Relation to Junction-Specific Location </t>
  </si>
  <si>
    <t>RELJCT2 Imputed</t>
  </si>
  <si>
    <t>Type of Intersection </t>
  </si>
  <si>
    <t>Relation to Trafficway </t>
  </si>
  <si>
    <t>Work Zone</t>
  </si>
  <si>
    <t>Light Condition</t>
  </si>
  <si>
    <t>LGT_COND Imputed</t>
  </si>
  <si>
    <t>WEATHER Imputed</t>
  </si>
  <si>
    <t>Interstate Highway</t>
  </si>
  <si>
    <t>Maximum Severity in Crash</t>
  </si>
  <si>
    <t>MAX_SEV Imputed</t>
  </si>
  <si>
    <t>Derived Data Element</t>
  </si>
  <si>
    <t>Number Injured in Crash</t>
  </si>
  <si>
    <t>Change 98 to 0; derived data element</t>
  </si>
  <si>
    <t>NUM_INJ Imputed</t>
  </si>
  <si>
    <t>Alcohol Involved in Crash </t>
  </si>
  <si>
    <t>ALCOHOL Imputed</t>
  </si>
  <si>
    <t>Discontinued</t>
  </si>
  <si>
    <t>Transfer</t>
  </si>
  <si>
    <t>Drop</t>
  </si>
  <si>
    <t>Case weight</t>
  </si>
  <si>
    <t/>
  </si>
  <si>
    <t xml:space="preserve">        ['ALCOHOL',[9]],</t>
  </si>
  <si>
    <t xml:space="preserve">        ['DAY_WEEK',[9]],</t>
  </si>
  <si>
    <t xml:space="preserve">        ['HARM_EV',[98,99]],</t>
  </si>
  <si>
    <t xml:space="preserve">        ['HOUR',[99]],</t>
  </si>
  <si>
    <t xml:space="preserve">        ['INT_HWY',[9]],</t>
  </si>
  <si>
    <t xml:space="preserve">        ['LGT_COND',[8,9]],</t>
  </si>
  <si>
    <t xml:space="preserve">        ['MAN_COLL',[98,99]],</t>
  </si>
  <si>
    <t xml:space="preserve">        ['MAX_SEV',[9]],</t>
  </si>
  <si>
    <t xml:space="preserve">        ['MINUTE',[99]],</t>
  </si>
  <si>
    <t xml:space="preserve">        ['NUM_INJ',[99]],</t>
  </si>
  <si>
    <t xml:space="preserve">        ['RELJCT1',[8,9]],</t>
  </si>
  <si>
    <t xml:space="preserve">        ['RELJCT2',[98,99]],</t>
  </si>
  <si>
    <t xml:space="preserve">        ['REL_ROAD',[98,99]],</t>
  </si>
  <si>
    <t xml:space="preserve">        ['TYP_INT',[98,99]],</t>
  </si>
  <si>
    <t xml:space="preserve">        ['WEATHER',[98,99]],</t>
  </si>
  <si>
    <t>Number of Samples signified as "Missing"</t>
  </si>
  <si>
    <t>AGE_IM</t>
  </si>
  <si>
    <t>AIR_BAG</t>
  </si>
  <si>
    <t>ALC_RES</t>
  </si>
  <si>
    <t>ALC_STATUS</t>
  </si>
  <si>
    <t>ATST_TYP</t>
  </si>
  <si>
    <t>BODY_TYP</t>
  </si>
  <si>
    <t>DRUGRES1</t>
  </si>
  <si>
    <t>DRUGRES2</t>
  </si>
  <si>
    <t>DRUGRES3</t>
  </si>
  <si>
    <t>DRUGS</t>
  </si>
  <si>
    <t>DRUGTST1</t>
  </si>
  <si>
    <t>DRUGTST2</t>
  </si>
  <si>
    <t>DRUGTST3</t>
  </si>
  <si>
    <t>DSTATUS</t>
  </si>
  <si>
    <t>EJECT_IM</t>
  </si>
  <si>
    <t>EMER_USE</t>
  </si>
  <si>
    <t>FIRE_EXP</t>
  </si>
  <si>
    <t>HELM_MIS</t>
  </si>
  <si>
    <t>HELM_USE</t>
  </si>
  <si>
    <t>HOSPITAL</t>
  </si>
  <si>
    <t>ICFINALBODY</t>
  </si>
  <si>
    <t>IMPACT1</t>
  </si>
  <si>
    <t>INJSEV_IM</t>
  </si>
  <si>
    <t>LOCATION</t>
  </si>
  <si>
    <t>MAKE</t>
  </si>
  <si>
    <t>MAK_MOD</t>
  </si>
  <si>
    <t>MOD_YEAR</t>
  </si>
  <si>
    <t>PERALCH_IM</t>
  </si>
  <si>
    <t>PER_NO</t>
  </si>
  <si>
    <t>PER_TYP</t>
  </si>
  <si>
    <t>P_SF1</t>
  </si>
  <si>
    <t>P_SF2</t>
  </si>
  <si>
    <t>P_SF3</t>
  </si>
  <si>
    <t>REST_MIS</t>
  </si>
  <si>
    <t>REST_USE</t>
  </si>
  <si>
    <t>ROLLOVER</t>
  </si>
  <si>
    <t>SEAT_IM</t>
  </si>
  <si>
    <t>SEX_IM</t>
  </si>
  <si>
    <t>SPEC_USE</t>
  </si>
  <si>
    <t>STR_VEH</t>
  </si>
  <si>
    <t>TOW_VEH</t>
  </si>
  <si>
    <t>VEH_NO</t>
  </si>
  <si>
    <t>VPICBODYCLASS</t>
  </si>
  <si>
    <t>VPICMAKE</t>
  </si>
  <si>
    <t>VPICMODEL</t>
  </si>
  <si>
    <t>Age, imputed</t>
  </si>
  <si>
    <t>Air bag</t>
  </si>
  <si>
    <t>Alcohol test result</t>
  </si>
  <si>
    <t>Alcohol test status</t>
  </si>
  <si>
    <t>Alcohol test type</t>
  </si>
  <si>
    <t>Vehicle body type</t>
  </si>
  <si>
    <t xml:space="preserve">Casenumber </t>
  </si>
  <si>
    <t>Unknowable</t>
  </si>
  <si>
    <t>Drug test result</t>
  </si>
  <si>
    <t>Notes</t>
  </si>
  <si>
    <t>Drug test type</t>
  </si>
  <si>
    <t>Drug involvement</t>
  </si>
  <si>
    <t>Drug test status</t>
  </si>
  <si>
    <t>Ejection</t>
  </si>
  <si>
    <t>Was this vehicle engaged in emergency use?</t>
  </si>
  <si>
    <t>Fire occurrence</t>
  </si>
  <si>
    <t>First harmful event</t>
  </si>
  <si>
    <t>Imputed as EVENT1_IM</t>
  </si>
  <si>
    <t>AGE</t>
  </si>
  <si>
    <t>DRINKING</t>
  </si>
  <si>
    <t>EJECTION</t>
  </si>
  <si>
    <t>INJ_SEV</t>
  </si>
  <si>
    <t>SEAT_POS</t>
  </si>
  <si>
    <t>SEX</t>
  </si>
  <si>
    <t>Age</t>
  </si>
  <si>
    <t>Ejection, Imputed</t>
  </si>
  <si>
    <t>Helmet Misuse</t>
  </si>
  <si>
    <t>Helmet use</t>
  </si>
  <si>
    <t>How taken to hospital</t>
  </si>
  <si>
    <t>Hour</t>
  </si>
  <si>
    <t>Final stage body class</t>
  </si>
  <si>
    <t>Area of impact</t>
  </si>
  <si>
    <t>Injury Severity</t>
  </si>
  <si>
    <t>INJ_SEV imputed</t>
  </si>
  <si>
    <t>Type of location</t>
  </si>
  <si>
    <t>Manufacturer</t>
  </si>
  <si>
    <t>Too many categories</t>
  </si>
  <si>
    <t>Make and model code</t>
  </si>
  <si>
    <t>Unknowable from phone; knowable from car.</t>
  </si>
  <si>
    <t>Minute</t>
  </si>
  <si>
    <t>Useless</t>
  </si>
  <si>
    <t>Model year</t>
  </si>
  <si>
    <t>Month</t>
  </si>
  <si>
    <t>Alcohol involvement</t>
  </si>
  <si>
    <t>Person number in accident</t>
  </si>
  <si>
    <t>Person type</t>
  </si>
  <si>
    <t>Police jurisdiction number</t>
  </si>
  <si>
    <t>Primary Sampling Unit</t>
  </si>
  <si>
    <t>PSU Stratum</t>
  </si>
  <si>
    <t>PSU for Variance Estimation</t>
  </si>
  <si>
    <t>Region</t>
  </si>
  <si>
    <t>Use</t>
  </si>
  <si>
    <t>Restraint System Misuse</t>
  </si>
  <si>
    <t>Restraint System Use</t>
  </si>
  <si>
    <t>Rollover</t>
  </si>
  <si>
    <t>School bus</t>
  </si>
  <si>
    <t>SEAT_POS Imputed</t>
  </si>
  <si>
    <t>Seating Position</t>
  </si>
  <si>
    <t>Sex</t>
  </si>
  <si>
    <t>Sex Imputed</t>
  </si>
  <si>
    <t>Vehicle being used for some special purpose, like electronic ride hailing</t>
  </si>
  <si>
    <t>Category in a different program</t>
  </si>
  <si>
    <t>Irrelevant</t>
  </si>
  <si>
    <t>Vehicle Number of Motor Vehicle Striking Non-Motorist </t>
  </si>
  <si>
    <t>Did it have a trailer?</t>
  </si>
  <si>
    <t>Urban?</t>
  </si>
  <si>
    <t>Vehicle number, to correlate with the Vehicle file</t>
  </si>
  <si>
    <t>Number of MVIT involved in crash</t>
  </si>
  <si>
    <t>Statistical weight</t>
  </si>
  <si>
    <t>Use for correlation</t>
  </si>
  <si>
    <t>Use to correlate; VEH_NO = 0 for non-motor vehicle occupants</t>
  </si>
  <si>
    <t>Motor vehicle occupants are PER_TYPE = 1, 2, 3, 9.  Non-motor vehicle occupants are PER_TYPE = 4, 5, 6, 7, 8, 10, 11, 12, 13, or 19</t>
  </si>
  <si>
    <t xml:space="preserve">Use.  Geographic area.  </t>
  </si>
  <si>
    <t>Unknowable, put 23052 pedestrians in "0"</t>
  </si>
  <si>
    <t>Unknowable from phone; knowable from car.  Imputed in Vehicle as IMPACT1_IM</t>
  </si>
  <si>
    <t>Use.  Put 23052 pedestrians in "0".</t>
  </si>
  <si>
    <t>Unknowable; have 23052 pedestrians as "8.'</t>
  </si>
  <si>
    <t>Knowable?  Put 23052 pedestrians in "0."</t>
  </si>
  <si>
    <t>Unknowable.  Put 23052 pedestrians in '8'</t>
  </si>
  <si>
    <t>Continuous</t>
  </si>
  <si>
    <t>Ground truth; follow binning from Accident</t>
  </si>
  <si>
    <t>Use; follow binning from Accident.</t>
  </si>
  <si>
    <t>Also in Accident or Vehicle</t>
  </si>
  <si>
    <t>Vehicle</t>
  </si>
  <si>
    <t>Both</t>
  </si>
  <si>
    <t>Accident</t>
  </si>
  <si>
    <t>Unknown Values</t>
  </si>
  <si>
    <t>Imputed elsewhere</t>
  </si>
  <si>
    <t>Imputed as PERALCH_IM</t>
  </si>
  <si>
    <t>None</t>
  </si>
  <si>
    <t>Copy from Vehicle work</t>
  </si>
  <si>
    <t>Use MDLYR_IM; put in bins, with pedestrians as a bin.</t>
  </si>
  <si>
    <t>Imputed in Vehicle as BDYTYP_IM</t>
  </si>
  <si>
    <t>Imputed in Vehicle as IMPACT1_IM</t>
  </si>
  <si>
    <t>Imputed in Vehicle as MDLYR_IM</t>
  </si>
  <si>
    <t>---</t>
  </si>
  <si>
    <t>New in 2020</t>
  </si>
  <si>
    <t>New in 2019</t>
  </si>
  <si>
    <t>Use?</t>
  </si>
  <si>
    <t>Yes</t>
  </si>
  <si>
    <t>Yes, for correlation with other datasets</t>
  </si>
  <si>
    <t>Yes, for target variable</t>
  </si>
  <si>
    <t>Repeat</t>
  </si>
  <si>
    <t>Not Transported</t>
  </si>
  <si>
    <t>EMS Air</t>
  </si>
  <si>
    <t>Law Enforcement</t>
  </si>
  <si>
    <t>EMS Unknown Mode</t>
  </si>
  <si>
    <t>Transported Unknown Source</t>
  </si>
  <si>
    <t>EMS Ground</t>
  </si>
  <si>
    <t>Other</t>
  </si>
  <si>
    <t>Not Reported</t>
  </si>
  <si>
    <t>Reported as Unknown</t>
  </si>
  <si>
    <t>Use for Imputation?</t>
  </si>
  <si>
    <t>No</t>
  </si>
  <si>
    <t>Repeat from Accident</t>
  </si>
  <si>
    <t>Unknown Signifiers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</si>
</sst>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Times New Roman"/>
      <family val="1"/>
    </font>
    <font>
      <b/>
      <i/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3548-855B-9B4D-A36F-7FAC2BE30587}">
  <dimension ref="A1:R97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baseColWidth="10" defaultRowHeight="16" x14ac:dyDescent="0.2"/>
  <cols>
    <col min="1" max="3" width="16.33203125" customWidth="1"/>
    <col min="4" max="4" width="8.83203125" customWidth="1"/>
    <col min="5" max="5" width="42.83203125" customWidth="1"/>
    <col min="6" max="6" width="16.33203125" customWidth="1"/>
    <col min="7" max="7" width="22.6640625" customWidth="1"/>
    <col min="8" max="8" width="10" customWidth="1"/>
    <col min="9" max="9" width="10.83203125" customWidth="1"/>
    <col min="10" max="11" width="8.83203125" customWidth="1"/>
    <col min="12" max="12" width="23.33203125" customWidth="1"/>
    <col min="13" max="13" width="22.6640625" customWidth="1"/>
    <col min="14" max="16" width="17.1640625" customWidth="1"/>
    <col min="17" max="17" width="13.83203125" customWidth="1"/>
    <col min="18" max="18" width="12.83203125" customWidth="1"/>
  </cols>
  <sheetData>
    <row r="1" spans="1:18" x14ac:dyDescent="0.2">
      <c r="B1" t="s">
        <v>51</v>
      </c>
      <c r="C1" t="s">
        <v>268</v>
      </c>
      <c r="D1" t="s">
        <v>254</v>
      </c>
      <c r="E1" t="s">
        <v>52</v>
      </c>
      <c r="F1" t="s">
        <v>53</v>
      </c>
      <c r="G1" t="s">
        <v>54</v>
      </c>
      <c r="H1" s="9" t="s">
        <v>271</v>
      </c>
      <c r="I1" s="9"/>
      <c r="J1" s="9"/>
      <c r="K1" s="8"/>
      <c r="L1" s="8"/>
      <c r="M1" t="s">
        <v>61</v>
      </c>
      <c r="N1" t="s">
        <v>165</v>
      </c>
      <c r="O1" t="s">
        <v>238</v>
      </c>
      <c r="P1" t="s">
        <v>242</v>
      </c>
      <c r="R1" t="str">
        <f t="shared" ref="R1" si="0">_xlfn.TEXTJOIN(" | ", FALSE, B1:P1)</f>
        <v xml:space="preserve"> Feature  | Use for Imputation? | Use? |  Meaning  |  Number of Values  |  Number of Missing Values  | Unknown Signifiers |  |  |  |  | Continuous, Categorical, Count, Mixed, Transfer, or Drop | Notes | Also in Accident or Vehicle | Unknown Values</v>
      </c>
    </row>
    <row r="2" spans="1:18" ht="19" x14ac:dyDescent="0.25">
      <c r="A2" t="str">
        <f t="shared" ref="A2:A11" si="1">_xlfn.CONCAT("        '", B2, "',")</f>
        <v xml:space="preserve">        'AGE_IM',</v>
      </c>
      <c r="B2" s="1" t="s">
        <v>111</v>
      </c>
      <c r="C2" s="1" t="s">
        <v>255</v>
      </c>
      <c r="D2" s="1" t="s">
        <v>269</v>
      </c>
      <c r="E2" s="5" t="s">
        <v>156</v>
      </c>
      <c r="F2" s="5">
        <v>116</v>
      </c>
      <c r="G2">
        <v>0</v>
      </c>
      <c r="L2" s="5"/>
      <c r="M2" s="5" t="s">
        <v>92</v>
      </c>
      <c r="N2" s="5" t="s">
        <v>243</v>
      </c>
      <c r="R2" t="str">
        <f t="shared" ref="R2:R33" si="2">_xlfn.TEXTJOIN(" | ", FALSE, B2:P2)</f>
        <v xml:space="preserve">AGE_IM | Yes | No | Age, imputed | 116 | 0 |  |  |  |  |  | Drop | Imputed elsewhere |  | </v>
      </c>
    </row>
    <row r="3" spans="1:18" ht="19" x14ac:dyDescent="0.25">
      <c r="A3" t="str">
        <f t="shared" si="1"/>
        <v xml:space="preserve">        'SEX_IM',</v>
      </c>
      <c r="B3" s="1" t="s">
        <v>148</v>
      </c>
      <c r="C3" s="1" t="s">
        <v>255</v>
      </c>
      <c r="D3" s="1" t="s">
        <v>269</v>
      </c>
      <c r="E3" s="1" t="s">
        <v>215</v>
      </c>
      <c r="F3" s="5">
        <v>2</v>
      </c>
      <c r="G3">
        <v>0</v>
      </c>
      <c r="J3" s="5" t="str">
        <f>IF(ISBLANK(H3),"",_xlfn.CONCAT(H3,","))</f>
        <v/>
      </c>
      <c r="K3" s="5" t="str">
        <f>IF(ISBLANK(I3),"",_xlfn.CONCAT(I3,","))</f>
        <v/>
      </c>
      <c r="L3" t="str">
        <f>_xlfn.CONCAT("        '", B3,"': [", J3,K3,"],")</f>
        <v xml:space="preserve">        'SEX_IM': [],</v>
      </c>
      <c r="M3" s="5" t="s">
        <v>65</v>
      </c>
      <c r="N3" t="s">
        <v>207</v>
      </c>
      <c r="P3" t="s">
        <v>245</v>
      </c>
      <c r="R3" t="str">
        <f t="shared" si="2"/>
        <v>SEX_IM | Yes | No | Sex Imputed | 2 | 0 |  |  |  |  |         'SEX_IM': [], | Categorical | Use |  | None</v>
      </c>
    </row>
    <row r="4" spans="1:18" ht="19" x14ac:dyDescent="0.25">
      <c r="A4" t="str">
        <f t="shared" si="1"/>
        <v xml:space="preserve">        'AGE',</v>
      </c>
      <c r="B4" s="1" t="s">
        <v>174</v>
      </c>
      <c r="C4" s="1" t="s">
        <v>255</v>
      </c>
      <c r="D4" s="1" t="s">
        <v>255</v>
      </c>
      <c r="E4" t="s">
        <v>180</v>
      </c>
      <c r="F4" s="5">
        <v>118</v>
      </c>
      <c r="G4" s="5">
        <v>0</v>
      </c>
      <c r="H4" s="5">
        <v>998</v>
      </c>
      <c r="I4" s="5">
        <v>999</v>
      </c>
      <c r="J4" s="5"/>
      <c r="K4" s="5"/>
      <c r="M4" s="5" t="s">
        <v>91</v>
      </c>
      <c r="N4" t="s">
        <v>163</v>
      </c>
      <c r="R4" t="str">
        <f t="shared" si="2"/>
        <v xml:space="preserve">AGE | Yes | Yes | Age | 118 | 0 | 998 | 999 |  |  |  | Transfer | Unknowable |  | </v>
      </c>
    </row>
    <row r="5" spans="1:18" ht="19" x14ac:dyDescent="0.25">
      <c r="A5" t="str">
        <f t="shared" si="1"/>
        <v xml:space="preserve">        'LOCATION',</v>
      </c>
      <c r="B5" s="1" t="s">
        <v>134</v>
      </c>
      <c r="C5" s="1" t="s">
        <v>255</v>
      </c>
      <c r="D5" s="1" t="s">
        <v>255</v>
      </c>
      <c r="E5" s="1" t="s">
        <v>190</v>
      </c>
      <c r="F5" s="5">
        <v>19</v>
      </c>
      <c r="G5" s="5">
        <v>0</v>
      </c>
      <c r="H5" s="5">
        <v>98</v>
      </c>
      <c r="I5" s="5">
        <v>99</v>
      </c>
      <c r="J5" s="5" t="str">
        <f t="shared" ref="J5:J15" si="3">IF(ISBLANK(H5),"",_xlfn.CONCAT(H5,","))</f>
        <v>98,</v>
      </c>
      <c r="K5" s="5" t="str">
        <f t="shared" ref="K5:K15" si="4">IF(ISBLANK(I5),"",_xlfn.CONCAT(I5,","))</f>
        <v>99,</v>
      </c>
      <c r="L5" t="str">
        <f t="shared" ref="L5:L11" si="5">_xlfn.CONCAT("        '", B5,"': [", J5,K5,"],")</f>
        <v xml:space="preserve">        'LOCATION': [98,99,],</v>
      </c>
      <c r="M5" s="5" t="s">
        <v>65</v>
      </c>
      <c r="N5" t="s">
        <v>194</v>
      </c>
      <c r="R5" t="str">
        <f t="shared" si="2"/>
        <v xml:space="preserve">LOCATION | Yes | Yes | Type of location | 19 | 0 | 98 | 99 | 98, | 99, |         'LOCATION': [98,99,], | Categorical | Unknowable from phone; knowable from car. |  | </v>
      </c>
    </row>
    <row r="6" spans="1:18" ht="19" x14ac:dyDescent="0.25">
      <c r="A6" t="str">
        <f t="shared" si="1"/>
        <v xml:space="preserve">        'PER_TYP',</v>
      </c>
      <c r="B6" s="1" t="s">
        <v>140</v>
      </c>
      <c r="C6" s="1" t="s">
        <v>255</v>
      </c>
      <c r="D6" s="1" t="s">
        <v>255</v>
      </c>
      <c r="E6" s="1" t="s">
        <v>201</v>
      </c>
      <c r="F6" s="5">
        <v>13</v>
      </c>
      <c r="G6" s="5">
        <v>0</v>
      </c>
      <c r="H6" s="5"/>
      <c r="I6" s="5"/>
      <c r="J6" s="5" t="str">
        <f t="shared" si="3"/>
        <v/>
      </c>
      <c r="K6" s="5" t="str">
        <f t="shared" si="4"/>
        <v/>
      </c>
      <c r="L6" t="str">
        <f t="shared" si="5"/>
        <v xml:space="preserve">        'PER_TYP': [],</v>
      </c>
      <c r="M6" s="5" t="s">
        <v>65</v>
      </c>
      <c r="N6" t="s">
        <v>227</v>
      </c>
      <c r="P6" t="s">
        <v>245</v>
      </c>
      <c r="R6" t="str">
        <f t="shared" si="2"/>
        <v>PER_TYP | Yes | Yes | Person type | 13 | 0 |  |  |  |  |         'PER_TYP': [], | Categorical | Motor vehicle occupants are PER_TYPE = 1, 2, 3, 9.  Non-motor vehicle occupants are PER_TYPE = 4, 5, 6, 7, 8, 10, 11, 12, 13, or 19 |  | None</v>
      </c>
    </row>
    <row r="7" spans="1:18" ht="19" x14ac:dyDescent="0.25">
      <c r="A7" t="str">
        <f t="shared" si="1"/>
        <v xml:space="preserve">        'SEX',</v>
      </c>
      <c r="B7" s="1" t="s">
        <v>179</v>
      </c>
      <c r="C7" s="1" t="s">
        <v>255</v>
      </c>
      <c r="D7" s="1" t="s">
        <v>255</v>
      </c>
      <c r="E7" s="1" t="s">
        <v>214</v>
      </c>
      <c r="F7" s="5">
        <v>4</v>
      </c>
      <c r="G7">
        <v>0</v>
      </c>
      <c r="H7">
        <v>8</v>
      </c>
      <c r="I7">
        <v>9</v>
      </c>
      <c r="J7" s="5" t="str">
        <f t="shared" si="3"/>
        <v>8,</v>
      </c>
      <c r="K7" s="5" t="str">
        <f t="shared" si="4"/>
        <v>9,</v>
      </c>
      <c r="L7" t="str">
        <f t="shared" si="5"/>
        <v xml:space="preserve">        'SEX': [8,9,],</v>
      </c>
      <c r="M7" s="5" t="s">
        <v>92</v>
      </c>
      <c r="N7" s="5" t="s">
        <v>243</v>
      </c>
      <c r="R7" t="str">
        <f t="shared" si="2"/>
        <v xml:space="preserve">SEX | Yes | Yes | Sex | 4 | 0 | 8 | 9 | 8, | 9, |         'SEX': [8,9,], | Drop | Imputed elsewhere |  | </v>
      </c>
    </row>
    <row r="8" spans="1:18" ht="19" x14ac:dyDescent="0.25">
      <c r="A8" t="str">
        <f t="shared" si="1"/>
        <v xml:space="preserve">        'CASENUM',</v>
      </c>
      <c r="B8" s="1" t="s">
        <v>2</v>
      </c>
      <c r="C8" s="1" t="s">
        <v>255</v>
      </c>
      <c r="D8" s="1" t="s">
        <v>256</v>
      </c>
      <c r="E8" s="5" t="s">
        <v>162</v>
      </c>
      <c r="F8" s="5">
        <v>258982</v>
      </c>
      <c r="G8" s="5">
        <v>0</v>
      </c>
      <c r="H8" s="5"/>
      <c r="I8" s="5"/>
      <c r="J8" s="5" t="str">
        <f t="shared" si="3"/>
        <v/>
      </c>
      <c r="K8" s="5" t="str">
        <f t="shared" si="4"/>
        <v/>
      </c>
      <c r="L8" t="str">
        <f t="shared" si="5"/>
        <v xml:space="preserve">        'CASENUM': [],</v>
      </c>
      <c r="M8" s="5" t="s">
        <v>65</v>
      </c>
      <c r="N8" t="s">
        <v>163</v>
      </c>
      <c r="R8" t="str">
        <f t="shared" si="2"/>
        <v xml:space="preserve">CASENUM | Yes | Yes, for correlation with other datasets | Casenumber  | 258982 | 0 |  |  |  |  |         'CASENUM': [], | Categorical | Unknowable |  | </v>
      </c>
    </row>
    <row r="9" spans="1:18" ht="19" x14ac:dyDescent="0.25">
      <c r="A9" t="str">
        <f t="shared" si="1"/>
        <v xml:space="preserve">        'PER_NO',</v>
      </c>
      <c r="B9" s="1" t="s">
        <v>139</v>
      </c>
      <c r="C9" s="1" t="s">
        <v>255</v>
      </c>
      <c r="D9" s="1" t="s">
        <v>256</v>
      </c>
      <c r="E9" s="1" t="s">
        <v>200</v>
      </c>
      <c r="F9" s="5">
        <v>75</v>
      </c>
      <c r="G9" s="5">
        <v>0</v>
      </c>
      <c r="H9" s="5"/>
      <c r="I9" s="5"/>
      <c r="J9" s="5" t="str">
        <f t="shared" si="3"/>
        <v/>
      </c>
      <c r="K9" s="5" t="str">
        <f t="shared" si="4"/>
        <v/>
      </c>
      <c r="L9" t="str">
        <f t="shared" si="5"/>
        <v xml:space="preserve">        'PER_NO': [],</v>
      </c>
      <c r="M9" s="5" t="s">
        <v>91</v>
      </c>
      <c r="N9" t="s">
        <v>225</v>
      </c>
      <c r="R9" t="str">
        <f t="shared" si="2"/>
        <v xml:space="preserve">PER_NO | Yes | Yes, for correlation with other datasets | Person number in accident | 75 | 0 |  |  |  |  |         'PER_NO': [], | Transfer | Use for correlation |  | </v>
      </c>
    </row>
    <row r="10" spans="1:18" ht="19" x14ac:dyDescent="0.25">
      <c r="A10" t="str">
        <f t="shared" si="1"/>
        <v xml:space="preserve">        'VEH_NO',</v>
      </c>
      <c r="B10" s="1" t="s">
        <v>152</v>
      </c>
      <c r="C10" s="1" t="s">
        <v>255</v>
      </c>
      <c r="D10" s="1" t="s">
        <v>256</v>
      </c>
      <c r="E10" s="1" t="s">
        <v>222</v>
      </c>
      <c r="F10">
        <v>16</v>
      </c>
      <c r="G10">
        <v>0</v>
      </c>
      <c r="J10" s="5" t="str">
        <f t="shared" si="3"/>
        <v/>
      </c>
      <c r="K10" s="5" t="str">
        <f t="shared" si="4"/>
        <v/>
      </c>
      <c r="L10" t="str">
        <f t="shared" si="5"/>
        <v xml:space="preserve">        'VEH_NO': [],</v>
      </c>
      <c r="M10" s="5" t="s">
        <v>91</v>
      </c>
      <c r="N10" t="s">
        <v>226</v>
      </c>
      <c r="O10" t="s">
        <v>239</v>
      </c>
      <c r="R10" t="str">
        <f t="shared" si="2"/>
        <v xml:space="preserve">VEH_NO | Yes | Yes, for correlation with other datasets | Vehicle number, to correlate with the Vehicle file | 16 | 0 |  |  |  |  |         'VEH_NO': [], | Transfer | Use to correlate; VEH_NO = 0 for non-motor vehicle occupants | Vehicle | </v>
      </c>
    </row>
    <row r="11" spans="1:18" ht="19" x14ac:dyDescent="0.25">
      <c r="A11" t="str">
        <f t="shared" si="1"/>
        <v xml:space="preserve">        'HOSPITAL',</v>
      </c>
      <c r="B11" s="1" t="s">
        <v>130</v>
      </c>
      <c r="C11" s="1" t="s">
        <v>255</v>
      </c>
      <c r="D11" s="1" t="s">
        <v>257</v>
      </c>
      <c r="E11" s="1" t="s">
        <v>184</v>
      </c>
      <c r="F11" s="5">
        <v>9</v>
      </c>
      <c r="G11" s="5">
        <v>0</v>
      </c>
      <c r="H11" s="5"/>
      <c r="I11" s="5"/>
      <c r="J11" s="5" t="str">
        <f t="shared" si="3"/>
        <v/>
      </c>
      <c r="K11" s="5" t="str">
        <f t="shared" si="4"/>
        <v/>
      </c>
      <c r="L11" t="str">
        <f t="shared" si="5"/>
        <v xml:space="preserve">        'HOSPITAL': [],</v>
      </c>
      <c r="M11" s="5"/>
      <c r="N11" t="s">
        <v>236</v>
      </c>
      <c r="R11" t="str">
        <f t="shared" si="2"/>
        <v xml:space="preserve">HOSPITAL | Yes | Yes, for target variable | How taken to hospital | 9 | 0 |  |  |  |  |         'HOSPITAL': [], |  | Ground truth; follow binning from Accident |  | </v>
      </c>
    </row>
    <row r="12" spans="1:18" x14ac:dyDescent="0.2">
      <c r="B12" s="7" t="s">
        <v>251</v>
      </c>
      <c r="C12" s="7"/>
      <c r="D12" s="7"/>
      <c r="E12" s="7" t="s">
        <v>251</v>
      </c>
      <c r="F12" s="7" t="s">
        <v>251</v>
      </c>
      <c r="G12" s="7" t="s">
        <v>251</v>
      </c>
      <c r="H12" s="7"/>
      <c r="I12" s="7"/>
      <c r="J12" s="5" t="str">
        <f t="shared" si="3"/>
        <v/>
      </c>
      <c r="K12" s="5" t="str">
        <f t="shared" si="4"/>
        <v/>
      </c>
      <c r="L12" s="5"/>
      <c r="M12" s="7" t="s">
        <v>251</v>
      </c>
      <c r="N12" s="7" t="s">
        <v>251</v>
      </c>
      <c r="O12" s="7" t="s">
        <v>251</v>
      </c>
      <c r="P12" s="7" t="s">
        <v>251</v>
      </c>
      <c r="R12" t="str">
        <f t="shared" si="2"/>
        <v>--- |  |  | --- | --- | --- |  |  |  |  |  | --- | --- | --- | ---</v>
      </c>
    </row>
    <row r="13" spans="1:18" ht="19" x14ac:dyDescent="0.25">
      <c r="A13" t="str">
        <f t="shared" ref="A13:A44" si="6">_xlfn.CONCAT("        '", B13, "',")</f>
        <v xml:space="preserve">        'AIR_BAG',</v>
      </c>
      <c r="B13" s="1" t="s">
        <v>112</v>
      </c>
      <c r="C13" s="1" t="s">
        <v>255</v>
      </c>
      <c r="D13" s="1"/>
      <c r="E13" s="5" t="s">
        <v>157</v>
      </c>
      <c r="F13" s="5">
        <v>12</v>
      </c>
      <c r="G13" s="5">
        <v>0</v>
      </c>
      <c r="H13" s="5">
        <v>98</v>
      </c>
      <c r="I13" s="5">
        <v>99</v>
      </c>
      <c r="J13" s="5" t="str">
        <f t="shared" si="3"/>
        <v>98,</v>
      </c>
      <c r="K13" s="5" t="str">
        <f t="shared" si="4"/>
        <v>99,</v>
      </c>
      <c r="L13" t="str">
        <f>_xlfn.CONCAT("        '", B13,"': [", J13,K13,"],")</f>
        <v xml:space="preserve">        'AIR_BAG': [98,99,],</v>
      </c>
      <c r="M13" s="5" t="s">
        <v>92</v>
      </c>
      <c r="N13" t="s">
        <v>196</v>
      </c>
      <c r="O13" t="s">
        <v>240</v>
      </c>
      <c r="R13" t="str">
        <f t="shared" si="2"/>
        <v xml:space="preserve">AIR_BAG | Yes |  | Air bag | 12 | 0 | 98 | 99 | 98, | 99, |         'AIR_BAG': [98,99,], | Drop | Useless | Both | </v>
      </c>
    </row>
    <row r="14" spans="1:18" ht="19" x14ac:dyDescent="0.25">
      <c r="A14" t="str">
        <f t="shared" si="6"/>
        <v xml:space="preserve">        'ALC_RES',</v>
      </c>
      <c r="B14" s="1" t="s">
        <v>113</v>
      </c>
      <c r="C14" s="1" t="s">
        <v>255</v>
      </c>
      <c r="D14" s="1"/>
      <c r="E14" s="5" t="s">
        <v>158</v>
      </c>
      <c r="F14" s="5">
        <v>339</v>
      </c>
      <c r="G14" s="5">
        <v>0</v>
      </c>
      <c r="H14" s="5">
        <v>999</v>
      </c>
      <c r="I14" s="5"/>
      <c r="J14" s="5" t="str">
        <f t="shared" si="3"/>
        <v>999,</v>
      </c>
      <c r="K14" s="5" t="str">
        <f t="shared" si="4"/>
        <v/>
      </c>
      <c r="L14" t="str">
        <f>_xlfn.CONCAT("        '", B14,"': [", J14,K14,"],")</f>
        <v xml:space="preserve">        'ALC_RES': [999,],</v>
      </c>
      <c r="M14" s="5" t="s">
        <v>65</v>
      </c>
      <c r="N14" t="s">
        <v>163</v>
      </c>
      <c r="R14" t="str">
        <f t="shared" si="2"/>
        <v xml:space="preserve">ALC_RES | Yes |  | Alcohol test result | 339 | 0 | 999 |  | 999, |  |         'ALC_RES': [999,], | Categorical | Unknowable |  | </v>
      </c>
    </row>
    <row r="15" spans="1:18" ht="19" x14ac:dyDescent="0.25">
      <c r="A15" t="str">
        <f t="shared" si="6"/>
        <v xml:space="preserve">        'ALC_STATUS',</v>
      </c>
      <c r="B15" s="1" t="s">
        <v>114</v>
      </c>
      <c r="C15" s="1" t="s">
        <v>255</v>
      </c>
      <c r="D15" s="1"/>
      <c r="E15" s="5" t="s">
        <v>159</v>
      </c>
      <c r="F15" s="5">
        <v>5</v>
      </c>
      <c r="G15">
        <v>0</v>
      </c>
      <c r="H15">
        <v>8</v>
      </c>
      <c r="I15">
        <v>9</v>
      </c>
      <c r="J15" s="5" t="str">
        <f t="shared" si="3"/>
        <v>8,</v>
      </c>
      <c r="K15" s="5" t="str">
        <f t="shared" si="4"/>
        <v>9,</v>
      </c>
      <c r="L15" t="str">
        <f>_xlfn.CONCAT("        '", B15,"': [", J15,K15,"],")</f>
        <v xml:space="preserve">        'ALC_STATUS': [8,9,],</v>
      </c>
      <c r="M15" s="5" t="s">
        <v>235</v>
      </c>
      <c r="N15" t="s">
        <v>163</v>
      </c>
      <c r="O15" s="5"/>
      <c r="R15" t="str">
        <f t="shared" si="2"/>
        <v xml:space="preserve">ALC_STATUS | Yes |  | Alcohol test status | 5 | 0 | 8 | 9 | 8, | 9, |         'ALC_STATUS': [8,9,], | Continuous | Unknowable |  | </v>
      </c>
    </row>
    <row r="16" spans="1:18" ht="19" x14ac:dyDescent="0.25">
      <c r="A16" t="str">
        <f t="shared" si="6"/>
        <v xml:space="preserve">        'ATST_TYP',</v>
      </c>
      <c r="B16" s="1" t="s">
        <v>115</v>
      </c>
      <c r="C16" s="1" t="s">
        <v>269</v>
      </c>
      <c r="D16" s="1"/>
      <c r="E16" s="5" t="s">
        <v>160</v>
      </c>
      <c r="F16" s="5">
        <v>10</v>
      </c>
      <c r="G16" s="5">
        <v>0</v>
      </c>
      <c r="H16" s="5">
        <v>99</v>
      </c>
      <c r="I16" s="5"/>
      <c r="J16" s="5"/>
      <c r="K16" s="5"/>
      <c r="L16" s="5"/>
      <c r="M16" s="5" t="s">
        <v>92</v>
      </c>
      <c r="N16" t="s">
        <v>218</v>
      </c>
      <c r="R16" t="str">
        <f t="shared" si="2"/>
        <v xml:space="preserve">ATST_TYP | No |  | Alcohol test type | 10 | 0 | 99 |  |  |  |  | Drop | Irrelevant |  | </v>
      </c>
    </row>
    <row r="17" spans="1:18" ht="19" x14ac:dyDescent="0.25">
      <c r="A17" t="str">
        <f t="shared" si="6"/>
        <v xml:space="preserve">        'BODY_TYP',</v>
      </c>
      <c r="B17" s="1" t="s">
        <v>116</v>
      </c>
      <c r="C17" s="1" t="s">
        <v>258</v>
      </c>
      <c r="D17" s="1"/>
      <c r="E17" s="5" t="s">
        <v>161</v>
      </c>
      <c r="F17" s="5">
        <v>74</v>
      </c>
      <c r="G17" s="5">
        <v>23052</v>
      </c>
      <c r="H17" s="5"/>
      <c r="I17" s="5"/>
      <c r="J17" s="5"/>
      <c r="K17" s="5"/>
      <c r="M17" t="s">
        <v>235</v>
      </c>
      <c r="N17" t="s">
        <v>207</v>
      </c>
      <c r="P17" t="s">
        <v>245</v>
      </c>
      <c r="R17" t="str">
        <f t="shared" si="2"/>
        <v>BODY_TYP | Repeat |  | Vehicle body type | 74 | 23052 |  |  |  |  |  | Continuous | Use |  | None</v>
      </c>
    </row>
    <row r="18" spans="1:18" ht="19" x14ac:dyDescent="0.25">
      <c r="A18" t="str">
        <f t="shared" si="6"/>
        <v xml:space="preserve">        'DRINKING',</v>
      </c>
      <c r="B18" s="1" t="s">
        <v>175</v>
      </c>
      <c r="C18" s="1" t="s">
        <v>255</v>
      </c>
      <c r="D18" s="1"/>
      <c r="E18" s="5" t="s">
        <v>244</v>
      </c>
      <c r="F18" s="5">
        <v>4</v>
      </c>
      <c r="G18" s="5">
        <v>0</v>
      </c>
      <c r="H18" s="5">
        <v>8</v>
      </c>
      <c r="I18" s="5">
        <v>9</v>
      </c>
      <c r="J18" s="5" t="str">
        <f>IF(ISBLANK(H18),"",_xlfn.CONCAT(H18,","))</f>
        <v>8,</v>
      </c>
      <c r="K18" s="5" t="str">
        <f>IF(ISBLANK(I18),"",_xlfn.CONCAT(I18,","))</f>
        <v>9,</v>
      </c>
      <c r="L18" t="str">
        <f>_xlfn.CONCAT("        '", B18,"': [", J18,K18,"],")</f>
        <v xml:space="preserve">        'DRINKING': [8,9,],</v>
      </c>
      <c r="M18" s="5" t="s">
        <v>91</v>
      </c>
      <c r="N18" t="s">
        <v>225</v>
      </c>
      <c r="O18" s="5" t="s">
        <v>240</v>
      </c>
      <c r="P18" s="5" t="s">
        <v>245</v>
      </c>
      <c r="R18" t="str">
        <f t="shared" si="2"/>
        <v>DRINKING | Yes |  | Imputed as PERALCH_IM | 4 | 0 | 8 | 9 | 8, | 9, |         'DRINKING': [8,9,], | Transfer | Use for correlation | Both | None</v>
      </c>
    </row>
    <row r="19" spans="1:18" ht="19" x14ac:dyDescent="0.25">
      <c r="A19" t="str">
        <f t="shared" si="6"/>
        <v xml:space="preserve">        'DRUGRES1',</v>
      </c>
      <c r="B19" s="1" t="s">
        <v>117</v>
      </c>
      <c r="C19" s="1" t="s">
        <v>269</v>
      </c>
      <c r="D19" s="1"/>
      <c r="E19" s="5" t="s">
        <v>164</v>
      </c>
      <c r="F19" s="5">
        <v>7</v>
      </c>
      <c r="G19" s="5">
        <v>387602</v>
      </c>
      <c r="H19" s="5"/>
      <c r="I19" s="5"/>
      <c r="J19" s="5"/>
      <c r="K19" s="5"/>
      <c r="L19" s="5"/>
      <c r="M19" s="5" t="s">
        <v>92</v>
      </c>
      <c r="N19" t="s">
        <v>90</v>
      </c>
      <c r="R19" t="str">
        <f t="shared" si="2"/>
        <v xml:space="preserve">DRUGRES1 | No |  | Drug test result | 7 | 387602 |  |  |  |  |  | Drop | Discontinued |  | </v>
      </c>
    </row>
    <row r="20" spans="1:18" ht="19" x14ac:dyDescent="0.25">
      <c r="A20" t="str">
        <f t="shared" si="6"/>
        <v xml:space="preserve">        'DRUGRES2',</v>
      </c>
      <c r="B20" s="1" t="s">
        <v>118</v>
      </c>
      <c r="C20" s="1" t="s">
        <v>269</v>
      </c>
      <c r="D20" s="1"/>
      <c r="E20" s="5" t="s">
        <v>164</v>
      </c>
      <c r="F20" s="5">
        <v>2</v>
      </c>
      <c r="G20" s="5">
        <v>387602</v>
      </c>
      <c r="H20" s="5"/>
      <c r="I20" s="5"/>
      <c r="J20" s="5"/>
      <c r="K20" s="5"/>
      <c r="L20" s="5"/>
      <c r="M20" s="5" t="s">
        <v>92</v>
      </c>
      <c r="N20" t="s">
        <v>90</v>
      </c>
      <c r="R20" t="str">
        <f t="shared" si="2"/>
        <v xml:space="preserve">DRUGRES2 | No |  | Drug test result | 2 | 387602 |  |  |  |  |  | Drop | Discontinued |  | </v>
      </c>
    </row>
    <row r="21" spans="1:18" ht="19" x14ac:dyDescent="0.25">
      <c r="A21" t="str">
        <f t="shared" si="6"/>
        <v xml:space="preserve">        'DRUGRES3',</v>
      </c>
      <c r="B21" s="1" t="s">
        <v>119</v>
      </c>
      <c r="C21" s="1" t="s">
        <v>269</v>
      </c>
      <c r="D21" s="1"/>
      <c r="E21" s="5" t="s">
        <v>164</v>
      </c>
      <c r="F21" s="5">
        <v>2</v>
      </c>
      <c r="G21" s="6">
        <v>387602</v>
      </c>
      <c r="H21" s="6"/>
      <c r="I21" s="6"/>
      <c r="J21" s="6"/>
      <c r="K21" s="6"/>
      <c r="L21" s="6"/>
      <c r="M21" s="5" t="s">
        <v>92</v>
      </c>
      <c r="N21" t="s">
        <v>90</v>
      </c>
      <c r="R21" t="str">
        <f t="shared" si="2"/>
        <v xml:space="preserve">DRUGRES3 | No |  | Drug test result | 2 | 387602 |  |  |  |  |  | Drop | Discontinued |  | </v>
      </c>
    </row>
    <row r="22" spans="1:18" ht="19" x14ac:dyDescent="0.25">
      <c r="A22" t="str">
        <f t="shared" si="6"/>
        <v xml:space="preserve">        'DRUGS',</v>
      </c>
      <c r="B22" s="1" t="s">
        <v>120</v>
      </c>
      <c r="C22" s="1" t="s">
        <v>255</v>
      </c>
      <c r="D22" s="1"/>
      <c r="E22" s="5" t="s">
        <v>167</v>
      </c>
      <c r="F22" s="5">
        <v>4</v>
      </c>
      <c r="G22" s="5">
        <v>0</v>
      </c>
      <c r="H22" s="5">
        <v>8</v>
      </c>
      <c r="I22" s="5">
        <v>9</v>
      </c>
      <c r="J22" s="5" t="str">
        <f>IF(ISBLANK(H22),"",_xlfn.CONCAT(H22,","))</f>
        <v>8,</v>
      </c>
      <c r="K22" s="5" t="str">
        <f>IF(ISBLANK(I22),"",_xlfn.CONCAT(I22,","))</f>
        <v>9,</v>
      </c>
      <c r="L22" t="str">
        <f>_xlfn.CONCAT("        '", B22,"': [", J22,K22,"],")</f>
        <v xml:space="preserve">        'DRUGS': [8,9,],</v>
      </c>
      <c r="M22" s="5" t="s">
        <v>65</v>
      </c>
      <c r="N22" s="5" t="s">
        <v>243</v>
      </c>
      <c r="R22" t="str">
        <f t="shared" si="2"/>
        <v xml:space="preserve">DRUGS | Yes |  | Drug involvement | 4 | 0 | 8 | 9 | 8, | 9, |         'DRUGS': [8,9,], | Categorical | Imputed elsewhere |  | </v>
      </c>
    </row>
    <row r="23" spans="1:18" ht="19" x14ac:dyDescent="0.25">
      <c r="A23" t="str">
        <f t="shared" si="6"/>
        <v xml:space="preserve">        'DRUGTST1',</v>
      </c>
      <c r="B23" s="1" t="s">
        <v>121</v>
      </c>
      <c r="C23" s="1" t="s">
        <v>269</v>
      </c>
      <c r="D23" s="1"/>
      <c r="E23" s="5" t="s">
        <v>166</v>
      </c>
      <c r="F23" s="5">
        <v>9</v>
      </c>
      <c r="G23" s="5">
        <v>387602</v>
      </c>
      <c r="H23" s="5"/>
      <c r="I23" s="5"/>
      <c r="J23" s="5"/>
      <c r="K23" s="5"/>
      <c r="L23" s="5"/>
      <c r="M23" s="5" t="s">
        <v>92</v>
      </c>
      <c r="N23" t="s">
        <v>90</v>
      </c>
      <c r="Q23" s="1"/>
      <c r="R23" t="str">
        <f t="shared" si="2"/>
        <v xml:space="preserve">DRUGTST1 | No |  | Drug test type | 9 | 387602 |  |  |  |  |  | Drop | Discontinued |  | </v>
      </c>
    </row>
    <row r="24" spans="1:18" ht="19" x14ac:dyDescent="0.25">
      <c r="A24" t="str">
        <f t="shared" si="6"/>
        <v xml:space="preserve">        'DRUGTST2',</v>
      </c>
      <c r="B24" s="1" t="s">
        <v>122</v>
      </c>
      <c r="C24" s="1" t="s">
        <v>269</v>
      </c>
      <c r="D24" s="1"/>
      <c r="E24" s="5" t="s">
        <v>166</v>
      </c>
      <c r="F24" s="5">
        <v>4</v>
      </c>
      <c r="G24" s="5">
        <v>387602</v>
      </c>
      <c r="H24" s="5"/>
      <c r="I24" s="5"/>
      <c r="J24" s="5"/>
      <c r="K24" s="5"/>
      <c r="L24" s="5"/>
      <c r="M24" s="5" t="s">
        <v>92</v>
      </c>
      <c r="N24" t="s">
        <v>90</v>
      </c>
      <c r="R24" t="str">
        <f t="shared" si="2"/>
        <v xml:space="preserve">DRUGTST2 | No |  | Drug test type | 4 | 387602 |  |  |  |  |  | Drop | Discontinued |  | </v>
      </c>
    </row>
    <row r="25" spans="1:18" ht="19" x14ac:dyDescent="0.25">
      <c r="A25" t="str">
        <f t="shared" si="6"/>
        <v xml:space="preserve">        'DRUGTST3',</v>
      </c>
      <c r="B25" s="1" t="s">
        <v>123</v>
      </c>
      <c r="C25" s="1" t="s">
        <v>269</v>
      </c>
      <c r="D25" s="1"/>
      <c r="E25" s="5" t="s">
        <v>166</v>
      </c>
      <c r="F25" s="5">
        <v>2</v>
      </c>
      <c r="G25" s="5">
        <v>387602</v>
      </c>
      <c r="H25" s="5"/>
      <c r="I25" s="5"/>
      <c r="J25" s="5"/>
      <c r="K25" s="5"/>
      <c r="L25" s="5"/>
      <c r="M25" s="5" t="s">
        <v>92</v>
      </c>
      <c r="N25" t="s">
        <v>90</v>
      </c>
      <c r="R25" t="str">
        <f t="shared" si="2"/>
        <v xml:space="preserve">DRUGTST3 | No |  | Drug test type | 2 | 387602 |  |  |  |  |  | Drop | Discontinued |  | </v>
      </c>
    </row>
    <row r="26" spans="1:18" ht="19" x14ac:dyDescent="0.25">
      <c r="A26" t="str">
        <f t="shared" si="6"/>
        <v xml:space="preserve">        'DSTATUS',</v>
      </c>
      <c r="B26" s="1" t="s">
        <v>124</v>
      </c>
      <c r="C26" s="1" t="s">
        <v>269</v>
      </c>
      <c r="D26" s="1"/>
      <c r="E26" s="5" t="s">
        <v>168</v>
      </c>
      <c r="F26" s="5">
        <v>6</v>
      </c>
      <c r="G26" s="5">
        <v>387602</v>
      </c>
      <c r="H26" s="5"/>
      <c r="I26" s="5"/>
      <c r="J26" s="5"/>
      <c r="K26" s="5"/>
      <c r="L26" s="5"/>
      <c r="M26" s="5" t="s">
        <v>92</v>
      </c>
      <c r="N26" t="s">
        <v>90</v>
      </c>
      <c r="R26" t="str">
        <f t="shared" si="2"/>
        <v xml:space="preserve">DSTATUS | No |  | Drug test status | 6 | 387602 |  |  |  |  |  | Drop | Discontinued |  | </v>
      </c>
    </row>
    <row r="27" spans="1:18" ht="19" x14ac:dyDescent="0.25">
      <c r="A27" t="str">
        <f t="shared" si="6"/>
        <v xml:space="preserve">        'EJECT_IM',</v>
      </c>
      <c r="B27" s="1" t="s">
        <v>125</v>
      </c>
      <c r="C27" s="1" t="s">
        <v>255</v>
      </c>
      <c r="D27" s="1"/>
      <c r="E27" s="5" t="s">
        <v>181</v>
      </c>
      <c r="F27" s="5">
        <v>5</v>
      </c>
      <c r="G27" s="5">
        <v>0</v>
      </c>
      <c r="H27" s="5"/>
      <c r="I27" s="5"/>
      <c r="J27" s="5" t="str">
        <f>IF(ISBLANK(H27),"",_xlfn.CONCAT(H27,","))</f>
        <v/>
      </c>
      <c r="K27" s="5" t="str">
        <f>IF(ISBLANK(I27),"",_xlfn.CONCAT(I27,","))</f>
        <v/>
      </c>
      <c r="L27" t="str">
        <f>_xlfn.CONCAT("        '", B27,"': [", J27,K27,"],")</f>
        <v xml:space="preserve">        'EJECT_IM': [],</v>
      </c>
      <c r="M27" s="5" t="s">
        <v>65</v>
      </c>
      <c r="N27" t="s">
        <v>163</v>
      </c>
      <c r="R27" t="str">
        <f t="shared" si="2"/>
        <v xml:space="preserve">EJECT_IM | Yes |  | Ejection, Imputed | 5 | 0 |  |  |  |  |         'EJECT_IM': [], | Categorical | Unknowable |  | </v>
      </c>
    </row>
    <row r="28" spans="1:18" ht="19" x14ac:dyDescent="0.25">
      <c r="A28" t="str">
        <f t="shared" si="6"/>
        <v xml:space="preserve">        'EJECTION',</v>
      </c>
      <c r="B28" s="1" t="s">
        <v>176</v>
      </c>
      <c r="C28" s="1" t="s">
        <v>255</v>
      </c>
      <c r="D28" s="1"/>
      <c r="E28" s="5" t="s">
        <v>169</v>
      </c>
      <c r="F28" s="5">
        <v>7</v>
      </c>
      <c r="G28" s="6">
        <v>0</v>
      </c>
      <c r="H28" s="6">
        <v>7</v>
      </c>
      <c r="I28" s="6">
        <v>9</v>
      </c>
      <c r="J28" s="5" t="str">
        <f>IF(ISBLANK(H28),"",_xlfn.CONCAT(H28,","))</f>
        <v>7,</v>
      </c>
      <c r="K28" s="5" t="str">
        <f>IF(ISBLANK(I28),"",_xlfn.CONCAT(I28,","))</f>
        <v>9,</v>
      </c>
      <c r="L28" t="str">
        <f>_xlfn.CONCAT("        '", B28,"': [", J28,K28,"],")</f>
        <v xml:space="preserve">        'EJECTION': [7,9,],</v>
      </c>
      <c r="M28" s="5" t="s">
        <v>65</v>
      </c>
      <c r="N28" t="s">
        <v>163</v>
      </c>
      <c r="R28" t="str">
        <f t="shared" si="2"/>
        <v xml:space="preserve">EJECTION | Yes |  | Ejection | 7 | 0 | 7 | 9 | 7, | 9, |         'EJECTION': [7,9,], | Categorical | Unknowable |  | </v>
      </c>
    </row>
    <row r="29" spans="1:18" ht="19" x14ac:dyDescent="0.25">
      <c r="A29" t="str">
        <f t="shared" si="6"/>
        <v xml:space="preserve">        'EMER_USE',</v>
      </c>
      <c r="B29" s="1" t="s">
        <v>126</v>
      </c>
      <c r="C29" s="1" t="s">
        <v>258</v>
      </c>
      <c r="D29" s="1"/>
      <c r="E29" s="5" t="s">
        <v>170</v>
      </c>
      <c r="F29" s="5">
        <v>9</v>
      </c>
      <c r="G29" s="6">
        <v>23052</v>
      </c>
      <c r="H29" s="6"/>
      <c r="I29" s="6"/>
      <c r="J29" s="6"/>
      <c r="K29" s="6"/>
      <c r="L29" s="5"/>
      <c r="M29" s="5" t="s">
        <v>65</v>
      </c>
      <c r="N29" t="s">
        <v>229</v>
      </c>
      <c r="O29" s="5" t="s">
        <v>239</v>
      </c>
      <c r="P29" s="5" t="s">
        <v>248</v>
      </c>
      <c r="Q29" s="1"/>
      <c r="R29" t="str">
        <f t="shared" si="2"/>
        <v>EMER_USE | Repeat |  | Was this vehicle engaged in emergency use? | 9 | 23052 |  |  |  |  |  | Categorical | Unknowable, put 23052 pedestrians in "0" | Vehicle | Imputed in Vehicle as BDYTYP_IM</v>
      </c>
    </row>
    <row r="30" spans="1:18" ht="19" x14ac:dyDescent="0.25">
      <c r="A30" t="str">
        <f t="shared" si="6"/>
        <v xml:space="preserve">        'FIRE_EXP',</v>
      </c>
      <c r="B30" s="1" t="s">
        <v>127</v>
      </c>
      <c r="C30" s="1" t="s">
        <v>258</v>
      </c>
      <c r="D30" s="1"/>
      <c r="E30" s="5" t="s">
        <v>171</v>
      </c>
      <c r="F30" s="5">
        <v>3</v>
      </c>
      <c r="G30" s="5">
        <v>23052</v>
      </c>
      <c r="H30" s="5"/>
      <c r="I30" s="5"/>
      <c r="J30" s="5"/>
      <c r="K30" s="5"/>
      <c r="L30" s="6"/>
      <c r="M30" s="6" t="s">
        <v>65</v>
      </c>
      <c r="N30" t="s">
        <v>229</v>
      </c>
      <c r="O30" t="s">
        <v>239</v>
      </c>
      <c r="R30" t="str">
        <f t="shared" si="2"/>
        <v xml:space="preserve">FIRE_EXP | Repeat |  | Fire occurrence | 3 | 23052 |  |  |  |  |  | Categorical | Unknowable, put 23052 pedestrians in "0" | Vehicle | </v>
      </c>
    </row>
    <row r="31" spans="1:18" ht="19" x14ac:dyDescent="0.25">
      <c r="A31" t="str">
        <f t="shared" si="6"/>
        <v xml:space="preserve">        'HARM_EV',</v>
      </c>
      <c r="B31" s="1" t="s">
        <v>8</v>
      </c>
      <c r="C31" s="1" t="s">
        <v>258</v>
      </c>
      <c r="D31" s="1"/>
      <c r="E31" s="5" t="s">
        <v>172</v>
      </c>
      <c r="F31" s="5">
        <v>56</v>
      </c>
      <c r="G31" s="6">
        <v>0</v>
      </c>
      <c r="H31" s="6"/>
      <c r="I31" s="6"/>
      <c r="J31" s="6"/>
      <c r="K31" s="6"/>
      <c r="L31" s="5"/>
      <c r="M31" s="5" t="s">
        <v>65</v>
      </c>
      <c r="N31" t="s">
        <v>229</v>
      </c>
      <c r="O31" s="5" t="s">
        <v>239</v>
      </c>
      <c r="R31" t="str">
        <f t="shared" si="2"/>
        <v xml:space="preserve">HARM_EV | Repeat |  | First harmful event | 56 | 0 |  |  |  |  |  | Categorical | Unknowable, put 23052 pedestrians in "0" | Vehicle | </v>
      </c>
    </row>
    <row r="32" spans="1:18" ht="19" x14ac:dyDescent="0.25">
      <c r="A32" t="str">
        <f t="shared" si="6"/>
        <v xml:space="preserve">        'HELM_MIS',</v>
      </c>
      <c r="B32" s="1" t="s">
        <v>128</v>
      </c>
      <c r="C32" s="1" t="s">
        <v>269</v>
      </c>
      <c r="D32" s="1"/>
      <c r="E32" s="1" t="s">
        <v>182</v>
      </c>
      <c r="F32" s="5">
        <v>5</v>
      </c>
      <c r="G32" s="5">
        <v>376902</v>
      </c>
      <c r="H32" s="5"/>
      <c r="I32" s="5"/>
      <c r="J32" s="5"/>
      <c r="K32" s="5"/>
      <c r="L32" s="5"/>
      <c r="M32" s="5" t="s">
        <v>92</v>
      </c>
      <c r="N32" t="s">
        <v>253</v>
      </c>
      <c r="R32" t="str">
        <f t="shared" si="2"/>
        <v xml:space="preserve">HELM_MIS | No |  | Helmet Misuse | 5 | 376902 |  |  |  |  |  | Drop | New in 2019 |  | </v>
      </c>
    </row>
    <row r="33" spans="1:18" ht="19" x14ac:dyDescent="0.25">
      <c r="A33" t="str">
        <f t="shared" si="6"/>
        <v xml:space="preserve">        'HELM_USE',</v>
      </c>
      <c r="B33" s="1" t="s">
        <v>129</v>
      </c>
      <c r="C33" s="1" t="s">
        <v>255</v>
      </c>
      <c r="D33" s="1"/>
      <c r="E33" s="1" t="s">
        <v>183</v>
      </c>
      <c r="F33" s="5">
        <v>9</v>
      </c>
      <c r="G33">
        <v>376902</v>
      </c>
      <c r="H33">
        <v>98</v>
      </c>
      <c r="I33">
        <v>99</v>
      </c>
      <c r="J33" s="5" t="str">
        <f>IF(ISBLANK(H33),"",_xlfn.CONCAT(H33,","))</f>
        <v>98,</v>
      </c>
      <c r="K33" s="5" t="str">
        <f>IF(ISBLANK(I33),"",_xlfn.CONCAT(I33,","))</f>
        <v>99,</v>
      </c>
      <c r="L33" t="str">
        <f>_xlfn.CONCAT("        '", B33,"': [", J33,K33,"],")</f>
        <v xml:space="preserve">        'HELM_USE': [98,99,],</v>
      </c>
      <c r="M33" s="6" t="s">
        <v>92</v>
      </c>
      <c r="N33" s="5" t="s">
        <v>243</v>
      </c>
      <c r="R33" t="str">
        <f t="shared" si="2"/>
        <v xml:space="preserve">HELM_USE | Yes |  | Helmet use | 9 | 376902 | 98 | 99 | 98, | 99, |         'HELM_USE': [98,99,], | Drop | Imputed elsewhere |  | </v>
      </c>
    </row>
    <row r="34" spans="1:18" ht="19" x14ac:dyDescent="0.25">
      <c r="A34" t="str">
        <f t="shared" si="6"/>
        <v xml:space="preserve">        'HOUR',</v>
      </c>
      <c r="B34" s="1" t="s">
        <v>9</v>
      </c>
      <c r="C34" s="1" t="s">
        <v>258</v>
      </c>
      <c r="D34" s="1"/>
      <c r="E34" s="1" t="s">
        <v>185</v>
      </c>
      <c r="F34" s="5">
        <v>25</v>
      </c>
      <c r="G34" s="5">
        <v>0</v>
      </c>
      <c r="H34" s="5"/>
      <c r="I34" s="5"/>
      <c r="J34" s="5"/>
      <c r="K34" s="5"/>
      <c r="L34" s="6"/>
      <c r="M34" s="5" t="s">
        <v>92</v>
      </c>
      <c r="N34" t="s">
        <v>173</v>
      </c>
      <c r="O34" s="5" t="s">
        <v>240</v>
      </c>
      <c r="R34" t="str">
        <f t="shared" ref="R34:R69" si="7">_xlfn.TEXTJOIN(" | ", FALSE, B34:P34)</f>
        <v xml:space="preserve">HOUR | Repeat |  | Hour | 25 | 0 |  |  |  |  |  | Drop | Imputed as EVENT1_IM | Both | </v>
      </c>
    </row>
    <row r="35" spans="1:18" ht="19" x14ac:dyDescent="0.25">
      <c r="A35" t="str">
        <f t="shared" si="6"/>
        <v xml:space="preserve">        'ICFINALBODY',</v>
      </c>
      <c r="B35" s="1" t="s">
        <v>131</v>
      </c>
      <c r="C35" s="1" t="s">
        <v>258</v>
      </c>
      <c r="D35" s="1"/>
      <c r="E35" s="1" t="s">
        <v>186</v>
      </c>
      <c r="F35" s="5">
        <v>18</v>
      </c>
      <c r="G35" s="5">
        <v>517389</v>
      </c>
      <c r="H35" s="5"/>
      <c r="I35" s="5"/>
      <c r="J35" s="5"/>
      <c r="K35" s="5"/>
      <c r="L35" s="5"/>
      <c r="M35" s="5" t="s">
        <v>92</v>
      </c>
      <c r="N35" t="s">
        <v>258</v>
      </c>
      <c r="O35" s="5" t="s">
        <v>240</v>
      </c>
      <c r="P35" s="5" t="s">
        <v>245</v>
      </c>
      <c r="R35" t="str">
        <f t="shared" si="7"/>
        <v>ICFINALBODY | Repeat |  | Final stage body class | 18 | 517389 |  |  |  |  |  | Drop | Repeat | Both | None</v>
      </c>
    </row>
    <row r="36" spans="1:18" ht="19" x14ac:dyDescent="0.25">
      <c r="A36" t="str">
        <f t="shared" si="6"/>
        <v xml:space="preserve">        'IMPACT1',</v>
      </c>
      <c r="B36" s="1" t="s">
        <v>132</v>
      </c>
      <c r="C36" s="1" t="s">
        <v>258</v>
      </c>
      <c r="D36" s="1"/>
      <c r="E36" s="1" t="s">
        <v>187</v>
      </c>
      <c r="F36" s="5">
        <v>27</v>
      </c>
      <c r="G36" s="5">
        <v>23052</v>
      </c>
      <c r="H36" s="5"/>
      <c r="I36" s="5"/>
      <c r="J36" s="5"/>
      <c r="K36" s="5"/>
      <c r="L36" s="5"/>
      <c r="M36" s="5" t="s">
        <v>92</v>
      </c>
      <c r="N36" t="s">
        <v>258</v>
      </c>
      <c r="O36" s="5" t="s">
        <v>239</v>
      </c>
      <c r="R36" t="str">
        <f t="shared" si="7"/>
        <v xml:space="preserve">IMPACT1 | Repeat |  | Area of impact | 27 | 23052 |  |  |  |  |  | Drop | Repeat | Vehicle | </v>
      </c>
    </row>
    <row r="37" spans="1:18" ht="19" x14ac:dyDescent="0.25">
      <c r="A37" t="str">
        <f t="shared" si="6"/>
        <v xml:space="preserve">        'INJ_SEV',</v>
      </c>
      <c r="B37" s="1" t="s">
        <v>177</v>
      </c>
      <c r="C37" s="1" t="s">
        <v>255</v>
      </c>
      <c r="D37" s="1"/>
      <c r="E37" s="1" t="s">
        <v>188</v>
      </c>
      <c r="F37" s="5">
        <v>8</v>
      </c>
      <c r="G37" s="5">
        <v>0</v>
      </c>
      <c r="H37" s="5">
        <v>9</v>
      </c>
      <c r="I37" s="5"/>
      <c r="J37" s="5" t="str">
        <f>IF(ISBLANK(H37),"",_xlfn.CONCAT(H37,","))</f>
        <v>9,</v>
      </c>
      <c r="K37" s="5" t="str">
        <f>IF(ISBLANK(I37),"",_xlfn.CONCAT(I37,","))</f>
        <v/>
      </c>
      <c r="L37" t="str">
        <f>_xlfn.CONCAT("        '", B37,"': [", J37,K37,"],")</f>
        <v xml:space="preserve">        'INJ_SEV': [9,],</v>
      </c>
      <c r="M37" s="5" t="s">
        <v>92</v>
      </c>
      <c r="N37" s="5" t="s">
        <v>243</v>
      </c>
      <c r="R37" t="str">
        <f t="shared" si="7"/>
        <v xml:space="preserve">INJ_SEV | Yes |  | Injury Severity | 8 | 0 | 9 |  | 9, |  |         'INJ_SEV': [9,], | Drop | Imputed elsewhere |  | </v>
      </c>
    </row>
    <row r="38" spans="1:18" ht="19" x14ac:dyDescent="0.25">
      <c r="A38" t="str">
        <f t="shared" si="6"/>
        <v xml:space="preserve">        'INJSEV_IM',</v>
      </c>
      <c r="B38" s="1" t="s">
        <v>133</v>
      </c>
      <c r="C38" s="1" t="s">
        <v>255</v>
      </c>
      <c r="D38" s="1"/>
      <c r="E38" s="1" t="s">
        <v>189</v>
      </c>
      <c r="F38" s="5">
        <v>7</v>
      </c>
      <c r="G38" s="5">
        <v>0</v>
      </c>
      <c r="H38" s="5"/>
      <c r="I38" s="5"/>
      <c r="J38" s="5" t="str">
        <f>IF(ISBLANK(H38),"",_xlfn.CONCAT(H38,","))</f>
        <v/>
      </c>
      <c r="K38" s="5" t="str">
        <f>IF(ISBLANK(I38),"",_xlfn.CONCAT(I38,","))</f>
        <v/>
      </c>
      <c r="L38" t="str">
        <f>_xlfn.CONCAT("        '", B38,"': [", J38,K38,"],")</f>
        <v xml:space="preserve">        'INJSEV_IM': [],</v>
      </c>
      <c r="M38" s="5" t="s">
        <v>65</v>
      </c>
      <c r="N38" t="s">
        <v>163</v>
      </c>
      <c r="R38" t="str">
        <f t="shared" si="7"/>
        <v xml:space="preserve">INJSEV_IM | Yes |  | INJ_SEV imputed | 7 | 0 |  |  |  |  |         'INJSEV_IM': [], | Categorical | Unknowable |  | </v>
      </c>
    </row>
    <row r="39" spans="1:18" ht="19" x14ac:dyDescent="0.25">
      <c r="A39" t="str">
        <f t="shared" si="6"/>
        <v xml:space="preserve">        'MAK_MOD',</v>
      </c>
      <c r="B39" s="1" t="s">
        <v>136</v>
      </c>
      <c r="C39" s="1" t="s">
        <v>258</v>
      </c>
      <c r="D39" s="1"/>
      <c r="E39" s="1" t="s">
        <v>193</v>
      </c>
      <c r="F39" s="5">
        <v>1202</v>
      </c>
      <c r="G39" s="5">
        <v>23052</v>
      </c>
      <c r="H39" s="5"/>
      <c r="I39" s="5"/>
      <c r="J39" s="5"/>
      <c r="K39" s="5"/>
      <c r="L39" s="5"/>
      <c r="M39" s="5" t="s">
        <v>92</v>
      </c>
      <c r="N39" t="s">
        <v>230</v>
      </c>
      <c r="O39" s="5" t="s">
        <v>239</v>
      </c>
      <c r="P39" s="5" t="s">
        <v>249</v>
      </c>
      <c r="R39" t="str">
        <f t="shared" si="7"/>
        <v>MAK_MOD | Repeat |  | Make and model code | 1202 | 23052 |  |  |  |  |  | Drop | Unknowable from phone; knowable from car.  Imputed in Vehicle as IMPACT1_IM | Vehicle | Imputed in Vehicle as IMPACT1_IM</v>
      </c>
    </row>
    <row r="40" spans="1:18" ht="19" x14ac:dyDescent="0.25">
      <c r="A40" t="str">
        <f t="shared" si="6"/>
        <v xml:space="preserve">        'MAKE',</v>
      </c>
      <c r="B40" s="1" t="s">
        <v>135</v>
      </c>
      <c r="C40" s="1" t="s">
        <v>258</v>
      </c>
      <c r="D40" s="1"/>
      <c r="E40" s="1" t="s">
        <v>191</v>
      </c>
      <c r="F40" s="5">
        <v>71</v>
      </c>
      <c r="G40" s="5">
        <v>23052</v>
      </c>
      <c r="H40" s="5"/>
      <c r="I40" s="5"/>
      <c r="J40" s="5"/>
      <c r="K40" s="5"/>
      <c r="L40" s="5"/>
      <c r="M40" s="5" t="s">
        <v>92</v>
      </c>
      <c r="N40" t="s">
        <v>192</v>
      </c>
      <c r="O40" s="5" t="s">
        <v>239</v>
      </c>
      <c r="R40" t="str">
        <f t="shared" si="7"/>
        <v xml:space="preserve">MAKE | Repeat |  | Manufacturer | 71 | 23052 |  |  |  |  |  | Drop | Too many categories | Vehicle | </v>
      </c>
    </row>
    <row r="41" spans="1:18" ht="19" x14ac:dyDescent="0.25">
      <c r="A41" t="str">
        <f t="shared" si="6"/>
        <v xml:space="preserve">        'MAN_COLL',</v>
      </c>
      <c r="B41" s="1" t="s">
        <v>15</v>
      </c>
      <c r="C41" s="1" t="s">
        <v>258</v>
      </c>
      <c r="D41" s="1"/>
      <c r="E41" s="1" t="s">
        <v>172</v>
      </c>
      <c r="F41" s="5">
        <v>11</v>
      </c>
      <c r="G41">
        <v>0</v>
      </c>
      <c r="L41" s="5"/>
      <c r="M41" s="5" t="s">
        <v>65</v>
      </c>
      <c r="N41" t="s">
        <v>231</v>
      </c>
      <c r="O41" s="5" t="s">
        <v>239</v>
      </c>
      <c r="P41" s="5" t="s">
        <v>246</v>
      </c>
      <c r="R41" t="str">
        <f t="shared" si="7"/>
        <v>MAN_COLL | Repeat |  | First harmful event | 11 | 0 |  |  |  |  |  | Categorical | Use.  Put 23052 pedestrians in "0". | Vehicle | Copy from Vehicle work</v>
      </c>
    </row>
    <row r="42" spans="1:18" ht="19" x14ac:dyDescent="0.25">
      <c r="A42" t="str">
        <f t="shared" si="6"/>
        <v xml:space="preserve">        'MINUTE',</v>
      </c>
      <c r="B42" s="1" t="s">
        <v>18</v>
      </c>
      <c r="C42" s="1" t="s">
        <v>258</v>
      </c>
      <c r="D42" s="1"/>
      <c r="E42" s="1" t="s">
        <v>195</v>
      </c>
      <c r="F42" s="5">
        <v>61</v>
      </c>
      <c r="G42">
        <v>0</v>
      </c>
      <c r="M42" s="5" t="s">
        <v>92</v>
      </c>
      <c r="N42" s="5" t="s">
        <v>243</v>
      </c>
      <c r="O42" t="s">
        <v>240</v>
      </c>
      <c r="R42" t="str">
        <f t="shared" si="7"/>
        <v xml:space="preserve">MINUTE | Repeat |  | Minute | 61 | 0 |  |  |  |  |  | Drop | Imputed elsewhere | Both | </v>
      </c>
    </row>
    <row r="43" spans="1:18" ht="19" x14ac:dyDescent="0.25">
      <c r="A43" t="str">
        <f t="shared" si="6"/>
        <v xml:space="preserve">        'MOD_YEAR',</v>
      </c>
      <c r="B43" s="1" t="s">
        <v>137</v>
      </c>
      <c r="C43" s="1" t="s">
        <v>258</v>
      </c>
      <c r="D43" s="1"/>
      <c r="E43" s="1" t="s">
        <v>197</v>
      </c>
      <c r="F43" s="5">
        <v>84</v>
      </c>
      <c r="G43">
        <v>23052</v>
      </c>
      <c r="M43" s="5" t="s">
        <v>92</v>
      </c>
      <c r="N43" t="s">
        <v>218</v>
      </c>
      <c r="O43" t="s">
        <v>240</v>
      </c>
      <c r="Q43" s="1"/>
      <c r="R43" t="str">
        <f t="shared" si="7"/>
        <v xml:space="preserve">MOD_YEAR | Repeat |  | Model year | 84 | 23052 |  |  |  |  |  | Drop | Irrelevant | Both | </v>
      </c>
    </row>
    <row r="44" spans="1:18" ht="19" x14ac:dyDescent="0.25">
      <c r="A44" t="str">
        <f t="shared" si="6"/>
        <v xml:space="preserve">        'MONTH',</v>
      </c>
      <c r="B44" s="1" t="s">
        <v>20</v>
      </c>
      <c r="C44" s="1" t="s">
        <v>258</v>
      </c>
      <c r="D44" s="1"/>
      <c r="E44" s="1" t="s">
        <v>198</v>
      </c>
      <c r="F44" s="5">
        <v>12</v>
      </c>
      <c r="G44" s="6">
        <v>0</v>
      </c>
      <c r="H44" s="6"/>
      <c r="I44" s="6"/>
      <c r="J44" s="6"/>
      <c r="K44" s="6"/>
      <c r="M44" s="5" t="s">
        <v>65</v>
      </c>
      <c r="N44" t="s">
        <v>247</v>
      </c>
      <c r="O44" t="s">
        <v>239</v>
      </c>
      <c r="P44" t="s">
        <v>250</v>
      </c>
      <c r="Q44" s="1"/>
      <c r="R44" t="str">
        <f t="shared" si="7"/>
        <v>MONTH | Repeat |  | Month | 12 | 0 |  |  |  |  |  | Categorical | Use MDLYR_IM; put in bins, with pedestrians as a bin. | Vehicle | Imputed in Vehicle as MDLYR_IM</v>
      </c>
    </row>
    <row r="45" spans="1:18" ht="19" x14ac:dyDescent="0.25">
      <c r="A45" t="str">
        <f t="shared" ref="A45:A69" si="8">_xlfn.CONCAT("        '", B45, "',")</f>
        <v xml:space="preserve">        'P_SF1',</v>
      </c>
      <c r="B45" s="1" t="s">
        <v>141</v>
      </c>
      <c r="C45" s="1" t="s">
        <v>269</v>
      </c>
      <c r="D45" s="1"/>
      <c r="E45" s="1"/>
      <c r="F45" s="5">
        <v>24</v>
      </c>
      <c r="G45" s="5">
        <v>131962</v>
      </c>
      <c r="H45" s="5"/>
      <c r="I45" s="5"/>
      <c r="J45" s="5"/>
      <c r="K45" s="5"/>
      <c r="M45" s="5" t="s">
        <v>92</v>
      </c>
      <c r="N45" t="s">
        <v>253</v>
      </c>
      <c r="Q45" s="1"/>
      <c r="R45" t="str">
        <f t="shared" si="7"/>
        <v xml:space="preserve">P_SF1 | No |  |  | 24 | 131962 |  |  |  |  |  | Drop | New in 2019 |  | </v>
      </c>
    </row>
    <row r="46" spans="1:18" ht="19" x14ac:dyDescent="0.25">
      <c r="A46" t="str">
        <f t="shared" si="8"/>
        <v xml:space="preserve">        'P_SF2',</v>
      </c>
      <c r="B46" s="1" t="s">
        <v>142</v>
      </c>
      <c r="C46" s="1" t="s">
        <v>269</v>
      </c>
      <c r="D46" s="1"/>
      <c r="E46" s="1"/>
      <c r="F46" s="5">
        <v>14</v>
      </c>
      <c r="G46" s="5">
        <v>131962</v>
      </c>
      <c r="H46" s="5"/>
      <c r="I46" s="5"/>
      <c r="J46" s="5"/>
      <c r="K46" s="5"/>
      <c r="L46" s="5"/>
      <c r="M46" s="5" t="s">
        <v>92</v>
      </c>
      <c r="N46" t="s">
        <v>90</v>
      </c>
      <c r="R46" t="str">
        <f t="shared" si="7"/>
        <v xml:space="preserve">P_SF2 | No |  |  | 14 | 131962 |  |  |  |  |  | Drop | Discontinued |  | </v>
      </c>
    </row>
    <row r="47" spans="1:18" ht="19" x14ac:dyDescent="0.25">
      <c r="A47" t="str">
        <f t="shared" si="8"/>
        <v xml:space="preserve">        'P_SF3',</v>
      </c>
      <c r="B47" s="1" t="s">
        <v>143</v>
      </c>
      <c r="C47" s="1" t="s">
        <v>269</v>
      </c>
      <c r="D47" s="1"/>
      <c r="E47" s="1"/>
      <c r="F47" s="5">
        <v>4</v>
      </c>
      <c r="G47" s="5">
        <v>131962</v>
      </c>
      <c r="H47" s="5"/>
      <c r="I47" s="5"/>
      <c r="J47" s="5"/>
      <c r="K47" s="5"/>
      <c r="L47" s="5"/>
      <c r="M47" s="5" t="s">
        <v>92</v>
      </c>
      <c r="N47" t="s">
        <v>90</v>
      </c>
      <c r="R47" t="str">
        <f t="shared" si="7"/>
        <v xml:space="preserve">P_SF3 | No |  |  | 4 | 131962 |  |  |  |  |  | Drop | Discontinued |  | </v>
      </c>
    </row>
    <row r="48" spans="1:18" ht="19" x14ac:dyDescent="0.25">
      <c r="A48" t="str">
        <f t="shared" si="8"/>
        <v xml:space="preserve">        'PERALCH_IM',</v>
      </c>
      <c r="B48" s="1" t="s">
        <v>138</v>
      </c>
      <c r="C48" s="1" t="s">
        <v>255</v>
      </c>
      <c r="D48" s="1"/>
      <c r="E48" s="1" t="s">
        <v>199</v>
      </c>
      <c r="F48" s="5">
        <v>2</v>
      </c>
      <c r="G48" s="5">
        <v>0</v>
      </c>
      <c r="H48" s="5"/>
      <c r="I48" s="5"/>
      <c r="J48" s="5" t="str">
        <f>IF(ISBLANK(H48),"",_xlfn.CONCAT(H48,","))</f>
        <v/>
      </c>
      <c r="K48" s="5" t="str">
        <f>IF(ISBLANK(I48),"",_xlfn.CONCAT(I48,","))</f>
        <v/>
      </c>
      <c r="L48" t="str">
        <f>_xlfn.CONCAT("        '", B48,"': [", J48,K48,"],")</f>
        <v xml:space="preserve">        'PERALCH_IM': [],</v>
      </c>
      <c r="M48" s="5" t="s">
        <v>65</v>
      </c>
      <c r="N48" t="s">
        <v>163</v>
      </c>
      <c r="R48" t="str">
        <f t="shared" si="7"/>
        <v xml:space="preserve">PERALCH_IM | Yes |  | Alcohol involvement | 2 | 0 |  |  |  |  |         'PERALCH_IM': [], | Categorical | Unknowable |  | </v>
      </c>
    </row>
    <row r="49" spans="1:18" ht="19" x14ac:dyDescent="0.25">
      <c r="A49" t="str">
        <f t="shared" si="8"/>
        <v xml:space="preserve">        'PJ',</v>
      </c>
      <c r="B49" s="1" t="s">
        <v>26</v>
      </c>
      <c r="C49" s="1" t="s">
        <v>258</v>
      </c>
      <c r="D49" s="1"/>
      <c r="E49" s="1" t="s">
        <v>202</v>
      </c>
      <c r="F49" s="5">
        <v>422</v>
      </c>
      <c r="G49" s="5">
        <v>0</v>
      </c>
      <c r="H49" s="5"/>
      <c r="I49" s="5"/>
      <c r="J49" s="5"/>
      <c r="K49" s="5"/>
      <c r="L49" s="6"/>
      <c r="M49" s="6" t="s">
        <v>65</v>
      </c>
      <c r="N49" t="s">
        <v>237</v>
      </c>
      <c r="O49" t="s">
        <v>240</v>
      </c>
      <c r="P49" t="s">
        <v>245</v>
      </c>
      <c r="R49" t="str">
        <f t="shared" si="7"/>
        <v>PJ | Repeat |  | Police jurisdiction number | 422 | 0 |  |  |  |  |  | Categorical | Use; follow binning from Accident. | Both | None</v>
      </c>
    </row>
    <row r="50" spans="1:18" ht="19" x14ac:dyDescent="0.25">
      <c r="A50" t="str">
        <f t="shared" si="8"/>
        <v xml:space="preserve">        'PSU',</v>
      </c>
      <c r="B50" s="1" t="s">
        <v>27</v>
      </c>
      <c r="C50" s="1" t="s">
        <v>258</v>
      </c>
      <c r="D50" s="1"/>
      <c r="E50" s="1" t="s">
        <v>203</v>
      </c>
      <c r="F50" s="5">
        <v>60</v>
      </c>
      <c r="G50" s="5">
        <v>0</v>
      </c>
      <c r="H50" s="5"/>
      <c r="I50" s="5"/>
      <c r="J50" s="5"/>
      <c r="K50" s="5"/>
      <c r="L50" s="5"/>
      <c r="M50" s="5" t="s">
        <v>65</v>
      </c>
      <c r="N50" t="s">
        <v>207</v>
      </c>
      <c r="O50" s="5" t="s">
        <v>240</v>
      </c>
      <c r="P50" s="5" t="s">
        <v>245</v>
      </c>
      <c r="R50" t="str">
        <f t="shared" si="7"/>
        <v>PSU | Repeat |  | Primary Sampling Unit | 60 | 0 |  |  |  |  |  | Categorical | Use | Both | None</v>
      </c>
    </row>
    <row r="51" spans="1:18" ht="19" x14ac:dyDescent="0.25">
      <c r="A51" t="str">
        <f t="shared" si="8"/>
        <v xml:space="preserve">        'PSU_VAR',</v>
      </c>
      <c r="B51" s="1" t="s">
        <v>29</v>
      </c>
      <c r="C51" s="1" t="s">
        <v>258</v>
      </c>
      <c r="D51" s="1"/>
      <c r="E51" s="1" t="s">
        <v>205</v>
      </c>
      <c r="F51" s="5">
        <v>67</v>
      </c>
      <c r="G51" s="5">
        <v>0</v>
      </c>
      <c r="H51" s="5"/>
      <c r="I51" s="5"/>
      <c r="J51" s="5"/>
      <c r="K51" s="5"/>
      <c r="L51" s="5"/>
      <c r="M51" s="5" t="s">
        <v>65</v>
      </c>
      <c r="N51" t="s">
        <v>228</v>
      </c>
      <c r="O51" s="5" t="s">
        <v>240</v>
      </c>
      <c r="P51" s="5" t="s">
        <v>245</v>
      </c>
      <c r="R51" t="str">
        <f t="shared" si="7"/>
        <v>PSU_VAR | Repeat |  | PSU for Variance Estimation | 67 | 0 |  |  |  |  |  | Categorical | Use.  Geographic area.   | Both | None</v>
      </c>
    </row>
    <row r="52" spans="1:18" ht="19" x14ac:dyDescent="0.25">
      <c r="A52" t="str">
        <f t="shared" si="8"/>
        <v xml:space="preserve">        'PSUSTRAT',</v>
      </c>
      <c r="B52" s="1" t="s">
        <v>28</v>
      </c>
      <c r="C52" s="1" t="s">
        <v>258</v>
      </c>
      <c r="D52" s="1"/>
      <c r="E52" s="1" t="s">
        <v>204</v>
      </c>
      <c r="F52" s="5">
        <v>25</v>
      </c>
      <c r="G52" s="5">
        <v>0</v>
      </c>
      <c r="H52" s="5"/>
      <c r="I52" s="5"/>
      <c r="J52" s="5"/>
      <c r="K52" s="5"/>
      <c r="L52" s="5"/>
      <c r="M52" s="5" t="s">
        <v>92</v>
      </c>
      <c r="N52" t="s">
        <v>196</v>
      </c>
      <c r="O52" s="5" t="s">
        <v>240</v>
      </c>
      <c r="R52" t="str">
        <f t="shared" si="7"/>
        <v xml:space="preserve">PSUSTRAT | Repeat |  | PSU Stratum | 25 | 0 |  |  |  |  |  | Drop | Useless | Both | </v>
      </c>
    </row>
    <row r="53" spans="1:18" ht="19" x14ac:dyDescent="0.25">
      <c r="A53" t="str">
        <f t="shared" si="8"/>
        <v xml:space="preserve">        'REGION',</v>
      </c>
      <c r="B53" s="1" t="s">
        <v>31</v>
      </c>
      <c r="C53" s="1" t="s">
        <v>258</v>
      </c>
      <c r="D53" s="1"/>
      <c r="E53" s="1" t="s">
        <v>206</v>
      </c>
      <c r="F53" s="5">
        <v>4</v>
      </c>
      <c r="G53" s="5">
        <v>0</v>
      </c>
      <c r="H53" s="5"/>
      <c r="I53" s="5"/>
      <c r="J53" s="5"/>
      <c r="K53" s="5"/>
      <c r="L53" s="5"/>
      <c r="M53" s="5" t="s">
        <v>92</v>
      </c>
      <c r="N53" t="s">
        <v>196</v>
      </c>
      <c r="O53" s="5" t="s">
        <v>240</v>
      </c>
      <c r="R53" t="str">
        <f t="shared" si="7"/>
        <v xml:space="preserve">REGION | Repeat |  | Region | 4 | 0 |  |  |  |  |  | Drop | Useless | Both | </v>
      </c>
    </row>
    <row r="54" spans="1:18" ht="19" x14ac:dyDescent="0.25">
      <c r="A54" t="str">
        <f t="shared" si="8"/>
        <v xml:space="preserve">        'REST_MIS',</v>
      </c>
      <c r="B54" s="1" t="s">
        <v>144</v>
      </c>
      <c r="C54" s="1" t="s">
        <v>255</v>
      </c>
      <c r="D54" s="1"/>
      <c r="E54" s="1" t="s">
        <v>208</v>
      </c>
      <c r="F54" s="5">
        <v>4</v>
      </c>
      <c r="G54" s="5">
        <v>0</v>
      </c>
      <c r="H54" s="5"/>
      <c r="I54" s="5"/>
      <c r="J54" s="5" t="str">
        <f>IF(ISBLANK(H54),"",_xlfn.CONCAT(H54,","))</f>
        <v/>
      </c>
      <c r="K54" s="5" t="str">
        <f>IF(ISBLANK(I54),"",_xlfn.CONCAT(I54,","))</f>
        <v/>
      </c>
      <c r="L54" t="str">
        <f>_xlfn.CONCAT("        '", B54,"': [", J54,K54,"],")</f>
        <v xml:space="preserve">        'REST_MIS': [],</v>
      </c>
      <c r="M54" s="5" t="s">
        <v>65</v>
      </c>
      <c r="N54" t="s">
        <v>163</v>
      </c>
      <c r="R54" t="str">
        <f t="shared" si="7"/>
        <v xml:space="preserve">REST_MIS | Yes |  | Restraint System Misuse | 4 | 0 |  |  |  |  |         'REST_MIS': [], | Categorical | Unknowable |  | </v>
      </c>
    </row>
    <row r="55" spans="1:18" ht="19" x14ac:dyDescent="0.25">
      <c r="A55" t="str">
        <f t="shared" si="8"/>
        <v xml:space="preserve">        'REST_USE',</v>
      </c>
      <c r="B55" s="1" t="s">
        <v>145</v>
      </c>
      <c r="C55" s="1" t="s">
        <v>255</v>
      </c>
      <c r="D55" s="1"/>
      <c r="E55" s="1" t="s">
        <v>209</v>
      </c>
      <c r="F55" s="5">
        <v>21</v>
      </c>
      <c r="G55" s="5">
        <v>0</v>
      </c>
      <c r="H55" s="5">
        <v>98</v>
      </c>
      <c r="I55" s="5">
        <v>99</v>
      </c>
      <c r="J55" s="5" t="str">
        <f>IF(ISBLANK(H55),"",_xlfn.CONCAT(H55,","))</f>
        <v>98,</v>
      </c>
      <c r="K55" s="5" t="str">
        <f>IF(ISBLANK(I55),"",_xlfn.CONCAT(I55,","))</f>
        <v>99,</v>
      </c>
      <c r="L55" t="str">
        <f>_xlfn.CONCAT("        '", B55,"': [", J55,K55,"],")</f>
        <v xml:space="preserve">        'REST_USE': [98,99,],</v>
      </c>
      <c r="M55" s="5" t="s">
        <v>65</v>
      </c>
      <c r="N55" t="s">
        <v>163</v>
      </c>
      <c r="R55" t="str">
        <f t="shared" si="7"/>
        <v xml:space="preserve">REST_USE | Yes |  | Restraint System Use | 21 | 0 | 98 | 99 | 98, | 99, |         'REST_USE': [98,99,], | Categorical | Unknowable |  | </v>
      </c>
    </row>
    <row r="56" spans="1:18" ht="19" x14ac:dyDescent="0.25">
      <c r="A56" t="str">
        <f t="shared" si="8"/>
        <v xml:space="preserve">        'ROLLOVER',</v>
      </c>
      <c r="B56" s="1" t="s">
        <v>146</v>
      </c>
      <c r="C56" s="1" t="s">
        <v>258</v>
      </c>
      <c r="D56" s="1"/>
      <c r="E56" s="1" t="s">
        <v>210</v>
      </c>
      <c r="F56" s="5">
        <v>5</v>
      </c>
      <c r="G56" s="5">
        <v>23052</v>
      </c>
      <c r="H56" s="5"/>
      <c r="I56" s="5"/>
      <c r="J56" s="5"/>
      <c r="K56" s="5"/>
      <c r="L56" s="5"/>
      <c r="M56" s="5" t="s">
        <v>65</v>
      </c>
      <c r="N56" t="s">
        <v>207</v>
      </c>
      <c r="O56" s="5" t="s">
        <v>240</v>
      </c>
      <c r="P56" s="5" t="s">
        <v>245</v>
      </c>
      <c r="R56" t="str">
        <f t="shared" si="7"/>
        <v>ROLLOVER | Repeat |  | Rollover | 5 | 23052 |  |  |  |  |  | Categorical | Use | Both | None</v>
      </c>
    </row>
    <row r="57" spans="1:18" ht="19" x14ac:dyDescent="0.25">
      <c r="A57" t="str">
        <f t="shared" si="8"/>
        <v xml:space="preserve">        'SCH_BUS',</v>
      </c>
      <c r="B57" s="1" t="s">
        <v>37</v>
      </c>
      <c r="C57" s="1" t="s">
        <v>258</v>
      </c>
      <c r="D57" s="1"/>
      <c r="E57" s="1" t="s">
        <v>211</v>
      </c>
      <c r="F57" s="5">
        <v>2</v>
      </c>
      <c r="G57">
        <v>0</v>
      </c>
      <c r="L57" s="5"/>
      <c r="M57" s="5" t="s">
        <v>65</v>
      </c>
      <c r="N57" t="s">
        <v>232</v>
      </c>
      <c r="O57" s="5" t="s">
        <v>239</v>
      </c>
      <c r="R57" t="str">
        <f t="shared" si="7"/>
        <v xml:space="preserve">SCH_BUS | Repeat |  | School bus | 2 | 0 |  |  |  |  |  | Categorical | Unknowable; have 23052 pedestrians as "8.' | Vehicle | </v>
      </c>
    </row>
    <row r="58" spans="1:18" ht="19" x14ac:dyDescent="0.25">
      <c r="A58" t="str">
        <f t="shared" si="8"/>
        <v xml:space="preserve">        'SEAT_IM',</v>
      </c>
      <c r="B58" s="1" t="s">
        <v>147</v>
      </c>
      <c r="C58" s="1" t="s">
        <v>255</v>
      </c>
      <c r="D58" s="1"/>
      <c r="E58" s="1" t="s">
        <v>212</v>
      </c>
      <c r="F58" s="5">
        <v>24</v>
      </c>
      <c r="G58">
        <v>0</v>
      </c>
      <c r="J58" s="5" t="str">
        <f>IF(ISBLANK(H58),"",_xlfn.CONCAT(H58,","))</f>
        <v/>
      </c>
      <c r="K58" s="5" t="str">
        <f>IF(ISBLANK(I58),"",_xlfn.CONCAT(I58,","))</f>
        <v/>
      </c>
      <c r="L58" t="str">
        <f>_xlfn.CONCAT("        '", B58,"': [", J58,K58,"],")</f>
        <v xml:space="preserve">        'SEAT_IM': [],</v>
      </c>
      <c r="M58" s="5" t="s">
        <v>65</v>
      </c>
      <c r="N58" t="s">
        <v>163</v>
      </c>
      <c r="R58" t="str">
        <f t="shared" si="7"/>
        <v xml:space="preserve">SEAT_IM | Yes |  | SEAT_POS Imputed | 24 | 0 |  |  |  |  |         'SEAT_IM': [], | Categorical | Unknowable |  | </v>
      </c>
    </row>
    <row r="59" spans="1:18" ht="19" x14ac:dyDescent="0.25">
      <c r="A59" t="str">
        <f t="shared" si="8"/>
        <v xml:space="preserve">        'SEAT_POS',</v>
      </c>
      <c r="B59" s="1" t="s">
        <v>178</v>
      </c>
      <c r="C59" s="1" t="s">
        <v>255</v>
      </c>
      <c r="D59" s="1"/>
      <c r="E59" s="1" t="s">
        <v>213</v>
      </c>
      <c r="F59" s="5">
        <v>30</v>
      </c>
      <c r="G59">
        <v>0</v>
      </c>
      <c r="H59">
        <v>98</v>
      </c>
      <c r="I59">
        <v>99</v>
      </c>
      <c r="J59" s="5" t="str">
        <f>IF(ISBLANK(H59),"",_xlfn.CONCAT(H59,","))</f>
        <v>98,</v>
      </c>
      <c r="K59" s="5" t="str">
        <f>IF(ISBLANK(I59),"",_xlfn.CONCAT(I59,","))</f>
        <v>99,</v>
      </c>
      <c r="L59" t="str">
        <f>_xlfn.CONCAT("        '", B59,"': [", J59,K59,"],")</f>
        <v xml:space="preserve">        'SEAT_POS': [98,99,],</v>
      </c>
      <c r="M59" s="5" t="s">
        <v>92</v>
      </c>
      <c r="N59" s="5" t="s">
        <v>243</v>
      </c>
      <c r="R59" t="str">
        <f t="shared" si="7"/>
        <v xml:space="preserve">SEAT_POS | Yes |  | Seating Position | 30 | 0 | 98 | 99 | 98, | 99, |         'SEAT_POS': [98,99,], | Drop | Imputed elsewhere |  | </v>
      </c>
    </row>
    <row r="60" spans="1:18" ht="19" x14ac:dyDescent="0.25">
      <c r="A60" t="str">
        <f t="shared" si="8"/>
        <v xml:space="preserve">        'SPEC_USE',</v>
      </c>
      <c r="B60" s="1" t="s">
        <v>149</v>
      </c>
      <c r="C60" s="1" t="s">
        <v>258</v>
      </c>
      <c r="D60" s="1"/>
      <c r="E60" s="1" t="s">
        <v>216</v>
      </c>
      <c r="F60" s="5">
        <v>22</v>
      </c>
      <c r="G60">
        <v>23052</v>
      </c>
      <c r="M60" s="5" t="s">
        <v>65</v>
      </c>
      <c r="N60" t="s">
        <v>207</v>
      </c>
      <c r="O60" t="s">
        <v>241</v>
      </c>
      <c r="P60" t="s">
        <v>245</v>
      </c>
      <c r="R60" t="str">
        <f t="shared" si="7"/>
        <v>SPEC_USE | Repeat |  | Vehicle being used for some special purpose, like electronic ride hailing | 22 | 23052 |  |  |  |  |  | Categorical | Use | Accident | None</v>
      </c>
    </row>
    <row r="61" spans="1:18" ht="19" x14ac:dyDescent="0.25">
      <c r="A61" t="str">
        <f t="shared" si="8"/>
        <v xml:space="preserve">        'STR_VEH',</v>
      </c>
      <c r="B61" s="1" t="s">
        <v>150</v>
      </c>
      <c r="C61" s="1" t="s">
        <v>269</v>
      </c>
      <c r="D61" s="1"/>
      <c r="E61" s="3" t="s">
        <v>219</v>
      </c>
      <c r="F61" s="5">
        <v>7</v>
      </c>
      <c r="G61">
        <v>0</v>
      </c>
      <c r="H61">
        <v>999</v>
      </c>
      <c r="L61" s="5"/>
      <c r="M61" s="5" t="s">
        <v>92</v>
      </c>
      <c r="N61" t="s">
        <v>90</v>
      </c>
      <c r="R61" t="str">
        <f t="shared" si="7"/>
        <v xml:space="preserve">STR_VEH | No |  | Vehicle Number of Motor Vehicle Striking Non-Motorist  | 7 | 0 | 999 |  |  |  |  | Drop | Discontinued |  | </v>
      </c>
    </row>
    <row r="62" spans="1:18" ht="19" x14ac:dyDescent="0.25">
      <c r="A62" t="str">
        <f t="shared" si="8"/>
        <v xml:space="preserve">        'STRATUM',</v>
      </c>
      <c r="B62" s="1" t="s">
        <v>38</v>
      </c>
      <c r="C62" s="1" t="s">
        <v>258</v>
      </c>
      <c r="D62" s="1"/>
      <c r="E62" s="1" t="s">
        <v>217</v>
      </c>
      <c r="F62" s="5">
        <v>9</v>
      </c>
      <c r="G62">
        <v>0</v>
      </c>
      <c r="M62" s="5" t="s">
        <v>65</v>
      </c>
      <c r="N62" t="s">
        <v>233</v>
      </c>
      <c r="O62" t="s">
        <v>239</v>
      </c>
      <c r="R62" t="str">
        <f t="shared" si="7"/>
        <v xml:space="preserve">STRATUM | Repeat |  | Category in a different program | 9 | 0 |  |  |  |  |  | Categorical | Knowable?  Put 23052 pedestrians in "0." | Vehicle | </v>
      </c>
    </row>
    <row r="63" spans="1:18" ht="19" x14ac:dyDescent="0.25">
      <c r="A63" t="str">
        <f t="shared" si="8"/>
        <v xml:space="preserve">        'TOW_VEH',</v>
      </c>
      <c r="B63" s="1" t="s">
        <v>151</v>
      </c>
      <c r="C63" s="1" t="s">
        <v>258</v>
      </c>
      <c r="D63" s="1"/>
      <c r="E63" s="1" t="s">
        <v>220</v>
      </c>
      <c r="F63" s="5">
        <v>9</v>
      </c>
      <c r="G63">
        <v>23052</v>
      </c>
      <c r="M63" s="5" t="s">
        <v>92</v>
      </c>
      <c r="N63" t="s">
        <v>218</v>
      </c>
      <c r="O63" t="s">
        <v>240</v>
      </c>
      <c r="R63" t="str">
        <f t="shared" si="7"/>
        <v xml:space="preserve">TOW_VEH | Repeat |  | Did it have a trailer? | 9 | 23052 |  |  |  |  |  | Drop | Irrelevant | Both | </v>
      </c>
    </row>
    <row r="64" spans="1:18" ht="19" x14ac:dyDescent="0.25">
      <c r="A64" t="str">
        <f t="shared" si="8"/>
        <v xml:space="preserve">        'URBANICITY',</v>
      </c>
      <c r="B64" s="1" t="s">
        <v>40</v>
      </c>
      <c r="C64" s="1" t="s">
        <v>258</v>
      </c>
      <c r="D64" s="1"/>
      <c r="E64" s="1" t="s">
        <v>221</v>
      </c>
      <c r="F64" s="5">
        <v>2</v>
      </c>
      <c r="G64">
        <v>0</v>
      </c>
      <c r="M64" s="5" t="s">
        <v>65</v>
      </c>
      <c r="N64" t="s">
        <v>234</v>
      </c>
      <c r="O64" t="s">
        <v>239</v>
      </c>
      <c r="R64" t="str">
        <f t="shared" si="7"/>
        <v xml:space="preserve">URBANICITY | Repeat |  | Urban? | 2 | 0 |  |  |  |  |  | Categorical | Unknowable.  Put 23052 pedestrians in '8' | Vehicle | </v>
      </c>
    </row>
    <row r="65" spans="1:18" ht="19" x14ac:dyDescent="0.25">
      <c r="A65" t="str">
        <f t="shared" si="8"/>
        <v xml:space="preserve">        'VE_FORMS',</v>
      </c>
      <c r="B65" s="1" t="s">
        <v>41</v>
      </c>
      <c r="C65" s="1" t="s">
        <v>258</v>
      </c>
      <c r="D65" s="1"/>
      <c r="E65" s="1" t="s">
        <v>223</v>
      </c>
      <c r="F65">
        <v>13</v>
      </c>
      <c r="G65">
        <v>0</v>
      </c>
      <c r="M65" s="5" t="s">
        <v>65</v>
      </c>
      <c r="N65" t="s">
        <v>207</v>
      </c>
      <c r="O65" t="s">
        <v>240</v>
      </c>
      <c r="P65" t="s">
        <v>245</v>
      </c>
      <c r="R65" t="str">
        <f t="shared" si="7"/>
        <v>VE_FORMS | Repeat |  | Number of MVIT involved in crash | 13 | 0 |  |  |  |  |  | Categorical | Use | Both | None</v>
      </c>
    </row>
    <row r="66" spans="1:18" ht="19" x14ac:dyDescent="0.25">
      <c r="A66" t="str">
        <f t="shared" si="8"/>
        <v xml:space="preserve">        'VPICBODYCLASS',</v>
      </c>
      <c r="B66" s="1" t="s">
        <v>153</v>
      </c>
      <c r="C66" s="1" t="s">
        <v>258</v>
      </c>
      <c r="D66" s="1"/>
      <c r="E66" s="1"/>
      <c r="F66">
        <v>65</v>
      </c>
      <c r="G66">
        <v>517389</v>
      </c>
      <c r="M66" s="5" t="s">
        <v>62</v>
      </c>
      <c r="N66" t="s">
        <v>207</v>
      </c>
      <c r="O66" t="s">
        <v>240</v>
      </c>
      <c r="P66" t="s">
        <v>245</v>
      </c>
      <c r="R66" t="str">
        <f t="shared" si="7"/>
        <v>VPICBODYCLASS | Repeat |  |  | 65 | 517389 |  |  |  |  |  | Count | Use | Both | None</v>
      </c>
    </row>
    <row r="67" spans="1:18" ht="19" x14ac:dyDescent="0.25">
      <c r="A67" t="str">
        <f t="shared" si="8"/>
        <v xml:space="preserve">        'VPICMAKE',</v>
      </c>
      <c r="B67" s="1" t="s">
        <v>154</v>
      </c>
      <c r="C67" s="1" t="s">
        <v>258</v>
      </c>
      <c r="D67" s="1"/>
      <c r="E67" s="1"/>
      <c r="F67">
        <v>213</v>
      </c>
      <c r="G67">
        <v>517389</v>
      </c>
      <c r="M67" s="5" t="s">
        <v>92</v>
      </c>
      <c r="N67" t="s">
        <v>252</v>
      </c>
      <c r="O67" t="s">
        <v>239</v>
      </c>
      <c r="R67" t="str">
        <f t="shared" si="7"/>
        <v xml:space="preserve">VPICMAKE | Repeat |  |  | 213 | 517389 |  |  |  |  |  | Drop | New in 2020 | Vehicle | </v>
      </c>
    </row>
    <row r="68" spans="1:18" ht="19" x14ac:dyDescent="0.25">
      <c r="A68" t="str">
        <f t="shared" si="8"/>
        <v xml:space="preserve">        'VPICMODEL',</v>
      </c>
      <c r="B68" s="1" t="s">
        <v>155</v>
      </c>
      <c r="C68" s="1" t="s">
        <v>258</v>
      </c>
      <c r="D68" s="1"/>
      <c r="E68" s="1"/>
      <c r="F68">
        <v>2074</v>
      </c>
      <c r="G68">
        <v>517389</v>
      </c>
      <c r="M68" s="5" t="s">
        <v>92</v>
      </c>
      <c r="N68" t="s">
        <v>252</v>
      </c>
      <c r="O68" t="s">
        <v>239</v>
      </c>
      <c r="R68" t="str">
        <f t="shared" si="7"/>
        <v xml:space="preserve">VPICMODEL | Repeat |  |  | 2074 | 517389 |  |  |  |  |  | Drop | New in 2020 | Vehicle | </v>
      </c>
    </row>
    <row r="69" spans="1:18" ht="19" x14ac:dyDescent="0.25">
      <c r="A69" t="str">
        <f t="shared" si="8"/>
        <v xml:space="preserve">        'WEIGHT',</v>
      </c>
      <c r="B69" s="1" t="s">
        <v>47</v>
      </c>
      <c r="C69" s="1" t="s">
        <v>258</v>
      </c>
      <c r="D69" s="1"/>
      <c r="E69" s="1" t="s">
        <v>224</v>
      </c>
      <c r="F69">
        <v>8816</v>
      </c>
      <c r="G69">
        <v>0</v>
      </c>
      <c r="M69" s="5" t="s">
        <v>92</v>
      </c>
      <c r="N69" t="s">
        <v>252</v>
      </c>
      <c r="O69" t="s">
        <v>239</v>
      </c>
      <c r="R69" t="str">
        <f t="shared" si="7"/>
        <v xml:space="preserve">WEIGHT | Repeat |  | Statistical weight | 8816 | 0 |  |  |  |  |  | Drop | New in 2020 | Vehicle | </v>
      </c>
    </row>
    <row r="93" spans="2:4" ht="19" x14ac:dyDescent="0.25">
      <c r="B93" s="1"/>
      <c r="C93" s="1"/>
      <c r="D93" s="1"/>
    </row>
    <row r="94" spans="2:4" ht="19" x14ac:dyDescent="0.25">
      <c r="B94" s="1"/>
      <c r="C94" s="1"/>
      <c r="D94" s="1"/>
    </row>
    <row r="95" spans="2:4" ht="19" x14ac:dyDescent="0.25">
      <c r="B95" s="1"/>
      <c r="C95" s="1"/>
      <c r="D95" s="1"/>
    </row>
    <row r="96" spans="2:4" ht="19" x14ac:dyDescent="0.25">
      <c r="B96" s="1"/>
      <c r="C96" s="1"/>
      <c r="D96" s="1"/>
    </row>
    <row r="97" spans="2:4" ht="19" x14ac:dyDescent="0.25">
      <c r="B97" s="1"/>
      <c r="C97" s="1"/>
      <c r="D97" s="1"/>
    </row>
  </sheetData>
  <sortState xmlns:xlrd2="http://schemas.microsoft.com/office/spreadsheetml/2017/richdata2" ref="A2:P69">
    <sortCondition ref="D2:D69"/>
    <sortCondition ref="B2:B69"/>
  </sortState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98C6-B854-3344-94C4-B7000027440B}">
  <dimension ref="A1:X52"/>
  <sheetViews>
    <sheetView topLeftCell="A22" zoomScale="120" zoomScaleNormal="120" workbookViewId="0">
      <pane xSplit="1" topLeftCell="B1" activePane="topRight" state="frozen"/>
      <selection pane="topRight" activeCell="J48" sqref="J48"/>
    </sheetView>
  </sheetViews>
  <sheetFormatPr baseColWidth="10" defaultRowHeight="16" x14ac:dyDescent="0.2"/>
  <cols>
    <col min="1" max="2" width="16.33203125" customWidth="1"/>
    <col min="3" max="3" width="22.6640625" customWidth="1"/>
    <col min="4" max="4" width="17.1640625" customWidth="1"/>
    <col min="5" max="5" width="26.33203125" customWidth="1"/>
    <col min="6" max="6" width="31.5" customWidth="1"/>
    <col min="7" max="7" width="31.1640625" customWidth="1"/>
  </cols>
  <sheetData>
    <row r="1" spans="1:24" x14ac:dyDescent="0.2">
      <c r="A1" t="s">
        <v>51</v>
      </c>
      <c r="B1" t="s">
        <v>268</v>
      </c>
      <c r="C1" t="s">
        <v>254</v>
      </c>
      <c r="D1" t="s">
        <v>52</v>
      </c>
      <c r="E1" t="s">
        <v>53</v>
      </c>
      <c r="F1" t="s">
        <v>54</v>
      </c>
      <c r="G1" t="s">
        <v>61</v>
      </c>
      <c r="H1" t="s">
        <v>55</v>
      </c>
      <c r="Q1" t="s">
        <v>56</v>
      </c>
      <c r="T1" t="s">
        <v>110</v>
      </c>
      <c r="W1" t="str">
        <f t="shared" ref="W1" si="0">_xlfn.CONCAT(" | ", A1, " | ", D1, " | ", E1, " | ", F1, " | ", G1, " | ", Q1, " | ", T1, " | ", H1, " | ")</f>
        <v xml:space="preserve"> |  Feature  |  Meaning  |  Number of Values  |  Number of Missing Values  | Continuous, Categorical, Count, Mixed, Transfer, or Drop | Values Signifying ''Missing'' | Number of Samples signified as "Missing" |  Notes  | </v>
      </c>
    </row>
    <row r="2" spans="1:24" ht="19" x14ac:dyDescent="0.25">
      <c r="A2" s="1" t="s">
        <v>0</v>
      </c>
      <c r="B2" s="1" t="s">
        <v>255</v>
      </c>
      <c r="C2" s="1"/>
      <c r="D2" s="1" t="s">
        <v>89</v>
      </c>
      <c r="E2">
        <v>2</v>
      </c>
      <c r="F2">
        <v>0</v>
      </c>
      <c r="G2" t="s">
        <v>65</v>
      </c>
      <c r="L2" t="str">
        <f>IF(ISBLANK(I2),"",_xlfn.CONCAT(I2, ","))</f>
        <v/>
      </c>
      <c r="M2" t="str">
        <f>IF(ISBLANK(J2),"",_xlfn.CONCAT(J2, ","))</f>
        <v/>
      </c>
      <c r="N2" t="str">
        <f>IF(ISBLANK(K2),"",_xlfn.CONCAT(K2, ","))</f>
        <v/>
      </c>
      <c r="O2" t="str">
        <f t="shared" ref="O2:O33" si="1">IF(ISBLANK(I2),"",_xlfn.CONCAT("[",I2))</f>
        <v/>
      </c>
      <c r="P2" t="str">
        <f t="shared" ref="P2:P33" si="2">IF(ISBLANK(J2),"]",_xlfn.CONCAT(",",J2,"]"))</f>
        <v>]</v>
      </c>
      <c r="Q2" t="str">
        <f t="shared" ref="Q2:Q33" si="3">IF(ISBLANK(I2),"",_xlfn.CONCAT(O2,P2))</f>
        <v/>
      </c>
      <c r="R2" t="str">
        <f t="shared" ref="R2:R33" si="4">IF(ISBLANK(I2),"",_xlfn.CONCAT("        ['",A2,"',",Q2,"],"))</f>
        <v/>
      </c>
      <c r="S2" t="s">
        <v>94</v>
      </c>
      <c r="W2" t="str">
        <f t="shared" ref="W2:W33" si="5">_xlfn.CONCAT(" | ", A2, " | ", D2, " | ", E2, " | ", F2, " | ", G2, " | ", Q2, " | ", T2, " | ", H2, " | ")</f>
        <v xml:space="preserve"> | ALCHL_IM | ALCOHOL Imputed | 2 | 0 | Categorical |  |  |  | </v>
      </c>
      <c r="X2" t="str">
        <f t="shared" ref="X2:X33" si="6">_xlfn.CONCAT("        ['",A2,"', [", L2,M2,N2,"]],")</f>
        <v xml:space="preserve">        ['ALCHL_IM', []],</v>
      </c>
    </row>
    <row r="3" spans="1:24" ht="19" x14ac:dyDescent="0.25">
      <c r="A3" s="1" t="s">
        <v>1</v>
      </c>
      <c r="B3" s="1" t="s">
        <v>255</v>
      </c>
      <c r="C3" s="1"/>
      <c r="D3" s="4" t="s">
        <v>88</v>
      </c>
      <c r="E3">
        <v>4</v>
      </c>
      <c r="F3">
        <v>0</v>
      </c>
      <c r="G3" t="s">
        <v>65</v>
      </c>
      <c r="H3" t="s">
        <v>84</v>
      </c>
      <c r="I3">
        <v>9</v>
      </c>
      <c r="L3" t="b">
        <f>'Data Types'!J47=IF(ISBLANK(I3),"",_xlfn.CONCAT(I3, ","))</f>
        <v>0</v>
      </c>
      <c r="M3" t="str">
        <f t="shared" ref="M3:M34" si="7">IF(ISBLANK(J3),"",_xlfn.CONCAT(J3, ","))</f>
        <v/>
      </c>
      <c r="N3" t="str">
        <f t="shared" ref="N3:N34" si="8">IF(ISBLANK(K3),"",_xlfn.CONCAT(K3, ","))</f>
        <v/>
      </c>
      <c r="O3" t="str">
        <f t="shared" si="1"/>
        <v>[9</v>
      </c>
      <c r="P3" t="str">
        <f t="shared" si="2"/>
        <v>]</v>
      </c>
      <c r="Q3" t="str">
        <f t="shared" si="3"/>
        <v>[9]</v>
      </c>
      <c r="R3" t="str">
        <f t="shared" si="4"/>
        <v xml:space="preserve">        ['ALCOHOL',[9]],</v>
      </c>
      <c r="S3" t="s">
        <v>94</v>
      </c>
      <c r="T3">
        <v>59889</v>
      </c>
      <c r="W3" t="str">
        <f t="shared" si="5"/>
        <v xml:space="preserve"> | ALCOHOL | Alcohol Involved in Crash  | 4 | 0 | Categorical | [9] | 59889 | Derived Data Element | </v>
      </c>
      <c r="X3" t="str">
        <f t="shared" si="6"/>
        <v xml:space="preserve">        ['ALCOHOL', [FALSE]],</v>
      </c>
    </row>
    <row r="4" spans="1:24" ht="19" x14ac:dyDescent="0.25">
      <c r="A4" s="1" t="s">
        <v>2</v>
      </c>
      <c r="B4" s="1" t="s">
        <v>255</v>
      </c>
      <c r="C4" s="1"/>
      <c r="D4" s="1"/>
      <c r="E4">
        <v>259077</v>
      </c>
      <c r="F4">
        <v>0</v>
      </c>
      <c r="G4" t="s">
        <v>91</v>
      </c>
      <c r="L4" t="str">
        <f t="shared" ref="L4:L35" si="9">IF(ISBLANK(I4),"",_xlfn.CONCAT(I4, ","))</f>
        <v/>
      </c>
      <c r="M4" t="str">
        <f t="shared" si="7"/>
        <v/>
      </c>
      <c r="N4" t="str">
        <f t="shared" si="8"/>
        <v/>
      </c>
      <c r="O4" t="str">
        <f t="shared" si="1"/>
        <v/>
      </c>
      <c r="P4" t="str">
        <f t="shared" si="2"/>
        <v>]</v>
      </c>
      <c r="Q4" t="str">
        <f t="shared" si="3"/>
        <v/>
      </c>
      <c r="R4" t="str">
        <f t="shared" si="4"/>
        <v/>
      </c>
      <c r="S4" t="s">
        <v>94</v>
      </c>
      <c r="W4" t="str">
        <f t="shared" si="5"/>
        <v xml:space="preserve"> | CASENUM |  | 259077 | 0 | Transfer |  |  |  | </v>
      </c>
      <c r="X4" t="str">
        <f t="shared" si="6"/>
        <v xml:space="preserve">        ['CASENUM', []],</v>
      </c>
    </row>
    <row r="5" spans="1:24" ht="19" x14ac:dyDescent="0.25">
      <c r="A5" s="1" t="s">
        <v>3</v>
      </c>
      <c r="B5" s="1" t="s">
        <v>258</v>
      </c>
      <c r="C5" s="1"/>
      <c r="D5" s="1"/>
      <c r="E5">
        <v>23</v>
      </c>
      <c r="F5">
        <v>54745</v>
      </c>
      <c r="G5" t="s">
        <v>92</v>
      </c>
      <c r="H5" t="s">
        <v>90</v>
      </c>
      <c r="L5" t="str">
        <f t="shared" si="9"/>
        <v/>
      </c>
      <c r="M5" t="str">
        <f t="shared" si="7"/>
        <v/>
      </c>
      <c r="N5" t="str">
        <f t="shared" si="8"/>
        <v/>
      </c>
      <c r="O5" t="str">
        <f t="shared" si="1"/>
        <v/>
      </c>
      <c r="P5" t="str">
        <f t="shared" si="2"/>
        <v>]</v>
      </c>
      <c r="Q5" t="str">
        <f t="shared" si="3"/>
        <v/>
      </c>
      <c r="R5" t="str">
        <f t="shared" si="4"/>
        <v/>
      </c>
      <c r="S5" t="s">
        <v>94</v>
      </c>
      <c r="W5" t="str">
        <f t="shared" si="5"/>
        <v xml:space="preserve"> | CF1 |  | 23 | 54745 | Drop |  |  | Discontinued | </v>
      </c>
      <c r="X5" t="str">
        <f t="shared" si="6"/>
        <v xml:space="preserve">        ['CF1', []],</v>
      </c>
    </row>
    <row r="6" spans="1:24" ht="19" x14ac:dyDescent="0.25">
      <c r="A6" s="1" t="s">
        <v>4</v>
      </c>
      <c r="B6" s="1" t="s">
        <v>258</v>
      </c>
      <c r="C6" s="1"/>
      <c r="D6" s="1"/>
      <c r="E6">
        <v>17</v>
      </c>
      <c r="F6">
        <v>54745</v>
      </c>
      <c r="G6" t="s">
        <v>92</v>
      </c>
      <c r="H6" t="s">
        <v>90</v>
      </c>
      <c r="L6" t="str">
        <f t="shared" si="9"/>
        <v/>
      </c>
      <c r="M6" t="str">
        <f t="shared" si="7"/>
        <v/>
      </c>
      <c r="N6" t="str">
        <f t="shared" si="8"/>
        <v/>
      </c>
      <c r="O6" t="str">
        <f t="shared" si="1"/>
        <v/>
      </c>
      <c r="P6" t="str">
        <f t="shared" si="2"/>
        <v>]</v>
      </c>
      <c r="Q6" t="str">
        <f t="shared" si="3"/>
        <v/>
      </c>
      <c r="R6" t="str">
        <f t="shared" si="4"/>
        <v/>
      </c>
      <c r="S6" t="s">
        <v>94</v>
      </c>
      <c r="W6" t="str">
        <f t="shared" si="5"/>
        <v xml:space="preserve"> | CF2 |  | 17 | 54745 | Drop |  |  | Discontinued | </v>
      </c>
      <c r="X6" t="str">
        <f t="shared" si="6"/>
        <v xml:space="preserve">        ['CF2', []],</v>
      </c>
    </row>
    <row r="7" spans="1:24" ht="19" x14ac:dyDescent="0.25">
      <c r="A7" s="1" t="s">
        <v>5</v>
      </c>
      <c r="B7" s="1" t="s">
        <v>258</v>
      </c>
      <c r="C7" s="1"/>
      <c r="D7" s="1"/>
      <c r="E7">
        <v>11</v>
      </c>
      <c r="F7">
        <v>54745</v>
      </c>
      <c r="G7" t="s">
        <v>92</v>
      </c>
      <c r="H7" t="s">
        <v>90</v>
      </c>
      <c r="L7" t="str">
        <f t="shared" si="9"/>
        <v/>
      </c>
      <c r="M7" t="str">
        <f t="shared" si="7"/>
        <v/>
      </c>
      <c r="N7" t="str">
        <f t="shared" si="8"/>
        <v/>
      </c>
      <c r="O7" t="str">
        <f t="shared" si="1"/>
        <v/>
      </c>
      <c r="P7" t="str">
        <f t="shared" si="2"/>
        <v>]</v>
      </c>
      <c r="Q7" t="str">
        <f t="shared" si="3"/>
        <v/>
      </c>
      <c r="R7" t="str">
        <f t="shared" si="4"/>
        <v/>
      </c>
      <c r="S7" t="s">
        <v>94</v>
      </c>
      <c r="W7" t="str">
        <f t="shared" si="5"/>
        <v xml:space="preserve"> | CF3 |  | 11 | 54745 | Drop |  |  | Discontinued | </v>
      </c>
      <c r="X7" t="str">
        <f t="shared" si="6"/>
        <v xml:space="preserve">        ['CF3', []],</v>
      </c>
    </row>
    <row r="8" spans="1:24" ht="19" x14ac:dyDescent="0.25">
      <c r="A8" s="1" t="s">
        <v>6</v>
      </c>
      <c r="B8" s="1" t="s">
        <v>255</v>
      </c>
      <c r="C8" s="1"/>
      <c r="D8" s="1"/>
      <c r="E8">
        <v>7</v>
      </c>
      <c r="F8">
        <v>0</v>
      </c>
      <c r="G8" t="s">
        <v>65</v>
      </c>
      <c r="I8">
        <v>9</v>
      </c>
      <c r="L8" t="str">
        <f t="shared" si="9"/>
        <v>9,</v>
      </c>
      <c r="M8" t="str">
        <f t="shared" si="7"/>
        <v/>
      </c>
      <c r="N8" t="str">
        <f t="shared" si="8"/>
        <v/>
      </c>
      <c r="O8" t="str">
        <f t="shared" si="1"/>
        <v>[9</v>
      </c>
      <c r="P8" t="str">
        <f t="shared" si="2"/>
        <v>]</v>
      </c>
      <c r="Q8" t="str">
        <f t="shared" si="3"/>
        <v>[9]</v>
      </c>
      <c r="R8" t="str">
        <f t="shared" si="4"/>
        <v xml:space="preserve">        ['DAY_WEEK',[9]],</v>
      </c>
      <c r="S8" t="s">
        <v>94</v>
      </c>
      <c r="T8">
        <v>0</v>
      </c>
      <c r="W8" t="str">
        <f t="shared" si="5"/>
        <v xml:space="preserve"> | DAY_WEEK |  | 7 | 0 | Categorical | [9] | 0 |  | </v>
      </c>
      <c r="X8" t="str">
        <f t="shared" si="6"/>
        <v xml:space="preserve">        ['DAY_WEEK', [9,]],</v>
      </c>
    </row>
    <row r="9" spans="1:24" ht="19" x14ac:dyDescent="0.25">
      <c r="A9" s="1" t="s">
        <v>7</v>
      </c>
      <c r="B9" s="1" t="s">
        <v>255</v>
      </c>
      <c r="C9" s="1"/>
      <c r="D9" s="1" t="s">
        <v>68</v>
      </c>
      <c r="E9">
        <v>54</v>
      </c>
      <c r="F9">
        <v>0</v>
      </c>
      <c r="G9" t="s">
        <v>65</v>
      </c>
      <c r="L9" t="str">
        <f t="shared" si="9"/>
        <v/>
      </c>
      <c r="M9" t="str">
        <f t="shared" si="7"/>
        <v/>
      </c>
      <c r="N9" t="str">
        <f t="shared" si="8"/>
        <v/>
      </c>
      <c r="O9" t="str">
        <f t="shared" si="1"/>
        <v/>
      </c>
      <c r="P9" t="str">
        <f t="shared" si="2"/>
        <v>]</v>
      </c>
      <c r="Q9" t="str">
        <f t="shared" si="3"/>
        <v/>
      </c>
      <c r="R9" t="str">
        <f t="shared" si="4"/>
        <v/>
      </c>
      <c r="S9" t="s">
        <v>94</v>
      </c>
      <c r="W9" t="str">
        <f t="shared" si="5"/>
        <v xml:space="preserve"> | EVENT1_IM | HARM_EV Imputed | 54 | 0 | Categorical |  |  |  | </v>
      </c>
      <c r="X9" t="str">
        <f t="shared" si="6"/>
        <v xml:space="preserve">        ['EVENT1_IM', []],</v>
      </c>
    </row>
    <row r="10" spans="1:24" ht="19" x14ac:dyDescent="0.25">
      <c r="A10" s="1" t="s">
        <v>8</v>
      </c>
      <c r="B10" s="1" t="s">
        <v>255</v>
      </c>
      <c r="C10" s="1"/>
      <c r="D10" s="4" t="s">
        <v>67</v>
      </c>
      <c r="E10">
        <v>56</v>
      </c>
      <c r="F10">
        <v>0</v>
      </c>
      <c r="G10" t="s">
        <v>65</v>
      </c>
      <c r="I10">
        <v>98</v>
      </c>
      <c r="J10">
        <v>99</v>
      </c>
      <c r="L10" t="str">
        <f t="shared" si="9"/>
        <v>98,</v>
      </c>
      <c r="M10" t="str">
        <f t="shared" si="7"/>
        <v>99,</v>
      </c>
      <c r="N10" t="str">
        <f t="shared" si="8"/>
        <v/>
      </c>
      <c r="O10" t="str">
        <f t="shared" si="1"/>
        <v>[98</v>
      </c>
      <c r="P10" t="str">
        <f t="shared" si="2"/>
        <v>,99]</v>
      </c>
      <c r="Q10" t="str">
        <f t="shared" si="3"/>
        <v>[98,99]</v>
      </c>
      <c r="R10" t="str">
        <f t="shared" si="4"/>
        <v xml:space="preserve">        ['HARM_EV',[98,99]],</v>
      </c>
      <c r="S10" t="s">
        <v>94</v>
      </c>
      <c r="T10">
        <v>166</v>
      </c>
      <c r="W10" t="str">
        <f t="shared" si="5"/>
        <v xml:space="preserve"> | HARM_EV | First Harmful Event  | 56 | 0 | Categorical | [98,99] | 166 |  | </v>
      </c>
      <c r="X10" t="str">
        <f t="shared" si="6"/>
        <v xml:space="preserve">        ['HARM_EV', [98,99,]],</v>
      </c>
    </row>
    <row r="11" spans="1:24" ht="19" x14ac:dyDescent="0.25">
      <c r="A11" s="1" t="s">
        <v>9</v>
      </c>
      <c r="B11" s="1" t="s">
        <v>258</v>
      </c>
      <c r="C11" s="1"/>
      <c r="D11" s="1"/>
      <c r="E11">
        <v>25</v>
      </c>
      <c r="F11">
        <v>0</v>
      </c>
      <c r="G11" t="s">
        <v>65</v>
      </c>
      <c r="H11" t="s">
        <v>270</v>
      </c>
      <c r="I11">
        <v>99</v>
      </c>
      <c r="L11" t="str">
        <f t="shared" si="9"/>
        <v>99,</v>
      </c>
      <c r="M11" t="str">
        <f t="shared" si="7"/>
        <v/>
      </c>
      <c r="N11" t="str">
        <f t="shared" si="8"/>
        <v/>
      </c>
      <c r="O11" t="str">
        <f t="shared" si="1"/>
        <v>[99</v>
      </c>
      <c r="P11" t="str">
        <f t="shared" si="2"/>
        <v>]</v>
      </c>
      <c r="Q11" t="str">
        <f t="shared" si="3"/>
        <v>[99]</v>
      </c>
      <c r="R11" t="str">
        <f t="shared" si="4"/>
        <v xml:space="preserve">        ['HOUR',[99]],</v>
      </c>
      <c r="S11" t="s">
        <v>94</v>
      </c>
      <c r="T11">
        <v>1127</v>
      </c>
      <c r="W11" t="str">
        <f t="shared" si="5"/>
        <v xml:space="preserve"> | HOUR |  | 25 | 0 | Categorical | [99] | 1127 | Repeat from Accident | </v>
      </c>
      <c r="X11" t="str">
        <f t="shared" si="6"/>
        <v xml:space="preserve">        ['HOUR', [99,]],</v>
      </c>
    </row>
    <row r="12" spans="1:24" ht="19" x14ac:dyDescent="0.25">
      <c r="A12" s="1" t="s">
        <v>10</v>
      </c>
      <c r="B12" s="1" t="s">
        <v>258</v>
      </c>
      <c r="C12" s="1"/>
      <c r="D12" s="1"/>
      <c r="E12">
        <v>24</v>
      </c>
      <c r="F12">
        <v>0</v>
      </c>
      <c r="G12" t="s">
        <v>65</v>
      </c>
      <c r="H12" t="s">
        <v>270</v>
      </c>
      <c r="L12" t="str">
        <f t="shared" si="9"/>
        <v/>
      </c>
      <c r="M12" t="str">
        <f t="shared" si="7"/>
        <v/>
      </c>
      <c r="N12" t="str">
        <f t="shared" si="8"/>
        <v/>
      </c>
      <c r="O12" t="str">
        <f t="shared" si="1"/>
        <v/>
      </c>
      <c r="P12" t="str">
        <f t="shared" si="2"/>
        <v>]</v>
      </c>
      <c r="Q12" t="str">
        <f t="shared" si="3"/>
        <v/>
      </c>
      <c r="R12" t="str">
        <f t="shared" si="4"/>
        <v/>
      </c>
      <c r="S12" t="s">
        <v>94</v>
      </c>
      <c r="W12" t="str">
        <f t="shared" si="5"/>
        <v xml:space="preserve"> | HOUR_IM |  | 24 | 0 | Categorical |  |  | Repeat from Accident | </v>
      </c>
      <c r="X12" t="str">
        <f t="shared" si="6"/>
        <v xml:space="preserve">        ['HOUR_IM', []],</v>
      </c>
    </row>
    <row r="13" spans="1:24" ht="19" x14ac:dyDescent="0.25">
      <c r="A13" s="1" t="s">
        <v>11</v>
      </c>
      <c r="B13" s="1" t="s">
        <v>255</v>
      </c>
      <c r="C13" s="1"/>
      <c r="D13" s="1" t="s">
        <v>81</v>
      </c>
      <c r="E13">
        <v>3</v>
      </c>
      <c r="F13">
        <v>0</v>
      </c>
      <c r="G13" t="s">
        <v>65</v>
      </c>
      <c r="I13">
        <v>9</v>
      </c>
      <c r="L13" t="str">
        <f t="shared" si="9"/>
        <v>9,</v>
      </c>
      <c r="M13" t="str">
        <f t="shared" si="7"/>
        <v/>
      </c>
      <c r="N13" t="str">
        <f t="shared" si="8"/>
        <v/>
      </c>
      <c r="O13" t="str">
        <f t="shared" si="1"/>
        <v>[9</v>
      </c>
      <c r="P13" t="str">
        <f t="shared" si="2"/>
        <v>]</v>
      </c>
      <c r="Q13" t="str">
        <f t="shared" si="3"/>
        <v>[9]</v>
      </c>
      <c r="R13" t="str">
        <f t="shared" si="4"/>
        <v xml:space="preserve">        ['INT_HWY',[9]],</v>
      </c>
      <c r="S13" t="s">
        <v>94</v>
      </c>
      <c r="T13">
        <v>25</v>
      </c>
      <c r="W13" t="str">
        <f t="shared" si="5"/>
        <v xml:space="preserve"> | INT_HWY | Interstate Highway | 3 | 0 | Categorical | [9] | 25 |  | </v>
      </c>
      <c r="X13" t="str">
        <f t="shared" si="6"/>
        <v xml:space="preserve">        ['INT_HWY', [9,]],</v>
      </c>
    </row>
    <row r="14" spans="1:24" ht="19" x14ac:dyDescent="0.25">
      <c r="A14" s="1" t="s">
        <v>13</v>
      </c>
      <c r="B14" s="1" t="s">
        <v>255</v>
      </c>
      <c r="C14" s="1"/>
      <c r="D14" s="1" t="s">
        <v>78</v>
      </c>
      <c r="E14">
        <v>9</v>
      </c>
      <c r="F14">
        <v>0</v>
      </c>
      <c r="G14" t="s">
        <v>65</v>
      </c>
      <c r="I14">
        <v>8</v>
      </c>
      <c r="J14">
        <v>9</v>
      </c>
      <c r="L14" t="str">
        <f t="shared" si="9"/>
        <v>8,</v>
      </c>
      <c r="M14" t="str">
        <f t="shared" si="7"/>
        <v>9,</v>
      </c>
      <c r="N14" t="str">
        <f t="shared" si="8"/>
        <v/>
      </c>
      <c r="O14" t="str">
        <f t="shared" si="1"/>
        <v>[8</v>
      </c>
      <c r="P14" t="str">
        <f t="shared" si="2"/>
        <v>,9]</v>
      </c>
      <c r="Q14" t="str">
        <f t="shared" si="3"/>
        <v>[8,9]</v>
      </c>
      <c r="R14" t="str">
        <f t="shared" si="4"/>
        <v xml:space="preserve">        ['LGT_COND',[8,9]],</v>
      </c>
      <c r="S14" t="s">
        <v>94</v>
      </c>
      <c r="T14">
        <v>2309</v>
      </c>
      <c r="W14" t="str">
        <f t="shared" si="5"/>
        <v xml:space="preserve"> | LGT_COND | Light Condition | 9 | 0 | Categorical | [8,9] | 2309 |  | </v>
      </c>
      <c r="X14" t="str">
        <f t="shared" si="6"/>
        <v xml:space="preserve">        ['LGT_COND', [8,9,]],</v>
      </c>
    </row>
    <row r="15" spans="1:24" ht="19" x14ac:dyDescent="0.25">
      <c r="A15" s="1" t="s">
        <v>12</v>
      </c>
      <c r="B15" s="1" t="s">
        <v>255</v>
      </c>
      <c r="C15" s="1"/>
      <c r="D15" s="1" t="s">
        <v>79</v>
      </c>
      <c r="E15">
        <v>7</v>
      </c>
      <c r="F15">
        <v>0</v>
      </c>
      <c r="G15" t="s">
        <v>65</v>
      </c>
      <c r="L15" t="str">
        <f t="shared" si="9"/>
        <v/>
      </c>
      <c r="M15" t="str">
        <f t="shared" si="7"/>
        <v/>
      </c>
      <c r="N15" t="str">
        <f t="shared" si="8"/>
        <v/>
      </c>
      <c r="O15" t="str">
        <f t="shared" si="1"/>
        <v/>
      </c>
      <c r="P15" t="str">
        <f t="shared" si="2"/>
        <v>]</v>
      </c>
      <c r="Q15" t="str">
        <f t="shared" si="3"/>
        <v/>
      </c>
      <c r="R15" t="str">
        <f t="shared" si="4"/>
        <v/>
      </c>
      <c r="S15" t="s">
        <v>94</v>
      </c>
      <c r="W15" t="str">
        <f t="shared" si="5"/>
        <v xml:space="preserve"> | LGTCON_IM | LGT_COND Imputed | 7 | 0 | Categorical |  |  |  | </v>
      </c>
      <c r="X15" t="str">
        <f t="shared" si="6"/>
        <v xml:space="preserve">        ['LGTCON_IM', []],</v>
      </c>
    </row>
    <row r="16" spans="1:24" ht="19" x14ac:dyDescent="0.25">
      <c r="A16" s="1" t="s">
        <v>15</v>
      </c>
      <c r="B16" s="1" t="s">
        <v>255</v>
      </c>
      <c r="C16" s="1"/>
      <c r="D16" s="3" t="s">
        <v>69</v>
      </c>
      <c r="E16">
        <v>11</v>
      </c>
      <c r="F16">
        <v>0</v>
      </c>
      <c r="G16" t="s">
        <v>65</v>
      </c>
      <c r="I16">
        <v>98</v>
      </c>
      <c r="J16">
        <v>99</v>
      </c>
      <c r="L16" t="str">
        <f t="shared" si="9"/>
        <v>98,</v>
      </c>
      <c r="M16" t="str">
        <f t="shared" si="7"/>
        <v>99,</v>
      </c>
      <c r="N16" t="str">
        <f t="shared" si="8"/>
        <v/>
      </c>
      <c r="O16" t="str">
        <f t="shared" si="1"/>
        <v>[98</v>
      </c>
      <c r="P16" t="str">
        <f t="shared" si="2"/>
        <v>,99]</v>
      </c>
      <c r="Q16" t="str">
        <f t="shared" si="3"/>
        <v>[98,99]</v>
      </c>
      <c r="R16" t="str">
        <f t="shared" si="4"/>
        <v xml:space="preserve">        ['MAN_COLL',[98,99]],</v>
      </c>
      <c r="S16" t="s">
        <v>94</v>
      </c>
      <c r="T16">
        <v>1012</v>
      </c>
      <c r="W16" t="str">
        <f t="shared" si="5"/>
        <v xml:space="preserve"> | MAN_COLL | Manner of Collision of the First Harmful Event  | 11 | 0 | Categorical | [98,99] | 1012 |  | </v>
      </c>
      <c r="X16" t="str">
        <f t="shared" si="6"/>
        <v xml:space="preserve">        ['MAN_COLL', [98,99,]],</v>
      </c>
    </row>
    <row r="17" spans="1:24" ht="19" x14ac:dyDescent="0.25">
      <c r="A17" s="1" t="s">
        <v>14</v>
      </c>
      <c r="B17" s="1" t="s">
        <v>255</v>
      </c>
      <c r="C17" s="1"/>
      <c r="D17" s="1" t="s">
        <v>70</v>
      </c>
      <c r="E17">
        <v>9</v>
      </c>
      <c r="F17">
        <v>0</v>
      </c>
      <c r="G17" t="s">
        <v>65</v>
      </c>
      <c r="L17" t="str">
        <f t="shared" si="9"/>
        <v/>
      </c>
      <c r="M17" t="str">
        <f t="shared" si="7"/>
        <v/>
      </c>
      <c r="N17" t="str">
        <f t="shared" si="8"/>
        <v/>
      </c>
      <c r="O17" t="str">
        <f t="shared" si="1"/>
        <v/>
      </c>
      <c r="P17" t="str">
        <f t="shared" si="2"/>
        <v>]</v>
      </c>
      <c r="Q17" t="str">
        <f t="shared" si="3"/>
        <v/>
      </c>
      <c r="R17" t="str">
        <f t="shared" si="4"/>
        <v/>
      </c>
      <c r="S17" t="s">
        <v>94</v>
      </c>
      <c r="W17" t="str">
        <f t="shared" si="5"/>
        <v xml:space="preserve"> | MANCOL_IM | MAN_COLL Imputed | 9 | 0 | Categorical |  |  |  | </v>
      </c>
      <c r="X17" t="str">
        <f t="shared" si="6"/>
        <v xml:space="preserve">        ['MANCOL_IM', []],</v>
      </c>
    </row>
    <row r="18" spans="1:24" ht="19" x14ac:dyDescent="0.25">
      <c r="A18" s="1" t="s">
        <v>17</v>
      </c>
      <c r="B18" s="1" t="s">
        <v>258</v>
      </c>
      <c r="C18" s="1"/>
      <c r="D18" s="1" t="s">
        <v>82</v>
      </c>
      <c r="E18">
        <v>9</v>
      </c>
      <c r="F18">
        <v>0</v>
      </c>
      <c r="G18" t="s">
        <v>65</v>
      </c>
      <c r="H18" t="s">
        <v>84</v>
      </c>
      <c r="I18">
        <v>9</v>
      </c>
      <c r="L18" t="str">
        <f t="shared" si="9"/>
        <v>9,</v>
      </c>
      <c r="M18" t="str">
        <f t="shared" si="7"/>
        <v/>
      </c>
      <c r="N18" t="str">
        <f t="shared" si="8"/>
        <v/>
      </c>
      <c r="O18" t="str">
        <f t="shared" si="1"/>
        <v>[9</v>
      </c>
      <c r="P18" t="str">
        <f t="shared" si="2"/>
        <v>]</v>
      </c>
      <c r="Q18" t="str">
        <f t="shared" si="3"/>
        <v>[9]</v>
      </c>
      <c r="R18" t="str">
        <f t="shared" si="4"/>
        <v xml:space="preserve">        ['MAX_SEV',[9]],</v>
      </c>
      <c r="S18" t="s">
        <v>94</v>
      </c>
      <c r="T18">
        <v>4480</v>
      </c>
      <c r="W18" t="str">
        <f t="shared" si="5"/>
        <v xml:space="preserve"> | MAX_SEV | Maximum Severity in Crash | 9 | 0 | Categorical | [9] | 4480 | Derived Data Element | </v>
      </c>
      <c r="X18" t="str">
        <f t="shared" si="6"/>
        <v xml:space="preserve">        ['MAX_SEV', [9,]],</v>
      </c>
    </row>
    <row r="19" spans="1:24" ht="19" x14ac:dyDescent="0.25">
      <c r="A19" s="1" t="s">
        <v>16</v>
      </c>
      <c r="B19" s="1" t="s">
        <v>258</v>
      </c>
      <c r="C19" s="1"/>
      <c r="D19" s="1" t="s">
        <v>83</v>
      </c>
      <c r="E19">
        <v>8</v>
      </c>
      <c r="F19">
        <v>0</v>
      </c>
      <c r="G19" t="s">
        <v>65</v>
      </c>
      <c r="H19" t="s">
        <v>84</v>
      </c>
      <c r="L19" t="str">
        <f t="shared" si="9"/>
        <v/>
      </c>
      <c r="M19" t="str">
        <f t="shared" si="7"/>
        <v/>
      </c>
      <c r="N19" t="str">
        <f t="shared" si="8"/>
        <v/>
      </c>
      <c r="O19" t="str">
        <f t="shared" si="1"/>
        <v/>
      </c>
      <c r="P19" t="str">
        <f t="shared" si="2"/>
        <v>]</v>
      </c>
      <c r="Q19" t="str">
        <f t="shared" si="3"/>
        <v/>
      </c>
      <c r="R19" t="str">
        <f t="shared" si="4"/>
        <v/>
      </c>
      <c r="S19" t="s">
        <v>94</v>
      </c>
      <c r="W19" t="str">
        <f t="shared" si="5"/>
        <v xml:space="preserve"> | MAXSEV_IM | MAX_SEV Imputed | 8 | 0 | Categorical |  |  | Derived Data Element | </v>
      </c>
      <c r="X19" t="str">
        <f t="shared" si="6"/>
        <v xml:space="preserve">        ['MAXSEV_IM', []],</v>
      </c>
    </row>
    <row r="20" spans="1:24" ht="19" x14ac:dyDescent="0.25">
      <c r="A20" s="1" t="s">
        <v>18</v>
      </c>
      <c r="B20" s="1" t="s">
        <v>258</v>
      </c>
      <c r="C20" s="1"/>
      <c r="D20" s="1"/>
      <c r="E20">
        <v>61</v>
      </c>
      <c r="F20">
        <v>0</v>
      </c>
      <c r="G20" t="s">
        <v>65</v>
      </c>
      <c r="I20">
        <v>99</v>
      </c>
      <c r="L20" t="str">
        <f t="shared" si="9"/>
        <v>99,</v>
      </c>
      <c r="M20" t="str">
        <f t="shared" si="7"/>
        <v/>
      </c>
      <c r="N20" t="str">
        <f t="shared" si="8"/>
        <v/>
      </c>
      <c r="O20" t="str">
        <f t="shared" si="1"/>
        <v>[99</v>
      </c>
      <c r="P20" t="str">
        <f t="shared" si="2"/>
        <v>]</v>
      </c>
      <c r="Q20" t="str">
        <f t="shared" si="3"/>
        <v>[99]</v>
      </c>
      <c r="R20" t="str">
        <f t="shared" si="4"/>
        <v xml:space="preserve">        ['MINUTE',[99]],</v>
      </c>
      <c r="S20" t="s">
        <v>94</v>
      </c>
      <c r="T20">
        <v>1127</v>
      </c>
      <c r="W20" t="str">
        <f t="shared" si="5"/>
        <v xml:space="preserve"> | MINUTE |  | 61 | 0 | Categorical | [99] | 1127 |  | </v>
      </c>
      <c r="X20" t="str">
        <f t="shared" si="6"/>
        <v xml:space="preserve">        ['MINUTE', [99,]],</v>
      </c>
    </row>
    <row r="21" spans="1:24" ht="19" x14ac:dyDescent="0.25">
      <c r="A21" s="1" t="s">
        <v>19</v>
      </c>
      <c r="B21" s="1" t="s">
        <v>258</v>
      </c>
      <c r="C21" s="1"/>
      <c r="D21" s="1"/>
      <c r="E21">
        <v>60</v>
      </c>
      <c r="F21">
        <v>0</v>
      </c>
      <c r="G21" t="s">
        <v>65</v>
      </c>
      <c r="L21" t="str">
        <f t="shared" si="9"/>
        <v/>
      </c>
      <c r="M21" t="str">
        <f t="shared" si="7"/>
        <v/>
      </c>
      <c r="N21" t="str">
        <f t="shared" si="8"/>
        <v/>
      </c>
      <c r="O21" t="str">
        <f t="shared" si="1"/>
        <v/>
      </c>
      <c r="P21" t="str">
        <f t="shared" si="2"/>
        <v>]</v>
      </c>
      <c r="Q21" t="str">
        <f t="shared" si="3"/>
        <v/>
      </c>
      <c r="R21" t="str">
        <f t="shared" si="4"/>
        <v/>
      </c>
      <c r="S21" t="s">
        <v>94</v>
      </c>
      <c r="W21" t="str">
        <f t="shared" si="5"/>
        <v xml:space="preserve"> | MINUTE_IM |  | 60 | 0 | Categorical |  |  |  | </v>
      </c>
      <c r="X21" t="str">
        <f t="shared" si="6"/>
        <v xml:space="preserve">        ['MINUTE_IM', []],</v>
      </c>
    </row>
    <row r="22" spans="1:24" ht="19" x14ac:dyDescent="0.25">
      <c r="A22" s="1" t="s">
        <v>20</v>
      </c>
      <c r="B22" s="1" t="s">
        <v>258</v>
      </c>
      <c r="C22" s="1"/>
      <c r="D22" s="1"/>
      <c r="E22">
        <v>12</v>
      </c>
      <c r="F22">
        <v>0</v>
      </c>
      <c r="G22" t="s">
        <v>65</v>
      </c>
      <c r="L22" t="str">
        <f t="shared" si="9"/>
        <v/>
      </c>
      <c r="M22" t="str">
        <f t="shared" si="7"/>
        <v/>
      </c>
      <c r="N22" t="str">
        <f t="shared" si="8"/>
        <v/>
      </c>
      <c r="O22" t="str">
        <f t="shared" si="1"/>
        <v/>
      </c>
      <c r="P22" t="str">
        <f t="shared" si="2"/>
        <v>]</v>
      </c>
      <c r="Q22" t="str">
        <f t="shared" si="3"/>
        <v/>
      </c>
      <c r="R22" t="str">
        <f t="shared" si="4"/>
        <v/>
      </c>
      <c r="S22" t="s">
        <v>94</v>
      </c>
      <c r="W22" t="str">
        <f t="shared" si="5"/>
        <v xml:space="preserve"> | MONTH |  | 12 | 0 | Categorical |  |  |  | </v>
      </c>
      <c r="X22" t="str">
        <f t="shared" si="6"/>
        <v xml:space="preserve">        ['MONTH', []],</v>
      </c>
    </row>
    <row r="23" spans="1:24" ht="19" x14ac:dyDescent="0.25">
      <c r="A23" s="1" t="s">
        <v>21</v>
      </c>
      <c r="B23" s="1" t="s">
        <v>258</v>
      </c>
      <c r="C23" s="1"/>
      <c r="D23" s="1" t="s">
        <v>87</v>
      </c>
      <c r="E23">
        <v>18</v>
      </c>
      <c r="F23">
        <v>0</v>
      </c>
      <c r="G23" t="s">
        <v>62</v>
      </c>
      <c r="H23" t="s">
        <v>84</v>
      </c>
      <c r="L23" t="str">
        <f t="shared" si="9"/>
        <v/>
      </c>
      <c r="M23" t="str">
        <f t="shared" si="7"/>
        <v/>
      </c>
      <c r="N23" t="str">
        <f t="shared" si="8"/>
        <v/>
      </c>
      <c r="O23" t="str">
        <f t="shared" si="1"/>
        <v/>
      </c>
      <c r="P23" t="str">
        <f t="shared" si="2"/>
        <v>]</v>
      </c>
      <c r="Q23" t="str">
        <f t="shared" si="3"/>
        <v/>
      </c>
      <c r="R23" t="str">
        <f t="shared" si="4"/>
        <v/>
      </c>
      <c r="S23" t="s">
        <v>94</v>
      </c>
      <c r="W23" t="str">
        <f t="shared" si="5"/>
        <v xml:space="preserve"> | NO_INJ_IM | NUM_INJ Imputed | 18 | 0 | Count |  |  | Derived Data Element | </v>
      </c>
      <c r="X23" t="str">
        <f t="shared" si="6"/>
        <v xml:space="preserve">        ['NO_INJ_IM', []],</v>
      </c>
    </row>
    <row r="24" spans="1:24" ht="19" x14ac:dyDescent="0.25">
      <c r="A24" s="1" t="s">
        <v>22</v>
      </c>
      <c r="B24" s="1" t="s">
        <v>258</v>
      </c>
      <c r="C24" s="1"/>
      <c r="D24" s="1" t="s">
        <v>85</v>
      </c>
      <c r="E24">
        <v>20</v>
      </c>
      <c r="F24">
        <v>0</v>
      </c>
      <c r="G24" t="s">
        <v>62</v>
      </c>
      <c r="H24" t="s">
        <v>86</v>
      </c>
      <c r="I24">
        <v>99</v>
      </c>
      <c r="L24" t="str">
        <f t="shared" si="9"/>
        <v>99,</v>
      </c>
      <c r="M24" t="str">
        <f t="shared" si="7"/>
        <v/>
      </c>
      <c r="N24" t="str">
        <f t="shared" si="8"/>
        <v/>
      </c>
      <c r="O24" t="str">
        <f t="shared" si="1"/>
        <v>[99</v>
      </c>
      <c r="P24" t="str">
        <f t="shared" si="2"/>
        <v>]</v>
      </c>
      <c r="Q24" t="str">
        <f t="shared" si="3"/>
        <v>[99]</v>
      </c>
      <c r="R24" t="str">
        <f t="shared" si="4"/>
        <v xml:space="preserve">        ['NUM_INJ',[99]],</v>
      </c>
      <c r="S24" t="s">
        <v>94</v>
      </c>
      <c r="T24">
        <v>4480</v>
      </c>
      <c r="W24" t="str">
        <f t="shared" si="5"/>
        <v xml:space="preserve"> | NUM_INJ | Number Injured in Crash | 20 | 0 | Count | [99] | 4480 | Change 98 to 0; derived data element | </v>
      </c>
      <c r="X24" t="str">
        <f t="shared" si="6"/>
        <v xml:space="preserve">        ['NUM_INJ', [99,]],</v>
      </c>
    </row>
    <row r="25" spans="1:24" ht="19" x14ac:dyDescent="0.25">
      <c r="A25" s="1" t="s">
        <v>23</v>
      </c>
      <c r="B25" s="1" t="s">
        <v>258</v>
      </c>
      <c r="C25" s="1"/>
      <c r="D25" s="1" t="s">
        <v>57</v>
      </c>
      <c r="E25">
        <v>10</v>
      </c>
      <c r="F25">
        <v>0</v>
      </c>
      <c r="G25" t="s">
        <v>62</v>
      </c>
      <c r="L25" t="str">
        <f t="shared" si="9"/>
        <v/>
      </c>
      <c r="M25" t="str">
        <f t="shared" si="7"/>
        <v/>
      </c>
      <c r="N25" t="str">
        <f t="shared" si="8"/>
        <v/>
      </c>
      <c r="O25" t="str">
        <f t="shared" si="1"/>
        <v/>
      </c>
      <c r="P25" t="str">
        <f t="shared" si="2"/>
        <v>]</v>
      </c>
      <c r="Q25" t="str">
        <f t="shared" si="3"/>
        <v/>
      </c>
      <c r="R25" t="str">
        <f t="shared" si="4"/>
        <v/>
      </c>
      <c r="S25" t="s">
        <v>94</v>
      </c>
      <c r="W25" t="str">
        <f t="shared" si="5"/>
        <v xml:space="preserve"> | PEDS | Number of persons not in motor vehicles | 10 | 0 | Count |  |  |  | </v>
      </c>
      <c r="X25" t="str">
        <f t="shared" si="6"/>
        <v xml:space="preserve">        ['PEDS', []],</v>
      </c>
    </row>
    <row r="26" spans="1:24" ht="19" x14ac:dyDescent="0.25">
      <c r="A26" s="1" t="s">
        <v>24</v>
      </c>
      <c r="B26" s="1" t="s">
        <v>258</v>
      </c>
      <c r="C26" s="1"/>
      <c r="D26" s="2" t="s">
        <v>64</v>
      </c>
      <c r="E26">
        <v>26</v>
      </c>
      <c r="F26">
        <v>0</v>
      </c>
      <c r="G26" t="s">
        <v>62</v>
      </c>
      <c r="L26" t="str">
        <f t="shared" si="9"/>
        <v/>
      </c>
      <c r="M26" t="str">
        <f t="shared" si="7"/>
        <v/>
      </c>
      <c r="N26" t="str">
        <f t="shared" si="8"/>
        <v/>
      </c>
      <c r="O26" t="str">
        <f t="shared" si="1"/>
        <v/>
      </c>
      <c r="P26" t="str">
        <f t="shared" si="2"/>
        <v>]</v>
      </c>
      <c r="Q26" t="str">
        <f t="shared" si="3"/>
        <v/>
      </c>
      <c r="R26" t="str">
        <f t="shared" si="4"/>
        <v/>
      </c>
      <c r="S26" t="s">
        <v>94</v>
      </c>
      <c r="W26" t="str">
        <f t="shared" si="5"/>
        <v xml:space="preserve"> | PERMVIT | Number of Persons in Motor Vehicles in Transport  | 26 | 0 | Count |  |  |  | </v>
      </c>
      <c r="X26" t="str">
        <f t="shared" si="6"/>
        <v xml:space="preserve">        ['PERMVIT', []],</v>
      </c>
    </row>
    <row r="27" spans="1:24" ht="19" x14ac:dyDescent="0.25">
      <c r="A27" s="1" t="s">
        <v>25</v>
      </c>
      <c r="B27" s="1" t="s">
        <v>258</v>
      </c>
      <c r="C27" s="1"/>
      <c r="D27" s="2" t="s">
        <v>58</v>
      </c>
      <c r="E27">
        <v>10</v>
      </c>
      <c r="F27">
        <v>0</v>
      </c>
      <c r="G27" t="s">
        <v>62</v>
      </c>
      <c r="L27" t="str">
        <f t="shared" si="9"/>
        <v/>
      </c>
      <c r="M27" t="str">
        <f t="shared" si="7"/>
        <v/>
      </c>
      <c r="N27" t="str">
        <f t="shared" si="8"/>
        <v/>
      </c>
      <c r="O27" t="str">
        <f t="shared" si="1"/>
        <v/>
      </c>
      <c r="P27" t="str">
        <f t="shared" si="2"/>
        <v>]</v>
      </c>
      <c r="Q27" t="str">
        <f t="shared" si="3"/>
        <v/>
      </c>
      <c r="R27" t="str">
        <f t="shared" si="4"/>
        <v/>
      </c>
      <c r="S27" t="s">
        <v>94</v>
      </c>
      <c r="W27" t="str">
        <f t="shared" si="5"/>
        <v xml:space="preserve"> | PERNOTMVIT | Number of Persons Not in Motor Vehicles in Transport  | 10 | 0 | Count |  |  |  | </v>
      </c>
      <c r="X27" t="str">
        <f t="shared" si="6"/>
        <v xml:space="preserve">        ['PERNOTMVIT', []],</v>
      </c>
    </row>
    <row r="28" spans="1:24" ht="19" x14ac:dyDescent="0.25">
      <c r="A28" s="1" t="s">
        <v>26</v>
      </c>
      <c r="B28" s="1" t="s">
        <v>258</v>
      </c>
      <c r="C28" s="1"/>
      <c r="D28" s="1"/>
      <c r="E28">
        <v>422</v>
      </c>
      <c r="F28">
        <v>0</v>
      </c>
      <c r="G28" t="s">
        <v>92</v>
      </c>
      <c r="L28" t="str">
        <f t="shared" si="9"/>
        <v/>
      </c>
      <c r="M28" t="str">
        <f t="shared" si="7"/>
        <v/>
      </c>
      <c r="N28" t="str">
        <f t="shared" si="8"/>
        <v/>
      </c>
      <c r="O28" t="str">
        <f t="shared" si="1"/>
        <v/>
      </c>
      <c r="P28" t="str">
        <f t="shared" si="2"/>
        <v>]</v>
      </c>
      <c r="Q28" t="str">
        <f t="shared" si="3"/>
        <v/>
      </c>
      <c r="R28" t="str">
        <f t="shared" si="4"/>
        <v/>
      </c>
      <c r="S28" t="s">
        <v>94</v>
      </c>
      <c r="W28" t="str">
        <f t="shared" si="5"/>
        <v xml:space="preserve"> | PJ |  | 422 | 0 | Drop |  |  |  | </v>
      </c>
      <c r="X28" t="str">
        <f t="shared" si="6"/>
        <v xml:space="preserve">        ['PJ', []],</v>
      </c>
    </row>
    <row r="29" spans="1:24" ht="19" x14ac:dyDescent="0.25">
      <c r="A29" s="1" t="s">
        <v>27</v>
      </c>
      <c r="B29" s="1" t="s">
        <v>258</v>
      </c>
      <c r="C29" s="1"/>
      <c r="D29" s="1"/>
      <c r="E29">
        <v>60</v>
      </c>
      <c r="F29">
        <v>0</v>
      </c>
      <c r="G29" t="s">
        <v>92</v>
      </c>
      <c r="L29" t="str">
        <f t="shared" si="9"/>
        <v/>
      </c>
      <c r="M29" t="str">
        <f t="shared" si="7"/>
        <v/>
      </c>
      <c r="N29" t="str">
        <f t="shared" si="8"/>
        <v/>
      </c>
      <c r="O29" t="str">
        <f t="shared" si="1"/>
        <v/>
      </c>
      <c r="P29" t="str">
        <f t="shared" si="2"/>
        <v>]</v>
      </c>
      <c r="Q29" t="str">
        <f t="shared" si="3"/>
        <v/>
      </c>
      <c r="R29" t="str">
        <f t="shared" si="4"/>
        <v/>
      </c>
      <c r="S29" t="s">
        <v>94</v>
      </c>
      <c r="W29" t="str">
        <f t="shared" si="5"/>
        <v xml:space="preserve"> | PSU |  | 60 | 0 | Drop |  |  |  | </v>
      </c>
      <c r="X29" t="str">
        <f t="shared" si="6"/>
        <v xml:space="preserve">        ['PSU', []],</v>
      </c>
    </row>
    <row r="30" spans="1:24" ht="19" x14ac:dyDescent="0.25">
      <c r="A30" s="1" t="s">
        <v>29</v>
      </c>
      <c r="B30" s="1" t="s">
        <v>258</v>
      </c>
      <c r="C30" s="1"/>
      <c r="D30" s="1"/>
      <c r="E30">
        <v>67</v>
      </c>
      <c r="F30">
        <v>0</v>
      </c>
      <c r="G30" t="s">
        <v>92</v>
      </c>
      <c r="L30" t="str">
        <f t="shared" si="9"/>
        <v/>
      </c>
      <c r="M30" t="str">
        <f t="shared" si="7"/>
        <v/>
      </c>
      <c r="N30" t="str">
        <f t="shared" si="8"/>
        <v/>
      </c>
      <c r="O30" t="str">
        <f t="shared" si="1"/>
        <v/>
      </c>
      <c r="P30" t="str">
        <f t="shared" si="2"/>
        <v>]</v>
      </c>
      <c r="Q30" t="str">
        <f t="shared" si="3"/>
        <v/>
      </c>
      <c r="R30" t="str">
        <f t="shared" si="4"/>
        <v/>
      </c>
      <c r="S30" t="s">
        <v>94</v>
      </c>
      <c r="W30" t="str">
        <f t="shared" si="5"/>
        <v xml:space="preserve"> | PSU_VAR |  | 67 | 0 | Drop |  |  |  | </v>
      </c>
      <c r="X30" t="str">
        <f t="shared" si="6"/>
        <v xml:space="preserve">        ['PSU_VAR', []],</v>
      </c>
    </row>
    <row r="31" spans="1:24" ht="19" x14ac:dyDescent="0.25">
      <c r="A31" s="1" t="s">
        <v>28</v>
      </c>
      <c r="B31" s="1" t="s">
        <v>258</v>
      </c>
      <c r="C31" s="1"/>
      <c r="D31" s="1"/>
      <c r="E31">
        <v>25</v>
      </c>
      <c r="F31">
        <v>0</v>
      </c>
      <c r="G31" t="s">
        <v>92</v>
      </c>
      <c r="L31" t="str">
        <f t="shared" si="9"/>
        <v/>
      </c>
      <c r="M31" t="str">
        <f t="shared" si="7"/>
        <v/>
      </c>
      <c r="N31" t="str">
        <f t="shared" si="8"/>
        <v/>
      </c>
      <c r="O31" t="str">
        <f t="shared" si="1"/>
        <v/>
      </c>
      <c r="P31" t="str">
        <f t="shared" si="2"/>
        <v>]</v>
      </c>
      <c r="Q31" t="str">
        <f t="shared" si="3"/>
        <v/>
      </c>
      <c r="R31" t="str">
        <f t="shared" si="4"/>
        <v/>
      </c>
      <c r="S31" t="s">
        <v>94</v>
      </c>
      <c r="W31" t="str">
        <f t="shared" si="5"/>
        <v xml:space="preserve"> | PSUSTRAT |  | 25 | 0 | Drop |  |  |  | </v>
      </c>
      <c r="X31" t="str">
        <f t="shared" si="6"/>
        <v xml:space="preserve">        ['PSUSTRAT', []],</v>
      </c>
    </row>
    <row r="32" spans="1:24" ht="19" x14ac:dyDescent="0.25">
      <c r="A32" s="1" t="s">
        <v>30</v>
      </c>
      <c r="B32" s="1" t="s">
        <v>258</v>
      </c>
      <c r="C32" s="1"/>
      <c r="D32" s="4" t="s">
        <v>63</v>
      </c>
      <c r="E32">
        <v>11</v>
      </c>
      <c r="F32">
        <v>0</v>
      </c>
      <c r="G32" t="s">
        <v>62</v>
      </c>
      <c r="L32" t="str">
        <f t="shared" si="9"/>
        <v/>
      </c>
      <c r="M32" t="str">
        <f t="shared" si="7"/>
        <v/>
      </c>
      <c r="N32" t="str">
        <f t="shared" si="8"/>
        <v/>
      </c>
      <c r="O32" t="str">
        <f t="shared" si="1"/>
        <v/>
      </c>
      <c r="P32" t="str">
        <f t="shared" si="2"/>
        <v>]</v>
      </c>
      <c r="Q32" t="str">
        <f t="shared" si="3"/>
        <v/>
      </c>
      <c r="R32" t="str">
        <f t="shared" si="4"/>
        <v/>
      </c>
      <c r="S32" t="s">
        <v>94</v>
      </c>
      <c r="W32" t="str">
        <f t="shared" si="5"/>
        <v xml:space="preserve"> | PVH_INVL | Number of Parked/Working Vehicles in the Crash  | 11 | 0 | Count |  |  |  | </v>
      </c>
      <c r="X32" t="str">
        <f t="shared" si="6"/>
        <v xml:space="preserve">        ['PVH_INVL', []],</v>
      </c>
    </row>
    <row r="33" spans="1:24" ht="19" x14ac:dyDescent="0.25">
      <c r="A33" s="1" t="s">
        <v>31</v>
      </c>
      <c r="B33" s="1" t="s">
        <v>258</v>
      </c>
      <c r="C33" s="1"/>
      <c r="D33" s="1"/>
      <c r="E33">
        <v>4</v>
      </c>
      <c r="F33">
        <v>0</v>
      </c>
      <c r="G33" t="s">
        <v>92</v>
      </c>
      <c r="L33" t="str">
        <f t="shared" si="9"/>
        <v/>
      </c>
      <c r="M33" t="str">
        <f t="shared" si="7"/>
        <v/>
      </c>
      <c r="N33" t="str">
        <f t="shared" si="8"/>
        <v/>
      </c>
      <c r="O33" t="str">
        <f t="shared" si="1"/>
        <v/>
      </c>
      <c r="P33" t="str">
        <f t="shared" si="2"/>
        <v>]</v>
      </c>
      <c r="Q33" t="str">
        <f t="shared" si="3"/>
        <v/>
      </c>
      <c r="R33" t="str">
        <f t="shared" si="4"/>
        <v/>
      </c>
      <c r="S33" t="s">
        <v>94</v>
      </c>
      <c r="W33" t="str">
        <f t="shared" si="5"/>
        <v xml:space="preserve"> | REGION |  | 4 | 0 | Drop |  |  |  | </v>
      </c>
      <c r="X33" t="str">
        <f t="shared" si="6"/>
        <v xml:space="preserve">        ['REGION', []],</v>
      </c>
    </row>
    <row r="34" spans="1:24" ht="19" x14ac:dyDescent="0.25">
      <c r="A34" s="1" t="s">
        <v>36</v>
      </c>
      <c r="B34" s="1" t="s">
        <v>258</v>
      </c>
      <c r="C34" s="1"/>
      <c r="D34" s="3" t="s">
        <v>76</v>
      </c>
      <c r="E34">
        <v>13</v>
      </c>
      <c r="F34">
        <v>0</v>
      </c>
      <c r="G34" t="s">
        <v>65</v>
      </c>
      <c r="I34">
        <v>98</v>
      </c>
      <c r="J34">
        <v>99</v>
      </c>
      <c r="L34" t="str">
        <f t="shared" si="9"/>
        <v>98,</v>
      </c>
      <c r="M34" t="str">
        <f t="shared" si="7"/>
        <v>99,</v>
      </c>
      <c r="N34" t="str">
        <f t="shared" si="8"/>
        <v/>
      </c>
      <c r="O34" t="str">
        <f t="shared" ref="O34:O52" si="10">IF(ISBLANK(I34),"",_xlfn.CONCAT("[",I34))</f>
        <v>[98</v>
      </c>
      <c r="P34" t="str">
        <f t="shared" ref="P34:P52" si="11">IF(ISBLANK(J34),"]",_xlfn.CONCAT(",",J34,"]"))</f>
        <v>,99]</v>
      </c>
      <c r="Q34" t="str">
        <f t="shared" ref="Q34:Q52" si="12">IF(ISBLANK(I34),"",_xlfn.CONCAT(O34,P34))</f>
        <v>[98,99]</v>
      </c>
      <c r="R34" t="str">
        <f t="shared" ref="R34:R52" si="13">IF(ISBLANK(I34),"",_xlfn.CONCAT("        ['",A34,"',",Q34,"],"))</f>
        <v xml:space="preserve">        ['REL_ROAD',[98,99]],</v>
      </c>
      <c r="S34" t="s">
        <v>95</v>
      </c>
      <c r="T34">
        <v>190</v>
      </c>
      <c r="V34" s="1"/>
      <c r="W34" t="str">
        <f t="shared" ref="W34:W52" si="14">_xlfn.CONCAT(" | ", A34, " | ", D34, " | ", E34, " | ", F34, " | ", G34, " | ", Q34, " | ", T34, " | ", H34, " | ")</f>
        <v xml:space="preserve"> | REL_ROAD | Relation to Trafficway  | 13 | 0 | Categorical | [98,99] | 190 |  | </v>
      </c>
      <c r="X34" t="str">
        <f t="shared" ref="X34:X52" si="15">_xlfn.CONCAT("        ['",A34,"', [", L34,M34,N34,"]],")</f>
        <v xml:space="preserve">        ['REL_ROAD', [98,99,]],</v>
      </c>
    </row>
    <row r="35" spans="1:24" ht="19" x14ac:dyDescent="0.25">
      <c r="A35" s="1" t="s">
        <v>32</v>
      </c>
      <c r="B35" s="1" t="s">
        <v>258</v>
      </c>
      <c r="C35" s="1"/>
      <c r="D35" s="3" t="s">
        <v>71</v>
      </c>
      <c r="E35">
        <v>4</v>
      </c>
      <c r="F35">
        <v>0</v>
      </c>
      <c r="G35" t="s">
        <v>65</v>
      </c>
      <c r="I35">
        <v>8</v>
      </c>
      <c r="J35">
        <v>9</v>
      </c>
      <c r="L35" t="str">
        <f t="shared" si="9"/>
        <v>8,</v>
      </c>
      <c r="M35" t="str">
        <f t="shared" ref="M35:M52" si="16">IF(ISBLANK(J35),"",_xlfn.CONCAT(J35, ","))</f>
        <v>9,</v>
      </c>
      <c r="N35" t="str">
        <f t="shared" ref="N35:N52" si="17">IF(ISBLANK(K35),"",_xlfn.CONCAT(K35, ","))</f>
        <v/>
      </c>
      <c r="O35" t="str">
        <f t="shared" si="10"/>
        <v>[8</v>
      </c>
      <c r="P35" t="str">
        <f t="shared" si="11"/>
        <v>,9]</v>
      </c>
      <c r="Q35" t="str">
        <f t="shared" si="12"/>
        <v>[8,9]</v>
      </c>
      <c r="R35" t="str">
        <f t="shared" si="13"/>
        <v xml:space="preserve">        ['RELJCT1',[8,9]],</v>
      </c>
      <c r="S35" t="s">
        <v>94</v>
      </c>
      <c r="T35">
        <v>65920</v>
      </c>
      <c r="W35" t="str">
        <f t="shared" si="14"/>
        <v xml:space="preserve"> | RELJCT1 | Relation to Junction-Within Interchange Area  | 4 | 0 | Categorical | [8,9] | 65920 |  | </v>
      </c>
      <c r="X35" t="str">
        <f t="shared" si="15"/>
        <v xml:space="preserve">        ['RELJCT1', [8,9,]],</v>
      </c>
    </row>
    <row r="36" spans="1:24" ht="19" x14ac:dyDescent="0.25">
      <c r="A36" s="1" t="s">
        <v>33</v>
      </c>
      <c r="B36" s="1" t="s">
        <v>258</v>
      </c>
      <c r="C36" s="1"/>
      <c r="D36" s="1" t="s">
        <v>72</v>
      </c>
      <c r="E36">
        <v>3</v>
      </c>
      <c r="F36">
        <v>54409</v>
      </c>
      <c r="G36" t="s">
        <v>65</v>
      </c>
      <c r="L36" t="str">
        <f t="shared" ref="L36:L52" si="18">IF(ISBLANK(I36),"",_xlfn.CONCAT(I36, ","))</f>
        <v/>
      </c>
      <c r="M36" t="str">
        <f t="shared" si="16"/>
        <v/>
      </c>
      <c r="N36" t="str">
        <f t="shared" si="17"/>
        <v/>
      </c>
      <c r="O36" t="str">
        <f t="shared" si="10"/>
        <v/>
      </c>
      <c r="P36" t="str">
        <f t="shared" si="11"/>
        <v>]</v>
      </c>
      <c r="Q36" t="str">
        <f t="shared" si="12"/>
        <v/>
      </c>
      <c r="R36" t="str">
        <f t="shared" si="13"/>
        <v/>
      </c>
      <c r="S36" t="s">
        <v>94</v>
      </c>
      <c r="V36" s="1"/>
      <c r="W36" t="str">
        <f t="shared" si="14"/>
        <v xml:space="preserve"> | RELJCT1_IM | RELJCT1 Imputed | 3 | 54409 | Categorical |  |  |  | </v>
      </c>
      <c r="X36" t="str">
        <f t="shared" si="15"/>
        <v xml:space="preserve">        ['RELJCT1_IM', []],</v>
      </c>
    </row>
    <row r="37" spans="1:24" ht="19" x14ac:dyDescent="0.25">
      <c r="A37" s="1" t="s">
        <v>34</v>
      </c>
      <c r="B37" s="1" t="s">
        <v>258</v>
      </c>
      <c r="C37" s="1"/>
      <c r="D37" s="3" t="s">
        <v>73</v>
      </c>
      <c r="E37">
        <v>15</v>
      </c>
      <c r="F37">
        <v>0</v>
      </c>
      <c r="G37" t="s">
        <v>65</v>
      </c>
      <c r="I37">
        <v>98</v>
      </c>
      <c r="J37">
        <v>99</v>
      </c>
      <c r="L37" t="str">
        <f t="shared" si="18"/>
        <v>98,</v>
      </c>
      <c r="M37" t="str">
        <f t="shared" si="16"/>
        <v>99,</v>
      </c>
      <c r="N37" t="str">
        <f t="shared" si="17"/>
        <v/>
      </c>
      <c r="O37" t="str">
        <f t="shared" si="10"/>
        <v>[98</v>
      </c>
      <c r="P37" t="str">
        <f t="shared" si="11"/>
        <v>,99]</v>
      </c>
      <c r="Q37" t="str">
        <f t="shared" si="12"/>
        <v>[98,99]</v>
      </c>
      <c r="R37" t="str">
        <f t="shared" si="13"/>
        <v xml:space="preserve">        ['RELJCT2',[98,99]],</v>
      </c>
      <c r="S37" t="s">
        <v>94</v>
      </c>
      <c r="T37">
        <v>19721</v>
      </c>
      <c r="V37" s="1"/>
      <c r="W37" t="str">
        <f t="shared" si="14"/>
        <v xml:space="preserve"> | RELJCT2 | Relation to Junction-Specific Location  | 15 | 0 | Categorical | [98,99] | 19721 |  | </v>
      </c>
      <c r="X37" t="str">
        <f t="shared" si="15"/>
        <v xml:space="preserve">        ['RELJCT2', [98,99,]],</v>
      </c>
    </row>
    <row r="38" spans="1:24" ht="19" x14ac:dyDescent="0.25">
      <c r="A38" s="1" t="s">
        <v>35</v>
      </c>
      <c r="B38" s="1" t="s">
        <v>258</v>
      </c>
      <c r="C38" s="1"/>
      <c r="D38" s="1" t="s">
        <v>74</v>
      </c>
      <c r="E38">
        <v>13</v>
      </c>
      <c r="F38">
        <v>0</v>
      </c>
      <c r="G38" t="s">
        <v>65</v>
      </c>
      <c r="L38" t="str">
        <f t="shared" si="18"/>
        <v/>
      </c>
      <c r="M38" t="str">
        <f t="shared" si="16"/>
        <v/>
      </c>
      <c r="N38" t="str">
        <f t="shared" si="17"/>
        <v/>
      </c>
      <c r="O38" t="str">
        <f t="shared" si="10"/>
        <v/>
      </c>
      <c r="P38" t="str">
        <f t="shared" si="11"/>
        <v>]</v>
      </c>
      <c r="Q38" t="str">
        <f t="shared" si="12"/>
        <v/>
      </c>
      <c r="R38" t="str">
        <f t="shared" si="13"/>
        <v/>
      </c>
      <c r="S38" t="s">
        <v>94</v>
      </c>
      <c r="V38" s="1"/>
      <c r="W38" t="str">
        <f t="shared" si="14"/>
        <v xml:space="preserve"> | RELJCT2_IM | RELJCT2 Imputed | 13 | 0 | Categorical |  |  |  | </v>
      </c>
      <c r="X38" t="str">
        <f t="shared" si="15"/>
        <v xml:space="preserve">        ['RELJCT2_IM', []],</v>
      </c>
    </row>
    <row r="39" spans="1:24" ht="19" x14ac:dyDescent="0.25">
      <c r="A39" s="1" t="s">
        <v>37</v>
      </c>
      <c r="B39" s="1" t="s">
        <v>258</v>
      </c>
      <c r="C39" s="1"/>
      <c r="D39" s="1"/>
      <c r="E39">
        <v>2</v>
      </c>
      <c r="F39">
        <v>0</v>
      </c>
      <c r="G39" t="s">
        <v>65</v>
      </c>
      <c r="L39" t="str">
        <f t="shared" si="18"/>
        <v/>
      </c>
      <c r="M39" t="str">
        <f t="shared" si="16"/>
        <v/>
      </c>
      <c r="N39" t="str">
        <f t="shared" si="17"/>
        <v/>
      </c>
      <c r="O39" t="str">
        <f t="shared" si="10"/>
        <v/>
      </c>
      <c r="P39" t="str">
        <f t="shared" si="11"/>
        <v>]</v>
      </c>
      <c r="Q39" t="str">
        <f t="shared" si="12"/>
        <v/>
      </c>
      <c r="R39" t="str">
        <f t="shared" si="13"/>
        <v/>
      </c>
      <c r="S39" t="s">
        <v>96</v>
      </c>
      <c r="V39" s="1"/>
      <c r="W39" t="str">
        <f t="shared" si="14"/>
        <v xml:space="preserve"> | SCH_BUS |  | 2 | 0 | Categorical |  |  |  | </v>
      </c>
      <c r="X39" t="str">
        <f t="shared" si="15"/>
        <v xml:space="preserve">        ['SCH_BUS', []],</v>
      </c>
    </row>
    <row r="40" spans="1:24" ht="19" x14ac:dyDescent="0.25">
      <c r="A40" s="1" t="s">
        <v>38</v>
      </c>
      <c r="B40" s="1" t="s">
        <v>258</v>
      </c>
      <c r="C40" s="1"/>
      <c r="D40" s="1"/>
      <c r="E40">
        <v>9</v>
      </c>
      <c r="F40">
        <v>0</v>
      </c>
      <c r="G40" t="s">
        <v>92</v>
      </c>
      <c r="L40" t="str">
        <f t="shared" si="18"/>
        <v/>
      </c>
      <c r="M40" t="str">
        <f t="shared" si="16"/>
        <v/>
      </c>
      <c r="N40" t="str">
        <f t="shared" si="17"/>
        <v/>
      </c>
      <c r="O40" t="str">
        <f t="shared" si="10"/>
        <v/>
      </c>
      <c r="P40" t="str">
        <f t="shared" si="11"/>
        <v>]</v>
      </c>
      <c r="Q40" t="str">
        <f t="shared" si="12"/>
        <v/>
      </c>
      <c r="R40" t="str">
        <f t="shared" si="13"/>
        <v/>
      </c>
      <c r="S40" t="s">
        <v>97</v>
      </c>
      <c r="V40" s="1"/>
      <c r="W40" t="str">
        <f t="shared" si="14"/>
        <v xml:space="preserve"> | STRATUM |  | 9 | 0 | Drop |  |  |  | </v>
      </c>
      <c r="X40" t="str">
        <f t="shared" si="15"/>
        <v xml:space="preserve">        ['STRATUM', []],</v>
      </c>
    </row>
    <row r="41" spans="1:24" ht="19" x14ac:dyDescent="0.25">
      <c r="A41" s="1" t="s">
        <v>39</v>
      </c>
      <c r="B41" s="1" t="s">
        <v>258</v>
      </c>
      <c r="C41" s="1"/>
      <c r="D41" s="4" t="s">
        <v>75</v>
      </c>
      <c r="E41">
        <v>11</v>
      </c>
      <c r="F41">
        <v>0</v>
      </c>
      <c r="G41" t="s">
        <v>65</v>
      </c>
      <c r="I41">
        <v>98</v>
      </c>
      <c r="J41">
        <v>99</v>
      </c>
      <c r="L41" t="str">
        <f t="shared" si="18"/>
        <v>98,</v>
      </c>
      <c r="M41" t="str">
        <f t="shared" si="16"/>
        <v>99,</v>
      </c>
      <c r="N41" t="str">
        <f t="shared" si="17"/>
        <v/>
      </c>
      <c r="O41" t="str">
        <f t="shared" si="10"/>
        <v>[98</v>
      </c>
      <c r="P41" t="str">
        <f t="shared" si="11"/>
        <v>,99]</v>
      </c>
      <c r="Q41" t="str">
        <f t="shared" si="12"/>
        <v>[98,99]</v>
      </c>
      <c r="R41" t="str">
        <f t="shared" si="13"/>
        <v xml:space="preserve">        ['TYP_INT',[98,99]],</v>
      </c>
      <c r="S41" t="s">
        <v>98</v>
      </c>
      <c r="T41">
        <v>26650</v>
      </c>
      <c r="V41" s="1"/>
      <c r="W41" t="str">
        <f t="shared" si="14"/>
        <v xml:space="preserve"> | TYP_INT | Type of Intersection  | 11 | 0 | Categorical | [98,99] | 26650 |  | </v>
      </c>
      <c r="X41" t="str">
        <f t="shared" si="15"/>
        <v xml:space="preserve">        ['TYP_INT', [98,99,]],</v>
      </c>
    </row>
    <row r="42" spans="1:24" ht="19" x14ac:dyDescent="0.25">
      <c r="A42" s="1" t="s">
        <v>40</v>
      </c>
      <c r="B42" s="1" t="s">
        <v>258</v>
      </c>
      <c r="C42" s="1"/>
      <c r="D42" s="1"/>
      <c r="E42">
        <v>2</v>
      </c>
      <c r="F42">
        <v>0</v>
      </c>
      <c r="G42" t="s">
        <v>65</v>
      </c>
      <c r="L42" t="str">
        <f t="shared" si="18"/>
        <v/>
      </c>
      <c r="M42" t="str">
        <f t="shared" si="16"/>
        <v/>
      </c>
      <c r="N42" t="str">
        <f t="shared" si="17"/>
        <v/>
      </c>
      <c r="O42" t="str">
        <f t="shared" si="10"/>
        <v/>
      </c>
      <c r="P42" t="str">
        <f t="shared" si="11"/>
        <v>]</v>
      </c>
      <c r="Q42" t="str">
        <f t="shared" si="12"/>
        <v/>
      </c>
      <c r="R42" t="str">
        <f t="shared" si="13"/>
        <v/>
      </c>
      <c r="S42" t="s">
        <v>99</v>
      </c>
      <c r="V42" s="1"/>
      <c r="W42" t="str">
        <f t="shared" si="14"/>
        <v xml:space="preserve"> | URBANICITY |  | 2 | 0 | Categorical |  |  |  | </v>
      </c>
      <c r="X42" t="str">
        <f t="shared" si="15"/>
        <v xml:space="preserve">        ['URBANICITY', []],</v>
      </c>
    </row>
    <row r="43" spans="1:24" ht="19" x14ac:dyDescent="0.25">
      <c r="A43" s="1" t="s">
        <v>41</v>
      </c>
      <c r="B43" s="1" t="s">
        <v>258</v>
      </c>
      <c r="C43" s="1"/>
      <c r="D43" s="3" t="s">
        <v>60</v>
      </c>
      <c r="E43">
        <v>13</v>
      </c>
      <c r="F43">
        <v>0</v>
      </c>
      <c r="G43" t="s">
        <v>62</v>
      </c>
      <c r="L43" t="str">
        <f t="shared" si="18"/>
        <v/>
      </c>
      <c r="M43" t="str">
        <f t="shared" si="16"/>
        <v/>
      </c>
      <c r="N43" t="str">
        <f t="shared" si="17"/>
        <v/>
      </c>
      <c r="O43" t="str">
        <f t="shared" si="10"/>
        <v/>
      </c>
      <c r="P43" t="str">
        <f t="shared" si="11"/>
        <v>]</v>
      </c>
      <c r="Q43" t="str">
        <f t="shared" si="12"/>
        <v/>
      </c>
      <c r="R43" t="str">
        <f t="shared" si="13"/>
        <v/>
      </c>
      <c r="S43" t="s">
        <v>100</v>
      </c>
      <c r="V43" s="1"/>
      <c r="W43" t="str">
        <f t="shared" si="14"/>
        <v xml:space="preserve"> | VE_FORMS | Number of Motor Vehicles in Transport  | 13 | 0 | Count |  |  |  | </v>
      </c>
      <c r="X43" t="str">
        <f t="shared" si="15"/>
        <v xml:space="preserve">        ['VE_FORMS', []],</v>
      </c>
    </row>
    <row r="44" spans="1:24" ht="19" x14ac:dyDescent="0.25">
      <c r="A44" s="1" t="s">
        <v>42</v>
      </c>
      <c r="B44" s="1" t="s">
        <v>258</v>
      </c>
      <c r="C44" s="1"/>
      <c r="D44" s="1" t="s">
        <v>59</v>
      </c>
      <c r="E44">
        <v>13</v>
      </c>
      <c r="F44">
        <v>0</v>
      </c>
      <c r="G44" t="s">
        <v>62</v>
      </c>
      <c r="L44" t="str">
        <f t="shared" si="18"/>
        <v/>
      </c>
      <c r="M44" t="str">
        <f t="shared" si="16"/>
        <v/>
      </c>
      <c r="N44" t="str">
        <f t="shared" si="17"/>
        <v/>
      </c>
      <c r="O44" t="str">
        <f t="shared" si="10"/>
        <v/>
      </c>
      <c r="P44" t="str">
        <f t="shared" si="11"/>
        <v>]</v>
      </c>
      <c r="Q44" t="str">
        <f t="shared" si="12"/>
        <v/>
      </c>
      <c r="R44" t="str">
        <f t="shared" si="13"/>
        <v/>
      </c>
      <c r="S44" t="s">
        <v>101</v>
      </c>
      <c r="V44" s="1"/>
      <c r="W44" t="str">
        <f t="shared" si="14"/>
        <v xml:space="preserve"> | VE_TOTAL | Number of vehicles in crash | 13 | 0 | Count |  |  |  | </v>
      </c>
      <c r="X44" t="str">
        <f t="shared" si="15"/>
        <v xml:space="preserve">        ['VE_TOTAL', []],</v>
      </c>
    </row>
    <row r="45" spans="1:24" ht="19" x14ac:dyDescent="0.25">
      <c r="A45" s="1" t="s">
        <v>43</v>
      </c>
      <c r="B45" s="1" t="s">
        <v>258</v>
      </c>
      <c r="C45" s="1"/>
      <c r="D45" s="1"/>
      <c r="E45">
        <v>13</v>
      </c>
      <c r="F45">
        <v>0</v>
      </c>
      <c r="G45" t="s">
        <v>65</v>
      </c>
      <c r="I45">
        <v>98</v>
      </c>
      <c r="J45">
        <v>99</v>
      </c>
      <c r="L45" t="str">
        <f t="shared" si="18"/>
        <v>98,</v>
      </c>
      <c r="M45" t="str">
        <f t="shared" si="16"/>
        <v>99,</v>
      </c>
      <c r="N45" t="str">
        <f t="shared" si="17"/>
        <v/>
      </c>
      <c r="O45" t="str">
        <f t="shared" si="10"/>
        <v>[98</v>
      </c>
      <c r="P45" t="str">
        <f t="shared" si="11"/>
        <v>,99]</v>
      </c>
      <c r="Q45" t="str">
        <f t="shared" si="12"/>
        <v>[98,99]</v>
      </c>
      <c r="R45" t="str">
        <f t="shared" si="13"/>
        <v xml:space="preserve">        ['WEATHER',[98,99]],</v>
      </c>
      <c r="S45" t="s">
        <v>102</v>
      </c>
      <c r="T45">
        <v>13284</v>
      </c>
      <c r="V45" s="1"/>
      <c r="W45" t="str">
        <f t="shared" si="14"/>
        <v xml:space="preserve"> | WEATHER |  | 13 | 0 | Categorical | [98,99] | 13284 |  | </v>
      </c>
      <c r="X45" t="str">
        <f t="shared" si="15"/>
        <v xml:space="preserve">        ['WEATHER', [98,99,]],</v>
      </c>
    </row>
    <row r="46" spans="1:24" ht="19" x14ac:dyDescent="0.25">
      <c r="A46" s="1" t="s">
        <v>44</v>
      </c>
      <c r="B46" s="1" t="s">
        <v>258</v>
      </c>
      <c r="C46" s="1"/>
      <c r="D46" s="1"/>
      <c r="E46">
        <v>14</v>
      </c>
      <c r="F46">
        <v>54745</v>
      </c>
      <c r="G46" t="s">
        <v>92</v>
      </c>
      <c r="H46" t="s">
        <v>90</v>
      </c>
      <c r="L46" t="str">
        <f t="shared" si="18"/>
        <v/>
      </c>
      <c r="M46" t="str">
        <f t="shared" si="16"/>
        <v/>
      </c>
      <c r="N46" t="str">
        <f t="shared" si="17"/>
        <v/>
      </c>
      <c r="O46" t="str">
        <f t="shared" si="10"/>
        <v/>
      </c>
      <c r="P46" t="str">
        <f t="shared" si="11"/>
        <v>]</v>
      </c>
      <c r="Q46" t="str">
        <f t="shared" si="12"/>
        <v/>
      </c>
      <c r="R46" t="str">
        <f t="shared" si="13"/>
        <v/>
      </c>
      <c r="S46" t="s">
        <v>103</v>
      </c>
      <c r="V46" s="1"/>
      <c r="W46" t="str">
        <f t="shared" si="14"/>
        <v xml:space="preserve"> | WEATHER1 |  | 14 | 54745 | Drop |  |  | Discontinued | </v>
      </c>
      <c r="X46" t="str">
        <f t="shared" si="15"/>
        <v xml:space="preserve">        ['WEATHER1', []],</v>
      </c>
    </row>
    <row r="47" spans="1:24" ht="19" x14ac:dyDescent="0.25">
      <c r="A47" s="1" t="s">
        <v>45</v>
      </c>
      <c r="B47" s="1" t="s">
        <v>258</v>
      </c>
      <c r="C47" s="1"/>
      <c r="D47" s="1"/>
      <c r="E47">
        <v>14</v>
      </c>
      <c r="F47">
        <v>54745</v>
      </c>
      <c r="G47" t="s">
        <v>92</v>
      </c>
      <c r="H47" t="s">
        <v>90</v>
      </c>
      <c r="J47" t="b">
        <f>'Data Types'!J4='Data Types'!J47=IF(ISBLANK(I3),"",_xlfn.CONCAT(I3, ","))</f>
        <v>0</v>
      </c>
      <c r="L47" t="str">
        <f t="shared" si="18"/>
        <v/>
      </c>
      <c r="M47" t="str">
        <f t="shared" si="16"/>
        <v>FALSE,</v>
      </c>
      <c r="N47" t="str">
        <f t="shared" si="17"/>
        <v/>
      </c>
      <c r="O47" t="str">
        <f t="shared" si="10"/>
        <v/>
      </c>
      <c r="P47" t="str">
        <f t="shared" si="11"/>
        <v>,FALSE]</v>
      </c>
      <c r="Q47" t="str">
        <f t="shared" si="12"/>
        <v/>
      </c>
      <c r="R47" t="str">
        <f t="shared" si="13"/>
        <v/>
      </c>
      <c r="S47" t="s">
        <v>104</v>
      </c>
      <c r="V47" s="1"/>
      <c r="W47" t="str">
        <f t="shared" si="14"/>
        <v xml:space="preserve"> | WEATHER2 |  | 14 | 54745 | Drop |  |  | Discontinued | </v>
      </c>
      <c r="X47" t="str">
        <f t="shared" si="15"/>
        <v xml:space="preserve">        ['WEATHER2', [FALSE,]],</v>
      </c>
    </row>
    <row r="48" spans="1:24" ht="19" x14ac:dyDescent="0.25">
      <c r="A48" s="1" t="s">
        <v>46</v>
      </c>
      <c r="B48" s="1" t="s">
        <v>258</v>
      </c>
      <c r="C48" s="1"/>
      <c r="D48" s="1" t="s">
        <v>80</v>
      </c>
      <c r="E48">
        <v>11</v>
      </c>
      <c r="F48">
        <v>0</v>
      </c>
      <c r="G48" t="s">
        <v>65</v>
      </c>
      <c r="L48" t="str">
        <f t="shared" si="18"/>
        <v/>
      </c>
      <c r="M48" t="str">
        <f t="shared" si="16"/>
        <v/>
      </c>
      <c r="N48" t="str">
        <f t="shared" si="17"/>
        <v/>
      </c>
      <c r="O48" t="str">
        <f t="shared" si="10"/>
        <v/>
      </c>
      <c r="P48" t="str">
        <f t="shared" si="11"/>
        <v>]</v>
      </c>
      <c r="Q48" t="str">
        <f t="shared" si="12"/>
        <v/>
      </c>
      <c r="R48" t="str">
        <f t="shared" si="13"/>
        <v/>
      </c>
      <c r="S48" t="s">
        <v>107</v>
      </c>
      <c r="V48" s="1"/>
      <c r="W48" t="str">
        <f t="shared" si="14"/>
        <v xml:space="preserve"> | WEATHR_IM | WEATHER Imputed | 11 | 0 | Categorical |  |  |  | </v>
      </c>
      <c r="X48" t="str">
        <f t="shared" si="15"/>
        <v xml:space="preserve">        ['WEATHR_IM', []],</v>
      </c>
    </row>
    <row r="49" spans="1:24" ht="19" x14ac:dyDescent="0.25">
      <c r="A49" s="1" t="s">
        <v>47</v>
      </c>
      <c r="B49" s="1" t="s">
        <v>258</v>
      </c>
      <c r="C49" s="1"/>
      <c r="D49" s="1" t="s">
        <v>93</v>
      </c>
      <c r="E49">
        <v>8816</v>
      </c>
      <c r="F49">
        <v>0</v>
      </c>
      <c r="G49" t="s">
        <v>92</v>
      </c>
      <c r="L49" t="str">
        <f t="shared" si="18"/>
        <v/>
      </c>
      <c r="M49" t="str">
        <f t="shared" si="16"/>
        <v/>
      </c>
      <c r="N49" t="str">
        <f t="shared" si="17"/>
        <v/>
      </c>
      <c r="O49" t="str">
        <f t="shared" si="10"/>
        <v/>
      </c>
      <c r="P49" t="str">
        <f t="shared" si="11"/>
        <v>]</v>
      </c>
      <c r="Q49" t="str">
        <f t="shared" si="12"/>
        <v/>
      </c>
      <c r="R49" t="str">
        <f t="shared" si="13"/>
        <v/>
      </c>
      <c r="S49" t="s">
        <v>105</v>
      </c>
      <c r="V49" s="1"/>
      <c r="W49" t="str">
        <f t="shared" si="14"/>
        <v xml:space="preserve"> | WEIGHT | Case weight | 8816 | 0 | Drop |  |  |  | </v>
      </c>
      <c r="X49" t="str">
        <f t="shared" si="15"/>
        <v xml:space="preserve">        ['WEIGHT', []],</v>
      </c>
    </row>
    <row r="50" spans="1:24" ht="19" x14ac:dyDescent="0.25">
      <c r="A50" s="1" t="s">
        <v>48</v>
      </c>
      <c r="B50" s="1" t="s">
        <v>258</v>
      </c>
      <c r="C50" s="1"/>
      <c r="D50" s="1" t="s">
        <v>66</v>
      </c>
      <c r="E50">
        <v>7</v>
      </c>
      <c r="F50">
        <v>0</v>
      </c>
      <c r="G50" t="s">
        <v>65</v>
      </c>
      <c r="L50" t="str">
        <f t="shared" si="18"/>
        <v/>
      </c>
      <c r="M50" t="str">
        <f t="shared" si="16"/>
        <v/>
      </c>
      <c r="N50" t="str">
        <f t="shared" si="17"/>
        <v/>
      </c>
      <c r="O50" t="str">
        <f t="shared" si="10"/>
        <v/>
      </c>
      <c r="P50" t="str">
        <f t="shared" si="11"/>
        <v>]</v>
      </c>
      <c r="Q50" t="str">
        <f t="shared" si="12"/>
        <v/>
      </c>
      <c r="R50" t="str">
        <f t="shared" si="13"/>
        <v/>
      </c>
      <c r="S50" t="s">
        <v>106</v>
      </c>
      <c r="W50" t="str">
        <f t="shared" si="14"/>
        <v xml:space="preserve"> | WKDY_IM | DAY_WEEK Imputed | 7 | 0 | Categorical |  |  |  | </v>
      </c>
      <c r="X50" t="str">
        <f t="shared" si="15"/>
        <v xml:space="preserve">        ['WKDY_IM', []],</v>
      </c>
    </row>
    <row r="51" spans="1:24" ht="19" x14ac:dyDescent="0.25">
      <c r="A51" s="1" t="s">
        <v>49</v>
      </c>
      <c r="B51" s="1" t="s">
        <v>258</v>
      </c>
      <c r="C51" s="1"/>
      <c r="D51" s="1" t="s">
        <v>77</v>
      </c>
      <c r="E51">
        <v>5</v>
      </c>
      <c r="F51">
        <v>0</v>
      </c>
      <c r="G51" t="s">
        <v>65</v>
      </c>
      <c r="L51" t="str">
        <f t="shared" si="18"/>
        <v/>
      </c>
      <c r="M51" t="str">
        <f t="shared" si="16"/>
        <v/>
      </c>
      <c r="N51" t="str">
        <f t="shared" si="17"/>
        <v/>
      </c>
      <c r="O51" t="str">
        <f t="shared" si="10"/>
        <v/>
      </c>
      <c r="P51" t="str">
        <f t="shared" si="11"/>
        <v>]</v>
      </c>
      <c r="Q51" t="str">
        <f t="shared" si="12"/>
        <v/>
      </c>
      <c r="R51" t="str">
        <f t="shared" si="13"/>
        <v/>
      </c>
      <c r="S51" t="s">
        <v>108</v>
      </c>
      <c r="W51" t="str">
        <f t="shared" si="14"/>
        <v xml:space="preserve"> | WRK_ZONE | Work Zone | 5 | 0 | Categorical |  |  |  | </v>
      </c>
      <c r="X51" t="str">
        <f t="shared" si="15"/>
        <v xml:space="preserve">        ['WRK_ZONE', []],</v>
      </c>
    </row>
    <row r="52" spans="1:24" ht="19" x14ac:dyDescent="0.25">
      <c r="A52" s="1" t="s">
        <v>50</v>
      </c>
      <c r="B52" s="1" t="s">
        <v>258</v>
      </c>
      <c r="C52" s="1"/>
      <c r="D52" s="1"/>
      <c r="E52">
        <v>5</v>
      </c>
      <c r="F52">
        <v>0</v>
      </c>
      <c r="G52" t="s">
        <v>65</v>
      </c>
      <c r="L52" t="str">
        <f t="shared" si="18"/>
        <v/>
      </c>
      <c r="M52" t="str">
        <f t="shared" si="16"/>
        <v/>
      </c>
      <c r="N52" t="str">
        <f t="shared" si="17"/>
        <v/>
      </c>
      <c r="O52" t="str">
        <f t="shared" si="10"/>
        <v/>
      </c>
      <c r="P52" t="str">
        <f t="shared" si="11"/>
        <v>]</v>
      </c>
      <c r="Q52" t="str">
        <f t="shared" si="12"/>
        <v/>
      </c>
      <c r="R52" t="str">
        <f t="shared" si="13"/>
        <v/>
      </c>
      <c r="S52" t="s">
        <v>109</v>
      </c>
      <c r="W52" t="str">
        <f t="shared" si="14"/>
        <v xml:space="preserve"> | YEAR |  | 5 | 0 | Categorical |  |  |  | </v>
      </c>
      <c r="X52" t="str">
        <f t="shared" si="15"/>
        <v xml:space="preserve">        ['YEAR', []],</v>
      </c>
    </row>
  </sheetData>
  <sortState xmlns:xlrd2="http://schemas.microsoft.com/office/spreadsheetml/2017/richdata2" ref="A2:X53">
    <sortCondition ref="A2:A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FD1E-A0DF-DE46-89DF-EC6996630DBA}">
  <dimension ref="A2:E12"/>
  <sheetViews>
    <sheetView zoomScale="130" zoomScaleNormal="130" workbookViewId="0">
      <selection activeCell="C10" sqref="C10"/>
    </sheetView>
  </sheetViews>
  <sheetFormatPr baseColWidth="10" defaultRowHeight="16" x14ac:dyDescent="0.2"/>
  <sheetData>
    <row r="2" spans="1:5" x14ac:dyDescent="0.2">
      <c r="B2">
        <f>SUM(B4:B12)</f>
        <v>644274</v>
      </c>
    </row>
    <row r="4" spans="1:5" x14ac:dyDescent="0.2">
      <c r="A4">
        <v>0</v>
      </c>
      <c r="B4">
        <v>522801</v>
      </c>
      <c r="C4">
        <f>ROUND(B4/B$2*100,2)</f>
        <v>81.150000000000006</v>
      </c>
      <c r="D4" t="s">
        <v>259</v>
      </c>
      <c r="E4" t="str">
        <f>_xlfn.CONCAT(A4, " &amp; ", D4, " &amp; ", B4, " &amp; ", C4, " \cr")</f>
        <v>0 &amp; Not Transported &amp; 522801 &amp; 81.15 \cr</v>
      </c>
    </row>
    <row r="5" spans="1:5" x14ac:dyDescent="0.2">
      <c r="A5">
        <v>1</v>
      </c>
      <c r="B5">
        <v>2549</v>
      </c>
      <c r="C5">
        <f t="shared" ref="C5:C12" si="0">ROUND(B5/B$2*100,2)</f>
        <v>0.4</v>
      </c>
      <c r="D5" t="s">
        <v>260</v>
      </c>
      <c r="E5" t="str">
        <f t="shared" ref="E5:E12" si="1">_xlfn.CONCAT(A5, " &amp; ", D5, " &amp; ", B5, " &amp; ", C5, " \cr")</f>
        <v>1 &amp; EMS Air &amp; 2549 &amp; 0.4 \cr</v>
      </c>
    </row>
    <row r="6" spans="1:5" x14ac:dyDescent="0.2">
      <c r="A6">
        <v>2</v>
      </c>
      <c r="B6">
        <v>605</v>
      </c>
      <c r="C6">
        <f t="shared" si="0"/>
        <v>0.09</v>
      </c>
      <c r="D6" t="s">
        <v>261</v>
      </c>
      <c r="E6" t="str">
        <f t="shared" si="1"/>
        <v>2 &amp; Law Enforcement &amp; 605 &amp; 0.09 \cr</v>
      </c>
    </row>
    <row r="7" spans="1:5" x14ac:dyDescent="0.2">
      <c r="A7">
        <v>3</v>
      </c>
      <c r="B7">
        <v>30368</v>
      </c>
      <c r="C7">
        <f t="shared" si="0"/>
        <v>4.71</v>
      </c>
      <c r="D7" t="s">
        <v>262</v>
      </c>
      <c r="E7" t="str">
        <f t="shared" si="1"/>
        <v>3 &amp; EMS Unknown Mode &amp; 30368 &amp; 4.71 \cr</v>
      </c>
    </row>
    <row r="8" spans="1:5" x14ac:dyDescent="0.2">
      <c r="A8">
        <v>4</v>
      </c>
      <c r="B8">
        <v>8926</v>
      </c>
      <c r="C8">
        <f t="shared" si="0"/>
        <v>1.39</v>
      </c>
      <c r="D8" t="s">
        <v>263</v>
      </c>
      <c r="E8" t="str">
        <f t="shared" si="1"/>
        <v>4 &amp; Transported Unknown Source &amp; 8926 &amp; 1.39 \cr</v>
      </c>
    </row>
    <row r="9" spans="1:5" x14ac:dyDescent="0.2">
      <c r="A9">
        <v>5</v>
      </c>
      <c r="B9">
        <v>61162</v>
      </c>
      <c r="C9">
        <f t="shared" si="0"/>
        <v>9.49</v>
      </c>
      <c r="D9" t="s">
        <v>264</v>
      </c>
      <c r="E9" t="str">
        <f t="shared" si="1"/>
        <v>5 &amp; EMS Ground &amp; 61162 &amp; 9.49 \cr</v>
      </c>
    </row>
    <row r="10" spans="1:5" x14ac:dyDescent="0.2">
      <c r="A10">
        <v>6</v>
      </c>
      <c r="B10">
        <v>4341</v>
      </c>
      <c r="C10">
        <f t="shared" si="0"/>
        <v>0.67</v>
      </c>
      <c r="D10" t="s">
        <v>265</v>
      </c>
      <c r="E10" t="str">
        <f t="shared" si="1"/>
        <v>6 &amp; Other &amp; 4341 &amp; 0.67 \cr</v>
      </c>
    </row>
    <row r="11" spans="1:5" x14ac:dyDescent="0.2">
      <c r="A11">
        <v>8</v>
      </c>
      <c r="B11">
        <v>12447</v>
      </c>
      <c r="C11">
        <f t="shared" si="0"/>
        <v>1.93</v>
      </c>
      <c r="D11" t="s">
        <v>266</v>
      </c>
      <c r="E11" t="str">
        <f t="shared" si="1"/>
        <v>8 &amp; Not Reported &amp; 12447 &amp; 1.93 \cr</v>
      </c>
    </row>
    <row r="12" spans="1:5" x14ac:dyDescent="0.2">
      <c r="A12">
        <v>9</v>
      </c>
      <c r="B12">
        <v>1075</v>
      </c>
      <c r="C12">
        <f t="shared" si="0"/>
        <v>0.17</v>
      </c>
      <c r="D12" t="s">
        <v>267</v>
      </c>
      <c r="E12" t="str">
        <f t="shared" si="1"/>
        <v>9 &amp; Reported as Unknown &amp; 1075 &amp; 0.17 \cr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Vehicle</vt:lpstr>
      <vt:lpstr>HOSPITAL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2022-08-04T12:29:19Z</dcterms:created>
  <dcterms:modified xsi:type="dcterms:W3CDTF">2023-02-15T20:32:33Z</dcterms:modified>
</cp:coreProperties>
</file>