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<sst xmlns="http://schemas.openxmlformats.org/spreadsheetml/2006/main" count="1038" uniqueCount="596">
  <si>
    <t>Input</t>
  </si>
  <si>
    <t>Parts</t>
  </si>
  <si>
    <t>Working Directory</t>
  </si>
  <si>
    <t>File Sizes</t>
  </si>
  <si>
    <t>Directory Sizes</t>
  </si>
  <si>
    <t>Part 1</t>
  </si>
  <si>
    <t>Part 2</t>
  </si>
  <si>
    <t>$ cd /</t>
  </si>
  <si>
    <t>/</t>
  </si>
  <si>
    <t>$ ls</t>
  </si>
  <si>
    <t>dir bhtvbj</t>
  </si>
  <si>
    <t>dir bmlllrl</t>
  </si>
  <si>
    <t>dir dhm</t>
  </si>
  <si>
    <t>dir mnp</t>
  </si>
  <si>
    <t>dir nwqgchw</t>
  </si>
  <si>
    <t>$ cd bhtvbj</t>
  </si>
  <si>
    <t>dir dmd</t>
  </si>
  <si>
    <t>dir fjblqtdp</t>
  </si>
  <si>
    <t>25595 mdmtpjq.wmf</t>
  </si>
  <si>
    <t>dir qhm</t>
  </si>
  <si>
    <t>dir rjr</t>
  </si>
  <si>
    <t>dir smtrp</t>
  </si>
  <si>
    <t>dir tbdsml</t>
  </si>
  <si>
    <t>$ cd dmd</t>
  </si>
  <si>
    <t>232616 ngmqbc.mdj</t>
  </si>
  <si>
    <t>75367 vqqcvgts.vrc</t>
  </si>
  <si>
    <t>$ cd ..</t>
  </si>
  <si>
    <t>$ cd fjblqtdp</t>
  </si>
  <si>
    <t>dir czvcf</t>
  </si>
  <si>
    <t>dir jnzwf</t>
  </si>
  <si>
    <t>245590 lcpgtrc.dqm</t>
  </si>
  <si>
    <t>141631 nwqgchw</t>
  </si>
  <si>
    <t>37152 nwqgchw.ppg</t>
  </si>
  <si>
    <t>80432 rbj.twt</t>
  </si>
  <si>
    <t>$ cd czvcf</t>
  </si>
  <si>
    <t>dir cqzcp</t>
  </si>
  <si>
    <t>$ cd cqzcp</t>
  </si>
  <si>
    <t>dir bshmsns</t>
  </si>
  <si>
    <t>55418 svhphd</t>
  </si>
  <si>
    <t>232179 vqqcvgts.vrc</t>
  </si>
  <si>
    <t>$ cd bshmsns</t>
  </si>
  <si>
    <t>243135 rbhprlgq.gbh</t>
  </si>
  <si>
    <t>158882 lhfsc.lrh</t>
  </si>
  <si>
    <t>266626 ntsrpn</t>
  </si>
  <si>
    <t>$ cd jnzwf</t>
  </si>
  <si>
    <t>108142 btmz</t>
  </si>
  <si>
    <t>$ cd qhm</t>
  </si>
  <si>
    <t>162986 bnqbdmm.dfh</t>
  </si>
  <si>
    <t>dir hqbhr</t>
  </si>
  <si>
    <t>201987 hwvdlfl</t>
  </si>
  <si>
    <t>dir lvdrr</t>
  </si>
  <si>
    <t>143900 nwcjvb</t>
  </si>
  <si>
    <t>dir rgtcchh</t>
  </si>
  <si>
    <t>297583 wdcsgg.cjt</t>
  </si>
  <si>
    <t>$ cd hqbhr</t>
  </si>
  <si>
    <t>175196 btmz</t>
  </si>
  <si>
    <t>dir fcm</t>
  </si>
  <si>
    <t>221851 ngmqbc</t>
  </si>
  <si>
    <t>dir qnlssvn</t>
  </si>
  <si>
    <t>263872 rdzsz.grd</t>
  </si>
  <si>
    <t>dir vvbgt</t>
  </si>
  <si>
    <t>dir wwzwqqh</t>
  </si>
  <si>
    <t>$ cd fcm</t>
  </si>
  <si>
    <t>66471 sfddtgp.flr</t>
  </si>
  <si>
    <t>$ cd qnlssvn</t>
  </si>
  <si>
    <t>dir gngvc</t>
  </si>
  <si>
    <t>75812 lbthznl.llq</t>
  </si>
  <si>
    <t>182104 nwqgchw.nlq</t>
  </si>
  <si>
    <t>161446 rrvwdw.nzv</t>
  </si>
  <si>
    <t>dir rzssqpcj</t>
  </si>
  <si>
    <t>260877 wdcsgg.cjt</t>
  </si>
  <si>
    <t>202850 vqqcvgts.vrc</t>
  </si>
  <si>
    <t>$ cd gngvc</t>
  </si>
  <si>
    <t>154834 rdzsz.hst</t>
  </si>
  <si>
    <t>$ cd rzssqpcj</t>
  </si>
  <si>
    <t>66116 bdzdp</t>
  </si>
  <si>
    <t>$ cd vvbgt</t>
  </si>
  <si>
    <t>288775 cpsmvwq</t>
  </si>
  <si>
    <t>dir fbfddwqz</t>
  </si>
  <si>
    <t>81857 jcpj.wpf</t>
  </si>
  <si>
    <t>dir nwjps</t>
  </si>
  <si>
    <t>49905 tlrlbg.mgz</t>
  </si>
  <si>
    <t>64870 wdcsgg.cjt</t>
  </si>
  <si>
    <t>131013 zbc.rhl</t>
  </si>
  <si>
    <t>$ cd fbfddwqz</t>
  </si>
  <si>
    <t>100619 wdcsgg.cjt</t>
  </si>
  <si>
    <t>$ cd nwjps</t>
  </si>
  <si>
    <t>96526 cjrvb.tdv</t>
  </si>
  <si>
    <t>$ cd wwzwqqh</t>
  </si>
  <si>
    <t>256121 nrjfpjc.wcg</t>
  </si>
  <si>
    <t>$ cd lvdrr</t>
  </si>
  <si>
    <t>27488 lhfsc.lrh</t>
  </si>
  <si>
    <t>$ cd rgtcchh</t>
  </si>
  <si>
    <t>19285 bfdfz.rln</t>
  </si>
  <si>
    <t>166070 btmz</t>
  </si>
  <si>
    <t>222301 vqqcvgts.vrc</t>
  </si>
  <si>
    <t>$ cd rjr</t>
  </si>
  <si>
    <t>dir dbb</t>
  </si>
  <si>
    <t>121292 drv.ljf</t>
  </si>
  <si>
    <t>dir ntbbd</t>
  </si>
  <si>
    <t>228025 rphtjh.ngl</t>
  </si>
  <si>
    <t>133033 wrlwdgz</t>
  </si>
  <si>
    <t>$ cd dbb</t>
  </si>
  <si>
    <t>158756 btmz</t>
  </si>
  <si>
    <t>130326 czvcf.trn</t>
  </si>
  <si>
    <t>dir fdgh</t>
  </si>
  <si>
    <t>dir grr</t>
  </si>
  <si>
    <t>20181 wdcsgg.cjt</t>
  </si>
  <si>
    <t>$ cd fdgh</t>
  </si>
  <si>
    <t>24629 rph.rsl</t>
  </si>
  <si>
    <t>299233 wdcsgg.cjt</t>
  </si>
  <si>
    <t>$ cd grr</t>
  </si>
  <si>
    <t>259732 tqvvp</t>
  </si>
  <si>
    <t>$ cd ntbbd</t>
  </si>
  <si>
    <t>dir cwwhvghw</t>
  </si>
  <si>
    <t>dir hggcq</t>
  </si>
  <si>
    <t>169994 jrvt.srj</t>
  </si>
  <si>
    <t>dir jtzbw</t>
  </si>
  <si>
    <t>dir ptr</t>
  </si>
  <si>
    <t>215668 smcngpwr</t>
  </si>
  <si>
    <t>dir tfshcbw</t>
  </si>
  <si>
    <t>$ cd cwwhvghw</t>
  </si>
  <si>
    <t>167719 dzltv</t>
  </si>
  <si>
    <t>dir mdgqwdjq</t>
  </si>
  <si>
    <t>265831 pcfcw.jrd</t>
  </si>
  <si>
    <t>86965 qsdv</t>
  </si>
  <si>
    <t>71709 tdbtjwzp.msg</t>
  </si>
  <si>
    <t>dir vtbr</t>
  </si>
  <si>
    <t>dir ntj</t>
  </si>
  <si>
    <t>dir rdzsz</t>
  </si>
  <si>
    <t>202867 vqqcvgts.vrc</t>
  </si>
  <si>
    <t>$ cd ntj</t>
  </si>
  <si>
    <t>214072 ntplhvnn.zpt</t>
  </si>
  <si>
    <t>$ cd nwqgchw</t>
  </si>
  <si>
    <t>228489 qfphslzt</t>
  </si>
  <si>
    <t>15383 zfpdpds.bjt</t>
  </si>
  <si>
    <t>$ cd rdzsz</t>
  </si>
  <si>
    <t>dir jrvt</t>
  </si>
  <si>
    <t>6415 jrvt.vjt</t>
  </si>
  <si>
    <t>290773 mhfwsc.nlr</t>
  </si>
  <si>
    <t>82027 wdcsgg.cjt</t>
  </si>
  <si>
    <t>$ cd jrvt</t>
  </si>
  <si>
    <t>85079 mnq.jvr</t>
  </si>
  <si>
    <t>$ cd mdgqwdjq</t>
  </si>
  <si>
    <t>223814 phghj</t>
  </si>
  <si>
    <t>172175 wwpvcb</t>
  </si>
  <si>
    <t>$ cd vtbr</t>
  </si>
  <si>
    <t>134023 frwc.dhg</t>
  </si>
  <si>
    <t>26692 fvgscmns.mpj</t>
  </si>
  <si>
    <t>148404 wnlgfmdr.dch</t>
  </si>
  <si>
    <t>$ cd hggcq</t>
  </si>
  <si>
    <t>19064 btmz</t>
  </si>
  <si>
    <t>200043 lswzn</t>
  </si>
  <si>
    <t>dir mlrj</t>
  </si>
  <si>
    <t>49427 rcwmzz.nsn</t>
  </si>
  <si>
    <t>dir wjznmcw</t>
  </si>
  <si>
    <t>$ cd mlrj</t>
  </si>
  <si>
    <t>10869 czvcf.fvc</t>
  </si>
  <si>
    <t>277796 gprlsg.tbt</t>
  </si>
  <si>
    <t>$ cd wjznmcw</t>
  </si>
  <si>
    <t>43168 bzwn</t>
  </si>
  <si>
    <t>dir dznz</t>
  </si>
  <si>
    <t>4102 lcpgtrc.dqm</t>
  </si>
  <si>
    <t>dir ltcpgcdf</t>
  </si>
  <si>
    <t>228100 nwqgchw.mgc</t>
  </si>
  <si>
    <t>dir tbdqsnb</t>
  </si>
  <si>
    <t>dir tmzswrgt</t>
  </si>
  <si>
    <t>19984 whgmsm.bjj</t>
  </si>
  <si>
    <t>$ cd dznz</t>
  </si>
  <si>
    <t>59403 msqdt.mlm</t>
  </si>
  <si>
    <t>$ cd ltcpgcdf</t>
  </si>
  <si>
    <t>10727 jgphjm.pdw</t>
  </si>
  <si>
    <t>309167 nwqgchw</t>
  </si>
  <si>
    <t>dir pwbt</t>
  </si>
  <si>
    <t>dir qznbn</t>
  </si>
  <si>
    <t>203154 ztpcdmb.rrs</t>
  </si>
  <si>
    <t>173609 pntjz.vzq</t>
  </si>
  <si>
    <t>292292 trvbpz.djc</t>
  </si>
  <si>
    <t>111008 wdcsgg.cjt</t>
  </si>
  <si>
    <t>107437 wjvv.hsj</t>
  </si>
  <si>
    <t>265353 wsbff.pzh</t>
  </si>
  <si>
    <t>$ cd pwbt</t>
  </si>
  <si>
    <t>307172 jtdtlbsh</t>
  </si>
  <si>
    <t>dir lgz</t>
  </si>
  <si>
    <t>$ cd lgz</t>
  </si>
  <si>
    <t>dir fnlsq</t>
  </si>
  <si>
    <t>$ cd fnlsq</t>
  </si>
  <si>
    <t>161356 jrvt.ljb</t>
  </si>
  <si>
    <t>$ cd qznbn</t>
  </si>
  <si>
    <t>12354 bdgvj</t>
  </si>
  <si>
    <t>59582 cslzb.qnq</t>
  </si>
  <si>
    <t>dir psnpf</t>
  </si>
  <si>
    <t>136432 vlsswwgv</t>
  </si>
  <si>
    <t>99861 vqqcvgts.vrc</t>
  </si>
  <si>
    <t>39898 wzllwpmr.mqc</t>
  </si>
  <si>
    <t>dir dqnpjjrv</t>
  </si>
  <si>
    <t>13244 ztcpzzr</t>
  </si>
  <si>
    <t>$ cd dqnpjjrv</t>
  </si>
  <si>
    <t>233675 ngmqbc.srp</t>
  </si>
  <si>
    <t>$ cd psnpf</t>
  </si>
  <si>
    <t>1986 lhfsc.lrh</t>
  </si>
  <si>
    <t>$ cd tbdqsnb</t>
  </si>
  <si>
    <t>170099 hbcnv.gmj</t>
  </si>
  <si>
    <t>$ cd tmzswrgt</t>
  </si>
  <si>
    <t>118969 btmz</t>
  </si>
  <si>
    <t>51649 hbb.jcb</t>
  </si>
  <si>
    <t>163330 hhcf</t>
  </si>
  <si>
    <t>159514 wdhw</t>
  </si>
  <si>
    <t>22876 wtn.pnb</t>
  </si>
  <si>
    <t>$ cd jtzbw</t>
  </si>
  <si>
    <t>55634 rdzsz.dgf</t>
  </si>
  <si>
    <t>$ cd ptr</t>
  </si>
  <si>
    <t>49447 wdcsgg.cjt</t>
  </si>
  <si>
    <t>$ cd tfshcbw</t>
  </si>
  <si>
    <t>193480 btmz</t>
  </si>
  <si>
    <t>44402 sjsgfmts.dtc</t>
  </si>
  <si>
    <t>115952 vqncb.ssf</t>
  </si>
  <si>
    <t>$ cd smtrp</t>
  </si>
  <si>
    <t>dir hlpzdbwp</t>
  </si>
  <si>
    <t>307696 jrvt.hds</t>
  </si>
  <si>
    <t>300691 lcpgtrc.dqm</t>
  </si>
  <si>
    <t>dir nflt</t>
  </si>
  <si>
    <t>dir qcph</t>
  </si>
  <si>
    <t>dir qlrdf</t>
  </si>
  <si>
    <t>$ cd hlpzdbwp</t>
  </si>
  <si>
    <t>dir frzvnrb</t>
  </si>
  <si>
    <t>155141 lcpgtrc.dqm</t>
  </si>
  <si>
    <t>$ cd frzvnrb</t>
  </si>
  <si>
    <t>71241 btmz</t>
  </si>
  <si>
    <t>dir vdb</t>
  </si>
  <si>
    <t>35362 jngsmcrm.pwt</t>
  </si>
  <si>
    <t>$ cd vdb</t>
  </si>
  <si>
    <t>239928 jrvt.nbf</t>
  </si>
  <si>
    <t>16883 ngmqbc</t>
  </si>
  <si>
    <t>dir lcchtcz</t>
  </si>
  <si>
    <t>$ cd lcchtcz</t>
  </si>
  <si>
    <t>199091 qzsh.fst</t>
  </si>
  <si>
    <t>$ cd nflt</t>
  </si>
  <si>
    <t>219987 nwqgchw.qpf</t>
  </si>
  <si>
    <t>257069 wdcsgg.cjt</t>
  </si>
  <si>
    <t>dir zmgf</t>
  </si>
  <si>
    <t>$ cd zmgf</t>
  </si>
  <si>
    <t>dir vwcvbff</t>
  </si>
  <si>
    <t>$ cd vwcvbff</t>
  </si>
  <si>
    <t>157598 qsp</t>
  </si>
  <si>
    <t>$ cd qcph</t>
  </si>
  <si>
    <t>158708 cdj.bch</t>
  </si>
  <si>
    <t>dir drdpdzj</t>
  </si>
  <si>
    <t>109459 lhfsc.lrh</t>
  </si>
  <si>
    <t>dir ngmqbc</t>
  </si>
  <si>
    <t>164488 rtnvpg</t>
  </si>
  <si>
    <t>23729 vqqcvgts.vrc</t>
  </si>
  <si>
    <t>115775 wdcsgg.cjt</t>
  </si>
  <si>
    <t>$ cd drdpdzj</t>
  </si>
  <si>
    <t>dir ngwcr</t>
  </si>
  <si>
    <t>dir pwffm</t>
  </si>
  <si>
    <t>dir vcclwq</t>
  </si>
  <si>
    <t>$ cd ngwcr</t>
  </si>
  <si>
    <t>76003 rqjbn</t>
  </si>
  <si>
    <t>84407 vqqcvgts.vrc</t>
  </si>
  <si>
    <t>$ cd pwffm</t>
  </si>
  <si>
    <t>284565 rzdjrmn.jdz</t>
  </si>
  <si>
    <t>$ cd vcclwq</t>
  </si>
  <si>
    <t>137044 czvcf.qll</t>
  </si>
  <si>
    <t>3433 nwqgchw</t>
  </si>
  <si>
    <t>18027 vqqcvgts.vrc</t>
  </si>
  <si>
    <t>57605 vljs</t>
  </si>
  <si>
    <t>$ cd ngmqbc</t>
  </si>
  <si>
    <t>217554 btmz</t>
  </si>
  <si>
    <t>96485 lhfsc.lrh</t>
  </si>
  <si>
    <t>dir lpcr</t>
  </si>
  <si>
    <t>dir sltwgmjv</t>
  </si>
  <si>
    <t>dir snll</t>
  </si>
  <si>
    <t>dir tsq</t>
  </si>
  <si>
    <t>218323 vqqcvgts.vrc</t>
  </si>
  <si>
    <t>150009 wdcsgg.cjt</t>
  </si>
  <si>
    <t>$ cd lpcr</t>
  </si>
  <si>
    <t>227650 qhfz.grc</t>
  </si>
  <si>
    <t>$ cd sltwgmjv</t>
  </si>
  <si>
    <t>39536 fncjl.vlr</t>
  </si>
  <si>
    <t>248067 lcpgtrc.dqm</t>
  </si>
  <si>
    <t>$ cd snll</t>
  </si>
  <si>
    <t>70368 btmz</t>
  </si>
  <si>
    <t>195228 svmdc.pcv</t>
  </si>
  <si>
    <t>$ cd tsq</t>
  </si>
  <si>
    <t>271904 vqqcvgts.vrc</t>
  </si>
  <si>
    <t>104043 wbgwpcl</t>
  </si>
  <si>
    <t>$ cd qlrdf</t>
  </si>
  <si>
    <t>dir dqgln</t>
  </si>
  <si>
    <t>dir ntngh</t>
  </si>
  <si>
    <t>$ cd dqgln</t>
  </si>
  <si>
    <t>dir qdrszjvm</t>
  </si>
  <si>
    <t>$ cd qdrszjvm</t>
  </si>
  <si>
    <t>199245 lcpgtrc.dqm</t>
  </si>
  <si>
    <t>171851 czvcf.jft</t>
  </si>
  <si>
    <t>dir qdffn</t>
  </si>
  <si>
    <t>14596 jjhmhzs.dww</t>
  </si>
  <si>
    <t>$ cd qdffn</t>
  </si>
  <si>
    <t>130227 jhqhd.fdz</t>
  </si>
  <si>
    <t>$ cd ntngh</t>
  </si>
  <si>
    <t>243908 bqjfjnl.pcl</t>
  </si>
  <si>
    <t>112351 btmz</t>
  </si>
  <si>
    <t>30167 lcpgtrc.dqm</t>
  </si>
  <si>
    <t>249181 mfwcvc.zdg</t>
  </si>
  <si>
    <t>dir qlhw</t>
  </si>
  <si>
    <t>157482 vqqcvgts.vrc</t>
  </si>
  <si>
    <t>$ cd qlhw</t>
  </si>
  <si>
    <t>267233 gfhthp.prr</t>
  </si>
  <si>
    <t>$ cd tbdsml</t>
  </si>
  <si>
    <t>44152 btmz</t>
  </si>
  <si>
    <t>143454 cpzlrsh</t>
  </si>
  <si>
    <t>47848 crdvhbt.dfr</t>
  </si>
  <si>
    <t>dir gvjhlqdd</t>
  </si>
  <si>
    <t>171842 mgljcrw.trm</t>
  </si>
  <si>
    <t>dir nqsq</t>
  </si>
  <si>
    <t>$ cd gvjhlqdd</t>
  </si>
  <si>
    <t>177040 ffbm</t>
  </si>
  <si>
    <t>$ cd nqsq</t>
  </si>
  <si>
    <t>dir fchtl</t>
  </si>
  <si>
    <t>dir nsgbjwbt</t>
  </si>
  <si>
    <t>dir qcz</t>
  </si>
  <si>
    <t>dir vqlnqvwn</t>
  </si>
  <si>
    <t>55184 wlspgz</t>
  </si>
  <si>
    <t>dir wzm</t>
  </si>
  <si>
    <t>dir zpw</t>
  </si>
  <si>
    <t>$ cd fchtl</t>
  </si>
  <si>
    <t>193793 btmz</t>
  </si>
  <si>
    <t>164089 jrvt.hzn</t>
  </si>
  <si>
    <t>53839 lpv.gtg</t>
  </si>
  <si>
    <t>dir qmfwds</t>
  </si>
  <si>
    <t>dir sqznc</t>
  </si>
  <si>
    <t>dir tdqg</t>
  </si>
  <si>
    <t>dir zvd</t>
  </si>
  <si>
    <t>$ cd qmfwds</t>
  </si>
  <si>
    <t>dir dqtbp</t>
  </si>
  <si>
    <t>236341 lcpgtrc.dqm</t>
  </si>
  <si>
    <t>101548 rdzsz.vqr</t>
  </si>
  <si>
    <t>180341 wzpdq.gjr</t>
  </si>
  <si>
    <t>$ cd dqtbp</t>
  </si>
  <si>
    <t>56177 hdgnthn.dff</t>
  </si>
  <si>
    <t>56834 jrvt.nmg</t>
  </si>
  <si>
    <t>$ cd sqznc</t>
  </si>
  <si>
    <t>282988 dpdfvn.spw</t>
  </si>
  <si>
    <t>248737 tzfd.pfd</t>
  </si>
  <si>
    <t>$ cd tdqg</t>
  </si>
  <si>
    <t>251266 rdzsz.dhb</t>
  </si>
  <si>
    <t>$ cd zvd</t>
  </si>
  <si>
    <t>124979 ngmqbc</t>
  </si>
  <si>
    <t>206684 dbbppj.sds</t>
  </si>
  <si>
    <t>189832 jvst.fzr</t>
  </si>
  <si>
    <t>$ cd nsgbjwbt</t>
  </si>
  <si>
    <t>32810 btmz</t>
  </si>
  <si>
    <t>$ cd qcz</t>
  </si>
  <si>
    <t>dir bjbsl</t>
  </si>
  <si>
    <t>dir brvgznjr</t>
  </si>
  <si>
    <t>98771 btmz</t>
  </si>
  <si>
    <t>dir gbfhz</t>
  </si>
  <si>
    <t>88248 rccpzctp.gwn</t>
  </si>
  <si>
    <t>39060 tqswrdh.wfc</t>
  </si>
  <si>
    <t>dir ztnv</t>
  </si>
  <si>
    <t>$ cd bjbsl</t>
  </si>
  <si>
    <t>1312 rdzsz.qtl</t>
  </si>
  <si>
    <t>$ cd brvgznjr</t>
  </si>
  <si>
    <t>98988 lhfsc.lrh</t>
  </si>
  <si>
    <t>$ cd gbfhz</t>
  </si>
  <si>
    <t>96203 hgldz</t>
  </si>
  <si>
    <t>28558 nwqgchw</t>
  </si>
  <si>
    <t>dir qrzd</t>
  </si>
  <si>
    <t>240140 wjww.hjf</t>
  </si>
  <si>
    <t>$ cd qrzd</t>
  </si>
  <si>
    <t>231108 hjfcwvtq</t>
  </si>
  <si>
    <t>dir cpjvd</t>
  </si>
  <si>
    <t>dir vrbfcwc</t>
  </si>
  <si>
    <t>$ cd cpjvd</t>
  </si>
  <si>
    <t>142549 btmz</t>
  </si>
  <si>
    <t>62008 vqqcvgts.vrc</t>
  </si>
  <si>
    <t>$ cd vrbfcwc</t>
  </si>
  <si>
    <t>dir czj</t>
  </si>
  <si>
    <t>$ cd czj</t>
  </si>
  <si>
    <t>48640 btmz</t>
  </si>
  <si>
    <t>dir fmgmgmp</t>
  </si>
  <si>
    <t>308389 lhfsc.lrh</t>
  </si>
  <si>
    <t>dir nfdh</t>
  </si>
  <si>
    <t>dir ptgsd</t>
  </si>
  <si>
    <t>dir qmg</t>
  </si>
  <si>
    <t>244691 vqqcvgts.vrc</t>
  </si>
  <si>
    <t>dir fqjrb</t>
  </si>
  <si>
    <t>dir jbtgpl</t>
  </si>
  <si>
    <t>dir jstzjf</t>
  </si>
  <si>
    <t>299095 lcpgtrc.dqm</t>
  </si>
  <si>
    <t>122426 lhfsc.lrh</t>
  </si>
  <si>
    <t>dir wczwphjh</t>
  </si>
  <si>
    <t>219013 wdcsgg.cjt</t>
  </si>
  <si>
    <t>$ cd fqjrb</t>
  </si>
  <si>
    <t>dir fpspthg</t>
  </si>
  <si>
    <t>dir hdmtsv</t>
  </si>
  <si>
    <t>118041 mwlsw.fvs</t>
  </si>
  <si>
    <t>99976 wdcsgg.cjt</t>
  </si>
  <si>
    <t>$ cd fpspthg</t>
  </si>
  <si>
    <t>280707 hmwsq</t>
  </si>
  <si>
    <t>$ cd hdmtsv</t>
  </si>
  <si>
    <t>102842 btmz</t>
  </si>
  <si>
    <t>72949 fpzqpqb.zjp</t>
  </si>
  <si>
    <t>36159 sjtwbsvc</t>
  </si>
  <si>
    <t>$ cd jbtgpl</t>
  </si>
  <si>
    <t>139817 lhfsc.lrh</t>
  </si>
  <si>
    <t>139333 nwqgchw.wrz</t>
  </si>
  <si>
    <t>$ cd jstzjf</t>
  </si>
  <si>
    <t>dir gngbnq</t>
  </si>
  <si>
    <t>54929 lcpgtrc.dqm</t>
  </si>
  <si>
    <t>dir pdbdwmc</t>
  </si>
  <si>
    <t>$ cd gngbnq</t>
  </si>
  <si>
    <t>dir bfvsz</t>
  </si>
  <si>
    <t>dir pndfrjhz</t>
  </si>
  <si>
    <t>$ cd bfvsz</t>
  </si>
  <si>
    <t>283370 mdf.wvc</t>
  </si>
  <si>
    <t>$ cd pndfrjhz</t>
  </si>
  <si>
    <t>252824 lhfsc.lrh</t>
  </si>
  <si>
    <t>$ cd pdbdwmc</t>
  </si>
  <si>
    <t>dir sdmfntl</t>
  </si>
  <si>
    <t>266823 vqqcvgts.vrc</t>
  </si>
  <si>
    <t>dir bnfhbvmr</t>
  </si>
  <si>
    <t>$ cd bnfhbvmr</t>
  </si>
  <si>
    <t>62602 lrmmtjmv</t>
  </si>
  <si>
    <t>$ cd sdmfntl</t>
  </si>
  <si>
    <t>93365 njfgsgm.jtv</t>
  </si>
  <si>
    <t>$ cd wczwphjh</t>
  </si>
  <si>
    <t>164840 lcpgtrc.dqm</t>
  </si>
  <si>
    <t>$ cd fmgmgmp</t>
  </si>
  <si>
    <t>292610 jglzqc.mss</t>
  </si>
  <si>
    <t>dir rrrjw</t>
  </si>
  <si>
    <t>295660 lcpgtrc.dqm</t>
  </si>
  <si>
    <t>$ cd rrrjw</t>
  </si>
  <si>
    <t>dir lsc</t>
  </si>
  <si>
    <t>$ cd lsc</t>
  </si>
  <si>
    <t>280045 dljtrq.tll</t>
  </si>
  <si>
    <t>162525 lhfsc.lrh</t>
  </si>
  <si>
    <t>227518 pcsqv</t>
  </si>
  <si>
    <t>$ cd nfdh</t>
  </si>
  <si>
    <t>304769 ngmqbc.qhd</t>
  </si>
  <si>
    <t>$ cd ptgsd</t>
  </si>
  <si>
    <t>281593 cpfzhhd</t>
  </si>
  <si>
    <t>123541 hhlhssqb.szt</t>
  </si>
  <si>
    <t>250182 lcpgtrc.dqm</t>
  </si>
  <si>
    <t>229226 pppmnp</t>
  </si>
  <si>
    <t>dir wntfhzqf</t>
  </si>
  <si>
    <t>dir zchjnbz</t>
  </si>
  <si>
    <t>202162 vqqcvgts.vrc</t>
  </si>
  <si>
    <t>$ cd wntfhzqf</t>
  </si>
  <si>
    <t>dir wvhznt</t>
  </si>
  <si>
    <t>250212 bzwsvd.lhc</t>
  </si>
  <si>
    <t>244145 ngmqbc.lfb</t>
  </si>
  <si>
    <t>236278 plnjrm.rgs</t>
  </si>
  <si>
    <t>$ cd wvhznt</t>
  </si>
  <si>
    <t>264719 czvcf.cgn</t>
  </si>
  <si>
    <t>$ cd zchjnbz</t>
  </si>
  <si>
    <t>dir msrs</t>
  </si>
  <si>
    <t>dir vtrcs</t>
  </si>
  <si>
    <t>154825 jrvt</t>
  </si>
  <si>
    <t>44966 rdzsz</t>
  </si>
  <si>
    <t>198819 vnnrqcbr.fjf</t>
  </si>
  <si>
    <t>$ cd msrs</t>
  </si>
  <si>
    <t>188969 cwbq.ltd</t>
  </si>
  <si>
    <t>$ cd vtrcs</t>
  </si>
  <si>
    <t>2014 jmvvq.pvn</t>
  </si>
  <si>
    <t>$ cd qmg</t>
  </si>
  <si>
    <t>dir dqfs</t>
  </si>
  <si>
    <t>dir hwnbws</t>
  </si>
  <si>
    <t>$ cd dqfs</t>
  </si>
  <si>
    <t>130929 smwcjg.vjm</t>
  </si>
  <si>
    <t>$ cd hwnbws</t>
  </si>
  <si>
    <t>dir vsq</t>
  </si>
  <si>
    <t>$ cd vsq</t>
  </si>
  <si>
    <t>196984 twlvvd.qlc</t>
  </si>
  <si>
    <t>212410 cdzjjw</t>
  </si>
  <si>
    <t>$ cd ztnv</t>
  </si>
  <si>
    <t>167568 pwrsss</t>
  </si>
  <si>
    <t>64234 rlprpl</t>
  </si>
  <si>
    <t>$ cd vqlnqvwn</t>
  </si>
  <si>
    <t>19448 lcpgtrc.dqm</t>
  </si>
  <si>
    <t>$ cd wzm</t>
  </si>
  <si>
    <t>123271 lhfsc.lrh</t>
  </si>
  <si>
    <t>dir qvvvdl</t>
  </si>
  <si>
    <t>dir bdjfhmvz</t>
  </si>
  <si>
    <t>101745 cqg</t>
  </si>
  <si>
    <t>119605 ngmqbc.lnd</t>
  </si>
  <si>
    <t>dir tnfr</t>
  </si>
  <si>
    <t>dir wfzct</t>
  </si>
  <si>
    <t>$ cd bdjfhmvz</t>
  </si>
  <si>
    <t>104287 jrvt.nnj</t>
  </si>
  <si>
    <t>88793 nwqgchw</t>
  </si>
  <si>
    <t>$ cd tnfr</t>
  </si>
  <si>
    <t>dir nggnpj</t>
  </si>
  <si>
    <t>161400 vqqcvgts.vrc</t>
  </si>
  <si>
    <t>$ cd nggnpj</t>
  </si>
  <si>
    <t>308915 btmz</t>
  </si>
  <si>
    <t>81154 jjtwrbtw.bln</t>
  </si>
  <si>
    <t>50902 sfppg.hvn</t>
  </si>
  <si>
    <t>dir tpg</t>
  </si>
  <si>
    <t>$ cd tpg</t>
  </si>
  <si>
    <t>143630 vqqcvgts.vrc</t>
  </si>
  <si>
    <t>$ cd wfzct</t>
  </si>
  <si>
    <t>71154 bzhzl.zcg</t>
  </si>
  <si>
    <t>$ cd qvvvdl</t>
  </si>
  <si>
    <t>185898 nwqgchw.tvr</t>
  </si>
  <si>
    <t>$ cd zpw</t>
  </si>
  <si>
    <t>167347 bcfj.lch</t>
  </si>
  <si>
    <t>dir fldmgj</t>
  </si>
  <si>
    <t>dir jspslmwp</t>
  </si>
  <si>
    <t>199949 rdsz.dng</t>
  </si>
  <si>
    <t>$ cd fldmgj</t>
  </si>
  <si>
    <t>154330 sbftm.wmt</t>
  </si>
  <si>
    <t>$ cd jspslmwp</t>
  </si>
  <si>
    <t>75378 jrvt.jdw</t>
  </si>
  <si>
    <t>26174 mzthsl.qtv</t>
  </si>
  <si>
    <t>214743 njjdqsr</t>
  </si>
  <si>
    <t>29213 tsdnqwj</t>
  </si>
  <si>
    <t>263486 cfjb.mfc</t>
  </si>
  <si>
    <t>77949 fjnfp.lcl</t>
  </si>
  <si>
    <t>262618 lcpgtrc.dqm</t>
  </si>
  <si>
    <t>124555 lhfsc.lrh</t>
  </si>
  <si>
    <t>dir pngmr</t>
  </si>
  <si>
    <t>$ cd pngmr</t>
  </si>
  <si>
    <t>305791 fdvbthn.cvs</t>
  </si>
  <si>
    <t>32332 rdjvldmt.lfw</t>
  </si>
  <si>
    <t>dir rwwqsl</t>
  </si>
  <si>
    <t>dir rzgv</t>
  </si>
  <si>
    <t>$ cd rwwqsl</t>
  </si>
  <si>
    <t>158602 bmqnqtz</t>
  </si>
  <si>
    <t>dir cvphd</t>
  </si>
  <si>
    <t>dir hpb</t>
  </si>
  <si>
    <t>$ cd cvphd</t>
  </si>
  <si>
    <t>119828 hfhvv.ffp</t>
  </si>
  <si>
    <t>dir qbvcjq</t>
  </si>
  <si>
    <t>257077 wdcsgg.cjt</t>
  </si>
  <si>
    <t>$ cd qbvcjq</t>
  </si>
  <si>
    <t>127576 lcpgtrc.dqm</t>
  </si>
  <si>
    <t>$ cd hpb</t>
  </si>
  <si>
    <t>176379 nwqgchw</t>
  </si>
  <si>
    <t>166831 qhdgmsvv.bdr</t>
  </si>
  <si>
    <t>$ cd rzgv</t>
  </si>
  <si>
    <t>56544 pngtztnf.gdt</t>
  </si>
  <si>
    <t>$ cd bmlllrl</t>
  </si>
  <si>
    <t>270146 chqqnfpn.dfs</t>
  </si>
  <si>
    <t>70712 vqqcvgts.vrc</t>
  </si>
  <si>
    <t>dir rgcrvvgj</t>
  </si>
  <si>
    <t>301804 vqqcvgts.vrc</t>
  </si>
  <si>
    <t>$ cd rgcrvvgj</t>
  </si>
  <si>
    <t>219577 jwrlwq</t>
  </si>
  <si>
    <t>290477 nwqgchw.rng</t>
  </si>
  <si>
    <t>$ cd dhm</t>
  </si>
  <si>
    <t>127736 npznvgqn.bdd</t>
  </si>
  <si>
    <t>59221 smmlzfj.lhh</t>
  </si>
  <si>
    <t>22345 zhfpvppf.gtn</t>
  </si>
  <si>
    <t>$ cd mnp</t>
  </si>
  <si>
    <t>dir gdntwv</t>
  </si>
  <si>
    <t>dir qlsfmcqp</t>
  </si>
  <si>
    <t>dir schlsbb</t>
  </si>
  <si>
    <t>$ cd gdntwv</t>
  </si>
  <si>
    <t>133571 btmz</t>
  </si>
  <si>
    <t>$ cd qlsfmcqp</t>
  </si>
  <si>
    <t>244176 bffzdczp.gqf</t>
  </si>
  <si>
    <t>12060 cqlvm.wdd</t>
  </si>
  <si>
    <t>dir jnl</t>
  </si>
  <si>
    <t>14040 ldczcfl</t>
  </si>
  <si>
    <t>243637 sphmmcv</t>
  </si>
  <si>
    <t>290808 wdcsgg.cjt</t>
  </si>
  <si>
    <t>$ cd jnl</t>
  </si>
  <si>
    <t>252674 lcpgtrc.dqm</t>
  </si>
  <si>
    <t>258944 btmz</t>
  </si>
  <si>
    <t>$ cd schlsbb</t>
  </si>
  <si>
    <t>dir fpbrwnz</t>
  </si>
  <si>
    <t>dir hnrh</t>
  </si>
  <si>
    <t>101456 rtqfwbl</t>
  </si>
  <si>
    <t>$ cd fpbrwnz</t>
  </si>
  <si>
    <t>232867 btmz</t>
  </si>
  <si>
    <t>150179 cmq.tgm</t>
  </si>
  <si>
    <t>249603 jztmgg.dlb</t>
  </si>
  <si>
    <t>dir mqhz</t>
  </si>
  <si>
    <t>62465 wdcsgg.cjt</t>
  </si>
  <si>
    <t>$ cd mqhz</t>
  </si>
  <si>
    <t>232359 rdzsz.lhj</t>
  </si>
  <si>
    <t>25201 vpjbmjd.zvt</t>
  </si>
  <si>
    <t>277414 vqqcvgts.vrc</t>
  </si>
  <si>
    <t>$ cd hnrh</t>
  </si>
  <si>
    <t>dir dmghrm</t>
  </si>
  <si>
    <t>290254 lcpgtrc.dqm</t>
  </si>
  <si>
    <t>dir tbbp</t>
  </si>
  <si>
    <t>104510 vqqcvgts.vrc</t>
  </si>
  <si>
    <t>$ cd dmghrm</t>
  </si>
  <si>
    <t>16799 vqqcvgts.vrc</t>
  </si>
  <si>
    <t>$ cd tbbp</t>
  </si>
  <si>
    <t>14688 jrvt</t>
  </si>
  <si>
    <t>45492 wdcsgg.cjt</t>
  </si>
  <si>
    <t>21374 lhfsc.lrh</t>
  </si>
  <si>
    <t>121726 wdcsgg.cjt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</si>
</sst>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theme="1"/>
      <name val="Arial"/>
      <scheme val="minor"/>
    </font>
    <font/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4">
    <border/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2" fillId="0" fontId="1" numFmtId="0" xfId="0" applyAlignment="1" applyBorder="1" applyFont="1">
      <alignment readingOrder="0"/>
    </xf>
    <xf borderId="2" fillId="0" fontId="2" numFmtId="0" xfId="0" applyBorder="1" applyFont="1"/>
    <xf borderId="1" fillId="0" fontId="2" numFmtId="0" xfId="0" applyBorder="1" applyFont="1"/>
    <xf borderId="2" fillId="0" fontId="1" numFmtId="0" xfId="0" applyAlignment="1" applyBorder="1" applyFont="1">
      <alignment horizontal="center" readingOrder="0"/>
    </xf>
    <xf borderId="2" fillId="0" fontId="3" numFmtId="0" xfId="0" applyBorder="1" applyFont="1"/>
    <xf borderId="3" fillId="0" fontId="3" numFmtId="0" xfId="0" applyAlignment="1" applyBorder="1" applyFont="1">
      <alignment readingOrder="0"/>
    </xf>
    <xf borderId="0" fillId="0" fontId="3" numFmtId="0" xfId="0" applyFont="1"/>
    <xf borderId="3" fillId="0" fontId="3" numFmtId="0" xfId="0" applyBorder="1" applyFont="1"/>
    <xf borderId="0" fillId="0" fontId="3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46.75"/>
    <col customWidth="1" min="7" max="7" width="51.63"/>
  </cols>
  <sheetData>
    <row r="1">
      <c r="A1" s="1" t="s">
        <v>0</v>
      </c>
      <c r="B1" s="2" t="s">
        <v>1</v>
      </c>
      <c r="C1" s="3"/>
      <c r="D1" s="4"/>
      <c r="E1" s="1" t="s">
        <v>2</v>
      </c>
      <c r="F1" s="1" t="s">
        <v>3</v>
      </c>
      <c r="G1" s="2" t="s">
        <v>4</v>
      </c>
      <c r="H1" s="4"/>
      <c r="I1" s="5" t="s">
        <v>5</v>
      </c>
      <c r="J1" s="5" t="s">
        <v>6</v>
      </c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</row>
    <row r="2">
      <c r="A2" s="7" t="s">
        <v>7</v>
      </c>
      <c r="B2" s="8" t="str">
        <f>IFERROR(__xludf.DUMMYFUNCTION("SPLIT(A2,"" "")"),"$")</f>
        <v>$</v>
      </c>
      <c r="C2" s="8" t="str">
        <f>IFERROR(__xludf.DUMMYFUNCTION("""COMPUTED_VALUE"""),"cd")</f>
        <v>cd</v>
      </c>
      <c r="D2" s="9" t="str">
        <f>IFERROR(__xludf.DUMMYFUNCTION("""COMPUTED_VALUE"""),"/")</f>
        <v>/</v>
      </c>
      <c r="E2" s="7" t="s">
        <v>8</v>
      </c>
      <c r="F2" s="9">
        <f t="shared" ref="F2:F1031" si="1">IF(ISNUMBER(B2),B2,0)</f>
        <v>0</v>
      </c>
      <c r="G2" s="8" t="str">
        <f>IFERROR(__xludf.DUMMYFUNCTION("UNIQUE(E2:E1031)"),"/")</f>
        <v>/</v>
      </c>
      <c r="H2" s="9">
        <f t="shared" ref="H2:H186" si="2">SUMIF($E$2:$E$1031,G2&amp;"*",$F$2:$F$1031)</f>
        <v>43313415</v>
      </c>
      <c r="I2" s="10">
        <f>SUMIF(H2:H186,"&lt;100000")</f>
        <v>1477771</v>
      </c>
      <c r="J2" s="10">
        <f>IFERROR(__xludf.DUMMYFUNCTION("SORTN(FILTER(H2:H186,H2:H186&gt;30000000-(70000000-H2)), 1)"),3579501.0)</f>
        <v>3579501</v>
      </c>
    </row>
    <row r="3">
      <c r="A3" s="7" t="s">
        <v>9</v>
      </c>
      <c r="B3" s="8" t="str">
        <f>IFERROR(__xludf.DUMMYFUNCTION("SPLIT(A3,"" "")"),"$")</f>
        <v>$</v>
      </c>
      <c r="C3" s="8" t="str">
        <f>IFERROR(__xludf.DUMMYFUNCTION("""COMPUTED_VALUE"""),"ls")</f>
        <v>ls</v>
      </c>
      <c r="D3" s="9"/>
      <c r="E3" s="9" t="str">
        <f>IFERROR(__xludf.DUMMYFUNCTION("IF(C3=""cd"",IF(D3=""/"",""/"",IF(D3="".."",JOIN(""."", ARRAY_CONSTRAIN(SPLIT(E2,"".""), 1, COLUMNS(SPLIT(E2,"".""))-1)), E2&amp;"".""&amp;D3)),E2)"),"/")</f>
        <v>/</v>
      </c>
      <c r="F3" s="9">
        <f t="shared" si="1"/>
        <v>0</v>
      </c>
      <c r="G3" s="8" t="str">
        <f>IFERROR(__xludf.DUMMYFUNCTION("""COMPUTED_VALUE"""),"/.bhtvbj")</f>
        <v>/.bhtvbj</v>
      </c>
      <c r="H3" s="9">
        <f t="shared" si="2"/>
        <v>38555100</v>
      </c>
      <c r="I3" s="10"/>
      <c r="J3" s="10"/>
    </row>
    <row r="4">
      <c r="A4" s="7" t="s">
        <v>10</v>
      </c>
      <c r="B4" s="8" t="str">
        <f>IFERROR(__xludf.DUMMYFUNCTION("SPLIT(A4,"" "")"),"dir")</f>
        <v>dir</v>
      </c>
      <c r="C4" s="8" t="str">
        <f>IFERROR(__xludf.DUMMYFUNCTION("""COMPUTED_VALUE"""),"bhtvbj")</f>
        <v>bhtvbj</v>
      </c>
      <c r="D4" s="9"/>
      <c r="E4" s="9" t="str">
        <f>IFERROR(__xludf.DUMMYFUNCTION("IF(C4=""cd"",IF(D4=""/"",""/"",IF(D4="".."",JOIN(""."", ARRAY_CONSTRAIN(SPLIT(E3,"".""), 1, COLUMNS(SPLIT(E3,"".""))-1)), E3&amp;"".""&amp;D4)),E3)"),"/")</f>
        <v>/</v>
      </c>
      <c r="F4" s="9">
        <f t="shared" si="1"/>
        <v>0</v>
      </c>
      <c r="G4" s="8" t="str">
        <f>IFERROR(__xludf.DUMMYFUNCTION("""COMPUTED_VALUE"""),"/.bhtvbj.dmd")</f>
        <v>/.bhtvbj.dmd</v>
      </c>
      <c r="H4" s="9">
        <f t="shared" si="2"/>
        <v>307983</v>
      </c>
      <c r="I4" s="10"/>
      <c r="J4" s="10"/>
    </row>
    <row r="5">
      <c r="A5" s="7" t="s">
        <v>11</v>
      </c>
      <c r="B5" s="8" t="str">
        <f>IFERROR(__xludf.DUMMYFUNCTION("SPLIT(A5,"" "")"),"dir")</f>
        <v>dir</v>
      </c>
      <c r="C5" s="8" t="str">
        <f>IFERROR(__xludf.DUMMYFUNCTION("""COMPUTED_VALUE"""),"bmlllrl")</f>
        <v>bmlllrl</v>
      </c>
      <c r="D5" s="9"/>
      <c r="E5" s="9" t="str">
        <f>IFERROR(__xludf.DUMMYFUNCTION("IF(C5=""cd"",IF(D5=""/"",""/"",IF(D5="".."",JOIN(""."", ARRAY_CONSTRAIN(SPLIT(E4,"".""), 1, COLUMNS(SPLIT(E4,"".""))-1)), E4&amp;"".""&amp;D5)),E4)"),"/")</f>
        <v>/</v>
      </c>
      <c r="F5" s="9">
        <f t="shared" si="1"/>
        <v>0</v>
      </c>
      <c r="G5" s="8" t="str">
        <f>IFERROR(__xludf.DUMMYFUNCTION("""COMPUTED_VALUE"""),"/.bhtvbj.fjblqtdp")</f>
        <v>/.bhtvbj.fjblqtdp</v>
      </c>
      <c r="H5" s="9">
        <f t="shared" si="2"/>
        <v>1569187</v>
      </c>
      <c r="I5" s="10"/>
      <c r="J5" s="10"/>
    </row>
    <row r="6">
      <c r="A6" s="7" t="s">
        <v>12</v>
      </c>
      <c r="B6" s="8" t="str">
        <f>IFERROR(__xludf.DUMMYFUNCTION("SPLIT(A6,"" "")"),"dir")</f>
        <v>dir</v>
      </c>
      <c r="C6" s="8" t="str">
        <f>IFERROR(__xludf.DUMMYFUNCTION("""COMPUTED_VALUE"""),"dhm")</f>
        <v>dhm</v>
      </c>
      <c r="D6" s="9"/>
      <c r="E6" s="9" t="str">
        <f>IFERROR(__xludf.DUMMYFUNCTION("IF(C6=""cd"",IF(D6=""/"",""/"",IF(D6="".."",JOIN(""."", ARRAY_CONSTRAIN(SPLIT(E5,"".""), 1, COLUMNS(SPLIT(E5,"".""))-1)), E5&amp;"".""&amp;D6)),E5)"),"/")</f>
        <v>/</v>
      </c>
      <c r="F6" s="9">
        <f t="shared" si="1"/>
        <v>0</v>
      </c>
      <c r="G6" s="8" t="str">
        <f>IFERROR(__xludf.DUMMYFUNCTION("""COMPUTED_VALUE"""),"/.bhtvbj.fjblqtdp.czvcf")</f>
        <v>/.bhtvbj.fjblqtdp.czvcf</v>
      </c>
      <c r="H6" s="9">
        <f t="shared" si="2"/>
        <v>956240</v>
      </c>
      <c r="I6" s="10"/>
      <c r="J6" s="10"/>
    </row>
    <row r="7">
      <c r="A7" s="7" t="s">
        <v>13</v>
      </c>
      <c r="B7" s="8" t="str">
        <f>IFERROR(__xludf.DUMMYFUNCTION("SPLIT(A7,"" "")"),"dir")</f>
        <v>dir</v>
      </c>
      <c r="C7" s="8" t="str">
        <f>IFERROR(__xludf.DUMMYFUNCTION("""COMPUTED_VALUE"""),"mnp")</f>
        <v>mnp</v>
      </c>
      <c r="D7" s="9"/>
      <c r="E7" s="9" t="str">
        <f>IFERROR(__xludf.DUMMYFUNCTION("IF(C7=""cd"",IF(D7=""/"",""/"",IF(D7="".."",JOIN(""."", ARRAY_CONSTRAIN(SPLIT(E6,"".""), 1, COLUMNS(SPLIT(E6,"".""))-1)), E6&amp;"".""&amp;D7)),E6)"),"/")</f>
        <v>/</v>
      </c>
      <c r="F7" s="9">
        <f t="shared" si="1"/>
        <v>0</v>
      </c>
      <c r="G7" s="8" t="str">
        <f>IFERROR(__xludf.DUMMYFUNCTION("""COMPUTED_VALUE"""),"/.bhtvbj.fjblqtdp.czvcf.cqzcp")</f>
        <v>/.bhtvbj.fjblqtdp.czvcf.cqzcp</v>
      </c>
      <c r="H7" s="9">
        <f t="shared" si="2"/>
        <v>530732</v>
      </c>
      <c r="I7" s="10"/>
      <c r="J7" s="10"/>
    </row>
    <row r="8">
      <c r="A8" s="7" t="s">
        <v>14</v>
      </c>
      <c r="B8" s="8" t="str">
        <f>IFERROR(__xludf.DUMMYFUNCTION("SPLIT(A8,"" "")"),"dir")</f>
        <v>dir</v>
      </c>
      <c r="C8" s="8" t="str">
        <f>IFERROR(__xludf.DUMMYFUNCTION("""COMPUTED_VALUE"""),"nwqgchw")</f>
        <v>nwqgchw</v>
      </c>
      <c r="D8" s="9"/>
      <c r="E8" s="9" t="str">
        <f>IFERROR(__xludf.DUMMYFUNCTION("IF(C8=""cd"",IF(D8=""/"",""/"",IF(D8="".."",JOIN(""."", ARRAY_CONSTRAIN(SPLIT(E7,"".""), 1, COLUMNS(SPLIT(E7,"".""))-1)), E7&amp;"".""&amp;D8)),E7)"),"/")</f>
        <v>/</v>
      </c>
      <c r="F8" s="9">
        <f t="shared" si="1"/>
        <v>0</v>
      </c>
      <c r="G8" s="8" t="str">
        <f>IFERROR(__xludf.DUMMYFUNCTION("""COMPUTED_VALUE"""),"/.bhtvbj.fjblqtdp.czvcf.cqzcp.bshmsns")</f>
        <v>/.bhtvbj.fjblqtdp.czvcf.cqzcp.bshmsns</v>
      </c>
      <c r="H8" s="9">
        <f t="shared" si="2"/>
        <v>243135</v>
      </c>
      <c r="I8" s="10"/>
      <c r="J8" s="10"/>
    </row>
    <row r="9">
      <c r="A9" s="7" t="s">
        <v>15</v>
      </c>
      <c r="B9" s="8" t="str">
        <f>IFERROR(__xludf.DUMMYFUNCTION("SPLIT(A9,"" "")"),"$")</f>
        <v>$</v>
      </c>
      <c r="C9" s="8" t="str">
        <f>IFERROR(__xludf.DUMMYFUNCTION("""COMPUTED_VALUE"""),"cd")</f>
        <v>cd</v>
      </c>
      <c r="D9" s="9" t="str">
        <f>IFERROR(__xludf.DUMMYFUNCTION("""COMPUTED_VALUE"""),"bhtvbj")</f>
        <v>bhtvbj</v>
      </c>
      <c r="E9" s="9" t="str">
        <f>IFERROR(__xludf.DUMMYFUNCTION("IF(C9=""cd"",IF(D9=""/"",""/"",IF(D9="".."",JOIN(""."", ARRAY_CONSTRAIN(SPLIT(E8,"".""), 1, COLUMNS(SPLIT(E8,"".""))-1)), E8&amp;"".""&amp;D9)),E8)"),"/.bhtvbj")</f>
        <v>/.bhtvbj</v>
      </c>
      <c r="F9" s="9">
        <f t="shared" si="1"/>
        <v>0</v>
      </c>
      <c r="G9" s="8" t="str">
        <f>IFERROR(__xludf.DUMMYFUNCTION("""COMPUTED_VALUE"""),"/.bhtvbj.fjblqtdp.czvcf.czvcf")</f>
        <v>/.bhtvbj.fjblqtdp.czvcf.czvcf</v>
      </c>
      <c r="H9" s="9">
        <f t="shared" si="2"/>
        <v>425508</v>
      </c>
      <c r="I9" s="10"/>
      <c r="J9" s="10"/>
    </row>
    <row r="10">
      <c r="A10" s="7" t="s">
        <v>9</v>
      </c>
      <c r="B10" s="8" t="str">
        <f>IFERROR(__xludf.DUMMYFUNCTION("SPLIT(A10,"" "")"),"$")</f>
        <v>$</v>
      </c>
      <c r="C10" s="8" t="str">
        <f>IFERROR(__xludf.DUMMYFUNCTION("""COMPUTED_VALUE"""),"ls")</f>
        <v>ls</v>
      </c>
      <c r="D10" s="9"/>
      <c r="E10" s="9" t="str">
        <f>IFERROR(__xludf.DUMMYFUNCTION("IF(C10=""cd"",IF(D10=""/"",""/"",IF(D10="".."",JOIN(""."", ARRAY_CONSTRAIN(SPLIT(E9,"".""), 1, COLUMNS(SPLIT(E9,"".""))-1)), E9&amp;"".""&amp;D10)),E9)"),"/.bhtvbj")</f>
        <v>/.bhtvbj</v>
      </c>
      <c r="F10" s="9">
        <f t="shared" si="1"/>
        <v>0</v>
      </c>
      <c r="G10" s="8" t="str">
        <f>IFERROR(__xludf.DUMMYFUNCTION("""COMPUTED_VALUE"""),"/.bhtvbj.fjblqtdp.jnzwf")</f>
        <v>/.bhtvbj.fjblqtdp.jnzwf</v>
      </c>
      <c r="H10" s="9">
        <f t="shared" si="2"/>
        <v>108142</v>
      </c>
      <c r="I10" s="10"/>
      <c r="J10" s="10"/>
    </row>
    <row r="11">
      <c r="A11" s="7" t="s">
        <v>16</v>
      </c>
      <c r="B11" s="8" t="str">
        <f>IFERROR(__xludf.DUMMYFUNCTION("SPLIT(A11,"" "")"),"dir")</f>
        <v>dir</v>
      </c>
      <c r="C11" s="8" t="str">
        <f>IFERROR(__xludf.DUMMYFUNCTION("""COMPUTED_VALUE"""),"dmd")</f>
        <v>dmd</v>
      </c>
      <c r="D11" s="9"/>
      <c r="E11" s="9" t="str">
        <f>IFERROR(__xludf.DUMMYFUNCTION("IF(C11=""cd"",IF(D11=""/"",""/"",IF(D11="".."",JOIN(""."", ARRAY_CONSTRAIN(SPLIT(E10,"".""), 1, COLUMNS(SPLIT(E10,"".""))-1)), E10&amp;"".""&amp;D11)),E10)"),"/.bhtvbj")</f>
        <v>/.bhtvbj</v>
      </c>
      <c r="F11" s="9">
        <f t="shared" si="1"/>
        <v>0</v>
      </c>
      <c r="G11" s="8" t="str">
        <f>IFERROR(__xludf.DUMMYFUNCTION("""COMPUTED_VALUE"""),"/.bhtvbj.qhm")</f>
        <v>/.bhtvbj.qhm</v>
      </c>
      <c r="H11" s="9">
        <f t="shared" si="2"/>
        <v>4142715</v>
      </c>
      <c r="I11" s="10"/>
      <c r="J11" s="10"/>
    </row>
    <row r="12">
      <c r="A12" s="7" t="s">
        <v>17</v>
      </c>
      <c r="B12" s="8" t="str">
        <f>IFERROR(__xludf.DUMMYFUNCTION("SPLIT(A12,"" "")"),"dir")</f>
        <v>dir</v>
      </c>
      <c r="C12" s="8" t="str">
        <f>IFERROR(__xludf.DUMMYFUNCTION("""COMPUTED_VALUE"""),"fjblqtdp")</f>
        <v>fjblqtdp</v>
      </c>
      <c r="D12" s="9"/>
      <c r="E12" s="9" t="str">
        <f>IFERROR(__xludf.DUMMYFUNCTION("IF(C12=""cd"",IF(D12=""/"",""/"",IF(D12="".."",JOIN(""."", ARRAY_CONSTRAIN(SPLIT(E11,"".""), 1, COLUMNS(SPLIT(E11,"".""))-1)), E11&amp;"".""&amp;D12)),E11)"),"/.bhtvbj")</f>
        <v>/.bhtvbj</v>
      </c>
      <c r="F12" s="9">
        <f t="shared" si="1"/>
        <v>0</v>
      </c>
      <c r="G12" s="8" t="str">
        <f>IFERROR(__xludf.DUMMYFUNCTION("""COMPUTED_VALUE"""),"/.bhtvbj.qhm.hqbhr")</f>
        <v>/.bhtvbj.qhm.hqbhr</v>
      </c>
      <c r="H12" s="9">
        <f t="shared" si="2"/>
        <v>2901115</v>
      </c>
      <c r="I12" s="10"/>
      <c r="J12" s="10"/>
    </row>
    <row r="13">
      <c r="A13" s="7" t="s">
        <v>18</v>
      </c>
      <c r="B13" s="8">
        <f>IFERROR(__xludf.DUMMYFUNCTION("SPLIT(A13,"" "")"),25595.0)</f>
        <v>25595</v>
      </c>
      <c r="C13" s="8" t="str">
        <f>IFERROR(__xludf.DUMMYFUNCTION("""COMPUTED_VALUE"""),"mdmtpjq.wmf")</f>
        <v>mdmtpjq.wmf</v>
      </c>
      <c r="D13" s="9"/>
      <c r="E13" s="9" t="str">
        <f>IFERROR(__xludf.DUMMYFUNCTION("IF(C13=""cd"",IF(D13=""/"",""/"",IF(D13="".."",JOIN(""."", ARRAY_CONSTRAIN(SPLIT(E12,"".""), 1, COLUMNS(SPLIT(E12,"".""))-1)), E12&amp;"".""&amp;D13)),E12)"),"/.bhtvbj")</f>
        <v>/.bhtvbj</v>
      </c>
      <c r="F13" s="9">
        <f t="shared" si="1"/>
        <v>25595</v>
      </c>
      <c r="G13" s="8" t="str">
        <f>IFERROR(__xludf.DUMMYFUNCTION("""COMPUTED_VALUE"""),"/.bhtvbj.qhm.hqbhr.fcm")</f>
        <v>/.bhtvbj.qhm.hqbhr.fcm</v>
      </c>
      <c r="H13" s="9">
        <f t="shared" si="2"/>
        <v>66471</v>
      </c>
      <c r="I13" s="10"/>
      <c r="J13" s="10"/>
    </row>
    <row r="14">
      <c r="A14" s="7" t="s">
        <v>19</v>
      </c>
      <c r="B14" s="8" t="str">
        <f>IFERROR(__xludf.DUMMYFUNCTION("SPLIT(A14,"" "")"),"dir")</f>
        <v>dir</v>
      </c>
      <c r="C14" s="8" t="str">
        <f>IFERROR(__xludf.DUMMYFUNCTION("""COMPUTED_VALUE"""),"qhm")</f>
        <v>qhm</v>
      </c>
      <c r="D14" s="9"/>
      <c r="E14" s="9" t="str">
        <f>IFERROR(__xludf.DUMMYFUNCTION("IF(C14=""cd"",IF(D14=""/"",""/"",IF(D14="".."",JOIN(""."", ARRAY_CONSTRAIN(SPLIT(E13,"".""), 1, COLUMNS(SPLIT(E13,"".""))-1)), E13&amp;"".""&amp;D14)),E13)"),"/.bhtvbj")</f>
        <v>/.bhtvbj</v>
      </c>
      <c r="F14" s="9">
        <f t="shared" si="1"/>
        <v>0</v>
      </c>
      <c r="G14" s="8" t="str">
        <f>IFERROR(__xludf.DUMMYFUNCTION("""COMPUTED_VALUE"""),"/.bhtvbj.qhm.hqbhr.qnlssvn")</f>
        <v>/.bhtvbj.qhm.hqbhr.qnlssvn</v>
      </c>
      <c r="H14" s="9">
        <f t="shared" si="2"/>
        <v>1104039</v>
      </c>
      <c r="I14" s="10"/>
      <c r="J14" s="10"/>
    </row>
    <row r="15">
      <c r="A15" s="7" t="s">
        <v>20</v>
      </c>
      <c r="B15" s="8" t="str">
        <f>IFERROR(__xludf.DUMMYFUNCTION("SPLIT(A15,"" "")"),"dir")</f>
        <v>dir</v>
      </c>
      <c r="C15" s="8" t="str">
        <f>IFERROR(__xludf.DUMMYFUNCTION("""COMPUTED_VALUE"""),"rjr")</f>
        <v>rjr</v>
      </c>
      <c r="D15" s="9"/>
      <c r="E15" s="9" t="str">
        <f>IFERROR(__xludf.DUMMYFUNCTION("IF(C15=""cd"",IF(D15=""/"",""/"",IF(D15="".."",JOIN(""."", ARRAY_CONSTRAIN(SPLIT(E14,"".""), 1, COLUMNS(SPLIT(E14,"".""))-1)), E14&amp;"".""&amp;D15)),E14)"),"/.bhtvbj")</f>
        <v>/.bhtvbj</v>
      </c>
      <c r="F15" s="9">
        <f t="shared" si="1"/>
        <v>0</v>
      </c>
      <c r="G15" s="8" t="str">
        <f>IFERROR(__xludf.DUMMYFUNCTION("""COMPUTED_VALUE"""),"/.bhtvbj.qhm.hqbhr.qnlssvn.czvcf")</f>
        <v>/.bhtvbj.qhm.hqbhr.qnlssvn.czvcf</v>
      </c>
      <c r="H15" s="9">
        <f t="shared" si="2"/>
        <v>202850</v>
      </c>
      <c r="I15" s="10"/>
      <c r="J15" s="10"/>
    </row>
    <row r="16">
      <c r="A16" s="7" t="s">
        <v>21</v>
      </c>
      <c r="B16" s="8" t="str">
        <f>IFERROR(__xludf.DUMMYFUNCTION("SPLIT(A16,"" "")"),"dir")</f>
        <v>dir</v>
      </c>
      <c r="C16" s="8" t="str">
        <f>IFERROR(__xludf.DUMMYFUNCTION("""COMPUTED_VALUE"""),"smtrp")</f>
        <v>smtrp</v>
      </c>
      <c r="D16" s="9"/>
      <c r="E16" s="9" t="str">
        <f>IFERROR(__xludf.DUMMYFUNCTION("IF(C16=""cd"",IF(D16=""/"",""/"",IF(D16="".."",JOIN(""."", ARRAY_CONSTRAIN(SPLIT(E15,"".""), 1, COLUMNS(SPLIT(E15,"".""))-1)), E15&amp;"".""&amp;D16)),E15)"),"/.bhtvbj")</f>
        <v>/.bhtvbj</v>
      </c>
      <c r="F16" s="9">
        <f t="shared" si="1"/>
        <v>0</v>
      </c>
      <c r="G16" s="8" t="str">
        <f>IFERROR(__xludf.DUMMYFUNCTION("""COMPUTED_VALUE"""),"/.bhtvbj.qhm.hqbhr.qnlssvn.gngvc")</f>
        <v>/.bhtvbj.qhm.hqbhr.qnlssvn.gngvc</v>
      </c>
      <c r="H16" s="9">
        <f t="shared" si="2"/>
        <v>154834</v>
      </c>
      <c r="I16" s="10"/>
      <c r="J16" s="10"/>
    </row>
    <row r="17">
      <c r="A17" s="7" t="s">
        <v>22</v>
      </c>
      <c r="B17" s="8" t="str">
        <f>IFERROR(__xludf.DUMMYFUNCTION("SPLIT(A17,"" "")"),"dir")</f>
        <v>dir</v>
      </c>
      <c r="C17" s="8" t="str">
        <f>IFERROR(__xludf.DUMMYFUNCTION("""COMPUTED_VALUE"""),"tbdsml")</f>
        <v>tbdsml</v>
      </c>
      <c r="D17" s="9"/>
      <c r="E17" s="9" t="str">
        <f>IFERROR(__xludf.DUMMYFUNCTION("IF(C17=""cd"",IF(D17=""/"",""/"",IF(D17="".."",JOIN(""."", ARRAY_CONSTRAIN(SPLIT(E16,"".""), 1, COLUMNS(SPLIT(E16,"".""))-1)), E16&amp;"".""&amp;D17)),E16)"),"/.bhtvbj")</f>
        <v>/.bhtvbj</v>
      </c>
      <c r="F17" s="9">
        <f t="shared" si="1"/>
        <v>0</v>
      </c>
      <c r="G17" s="8" t="str">
        <f>IFERROR(__xludf.DUMMYFUNCTION("""COMPUTED_VALUE"""),"/.bhtvbj.qhm.hqbhr.qnlssvn.rzssqpcj")</f>
        <v>/.bhtvbj.qhm.hqbhr.qnlssvn.rzssqpcj</v>
      </c>
      <c r="H17" s="9">
        <f t="shared" si="2"/>
        <v>66116</v>
      </c>
      <c r="I17" s="10"/>
      <c r="J17" s="10"/>
    </row>
    <row r="18">
      <c r="A18" s="7" t="s">
        <v>23</v>
      </c>
      <c r="B18" s="8" t="str">
        <f>IFERROR(__xludf.DUMMYFUNCTION("SPLIT(A18,"" "")"),"$")</f>
        <v>$</v>
      </c>
      <c r="C18" s="8" t="str">
        <f>IFERROR(__xludf.DUMMYFUNCTION("""COMPUTED_VALUE"""),"cd")</f>
        <v>cd</v>
      </c>
      <c r="D18" s="9" t="str">
        <f>IFERROR(__xludf.DUMMYFUNCTION("""COMPUTED_VALUE"""),"dmd")</f>
        <v>dmd</v>
      </c>
      <c r="E18" s="9" t="str">
        <f>IFERROR(__xludf.DUMMYFUNCTION("IF(C18=""cd"",IF(D18=""/"",""/"",IF(D18="".."",JOIN(""."", ARRAY_CONSTRAIN(SPLIT(E17,"".""), 1, COLUMNS(SPLIT(E17,"".""))-1)), E17&amp;"".""&amp;D18)),E17)"),"/.bhtvbj.dmd")</f>
        <v>/.bhtvbj.dmd</v>
      </c>
      <c r="F18" s="9">
        <f t="shared" si="1"/>
        <v>0</v>
      </c>
      <c r="G18" s="8" t="str">
        <f>IFERROR(__xludf.DUMMYFUNCTION("""COMPUTED_VALUE"""),"/.bhtvbj.qhm.hqbhr.vvbgt")</f>
        <v>/.bhtvbj.qhm.hqbhr.vvbgt</v>
      </c>
      <c r="H18" s="9">
        <f t="shared" si="2"/>
        <v>813565</v>
      </c>
      <c r="I18" s="10"/>
      <c r="J18" s="10"/>
    </row>
    <row r="19">
      <c r="A19" s="7" t="s">
        <v>9</v>
      </c>
      <c r="B19" s="8" t="str">
        <f>IFERROR(__xludf.DUMMYFUNCTION("SPLIT(A19,"" "")"),"$")</f>
        <v>$</v>
      </c>
      <c r="C19" s="8" t="str">
        <f>IFERROR(__xludf.DUMMYFUNCTION("""COMPUTED_VALUE"""),"ls")</f>
        <v>ls</v>
      </c>
      <c r="D19" s="9"/>
      <c r="E19" s="9" t="str">
        <f>IFERROR(__xludf.DUMMYFUNCTION("IF(C19=""cd"",IF(D19=""/"",""/"",IF(D19="".."",JOIN(""."", ARRAY_CONSTRAIN(SPLIT(E18,"".""), 1, COLUMNS(SPLIT(E18,"".""))-1)), E18&amp;"".""&amp;D19)),E18)"),"/.bhtvbj.dmd")</f>
        <v>/.bhtvbj.dmd</v>
      </c>
      <c r="F19" s="9">
        <f t="shared" si="1"/>
        <v>0</v>
      </c>
      <c r="G19" s="8" t="str">
        <f>IFERROR(__xludf.DUMMYFUNCTION("""COMPUTED_VALUE"""),"/.bhtvbj.qhm.hqbhr.vvbgt.fbfddwqz")</f>
        <v>/.bhtvbj.qhm.hqbhr.vvbgt.fbfddwqz</v>
      </c>
      <c r="H19" s="9">
        <f t="shared" si="2"/>
        <v>100619</v>
      </c>
      <c r="I19" s="10"/>
      <c r="J19" s="10"/>
    </row>
    <row r="20">
      <c r="A20" s="7" t="s">
        <v>24</v>
      </c>
      <c r="B20" s="8">
        <f>IFERROR(__xludf.DUMMYFUNCTION("SPLIT(A20,"" "")"),232616.0)</f>
        <v>232616</v>
      </c>
      <c r="C20" s="8" t="str">
        <f>IFERROR(__xludf.DUMMYFUNCTION("""COMPUTED_VALUE"""),"ngmqbc.mdj")</f>
        <v>ngmqbc.mdj</v>
      </c>
      <c r="D20" s="9"/>
      <c r="E20" s="9" t="str">
        <f>IFERROR(__xludf.DUMMYFUNCTION("IF(C20=""cd"",IF(D20=""/"",""/"",IF(D20="".."",JOIN(""."", ARRAY_CONSTRAIN(SPLIT(E19,"".""), 1, COLUMNS(SPLIT(E19,"".""))-1)), E19&amp;"".""&amp;D20)),E19)"),"/.bhtvbj.dmd")</f>
        <v>/.bhtvbj.dmd</v>
      </c>
      <c r="F20" s="9">
        <f t="shared" si="1"/>
        <v>232616</v>
      </c>
      <c r="G20" s="8" t="str">
        <f>IFERROR(__xludf.DUMMYFUNCTION("""COMPUTED_VALUE"""),"/.bhtvbj.qhm.hqbhr.vvbgt.nwjps")</f>
        <v>/.bhtvbj.qhm.hqbhr.vvbgt.nwjps</v>
      </c>
      <c r="H20" s="9">
        <f t="shared" si="2"/>
        <v>96526</v>
      </c>
      <c r="I20" s="10"/>
      <c r="J20" s="10"/>
    </row>
    <row r="21">
      <c r="A21" s="7" t="s">
        <v>25</v>
      </c>
      <c r="B21" s="8">
        <f>IFERROR(__xludf.DUMMYFUNCTION("SPLIT(A21,"" "")"),75367.0)</f>
        <v>75367</v>
      </c>
      <c r="C21" s="8" t="str">
        <f>IFERROR(__xludf.DUMMYFUNCTION("""COMPUTED_VALUE"""),"vqqcvgts.vrc")</f>
        <v>vqqcvgts.vrc</v>
      </c>
      <c r="D21" s="9"/>
      <c r="E21" s="9" t="str">
        <f>IFERROR(__xludf.DUMMYFUNCTION("IF(C21=""cd"",IF(D21=""/"",""/"",IF(D21="".."",JOIN(""."", ARRAY_CONSTRAIN(SPLIT(E20,"".""), 1, COLUMNS(SPLIT(E20,"".""))-1)), E20&amp;"".""&amp;D21)),E20)"),"/.bhtvbj.dmd")</f>
        <v>/.bhtvbj.dmd</v>
      </c>
      <c r="F21" s="9">
        <f t="shared" si="1"/>
        <v>75367</v>
      </c>
      <c r="G21" s="8" t="str">
        <f>IFERROR(__xludf.DUMMYFUNCTION("""COMPUTED_VALUE"""),"/.bhtvbj.qhm.hqbhr.wwzwqqh")</f>
        <v>/.bhtvbj.qhm.hqbhr.wwzwqqh</v>
      </c>
      <c r="H21" s="9">
        <f t="shared" si="2"/>
        <v>256121</v>
      </c>
      <c r="I21" s="10"/>
      <c r="J21" s="10"/>
    </row>
    <row r="22">
      <c r="A22" s="7" t="s">
        <v>26</v>
      </c>
      <c r="B22" s="8" t="str">
        <f>IFERROR(__xludf.DUMMYFUNCTION("SPLIT(A22,"" "")"),"$")</f>
        <v>$</v>
      </c>
      <c r="C22" s="8" t="str">
        <f>IFERROR(__xludf.DUMMYFUNCTION("""COMPUTED_VALUE"""),"cd")</f>
        <v>cd</v>
      </c>
      <c r="D22" s="9" t="str">
        <f>IFERROR(__xludf.DUMMYFUNCTION("""COMPUTED_VALUE"""),"..")</f>
        <v>..</v>
      </c>
      <c r="E22" s="9" t="str">
        <f>IFERROR(__xludf.DUMMYFUNCTION("IF(C22=""cd"",IF(D22=""/"",""/"",IF(D22="".."",JOIN(""."", ARRAY_CONSTRAIN(SPLIT(E21,"".""), 1, COLUMNS(SPLIT(E21,"".""))-1)), E21&amp;"".""&amp;D22)),E21)"),"/.bhtvbj")</f>
        <v>/.bhtvbj</v>
      </c>
      <c r="F22" s="9">
        <f t="shared" si="1"/>
        <v>0</v>
      </c>
      <c r="G22" s="8" t="str">
        <f>IFERROR(__xludf.DUMMYFUNCTION("""COMPUTED_VALUE"""),"/.bhtvbj.qhm.hqbhr.wwzwqqh.czvcf")</f>
        <v>/.bhtvbj.qhm.hqbhr.wwzwqqh.czvcf</v>
      </c>
      <c r="H22" s="9">
        <f t="shared" si="2"/>
        <v>256121</v>
      </c>
      <c r="I22" s="10"/>
      <c r="J22" s="10"/>
    </row>
    <row r="23">
      <c r="A23" s="7" t="s">
        <v>27</v>
      </c>
      <c r="B23" s="8" t="str">
        <f>IFERROR(__xludf.DUMMYFUNCTION("SPLIT(A23,"" "")"),"$")</f>
        <v>$</v>
      </c>
      <c r="C23" s="8" t="str">
        <f>IFERROR(__xludf.DUMMYFUNCTION("""COMPUTED_VALUE"""),"cd")</f>
        <v>cd</v>
      </c>
      <c r="D23" s="9" t="str">
        <f>IFERROR(__xludf.DUMMYFUNCTION("""COMPUTED_VALUE"""),"fjblqtdp")</f>
        <v>fjblqtdp</v>
      </c>
      <c r="E23" s="9" t="str">
        <f>IFERROR(__xludf.DUMMYFUNCTION("IF(C23=""cd"",IF(D23=""/"",""/"",IF(D23="".."",JOIN(""."", ARRAY_CONSTRAIN(SPLIT(E22,"".""), 1, COLUMNS(SPLIT(E22,"".""))-1)), E22&amp;"".""&amp;D23)),E22)"),"/.bhtvbj.fjblqtdp")</f>
        <v>/.bhtvbj.fjblqtdp</v>
      </c>
      <c r="F23" s="9">
        <f t="shared" si="1"/>
        <v>0</v>
      </c>
      <c r="G23" s="8" t="str">
        <f>IFERROR(__xludf.DUMMYFUNCTION("""COMPUTED_VALUE"""),"/.bhtvbj.qhm.lvdrr")</f>
        <v>/.bhtvbj.qhm.lvdrr</v>
      </c>
      <c r="H23" s="9">
        <f t="shared" si="2"/>
        <v>27488</v>
      </c>
      <c r="I23" s="10"/>
      <c r="J23" s="10"/>
    </row>
    <row r="24">
      <c r="A24" s="7" t="s">
        <v>9</v>
      </c>
      <c r="B24" s="8" t="str">
        <f>IFERROR(__xludf.DUMMYFUNCTION("SPLIT(A24,"" "")"),"$")</f>
        <v>$</v>
      </c>
      <c r="C24" s="8" t="str">
        <f>IFERROR(__xludf.DUMMYFUNCTION("""COMPUTED_VALUE"""),"ls")</f>
        <v>ls</v>
      </c>
      <c r="D24" s="9"/>
      <c r="E24" s="9" t="str">
        <f>IFERROR(__xludf.DUMMYFUNCTION("IF(C24=""cd"",IF(D24=""/"",""/"",IF(D24="".."",JOIN(""."", ARRAY_CONSTRAIN(SPLIT(E23,"".""), 1, COLUMNS(SPLIT(E23,"".""))-1)), E23&amp;"".""&amp;D24)),E23)"),"/.bhtvbj.fjblqtdp")</f>
        <v>/.bhtvbj.fjblqtdp</v>
      </c>
      <c r="F24" s="9">
        <f t="shared" si="1"/>
        <v>0</v>
      </c>
      <c r="G24" s="8" t="str">
        <f>IFERROR(__xludf.DUMMYFUNCTION("""COMPUTED_VALUE"""),"/.bhtvbj.qhm.rgtcchh")</f>
        <v>/.bhtvbj.qhm.rgtcchh</v>
      </c>
      <c r="H24" s="9">
        <f t="shared" si="2"/>
        <v>407656</v>
      </c>
      <c r="I24" s="10"/>
      <c r="J24" s="10"/>
    </row>
    <row r="25">
      <c r="A25" s="7" t="s">
        <v>28</v>
      </c>
      <c r="B25" s="8" t="str">
        <f>IFERROR(__xludf.DUMMYFUNCTION("SPLIT(A25,"" "")"),"dir")</f>
        <v>dir</v>
      </c>
      <c r="C25" s="8" t="str">
        <f>IFERROR(__xludf.DUMMYFUNCTION("""COMPUTED_VALUE"""),"czvcf")</f>
        <v>czvcf</v>
      </c>
      <c r="D25" s="9"/>
      <c r="E25" s="9" t="str">
        <f>IFERROR(__xludf.DUMMYFUNCTION("IF(C25=""cd"",IF(D25=""/"",""/"",IF(D25="".."",JOIN(""."", ARRAY_CONSTRAIN(SPLIT(E24,"".""), 1, COLUMNS(SPLIT(E24,"".""))-1)), E24&amp;"".""&amp;D25)),E24)"),"/.bhtvbj.fjblqtdp")</f>
        <v>/.bhtvbj.fjblqtdp</v>
      </c>
      <c r="F25" s="9">
        <f t="shared" si="1"/>
        <v>0</v>
      </c>
      <c r="G25" s="8" t="str">
        <f>IFERROR(__xludf.DUMMYFUNCTION("""COMPUTED_VALUE"""),"/.bhtvbj.rjr")</f>
        <v>/.bhtvbj.rjr</v>
      </c>
      <c r="H25" s="9">
        <f t="shared" si="2"/>
        <v>8778921</v>
      </c>
      <c r="I25" s="10"/>
      <c r="J25" s="10"/>
    </row>
    <row r="26">
      <c r="A26" s="7" t="s">
        <v>29</v>
      </c>
      <c r="B26" s="8" t="str">
        <f>IFERROR(__xludf.DUMMYFUNCTION("SPLIT(A26,"" "")"),"dir")</f>
        <v>dir</v>
      </c>
      <c r="C26" s="8" t="str">
        <f>IFERROR(__xludf.DUMMYFUNCTION("""COMPUTED_VALUE"""),"jnzwf")</f>
        <v>jnzwf</v>
      </c>
      <c r="D26" s="9"/>
      <c r="E26" s="9" t="str">
        <f>IFERROR(__xludf.DUMMYFUNCTION("IF(C26=""cd"",IF(D26=""/"",""/"",IF(D26="".."",JOIN(""."", ARRAY_CONSTRAIN(SPLIT(E25,"".""), 1, COLUMNS(SPLIT(E25,"".""))-1)), E25&amp;"".""&amp;D26)),E25)"),"/.bhtvbj.fjblqtdp")</f>
        <v>/.bhtvbj.fjblqtdp</v>
      </c>
      <c r="F26" s="9">
        <f t="shared" si="1"/>
        <v>0</v>
      </c>
      <c r="G26" s="8" t="str">
        <f>IFERROR(__xludf.DUMMYFUNCTION("""COMPUTED_VALUE"""),"/.bhtvbj.rjr.dbb")</f>
        <v>/.bhtvbj.rjr.dbb</v>
      </c>
      <c r="H26" s="9">
        <f t="shared" si="2"/>
        <v>892857</v>
      </c>
      <c r="I26" s="10"/>
      <c r="J26" s="10"/>
    </row>
    <row r="27">
      <c r="A27" s="7" t="s">
        <v>30</v>
      </c>
      <c r="B27" s="8">
        <f>IFERROR(__xludf.DUMMYFUNCTION("SPLIT(A27,"" "")"),245590.0)</f>
        <v>245590</v>
      </c>
      <c r="C27" s="8" t="str">
        <f>IFERROR(__xludf.DUMMYFUNCTION("""COMPUTED_VALUE"""),"lcpgtrc.dqm")</f>
        <v>lcpgtrc.dqm</v>
      </c>
      <c r="D27" s="9"/>
      <c r="E27" s="9" t="str">
        <f>IFERROR(__xludf.DUMMYFUNCTION("IF(C27=""cd"",IF(D27=""/"",""/"",IF(D27="".."",JOIN(""."", ARRAY_CONSTRAIN(SPLIT(E26,"".""), 1, COLUMNS(SPLIT(E26,"".""))-1)), E26&amp;"".""&amp;D27)),E26)"),"/.bhtvbj.fjblqtdp")</f>
        <v>/.bhtvbj.fjblqtdp</v>
      </c>
      <c r="F27" s="9">
        <f t="shared" si="1"/>
        <v>245590</v>
      </c>
      <c r="G27" s="8" t="str">
        <f>IFERROR(__xludf.DUMMYFUNCTION("""COMPUTED_VALUE"""),"/.bhtvbj.rjr.dbb.fdgh")</f>
        <v>/.bhtvbj.rjr.dbb.fdgh</v>
      </c>
      <c r="H27" s="9">
        <f t="shared" si="2"/>
        <v>323862</v>
      </c>
      <c r="I27" s="10"/>
      <c r="J27" s="10"/>
    </row>
    <row r="28">
      <c r="A28" s="7" t="s">
        <v>31</v>
      </c>
      <c r="B28" s="8">
        <f>IFERROR(__xludf.DUMMYFUNCTION("SPLIT(A28,"" "")"),141631.0)</f>
        <v>141631</v>
      </c>
      <c r="C28" s="8" t="str">
        <f>IFERROR(__xludf.DUMMYFUNCTION("""COMPUTED_VALUE"""),"nwqgchw")</f>
        <v>nwqgchw</v>
      </c>
      <c r="D28" s="9"/>
      <c r="E28" s="9" t="str">
        <f>IFERROR(__xludf.DUMMYFUNCTION("IF(C28=""cd"",IF(D28=""/"",""/"",IF(D28="".."",JOIN(""."", ARRAY_CONSTRAIN(SPLIT(E27,"".""), 1, COLUMNS(SPLIT(E27,"".""))-1)), E27&amp;"".""&amp;D28)),E27)"),"/.bhtvbj.fjblqtdp")</f>
        <v>/.bhtvbj.fjblqtdp</v>
      </c>
      <c r="F28" s="9">
        <f t="shared" si="1"/>
        <v>141631</v>
      </c>
      <c r="G28" s="8" t="str">
        <f>IFERROR(__xludf.DUMMYFUNCTION("""COMPUTED_VALUE"""),"/.bhtvbj.rjr.dbb.grr")</f>
        <v>/.bhtvbj.rjr.dbb.grr</v>
      </c>
      <c r="H28" s="9">
        <f t="shared" si="2"/>
        <v>259732</v>
      </c>
      <c r="I28" s="10"/>
      <c r="J28" s="10"/>
    </row>
    <row r="29">
      <c r="A29" s="7" t="s">
        <v>32</v>
      </c>
      <c r="B29" s="8">
        <f>IFERROR(__xludf.DUMMYFUNCTION("SPLIT(A29,"" "")"),37152.0)</f>
        <v>37152</v>
      </c>
      <c r="C29" s="8" t="str">
        <f>IFERROR(__xludf.DUMMYFUNCTION("""COMPUTED_VALUE"""),"nwqgchw.ppg")</f>
        <v>nwqgchw.ppg</v>
      </c>
      <c r="D29" s="9"/>
      <c r="E29" s="9" t="str">
        <f>IFERROR(__xludf.DUMMYFUNCTION("IF(C29=""cd"",IF(D29=""/"",""/"",IF(D29="".."",JOIN(""."", ARRAY_CONSTRAIN(SPLIT(E28,"".""), 1, COLUMNS(SPLIT(E28,"".""))-1)), E28&amp;"".""&amp;D29)),E28)"),"/.bhtvbj.fjblqtdp")</f>
        <v>/.bhtvbj.fjblqtdp</v>
      </c>
      <c r="F29" s="9">
        <f t="shared" si="1"/>
        <v>37152</v>
      </c>
      <c r="G29" s="8" t="str">
        <f>IFERROR(__xludf.DUMMYFUNCTION("""COMPUTED_VALUE"""),"/.bhtvbj.rjr.ntbbd")</f>
        <v>/.bhtvbj.rjr.ntbbd</v>
      </c>
      <c r="H29" s="9">
        <f t="shared" si="2"/>
        <v>7403714</v>
      </c>
      <c r="I29" s="10"/>
      <c r="J29" s="10"/>
    </row>
    <row r="30">
      <c r="A30" s="7" t="s">
        <v>33</v>
      </c>
      <c r="B30" s="8">
        <f>IFERROR(__xludf.DUMMYFUNCTION("SPLIT(A30,"" "")"),80432.0)</f>
        <v>80432</v>
      </c>
      <c r="C30" s="8" t="str">
        <f>IFERROR(__xludf.DUMMYFUNCTION("""COMPUTED_VALUE"""),"rbj.twt")</f>
        <v>rbj.twt</v>
      </c>
      <c r="D30" s="9"/>
      <c r="E30" s="9" t="str">
        <f>IFERROR(__xludf.DUMMYFUNCTION("IF(C30=""cd"",IF(D30=""/"",""/"",IF(D30="".."",JOIN(""."", ARRAY_CONSTRAIN(SPLIT(E29,"".""), 1, COLUMNS(SPLIT(E29,"".""))-1)), E29&amp;"".""&amp;D30)),E29)"),"/.bhtvbj.fjblqtdp")</f>
        <v>/.bhtvbj.fjblqtdp</v>
      </c>
      <c r="F30" s="9">
        <f t="shared" si="1"/>
        <v>80432</v>
      </c>
      <c r="G30" s="8" t="str">
        <f>IFERROR(__xludf.DUMMYFUNCTION("""COMPUTED_VALUE"""),"/.bhtvbj.rjr.ntbbd.cwwhvghw")</f>
        <v>/.bhtvbj.rjr.ntbbd.cwwhvghw</v>
      </c>
      <c r="H30" s="9">
        <f t="shared" si="2"/>
        <v>2422437</v>
      </c>
      <c r="I30" s="10"/>
      <c r="J30" s="10"/>
    </row>
    <row r="31">
      <c r="A31" s="7" t="s">
        <v>34</v>
      </c>
      <c r="B31" s="8" t="str">
        <f>IFERROR(__xludf.DUMMYFUNCTION("SPLIT(A31,"" "")"),"$")</f>
        <v>$</v>
      </c>
      <c r="C31" s="8" t="str">
        <f>IFERROR(__xludf.DUMMYFUNCTION("""COMPUTED_VALUE"""),"cd")</f>
        <v>cd</v>
      </c>
      <c r="D31" s="9" t="str">
        <f>IFERROR(__xludf.DUMMYFUNCTION("""COMPUTED_VALUE"""),"czvcf")</f>
        <v>czvcf</v>
      </c>
      <c r="E31" s="9" t="str">
        <f>IFERROR(__xludf.DUMMYFUNCTION("IF(C31=""cd"",IF(D31=""/"",""/"",IF(D31="".."",JOIN(""."", ARRAY_CONSTRAIN(SPLIT(E30,"".""), 1, COLUMNS(SPLIT(E30,"".""))-1)), E30&amp;"".""&amp;D31)),E30)"),"/.bhtvbj.fjblqtdp.czvcf")</f>
        <v>/.bhtvbj.fjblqtdp.czvcf</v>
      </c>
      <c r="F31" s="9">
        <f t="shared" si="1"/>
        <v>0</v>
      </c>
      <c r="G31" s="8" t="str">
        <f>IFERROR(__xludf.DUMMYFUNCTION("""COMPUTED_VALUE"""),"/.bhtvbj.rjr.ntbbd.cwwhvghw.czvcf")</f>
        <v>/.bhtvbj.rjr.ntbbd.cwwhvghw.czvcf</v>
      </c>
      <c r="H31" s="9">
        <f t="shared" si="2"/>
        <v>1125105</v>
      </c>
      <c r="I31" s="10"/>
      <c r="J31" s="10"/>
    </row>
    <row r="32">
      <c r="A32" s="7" t="s">
        <v>9</v>
      </c>
      <c r="B32" s="8" t="str">
        <f>IFERROR(__xludf.DUMMYFUNCTION("SPLIT(A32,"" "")"),"$")</f>
        <v>$</v>
      </c>
      <c r="C32" s="8" t="str">
        <f>IFERROR(__xludf.DUMMYFUNCTION("""COMPUTED_VALUE"""),"ls")</f>
        <v>ls</v>
      </c>
      <c r="D32" s="9"/>
      <c r="E32" s="9" t="str">
        <f>IFERROR(__xludf.DUMMYFUNCTION("IF(C32=""cd"",IF(D32=""/"",""/"",IF(D32="".."",JOIN(""."", ARRAY_CONSTRAIN(SPLIT(E31,"".""), 1, COLUMNS(SPLIT(E31,"".""))-1)), E31&amp;"".""&amp;D32)),E31)"),"/.bhtvbj.fjblqtdp.czvcf")</f>
        <v>/.bhtvbj.fjblqtdp.czvcf</v>
      </c>
      <c r="F32" s="9">
        <f t="shared" si="1"/>
        <v>0</v>
      </c>
      <c r="G32" s="8" t="str">
        <f>IFERROR(__xludf.DUMMYFUNCTION("""COMPUTED_VALUE"""),"/.bhtvbj.rjr.ntbbd.cwwhvghw.czvcf.ntj")</f>
        <v>/.bhtvbj.rjr.ntbbd.cwwhvghw.czvcf.ntj</v>
      </c>
      <c r="H32" s="9">
        <f t="shared" si="2"/>
        <v>214072</v>
      </c>
      <c r="I32" s="10"/>
      <c r="J32" s="10"/>
    </row>
    <row r="33">
      <c r="A33" s="7" t="s">
        <v>35</v>
      </c>
      <c r="B33" s="8" t="str">
        <f>IFERROR(__xludf.DUMMYFUNCTION("SPLIT(A33,"" "")"),"dir")</f>
        <v>dir</v>
      </c>
      <c r="C33" s="8" t="str">
        <f>IFERROR(__xludf.DUMMYFUNCTION("""COMPUTED_VALUE"""),"cqzcp")</f>
        <v>cqzcp</v>
      </c>
      <c r="D33" s="9"/>
      <c r="E33" s="9" t="str">
        <f>IFERROR(__xludf.DUMMYFUNCTION("IF(C33=""cd"",IF(D33=""/"",""/"",IF(D33="".."",JOIN(""."", ARRAY_CONSTRAIN(SPLIT(E32,"".""), 1, COLUMNS(SPLIT(E32,"".""))-1)), E32&amp;"".""&amp;D33)),E32)"),"/.bhtvbj.fjblqtdp.czvcf")</f>
        <v>/.bhtvbj.fjblqtdp.czvcf</v>
      </c>
      <c r="F33" s="9">
        <f t="shared" si="1"/>
        <v>0</v>
      </c>
      <c r="G33" s="8" t="str">
        <f>IFERROR(__xludf.DUMMYFUNCTION("""COMPUTED_VALUE"""),"/.bhtvbj.rjr.ntbbd.cwwhvghw.czvcf.nwqgchw")</f>
        <v>/.bhtvbj.rjr.ntbbd.cwwhvghw.czvcf.nwqgchw</v>
      </c>
      <c r="H33" s="9">
        <f t="shared" si="2"/>
        <v>243872</v>
      </c>
      <c r="I33" s="10"/>
      <c r="J33" s="10"/>
    </row>
    <row r="34">
      <c r="A34" s="7" t="s">
        <v>28</v>
      </c>
      <c r="B34" s="8" t="str">
        <f>IFERROR(__xludf.DUMMYFUNCTION("SPLIT(A34,"" "")"),"dir")</f>
        <v>dir</v>
      </c>
      <c r="C34" s="8" t="str">
        <f>IFERROR(__xludf.DUMMYFUNCTION("""COMPUTED_VALUE"""),"czvcf")</f>
        <v>czvcf</v>
      </c>
      <c r="D34" s="9"/>
      <c r="E34" s="9" t="str">
        <f>IFERROR(__xludf.DUMMYFUNCTION("IF(C34=""cd"",IF(D34=""/"",""/"",IF(D34="".."",JOIN(""."", ARRAY_CONSTRAIN(SPLIT(E33,"".""), 1, COLUMNS(SPLIT(E33,"".""))-1)), E33&amp;"".""&amp;D34)),E33)"),"/.bhtvbj.fjblqtdp.czvcf")</f>
        <v>/.bhtvbj.fjblqtdp.czvcf</v>
      </c>
      <c r="F34" s="9">
        <f t="shared" si="1"/>
        <v>0</v>
      </c>
      <c r="G34" s="8" t="str">
        <f>IFERROR(__xludf.DUMMYFUNCTION("""COMPUTED_VALUE"""),"/.bhtvbj.rjr.ntbbd.cwwhvghw.czvcf.rdzsz")</f>
        <v>/.bhtvbj.rjr.ntbbd.cwwhvghw.czvcf.rdzsz</v>
      </c>
      <c r="H34" s="9">
        <f t="shared" si="2"/>
        <v>464294</v>
      </c>
      <c r="I34" s="10"/>
      <c r="J34" s="10"/>
    </row>
    <row r="35">
      <c r="A35" s="7" t="s">
        <v>36</v>
      </c>
      <c r="B35" s="8" t="str">
        <f>IFERROR(__xludf.DUMMYFUNCTION("SPLIT(A35,"" "")"),"$")</f>
        <v>$</v>
      </c>
      <c r="C35" s="8" t="str">
        <f>IFERROR(__xludf.DUMMYFUNCTION("""COMPUTED_VALUE"""),"cd")</f>
        <v>cd</v>
      </c>
      <c r="D35" s="9" t="str">
        <f>IFERROR(__xludf.DUMMYFUNCTION("""COMPUTED_VALUE"""),"cqzcp")</f>
        <v>cqzcp</v>
      </c>
      <c r="E35" s="9" t="str">
        <f>IFERROR(__xludf.DUMMYFUNCTION("IF(C35=""cd"",IF(D35=""/"",""/"",IF(D35="".."",JOIN(""."", ARRAY_CONSTRAIN(SPLIT(E34,"".""), 1, COLUMNS(SPLIT(E34,"".""))-1)), E34&amp;"".""&amp;D35)),E34)"),"/.bhtvbj.fjblqtdp.czvcf.cqzcp")</f>
        <v>/.bhtvbj.fjblqtdp.czvcf.cqzcp</v>
      </c>
      <c r="F35" s="9">
        <f t="shared" si="1"/>
        <v>0</v>
      </c>
      <c r="G35" s="8" t="str">
        <f>IFERROR(__xludf.DUMMYFUNCTION("""COMPUTED_VALUE"""),"/.bhtvbj.rjr.ntbbd.cwwhvghw.czvcf.rdzsz.jrvt")</f>
        <v>/.bhtvbj.rjr.ntbbd.cwwhvghw.czvcf.rdzsz.jrvt</v>
      </c>
      <c r="H35" s="9">
        <f t="shared" si="2"/>
        <v>85079</v>
      </c>
      <c r="I35" s="10"/>
      <c r="J35" s="10"/>
    </row>
    <row r="36">
      <c r="A36" s="7" t="s">
        <v>9</v>
      </c>
      <c r="B36" s="8" t="str">
        <f>IFERROR(__xludf.DUMMYFUNCTION("SPLIT(A36,"" "")"),"$")</f>
        <v>$</v>
      </c>
      <c r="C36" s="8" t="str">
        <f>IFERROR(__xludf.DUMMYFUNCTION("""COMPUTED_VALUE"""),"ls")</f>
        <v>ls</v>
      </c>
      <c r="D36" s="9"/>
      <c r="E36" s="9" t="str">
        <f>IFERROR(__xludf.DUMMYFUNCTION("IF(C36=""cd"",IF(D36=""/"",""/"",IF(D36="".."",JOIN(""."", ARRAY_CONSTRAIN(SPLIT(E35,"".""), 1, COLUMNS(SPLIT(E35,"".""))-1)), E35&amp;"".""&amp;D36)),E35)"),"/.bhtvbj.fjblqtdp.czvcf.cqzcp")</f>
        <v>/.bhtvbj.fjblqtdp.czvcf.cqzcp</v>
      </c>
      <c r="F36" s="9">
        <f t="shared" si="1"/>
        <v>0</v>
      </c>
      <c r="G36" s="8" t="str">
        <f>IFERROR(__xludf.DUMMYFUNCTION("""COMPUTED_VALUE"""),"/.bhtvbj.rjr.ntbbd.cwwhvghw.mdgqwdjq")</f>
        <v>/.bhtvbj.rjr.ntbbd.cwwhvghw.mdgqwdjq</v>
      </c>
      <c r="H36" s="9">
        <f t="shared" si="2"/>
        <v>395989</v>
      </c>
      <c r="I36" s="10"/>
      <c r="J36" s="10"/>
    </row>
    <row r="37">
      <c r="A37" s="7" t="s">
        <v>37</v>
      </c>
      <c r="B37" s="8" t="str">
        <f>IFERROR(__xludf.DUMMYFUNCTION("SPLIT(A37,"" "")"),"dir")</f>
        <v>dir</v>
      </c>
      <c r="C37" s="8" t="str">
        <f>IFERROR(__xludf.DUMMYFUNCTION("""COMPUTED_VALUE"""),"bshmsns")</f>
        <v>bshmsns</v>
      </c>
      <c r="D37" s="9"/>
      <c r="E37" s="9" t="str">
        <f>IFERROR(__xludf.DUMMYFUNCTION("IF(C37=""cd"",IF(D37=""/"",""/"",IF(D37="".."",JOIN(""."", ARRAY_CONSTRAIN(SPLIT(E36,"".""), 1, COLUMNS(SPLIT(E36,"".""))-1)), E36&amp;"".""&amp;D37)),E36)"),"/.bhtvbj.fjblqtdp.czvcf.cqzcp")</f>
        <v>/.bhtvbj.fjblqtdp.czvcf.cqzcp</v>
      </c>
      <c r="F37" s="9">
        <f t="shared" si="1"/>
        <v>0</v>
      </c>
      <c r="G37" s="8" t="str">
        <f>IFERROR(__xludf.DUMMYFUNCTION("""COMPUTED_VALUE"""),"/.bhtvbj.rjr.ntbbd.cwwhvghw.vtbr")</f>
        <v>/.bhtvbj.rjr.ntbbd.cwwhvghw.vtbr</v>
      </c>
      <c r="H37" s="9">
        <f t="shared" si="2"/>
        <v>309119</v>
      </c>
      <c r="I37" s="10"/>
      <c r="J37" s="10"/>
    </row>
    <row r="38">
      <c r="A38" s="7" t="s">
        <v>38</v>
      </c>
      <c r="B38" s="8">
        <f>IFERROR(__xludf.DUMMYFUNCTION("SPLIT(A38,"" "")"),55418.0)</f>
        <v>55418</v>
      </c>
      <c r="C38" s="8" t="str">
        <f>IFERROR(__xludf.DUMMYFUNCTION("""COMPUTED_VALUE"""),"svhphd")</f>
        <v>svhphd</v>
      </c>
      <c r="D38" s="9"/>
      <c r="E38" s="9" t="str">
        <f>IFERROR(__xludf.DUMMYFUNCTION("IF(C38=""cd"",IF(D38=""/"",""/"",IF(D38="".."",JOIN(""."", ARRAY_CONSTRAIN(SPLIT(E37,"".""), 1, COLUMNS(SPLIT(E37,"".""))-1)), E37&amp;"".""&amp;D38)),E37)"),"/.bhtvbj.fjblqtdp.czvcf.cqzcp")</f>
        <v>/.bhtvbj.fjblqtdp.czvcf.cqzcp</v>
      </c>
      <c r="F38" s="9">
        <f t="shared" si="1"/>
        <v>55418</v>
      </c>
      <c r="G38" s="8" t="str">
        <f>IFERROR(__xludf.DUMMYFUNCTION("""COMPUTED_VALUE"""),"/.bhtvbj.rjr.ntbbd.hggcq")</f>
        <v>/.bhtvbj.rjr.ntbbd.hggcq</v>
      </c>
      <c r="H38" s="9">
        <f t="shared" si="2"/>
        <v>4136700</v>
      </c>
      <c r="I38" s="10"/>
      <c r="J38" s="10"/>
    </row>
    <row r="39">
      <c r="A39" s="7" t="s">
        <v>39</v>
      </c>
      <c r="B39" s="8">
        <f>IFERROR(__xludf.DUMMYFUNCTION("SPLIT(A39,"" "")"),232179.0)</f>
        <v>232179</v>
      </c>
      <c r="C39" s="8" t="str">
        <f>IFERROR(__xludf.DUMMYFUNCTION("""COMPUTED_VALUE"""),"vqqcvgts.vrc")</f>
        <v>vqqcvgts.vrc</v>
      </c>
      <c r="D39" s="9"/>
      <c r="E39" s="9" t="str">
        <f>IFERROR(__xludf.DUMMYFUNCTION("IF(C39=""cd"",IF(D39=""/"",""/"",IF(D39="".."",JOIN(""."", ARRAY_CONSTRAIN(SPLIT(E38,"".""), 1, COLUMNS(SPLIT(E38,"".""))-1)), E38&amp;"".""&amp;D39)),E38)"),"/.bhtvbj.fjblqtdp.czvcf.cqzcp")</f>
        <v>/.bhtvbj.fjblqtdp.czvcf.cqzcp</v>
      </c>
      <c r="F39" s="9">
        <f t="shared" si="1"/>
        <v>232179</v>
      </c>
      <c r="G39" s="8" t="str">
        <f>IFERROR(__xludf.DUMMYFUNCTION("""COMPUTED_VALUE"""),"/.bhtvbj.rjr.ntbbd.hggcq.mlrj")</f>
        <v>/.bhtvbj.rjr.ntbbd.hggcq.mlrj</v>
      </c>
      <c r="H39" s="9">
        <f t="shared" si="2"/>
        <v>288665</v>
      </c>
      <c r="I39" s="10"/>
      <c r="J39" s="10"/>
    </row>
    <row r="40">
      <c r="A40" s="7" t="s">
        <v>40</v>
      </c>
      <c r="B40" s="8" t="str">
        <f>IFERROR(__xludf.DUMMYFUNCTION("SPLIT(A40,"" "")"),"$")</f>
        <v>$</v>
      </c>
      <c r="C40" s="8" t="str">
        <f>IFERROR(__xludf.DUMMYFUNCTION("""COMPUTED_VALUE"""),"cd")</f>
        <v>cd</v>
      </c>
      <c r="D40" s="9" t="str">
        <f>IFERROR(__xludf.DUMMYFUNCTION("""COMPUTED_VALUE"""),"bshmsns")</f>
        <v>bshmsns</v>
      </c>
      <c r="E40" s="9" t="str">
        <f>IFERROR(__xludf.DUMMYFUNCTION("IF(C40=""cd"",IF(D40=""/"",""/"",IF(D40="".."",JOIN(""."", ARRAY_CONSTRAIN(SPLIT(E39,"".""), 1, COLUMNS(SPLIT(E39,"".""))-1)), E39&amp;"".""&amp;D40)),E39)"),"/.bhtvbj.fjblqtdp.czvcf.cqzcp.bshmsns")</f>
        <v>/.bhtvbj.fjblqtdp.czvcf.cqzcp.bshmsns</v>
      </c>
      <c r="F40" s="9">
        <f t="shared" si="1"/>
        <v>0</v>
      </c>
      <c r="G40" s="8" t="str">
        <f>IFERROR(__xludf.DUMMYFUNCTION("""COMPUTED_VALUE"""),"/.bhtvbj.rjr.ntbbd.hggcq.wjznmcw")</f>
        <v>/.bhtvbj.rjr.ntbbd.hggcq.wjznmcw</v>
      </c>
      <c r="H40" s="9">
        <f t="shared" si="2"/>
        <v>3579501</v>
      </c>
      <c r="I40" s="10"/>
      <c r="J40" s="10"/>
    </row>
    <row r="41">
      <c r="A41" s="7" t="s">
        <v>9</v>
      </c>
      <c r="B41" s="8" t="str">
        <f>IFERROR(__xludf.DUMMYFUNCTION("SPLIT(A41,"" "")"),"$")</f>
        <v>$</v>
      </c>
      <c r="C41" s="8" t="str">
        <f>IFERROR(__xludf.DUMMYFUNCTION("""COMPUTED_VALUE"""),"ls")</f>
        <v>ls</v>
      </c>
      <c r="D41" s="9"/>
      <c r="E41" s="9" t="str">
        <f>IFERROR(__xludf.DUMMYFUNCTION("IF(C41=""cd"",IF(D41=""/"",""/"",IF(D41="".."",JOIN(""."", ARRAY_CONSTRAIN(SPLIT(E40,"".""), 1, COLUMNS(SPLIT(E40,"".""))-1)), E40&amp;"".""&amp;D41)),E40)"),"/.bhtvbj.fjblqtdp.czvcf.cqzcp.bshmsns")</f>
        <v>/.bhtvbj.fjblqtdp.czvcf.cqzcp.bshmsns</v>
      </c>
      <c r="F41" s="9">
        <f t="shared" si="1"/>
        <v>0</v>
      </c>
      <c r="G41" s="8" t="str">
        <f>IFERROR(__xludf.DUMMYFUNCTION("""COMPUTED_VALUE"""),"/.bhtvbj.rjr.ntbbd.hggcq.wjznmcw.dznz")</f>
        <v>/.bhtvbj.rjr.ntbbd.hggcq.wjznmcw.dznz</v>
      </c>
      <c r="H41" s="9">
        <f t="shared" si="2"/>
        <v>59403</v>
      </c>
      <c r="I41" s="10"/>
      <c r="J41" s="10"/>
    </row>
    <row r="42">
      <c r="A42" s="7" t="s">
        <v>41</v>
      </c>
      <c r="B42" s="8">
        <f>IFERROR(__xludf.DUMMYFUNCTION("SPLIT(A42,"" "")"),243135.0)</f>
        <v>243135</v>
      </c>
      <c r="C42" s="8" t="str">
        <f>IFERROR(__xludf.DUMMYFUNCTION("""COMPUTED_VALUE"""),"rbhprlgq.gbh")</f>
        <v>rbhprlgq.gbh</v>
      </c>
      <c r="D42" s="9"/>
      <c r="E42" s="9" t="str">
        <f>IFERROR(__xludf.DUMMYFUNCTION("IF(C42=""cd"",IF(D42=""/"",""/"",IF(D42="".."",JOIN(""."", ARRAY_CONSTRAIN(SPLIT(E41,"".""), 1, COLUMNS(SPLIT(E41,"".""))-1)), E41&amp;"".""&amp;D42)),E41)"),"/.bhtvbj.fjblqtdp.czvcf.cqzcp.bshmsns")</f>
        <v>/.bhtvbj.fjblqtdp.czvcf.cqzcp.bshmsns</v>
      </c>
      <c r="F42" s="9">
        <f t="shared" si="1"/>
        <v>243135</v>
      </c>
      <c r="G42" s="8" t="str">
        <f>IFERROR(__xludf.DUMMYFUNCTION("""COMPUTED_VALUE"""),"/.bhtvbj.rjr.ntbbd.hggcq.wjznmcw.ltcpgcdf")</f>
        <v>/.bhtvbj.rjr.ntbbd.hggcq.wjznmcw.ltcpgcdf</v>
      </c>
      <c r="H42" s="9">
        <f t="shared" si="2"/>
        <v>2538307</v>
      </c>
      <c r="I42" s="10"/>
      <c r="J42" s="10"/>
    </row>
    <row r="43">
      <c r="A43" s="7" t="s">
        <v>26</v>
      </c>
      <c r="B43" s="8" t="str">
        <f>IFERROR(__xludf.DUMMYFUNCTION("SPLIT(A43,"" "")"),"$")</f>
        <v>$</v>
      </c>
      <c r="C43" s="8" t="str">
        <f>IFERROR(__xludf.DUMMYFUNCTION("""COMPUTED_VALUE"""),"cd")</f>
        <v>cd</v>
      </c>
      <c r="D43" s="9" t="str">
        <f>IFERROR(__xludf.DUMMYFUNCTION("""COMPUTED_VALUE"""),"..")</f>
        <v>..</v>
      </c>
      <c r="E43" s="9" t="str">
        <f>IFERROR(__xludf.DUMMYFUNCTION("IF(C43=""cd"",IF(D43=""/"",""/"",IF(D43="".."",JOIN(""."", ARRAY_CONSTRAIN(SPLIT(E42,"".""), 1, COLUMNS(SPLIT(E42,"".""))-1)), E42&amp;"".""&amp;D43)),E42)"),"/.bhtvbj.fjblqtdp.czvcf.cqzcp")</f>
        <v>/.bhtvbj.fjblqtdp.czvcf.cqzcp</v>
      </c>
      <c r="F43" s="9">
        <f t="shared" si="1"/>
        <v>0</v>
      </c>
      <c r="G43" s="8" t="str">
        <f>IFERROR(__xludf.DUMMYFUNCTION("""COMPUTED_VALUE"""),"/.bhtvbj.rjr.ntbbd.hggcq.wjznmcw.ltcpgcdf.czvcf")</f>
        <v>/.bhtvbj.rjr.ntbbd.hggcq.wjznmcw.ltcpgcdf.czvcf</v>
      </c>
      <c r="H43" s="9">
        <f t="shared" si="2"/>
        <v>949699</v>
      </c>
      <c r="I43" s="10"/>
      <c r="J43" s="10"/>
    </row>
    <row r="44">
      <c r="A44" s="7" t="s">
        <v>26</v>
      </c>
      <c r="B44" s="8" t="str">
        <f>IFERROR(__xludf.DUMMYFUNCTION("SPLIT(A44,"" "")"),"$")</f>
        <v>$</v>
      </c>
      <c r="C44" s="8" t="str">
        <f>IFERROR(__xludf.DUMMYFUNCTION("""COMPUTED_VALUE"""),"cd")</f>
        <v>cd</v>
      </c>
      <c r="D44" s="9" t="str">
        <f>IFERROR(__xludf.DUMMYFUNCTION("""COMPUTED_VALUE"""),"..")</f>
        <v>..</v>
      </c>
      <c r="E44" s="9" t="str">
        <f>IFERROR(__xludf.DUMMYFUNCTION("IF(C44=""cd"",IF(D44=""/"",""/"",IF(D44="".."",JOIN(""."", ARRAY_CONSTRAIN(SPLIT(E43,"".""), 1, COLUMNS(SPLIT(E43,"".""))-1)), E43&amp;"".""&amp;D44)),E43)"),"/.bhtvbj.fjblqtdp.czvcf")</f>
        <v>/.bhtvbj.fjblqtdp.czvcf</v>
      </c>
      <c r="F44" s="9">
        <f t="shared" si="1"/>
        <v>0</v>
      </c>
      <c r="G44" s="8" t="str">
        <f>IFERROR(__xludf.DUMMYFUNCTION("""COMPUTED_VALUE"""),"/.bhtvbj.rjr.ntbbd.hggcq.wjznmcw.ltcpgcdf.pwbt")</f>
        <v>/.bhtvbj.rjr.ntbbd.hggcq.wjznmcw.ltcpgcdf.pwbt</v>
      </c>
      <c r="H44" s="9">
        <f t="shared" si="2"/>
        <v>468528</v>
      </c>
      <c r="I44" s="10"/>
      <c r="J44" s="10"/>
    </row>
    <row r="45">
      <c r="A45" s="7" t="s">
        <v>34</v>
      </c>
      <c r="B45" s="8" t="str">
        <f>IFERROR(__xludf.DUMMYFUNCTION("SPLIT(A45,"" "")"),"$")</f>
        <v>$</v>
      </c>
      <c r="C45" s="8" t="str">
        <f>IFERROR(__xludf.DUMMYFUNCTION("""COMPUTED_VALUE"""),"cd")</f>
        <v>cd</v>
      </c>
      <c r="D45" s="9" t="str">
        <f>IFERROR(__xludf.DUMMYFUNCTION("""COMPUTED_VALUE"""),"czvcf")</f>
        <v>czvcf</v>
      </c>
      <c r="E45" s="9" t="str">
        <f>IFERROR(__xludf.DUMMYFUNCTION("IF(C45=""cd"",IF(D45=""/"",""/"",IF(D45="".."",JOIN(""."", ARRAY_CONSTRAIN(SPLIT(E44,"".""), 1, COLUMNS(SPLIT(E44,"".""))-1)), E44&amp;"".""&amp;D45)),E44)"),"/.bhtvbj.fjblqtdp.czvcf.czvcf")</f>
        <v>/.bhtvbj.fjblqtdp.czvcf.czvcf</v>
      </c>
      <c r="F45" s="9">
        <f t="shared" si="1"/>
        <v>0</v>
      </c>
      <c r="G45" s="8" t="str">
        <f>IFERROR(__xludf.DUMMYFUNCTION("""COMPUTED_VALUE"""),"/.bhtvbj.rjr.ntbbd.hggcq.wjznmcw.ltcpgcdf.pwbt.lgz")</f>
        <v>/.bhtvbj.rjr.ntbbd.hggcq.wjznmcw.ltcpgcdf.pwbt.lgz</v>
      </c>
      <c r="H45" s="9">
        <f t="shared" si="2"/>
        <v>161356</v>
      </c>
      <c r="I45" s="10"/>
      <c r="J45" s="10"/>
    </row>
    <row r="46">
      <c r="A46" s="7" t="s">
        <v>9</v>
      </c>
      <c r="B46" s="8" t="str">
        <f>IFERROR(__xludf.DUMMYFUNCTION("SPLIT(A46,"" "")"),"$")</f>
        <v>$</v>
      </c>
      <c r="C46" s="8" t="str">
        <f>IFERROR(__xludf.DUMMYFUNCTION("""COMPUTED_VALUE"""),"ls")</f>
        <v>ls</v>
      </c>
      <c r="D46" s="9"/>
      <c r="E46" s="9" t="str">
        <f>IFERROR(__xludf.DUMMYFUNCTION("IF(C46=""cd"",IF(D46=""/"",""/"",IF(D46="".."",JOIN(""."", ARRAY_CONSTRAIN(SPLIT(E45,"".""), 1, COLUMNS(SPLIT(E45,"".""))-1)), E45&amp;"".""&amp;D46)),E45)"),"/.bhtvbj.fjblqtdp.czvcf.czvcf")</f>
        <v>/.bhtvbj.fjblqtdp.czvcf.czvcf</v>
      </c>
      <c r="F46" s="9">
        <f t="shared" si="1"/>
        <v>0</v>
      </c>
      <c r="G46" s="8" t="str">
        <f>IFERROR(__xludf.DUMMYFUNCTION("""COMPUTED_VALUE"""),"/.bhtvbj.rjr.ntbbd.hggcq.wjznmcw.ltcpgcdf.pwbt.lgz.fnlsq")</f>
        <v>/.bhtvbj.rjr.ntbbd.hggcq.wjznmcw.ltcpgcdf.pwbt.lgz.fnlsq</v>
      </c>
      <c r="H46" s="9">
        <f t="shared" si="2"/>
        <v>161356</v>
      </c>
      <c r="I46" s="10"/>
      <c r="J46" s="10"/>
    </row>
    <row r="47">
      <c r="A47" s="7" t="s">
        <v>42</v>
      </c>
      <c r="B47" s="8">
        <f>IFERROR(__xludf.DUMMYFUNCTION("SPLIT(A47,"" "")"),158882.0)</f>
        <v>158882</v>
      </c>
      <c r="C47" s="8" t="str">
        <f>IFERROR(__xludf.DUMMYFUNCTION("""COMPUTED_VALUE"""),"lhfsc.lrh")</f>
        <v>lhfsc.lrh</v>
      </c>
      <c r="D47" s="9"/>
      <c r="E47" s="9" t="str">
        <f>IFERROR(__xludf.DUMMYFUNCTION("IF(C47=""cd"",IF(D47=""/"",""/"",IF(D47="".."",JOIN(""."", ARRAY_CONSTRAIN(SPLIT(E46,"".""), 1, COLUMNS(SPLIT(E46,"".""))-1)), E46&amp;"".""&amp;D47)),E46)"),"/.bhtvbj.fjblqtdp.czvcf.czvcf")</f>
        <v>/.bhtvbj.fjblqtdp.czvcf.czvcf</v>
      </c>
      <c r="F47" s="9">
        <f t="shared" si="1"/>
        <v>158882</v>
      </c>
      <c r="G47" s="8" t="str">
        <f>IFERROR(__xludf.DUMMYFUNCTION("""COMPUTED_VALUE"""),"/.bhtvbj.rjr.ntbbd.hggcq.wjznmcw.ltcpgcdf.qznbn")</f>
        <v>/.bhtvbj.rjr.ntbbd.hggcq.wjznmcw.ltcpgcdf.qznbn</v>
      </c>
      <c r="H47" s="9">
        <f t="shared" si="2"/>
        <v>597032</v>
      </c>
      <c r="I47" s="10"/>
      <c r="J47" s="10"/>
    </row>
    <row r="48">
      <c r="A48" s="7" t="s">
        <v>43</v>
      </c>
      <c r="B48" s="8">
        <f>IFERROR(__xludf.DUMMYFUNCTION("SPLIT(A48,"" "")"),266626.0)</f>
        <v>266626</v>
      </c>
      <c r="C48" s="8" t="str">
        <f>IFERROR(__xludf.DUMMYFUNCTION("""COMPUTED_VALUE"""),"ntsrpn")</f>
        <v>ntsrpn</v>
      </c>
      <c r="D48" s="9"/>
      <c r="E48" s="9" t="str">
        <f>IFERROR(__xludf.DUMMYFUNCTION("IF(C48=""cd"",IF(D48=""/"",""/"",IF(D48="".."",JOIN(""."", ARRAY_CONSTRAIN(SPLIT(E47,"".""), 1, COLUMNS(SPLIT(E47,"".""))-1)), E47&amp;"".""&amp;D48)),E47)"),"/.bhtvbj.fjblqtdp.czvcf.czvcf")</f>
        <v>/.bhtvbj.fjblqtdp.czvcf.czvcf</v>
      </c>
      <c r="F48" s="9">
        <f t="shared" si="1"/>
        <v>266626</v>
      </c>
      <c r="G48" s="8" t="str">
        <f>IFERROR(__xludf.DUMMYFUNCTION("""COMPUTED_VALUE"""),"/.bhtvbj.rjr.ntbbd.hggcq.wjznmcw.ltcpgcdf.qznbn.czvcf")</f>
        <v>/.bhtvbj.rjr.ntbbd.hggcq.wjznmcw.ltcpgcdf.qznbn.czvcf</v>
      </c>
      <c r="H48" s="9">
        <f t="shared" si="2"/>
        <v>246919</v>
      </c>
      <c r="I48" s="10"/>
      <c r="J48" s="10"/>
    </row>
    <row r="49">
      <c r="A49" s="7" t="s">
        <v>26</v>
      </c>
      <c r="B49" s="8" t="str">
        <f>IFERROR(__xludf.DUMMYFUNCTION("SPLIT(A49,"" "")"),"$")</f>
        <v>$</v>
      </c>
      <c r="C49" s="8" t="str">
        <f>IFERROR(__xludf.DUMMYFUNCTION("""COMPUTED_VALUE"""),"cd")</f>
        <v>cd</v>
      </c>
      <c r="D49" s="9" t="str">
        <f>IFERROR(__xludf.DUMMYFUNCTION("""COMPUTED_VALUE"""),"..")</f>
        <v>..</v>
      </c>
      <c r="E49" s="9" t="str">
        <f>IFERROR(__xludf.DUMMYFUNCTION("IF(C49=""cd"",IF(D49=""/"",""/"",IF(D49="".."",JOIN(""."", ARRAY_CONSTRAIN(SPLIT(E48,"".""), 1, COLUMNS(SPLIT(E48,"".""))-1)), E48&amp;"".""&amp;D49)),E48)"),"/.bhtvbj.fjblqtdp.czvcf")</f>
        <v>/.bhtvbj.fjblqtdp.czvcf</v>
      </c>
      <c r="F49" s="9">
        <f t="shared" si="1"/>
        <v>0</v>
      </c>
      <c r="G49" s="8" t="str">
        <f>IFERROR(__xludf.DUMMYFUNCTION("""COMPUTED_VALUE"""),"/.bhtvbj.rjr.ntbbd.hggcq.wjznmcw.ltcpgcdf.qznbn.czvcf.dqnpjjrv")</f>
        <v>/.bhtvbj.rjr.ntbbd.hggcq.wjznmcw.ltcpgcdf.qznbn.czvcf.dqnpjjrv</v>
      </c>
      <c r="H49" s="9">
        <f t="shared" si="2"/>
        <v>233675</v>
      </c>
      <c r="I49" s="10"/>
      <c r="J49" s="10"/>
    </row>
    <row r="50">
      <c r="A50" s="7" t="s">
        <v>26</v>
      </c>
      <c r="B50" s="8" t="str">
        <f>IFERROR(__xludf.DUMMYFUNCTION("SPLIT(A50,"" "")"),"$")</f>
        <v>$</v>
      </c>
      <c r="C50" s="8" t="str">
        <f>IFERROR(__xludf.DUMMYFUNCTION("""COMPUTED_VALUE"""),"cd")</f>
        <v>cd</v>
      </c>
      <c r="D50" s="9" t="str">
        <f>IFERROR(__xludf.DUMMYFUNCTION("""COMPUTED_VALUE"""),"..")</f>
        <v>..</v>
      </c>
      <c r="E50" s="9" t="str">
        <f>IFERROR(__xludf.DUMMYFUNCTION("IF(C50=""cd"",IF(D50=""/"",""/"",IF(D50="".."",JOIN(""."", ARRAY_CONSTRAIN(SPLIT(E49,"".""), 1, COLUMNS(SPLIT(E49,"".""))-1)), E49&amp;"".""&amp;D50)),E49)"),"/.bhtvbj.fjblqtdp")</f>
        <v>/.bhtvbj.fjblqtdp</v>
      </c>
      <c r="F50" s="9">
        <f t="shared" si="1"/>
        <v>0</v>
      </c>
      <c r="G50" s="8" t="str">
        <f>IFERROR(__xludf.DUMMYFUNCTION("""COMPUTED_VALUE"""),"/.bhtvbj.rjr.ntbbd.hggcq.wjznmcw.ltcpgcdf.qznbn.psnpf")</f>
        <v>/.bhtvbj.rjr.ntbbd.hggcq.wjznmcw.ltcpgcdf.qznbn.psnpf</v>
      </c>
      <c r="H50" s="9">
        <f t="shared" si="2"/>
        <v>1986</v>
      </c>
      <c r="I50" s="10"/>
      <c r="J50" s="10"/>
    </row>
    <row r="51">
      <c r="A51" s="7" t="s">
        <v>44</v>
      </c>
      <c r="B51" s="8" t="str">
        <f>IFERROR(__xludf.DUMMYFUNCTION("SPLIT(A51,"" "")"),"$")</f>
        <v>$</v>
      </c>
      <c r="C51" s="8" t="str">
        <f>IFERROR(__xludf.DUMMYFUNCTION("""COMPUTED_VALUE"""),"cd")</f>
        <v>cd</v>
      </c>
      <c r="D51" s="9" t="str">
        <f>IFERROR(__xludf.DUMMYFUNCTION("""COMPUTED_VALUE"""),"jnzwf")</f>
        <v>jnzwf</v>
      </c>
      <c r="E51" s="9" t="str">
        <f>IFERROR(__xludf.DUMMYFUNCTION("IF(C51=""cd"",IF(D51=""/"",""/"",IF(D51="".."",JOIN(""."", ARRAY_CONSTRAIN(SPLIT(E50,"".""), 1, COLUMNS(SPLIT(E50,"".""))-1)), E50&amp;"".""&amp;D51)),E50)"),"/.bhtvbj.fjblqtdp.jnzwf")</f>
        <v>/.bhtvbj.fjblqtdp.jnzwf</v>
      </c>
      <c r="F51" s="9">
        <f t="shared" si="1"/>
        <v>0</v>
      </c>
      <c r="G51" s="8" t="str">
        <f>IFERROR(__xludf.DUMMYFUNCTION("""COMPUTED_VALUE"""),"/.bhtvbj.rjr.ntbbd.hggcq.wjznmcw.tbdqsnb")</f>
        <v>/.bhtvbj.rjr.ntbbd.hggcq.wjznmcw.tbdqsnb</v>
      </c>
      <c r="H51" s="9">
        <f t="shared" si="2"/>
        <v>170099</v>
      </c>
      <c r="I51" s="10"/>
      <c r="J51" s="10"/>
    </row>
    <row r="52">
      <c r="A52" s="7" t="s">
        <v>9</v>
      </c>
      <c r="B52" s="8" t="str">
        <f>IFERROR(__xludf.DUMMYFUNCTION("SPLIT(A52,"" "")"),"$")</f>
        <v>$</v>
      </c>
      <c r="C52" s="8" t="str">
        <f>IFERROR(__xludf.DUMMYFUNCTION("""COMPUTED_VALUE"""),"ls")</f>
        <v>ls</v>
      </c>
      <c r="D52" s="9"/>
      <c r="E52" s="9" t="str">
        <f>IFERROR(__xludf.DUMMYFUNCTION("IF(C52=""cd"",IF(D52=""/"",""/"",IF(D52="".."",JOIN(""."", ARRAY_CONSTRAIN(SPLIT(E51,"".""), 1, COLUMNS(SPLIT(E51,"".""))-1)), E51&amp;"".""&amp;D52)),E51)"),"/.bhtvbj.fjblqtdp.jnzwf")</f>
        <v>/.bhtvbj.fjblqtdp.jnzwf</v>
      </c>
      <c r="F52" s="9">
        <f t="shared" si="1"/>
        <v>0</v>
      </c>
      <c r="G52" s="8" t="str">
        <f>IFERROR(__xludf.DUMMYFUNCTION("""COMPUTED_VALUE"""),"/.bhtvbj.rjr.ntbbd.hggcq.wjznmcw.tmzswrgt")</f>
        <v>/.bhtvbj.rjr.ntbbd.hggcq.wjznmcw.tmzswrgt</v>
      </c>
      <c r="H52" s="9">
        <f t="shared" si="2"/>
        <v>516338</v>
      </c>
      <c r="I52" s="10"/>
      <c r="J52" s="10"/>
    </row>
    <row r="53">
      <c r="A53" s="7" t="s">
        <v>45</v>
      </c>
      <c r="B53" s="8">
        <f>IFERROR(__xludf.DUMMYFUNCTION("SPLIT(A53,"" "")"),108142.0)</f>
        <v>108142</v>
      </c>
      <c r="C53" s="8" t="str">
        <f>IFERROR(__xludf.DUMMYFUNCTION("""COMPUTED_VALUE"""),"btmz")</f>
        <v>btmz</v>
      </c>
      <c r="D53" s="9"/>
      <c r="E53" s="9" t="str">
        <f>IFERROR(__xludf.DUMMYFUNCTION("IF(C53=""cd"",IF(D53=""/"",""/"",IF(D53="".."",JOIN(""."", ARRAY_CONSTRAIN(SPLIT(E52,"".""), 1, COLUMNS(SPLIT(E52,"".""))-1)), E52&amp;"".""&amp;D53)),E52)"),"/.bhtvbj.fjblqtdp.jnzwf")</f>
        <v>/.bhtvbj.fjblqtdp.jnzwf</v>
      </c>
      <c r="F53" s="9">
        <f t="shared" si="1"/>
        <v>108142</v>
      </c>
      <c r="G53" s="8" t="str">
        <f>IFERROR(__xludf.DUMMYFUNCTION("""COMPUTED_VALUE"""),"/.bhtvbj.rjr.ntbbd.hggcq.wjznmcw.tmzswrgt.czvcf")</f>
        <v>/.bhtvbj.rjr.ntbbd.hggcq.wjznmcw.tmzswrgt.czvcf</v>
      </c>
      <c r="H53" s="9">
        <f t="shared" si="2"/>
        <v>345720</v>
      </c>
      <c r="I53" s="10"/>
      <c r="J53" s="10"/>
    </row>
    <row r="54">
      <c r="A54" s="7" t="s">
        <v>26</v>
      </c>
      <c r="B54" s="8" t="str">
        <f>IFERROR(__xludf.DUMMYFUNCTION("SPLIT(A54,"" "")"),"$")</f>
        <v>$</v>
      </c>
      <c r="C54" s="8" t="str">
        <f>IFERROR(__xludf.DUMMYFUNCTION("""COMPUTED_VALUE"""),"cd")</f>
        <v>cd</v>
      </c>
      <c r="D54" s="9" t="str">
        <f>IFERROR(__xludf.DUMMYFUNCTION("""COMPUTED_VALUE"""),"..")</f>
        <v>..</v>
      </c>
      <c r="E54" s="9" t="str">
        <f>IFERROR(__xludf.DUMMYFUNCTION("IF(C54=""cd"",IF(D54=""/"",""/"",IF(D54="".."",JOIN(""."", ARRAY_CONSTRAIN(SPLIT(E53,"".""), 1, COLUMNS(SPLIT(E53,"".""))-1)), E53&amp;"".""&amp;D54)),E53)"),"/.bhtvbj.fjblqtdp")</f>
        <v>/.bhtvbj.fjblqtdp</v>
      </c>
      <c r="F54" s="9">
        <f t="shared" si="1"/>
        <v>0</v>
      </c>
      <c r="G54" s="8" t="str">
        <f>IFERROR(__xludf.DUMMYFUNCTION("""COMPUTED_VALUE"""),"/.bhtvbj.rjr.ntbbd.jtzbw")</f>
        <v>/.bhtvbj.rjr.ntbbd.jtzbw</v>
      </c>
      <c r="H54" s="9">
        <f t="shared" si="2"/>
        <v>55634</v>
      </c>
      <c r="I54" s="10"/>
      <c r="J54" s="10"/>
    </row>
    <row r="55">
      <c r="A55" s="7" t="s">
        <v>26</v>
      </c>
      <c r="B55" s="8" t="str">
        <f>IFERROR(__xludf.DUMMYFUNCTION("SPLIT(A55,"" "")"),"$")</f>
        <v>$</v>
      </c>
      <c r="C55" s="8" t="str">
        <f>IFERROR(__xludf.DUMMYFUNCTION("""COMPUTED_VALUE"""),"cd")</f>
        <v>cd</v>
      </c>
      <c r="D55" s="9" t="str">
        <f>IFERROR(__xludf.DUMMYFUNCTION("""COMPUTED_VALUE"""),"..")</f>
        <v>..</v>
      </c>
      <c r="E55" s="9" t="str">
        <f>IFERROR(__xludf.DUMMYFUNCTION("IF(C55=""cd"",IF(D55=""/"",""/"",IF(D55="".."",JOIN(""."", ARRAY_CONSTRAIN(SPLIT(E54,"".""), 1, COLUMNS(SPLIT(E54,"".""))-1)), E54&amp;"".""&amp;D55)),E54)"),"/.bhtvbj")</f>
        <v>/.bhtvbj</v>
      </c>
      <c r="F55" s="9">
        <f t="shared" si="1"/>
        <v>0</v>
      </c>
      <c r="G55" s="8" t="str">
        <f>IFERROR(__xludf.DUMMYFUNCTION("""COMPUTED_VALUE"""),"/.bhtvbj.rjr.ntbbd.ptr")</f>
        <v>/.bhtvbj.rjr.ntbbd.ptr</v>
      </c>
      <c r="H55" s="9">
        <f t="shared" si="2"/>
        <v>49447</v>
      </c>
      <c r="I55" s="10"/>
      <c r="J55" s="10"/>
    </row>
    <row r="56">
      <c r="A56" s="7" t="s">
        <v>46</v>
      </c>
      <c r="B56" s="8" t="str">
        <f>IFERROR(__xludf.DUMMYFUNCTION("SPLIT(A56,"" "")"),"$")</f>
        <v>$</v>
      </c>
      <c r="C56" s="8" t="str">
        <f>IFERROR(__xludf.DUMMYFUNCTION("""COMPUTED_VALUE"""),"cd")</f>
        <v>cd</v>
      </c>
      <c r="D56" s="9" t="str">
        <f>IFERROR(__xludf.DUMMYFUNCTION("""COMPUTED_VALUE"""),"qhm")</f>
        <v>qhm</v>
      </c>
      <c r="E56" s="9" t="str">
        <f>IFERROR(__xludf.DUMMYFUNCTION("IF(C56=""cd"",IF(D56=""/"",""/"",IF(D56="".."",JOIN(""."", ARRAY_CONSTRAIN(SPLIT(E55,"".""), 1, COLUMNS(SPLIT(E55,"".""))-1)), E55&amp;"".""&amp;D56)),E55)"),"/.bhtvbj.qhm")</f>
        <v>/.bhtvbj.qhm</v>
      </c>
      <c r="F56" s="9">
        <f t="shared" si="1"/>
        <v>0</v>
      </c>
      <c r="G56" s="8" t="str">
        <f>IFERROR(__xludf.DUMMYFUNCTION("""COMPUTED_VALUE"""),"/.bhtvbj.rjr.ntbbd.tfshcbw")</f>
        <v>/.bhtvbj.rjr.ntbbd.tfshcbw</v>
      </c>
      <c r="H56" s="9">
        <f t="shared" si="2"/>
        <v>353834</v>
      </c>
      <c r="I56" s="10"/>
      <c r="J56" s="10"/>
    </row>
    <row r="57">
      <c r="A57" s="7" t="s">
        <v>9</v>
      </c>
      <c r="B57" s="8" t="str">
        <f>IFERROR(__xludf.DUMMYFUNCTION("SPLIT(A57,"" "")"),"$")</f>
        <v>$</v>
      </c>
      <c r="C57" s="8" t="str">
        <f>IFERROR(__xludf.DUMMYFUNCTION("""COMPUTED_VALUE"""),"ls")</f>
        <v>ls</v>
      </c>
      <c r="D57" s="9"/>
      <c r="E57" s="9" t="str">
        <f>IFERROR(__xludf.DUMMYFUNCTION("IF(C57=""cd"",IF(D57=""/"",""/"",IF(D57="".."",JOIN(""."", ARRAY_CONSTRAIN(SPLIT(E56,"".""), 1, COLUMNS(SPLIT(E56,"".""))-1)), E56&amp;"".""&amp;D57)),E56)"),"/.bhtvbj.qhm")</f>
        <v>/.bhtvbj.qhm</v>
      </c>
      <c r="F57" s="9">
        <f t="shared" si="1"/>
        <v>0</v>
      </c>
      <c r="G57" s="8" t="str">
        <f>IFERROR(__xludf.DUMMYFUNCTION("""COMPUTED_VALUE"""),"/.bhtvbj.smtrp")</f>
        <v>/.bhtvbj.smtrp</v>
      </c>
      <c r="H57" s="9">
        <f t="shared" si="2"/>
        <v>6609338</v>
      </c>
      <c r="I57" s="10"/>
      <c r="J57" s="10"/>
    </row>
    <row r="58">
      <c r="A58" s="7" t="s">
        <v>47</v>
      </c>
      <c r="B58" s="8">
        <f>IFERROR(__xludf.DUMMYFUNCTION("SPLIT(A58,"" "")"),162986.0)</f>
        <v>162986</v>
      </c>
      <c r="C58" s="8" t="str">
        <f>IFERROR(__xludf.DUMMYFUNCTION("""COMPUTED_VALUE"""),"bnqbdmm.dfh")</f>
        <v>bnqbdmm.dfh</v>
      </c>
      <c r="D58" s="9"/>
      <c r="E58" s="9" t="str">
        <f>IFERROR(__xludf.DUMMYFUNCTION("IF(C58=""cd"",IF(D58=""/"",""/"",IF(D58="".."",JOIN(""."", ARRAY_CONSTRAIN(SPLIT(E57,"".""), 1, COLUMNS(SPLIT(E57,"".""))-1)), E57&amp;"".""&amp;D58)),E57)"),"/.bhtvbj.qhm")</f>
        <v>/.bhtvbj.qhm</v>
      </c>
      <c r="F58" s="9">
        <f t="shared" si="1"/>
        <v>162986</v>
      </c>
      <c r="G58" s="8" t="str">
        <f>IFERROR(__xludf.DUMMYFUNCTION("""COMPUTED_VALUE"""),"/.bhtvbj.smtrp.hlpzdbwp")</f>
        <v>/.bhtvbj.smtrp.hlpzdbwp</v>
      </c>
      <c r="H58" s="9">
        <f t="shared" si="2"/>
        <v>717646</v>
      </c>
      <c r="I58" s="10"/>
      <c r="J58" s="10"/>
    </row>
    <row r="59">
      <c r="A59" s="7" t="s">
        <v>48</v>
      </c>
      <c r="B59" s="8" t="str">
        <f>IFERROR(__xludf.DUMMYFUNCTION("SPLIT(A59,"" "")"),"dir")</f>
        <v>dir</v>
      </c>
      <c r="C59" s="8" t="str">
        <f>IFERROR(__xludf.DUMMYFUNCTION("""COMPUTED_VALUE"""),"hqbhr")</f>
        <v>hqbhr</v>
      </c>
      <c r="D59" s="9"/>
      <c r="E59" s="9" t="str">
        <f>IFERROR(__xludf.DUMMYFUNCTION("IF(C59=""cd"",IF(D59=""/"",""/"",IF(D59="".."",JOIN(""."", ARRAY_CONSTRAIN(SPLIT(E58,"".""), 1, COLUMNS(SPLIT(E58,"".""))-1)), E58&amp;"".""&amp;D59)),E58)"),"/.bhtvbj.qhm")</f>
        <v>/.bhtvbj.qhm</v>
      </c>
      <c r="F59" s="9">
        <f t="shared" si="1"/>
        <v>0</v>
      </c>
      <c r="G59" s="8" t="str">
        <f>IFERROR(__xludf.DUMMYFUNCTION("""COMPUTED_VALUE"""),"/.bhtvbj.smtrp.hlpzdbwp.czvcf")</f>
        <v>/.bhtvbj.smtrp.hlpzdbwp.czvcf</v>
      </c>
      <c r="H59" s="9">
        <f t="shared" si="2"/>
        <v>155141</v>
      </c>
      <c r="I59" s="10"/>
      <c r="J59" s="10"/>
    </row>
    <row r="60">
      <c r="A60" s="7" t="s">
        <v>49</v>
      </c>
      <c r="B60" s="8">
        <f>IFERROR(__xludf.DUMMYFUNCTION("SPLIT(A60,"" "")"),201987.0)</f>
        <v>201987</v>
      </c>
      <c r="C60" s="8" t="str">
        <f>IFERROR(__xludf.DUMMYFUNCTION("""COMPUTED_VALUE"""),"hwvdlfl")</f>
        <v>hwvdlfl</v>
      </c>
      <c r="D60" s="9"/>
      <c r="E60" s="9" t="str">
        <f>IFERROR(__xludf.DUMMYFUNCTION("IF(C60=""cd"",IF(D60=""/"",""/"",IF(D60="".."",JOIN(""."", ARRAY_CONSTRAIN(SPLIT(E59,"".""), 1, COLUMNS(SPLIT(E59,"".""))-1)), E59&amp;"".""&amp;D60)),E59)"),"/.bhtvbj.qhm")</f>
        <v>/.bhtvbj.qhm</v>
      </c>
      <c r="F60" s="9">
        <f t="shared" si="1"/>
        <v>201987</v>
      </c>
      <c r="G60" s="8" t="str">
        <f>IFERROR(__xludf.DUMMYFUNCTION("""COMPUTED_VALUE"""),"/.bhtvbj.smtrp.hlpzdbwp.frzvnrb")</f>
        <v>/.bhtvbj.smtrp.hlpzdbwp.frzvnrb</v>
      </c>
      <c r="H60" s="9">
        <f t="shared" si="2"/>
        <v>363414</v>
      </c>
      <c r="I60" s="10"/>
      <c r="J60" s="10"/>
    </row>
    <row r="61">
      <c r="A61" s="7" t="s">
        <v>50</v>
      </c>
      <c r="B61" s="8" t="str">
        <f>IFERROR(__xludf.DUMMYFUNCTION("SPLIT(A61,"" "")"),"dir")</f>
        <v>dir</v>
      </c>
      <c r="C61" s="8" t="str">
        <f>IFERROR(__xludf.DUMMYFUNCTION("""COMPUTED_VALUE"""),"lvdrr")</f>
        <v>lvdrr</v>
      </c>
      <c r="D61" s="9"/>
      <c r="E61" s="9" t="str">
        <f>IFERROR(__xludf.DUMMYFUNCTION("IF(C61=""cd"",IF(D61=""/"",""/"",IF(D61="".."",JOIN(""."", ARRAY_CONSTRAIN(SPLIT(E60,"".""), 1, COLUMNS(SPLIT(E60,"".""))-1)), E60&amp;"".""&amp;D61)),E60)"),"/.bhtvbj.qhm")</f>
        <v>/.bhtvbj.qhm</v>
      </c>
      <c r="F61" s="9">
        <f t="shared" si="1"/>
        <v>0</v>
      </c>
      <c r="G61" s="8" t="str">
        <f>IFERROR(__xludf.DUMMYFUNCTION("""COMPUTED_VALUE"""),"/.bhtvbj.smtrp.hlpzdbwp.frzvnrb.rdzsz")</f>
        <v>/.bhtvbj.smtrp.hlpzdbwp.frzvnrb.rdzsz</v>
      </c>
      <c r="H61" s="9">
        <f t="shared" si="2"/>
        <v>35362</v>
      </c>
      <c r="I61" s="10"/>
      <c r="J61" s="10"/>
    </row>
    <row r="62">
      <c r="A62" s="7" t="s">
        <v>51</v>
      </c>
      <c r="B62" s="8">
        <f>IFERROR(__xludf.DUMMYFUNCTION("SPLIT(A62,"" "")"),143900.0)</f>
        <v>143900</v>
      </c>
      <c r="C62" s="8" t="str">
        <f>IFERROR(__xludf.DUMMYFUNCTION("""COMPUTED_VALUE"""),"nwcjvb")</f>
        <v>nwcjvb</v>
      </c>
      <c r="D62" s="9"/>
      <c r="E62" s="9" t="str">
        <f>IFERROR(__xludf.DUMMYFUNCTION("IF(C62=""cd"",IF(D62=""/"",""/"",IF(D62="".."",JOIN(""."", ARRAY_CONSTRAIN(SPLIT(E61,"".""), 1, COLUMNS(SPLIT(E61,"".""))-1)), E61&amp;"".""&amp;D62)),E61)"),"/.bhtvbj.qhm")</f>
        <v>/.bhtvbj.qhm</v>
      </c>
      <c r="F62" s="9">
        <f t="shared" si="1"/>
        <v>143900</v>
      </c>
      <c r="G62" s="8" t="str">
        <f>IFERROR(__xludf.DUMMYFUNCTION("""COMPUTED_VALUE"""),"/.bhtvbj.smtrp.hlpzdbwp.frzvnrb.vdb")</f>
        <v>/.bhtvbj.smtrp.hlpzdbwp.frzvnrb.vdb</v>
      </c>
      <c r="H62" s="9">
        <f t="shared" si="2"/>
        <v>256811</v>
      </c>
      <c r="I62" s="10"/>
      <c r="J62" s="10"/>
    </row>
    <row r="63">
      <c r="A63" s="7" t="s">
        <v>52</v>
      </c>
      <c r="B63" s="8" t="str">
        <f>IFERROR(__xludf.DUMMYFUNCTION("SPLIT(A63,"" "")"),"dir")</f>
        <v>dir</v>
      </c>
      <c r="C63" s="8" t="str">
        <f>IFERROR(__xludf.DUMMYFUNCTION("""COMPUTED_VALUE"""),"rgtcchh")</f>
        <v>rgtcchh</v>
      </c>
      <c r="D63" s="9"/>
      <c r="E63" s="9" t="str">
        <f>IFERROR(__xludf.DUMMYFUNCTION("IF(C63=""cd"",IF(D63=""/"",""/"",IF(D63="".."",JOIN(""."", ARRAY_CONSTRAIN(SPLIT(E62,"".""), 1, COLUMNS(SPLIT(E62,"".""))-1)), E62&amp;"".""&amp;D63)),E62)"),"/.bhtvbj.qhm")</f>
        <v>/.bhtvbj.qhm</v>
      </c>
      <c r="F63" s="9">
        <f t="shared" si="1"/>
        <v>0</v>
      </c>
      <c r="G63" s="8" t="str">
        <f>IFERROR(__xludf.DUMMYFUNCTION("""COMPUTED_VALUE"""),"/.bhtvbj.smtrp.hlpzdbwp.jrvt")</f>
        <v>/.bhtvbj.smtrp.hlpzdbwp.jrvt</v>
      </c>
      <c r="H63" s="9">
        <f t="shared" si="2"/>
        <v>199091</v>
      </c>
      <c r="I63" s="10"/>
      <c r="J63" s="10"/>
    </row>
    <row r="64">
      <c r="A64" s="7" t="s">
        <v>53</v>
      </c>
      <c r="B64" s="8">
        <f>IFERROR(__xludf.DUMMYFUNCTION("SPLIT(A64,"" "")"),297583.0)</f>
        <v>297583</v>
      </c>
      <c r="C64" s="8" t="str">
        <f>IFERROR(__xludf.DUMMYFUNCTION("""COMPUTED_VALUE"""),"wdcsgg.cjt")</f>
        <v>wdcsgg.cjt</v>
      </c>
      <c r="D64" s="9"/>
      <c r="E64" s="9" t="str">
        <f>IFERROR(__xludf.DUMMYFUNCTION("IF(C64=""cd"",IF(D64=""/"",""/"",IF(D64="".."",JOIN(""."", ARRAY_CONSTRAIN(SPLIT(E63,"".""), 1, COLUMNS(SPLIT(E63,"".""))-1)), E63&amp;"".""&amp;D64)),E63)"),"/.bhtvbj.qhm")</f>
        <v>/.bhtvbj.qhm</v>
      </c>
      <c r="F64" s="9">
        <f t="shared" si="1"/>
        <v>297583</v>
      </c>
      <c r="G64" s="8" t="str">
        <f>IFERROR(__xludf.DUMMYFUNCTION("""COMPUTED_VALUE"""),"/.bhtvbj.smtrp.hlpzdbwp.jrvt.lcchtcz")</f>
        <v>/.bhtvbj.smtrp.hlpzdbwp.jrvt.lcchtcz</v>
      </c>
      <c r="H64" s="9">
        <f t="shared" si="2"/>
        <v>199091</v>
      </c>
      <c r="I64" s="10"/>
      <c r="J64" s="10"/>
    </row>
    <row r="65">
      <c r="A65" s="7" t="s">
        <v>54</v>
      </c>
      <c r="B65" s="8" t="str">
        <f>IFERROR(__xludf.DUMMYFUNCTION("SPLIT(A65,"" "")"),"$")</f>
        <v>$</v>
      </c>
      <c r="C65" s="8" t="str">
        <f>IFERROR(__xludf.DUMMYFUNCTION("""COMPUTED_VALUE"""),"cd")</f>
        <v>cd</v>
      </c>
      <c r="D65" s="9" t="str">
        <f>IFERROR(__xludf.DUMMYFUNCTION("""COMPUTED_VALUE"""),"hqbhr")</f>
        <v>hqbhr</v>
      </c>
      <c r="E65" s="9" t="str">
        <f>IFERROR(__xludf.DUMMYFUNCTION("IF(C65=""cd"",IF(D65=""/"",""/"",IF(D65="".."",JOIN(""."", ARRAY_CONSTRAIN(SPLIT(E64,"".""), 1, COLUMNS(SPLIT(E64,"".""))-1)), E64&amp;"".""&amp;D65)),E64)"),"/.bhtvbj.qhm.hqbhr")</f>
        <v>/.bhtvbj.qhm.hqbhr</v>
      </c>
      <c r="F65" s="9">
        <f t="shared" si="1"/>
        <v>0</v>
      </c>
      <c r="G65" s="8" t="str">
        <f>IFERROR(__xludf.DUMMYFUNCTION("""COMPUTED_VALUE"""),"/.bhtvbj.smtrp.nflt")</f>
        <v>/.bhtvbj.smtrp.nflt</v>
      </c>
      <c r="H65" s="9">
        <f t="shared" si="2"/>
        <v>634654</v>
      </c>
      <c r="I65" s="10"/>
      <c r="J65" s="10"/>
    </row>
    <row r="66">
      <c r="A66" s="7" t="s">
        <v>9</v>
      </c>
      <c r="B66" s="8" t="str">
        <f>IFERROR(__xludf.DUMMYFUNCTION("SPLIT(A66,"" "")"),"$")</f>
        <v>$</v>
      </c>
      <c r="C66" s="8" t="str">
        <f>IFERROR(__xludf.DUMMYFUNCTION("""COMPUTED_VALUE"""),"ls")</f>
        <v>ls</v>
      </c>
      <c r="D66" s="9"/>
      <c r="E66" s="9" t="str">
        <f>IFERROR(__xludf.DUMMYFUNCTION("IF(C66=""cd"",IF(D66=""/"",""/"",IF(D66="".."",JOIN(""."", ARRAY_CONSTRAIN(SPLIT(E65,"".""), 1, COLUMNS(SPLIT(E65,"".""))-1)), E65&amp;"".""&amp;D66)),E65)"),"/.bhtvbj.qhm.hqbhr")</f>
        <v>/.bhtvbj.qhm.hqbhr</v>
      </c>
      <c r="F66" s="9">
        <f t="shared" si="1"/>
        <v>0</v>
      </c>
      <c r="G66" s="8" t="str">
        <f>IFERROR(__xludf.DUMMYFUNCTION("""COMPUTED_VALUE"""),"/.bhtvbj.smtrp.nflt.rdzsz")</f>
        <v>/.bhtvbj.smtrp.nflt.rdzsz</v>
      </c>
      <c r="H66" s="9">
        <f t="shared" si="2"/>
        <v>157598</v>
      </c>
      <c r="I66" s="10"/>
      <c r="J66" s="10"/>
    </row>
    <row r="67">
      <c r="A67" s="7" t="s">
        <v>55</v>
      </c>
      <c r="B67" s="8">
        <f>IFERROR(__xludf.DUMMYFUNCTION("SPLIT(A67,"" "")"),175196.0)</f>
        <v>175196</v>
      </c>
      <c r="C67" s="8" t="str">
        <f>IFERROR(__xludf.DUMMYFUNCTION("""COMPUTED_VALUE"""),"btmz")</f>
        <v>btmz</v>
      </c>
      <c r="D67" s="9"/>
      <c r="E67" s="9" t="str">
        <f>IFERROR(__xludf.DUMMYFUNCTION("IF(C67=""cd"",IF(D67=""/"",""/"",IF(D67="".."",JOIN(""."", ARRAY_CONSTRAIN(SPLIT(E66,"".""), 1, COLUMNS(SPLIT(E66,"".""))-1)), E66&amp;"".""&amp;D67)),E66)"),"/.bhtvbj.qhm.hqbhr")</f>
        <v>/.bhtvbj.qhm.hqbhr</v>
      </c>
      <c r="F67" s="9">
        <f t="shared" si="1"/>
        <v>175196</v>
      </c>
      <c r="G67" s="8" t="str">
        <f>IFERROR(__xludf.DUMMYFUNCTION("""COMPUTED_VALUE"""),"/.bhtvbj.smtrp.nflt.rdzsz.zmgf")</f>
        <v>/.bhtvbj.smtrp.nflt.rdzsz.zmgf</v>
      </c>
      <c r="H67" s="9">
        <f t="shared" si="2"/>
        <v>157598</v>
      </c>
      <c r="I67" s="10"/>
      <c r="J67" s="10"/>
    </row>
    <row r="68">
      <c r="A68" s="7" t="s">
        <v>56</v>
      </c>
      <c r="B68" s="8" t="str">
        <f>IFERROR(__xludf.DUMMYFUNCTION("SPLIT(A68,"" "")"),"dir")</f>
        <v>dir</v>
      </c>
      <c r="C68" s="8" t="str">
        <f>IFERROR(__xludf.DUMMYFUNCTION("""COMPUTED_VALUE"""),"fcm")</f>
        <v>fcm</v>
      </c>
      <c r="D68" s="9"/>
      <c r="E68" s="9" t="str">
        <f>IFERROR(__xludf.DUMMYFUNCTION("IF(C68=""cd"",IF(D68=""/"",""/"",IF(D68="".."",JOIN(""."", ARRAY_CONSTRAIN(SPLIT(E67,"".""), 1, COLUMNS(SPLIT(E67,"".""))-1)), E67&amp;"".""&amp;D68)),E67)"),"/.bhtvbj.qhm.hqbhr")</f>
        <v>/.bhtvbj.qhm.hqbhr</v>
      </c>
      <c r="F68" s="9">
        <f t="shared" si="1"/>
        <v>0</v>
      </c>
      <c r="G68" s="8" t="str">
        <f>IFERROR(__xludf.DUMMYFUNCTION("""COMPUTED_VALUE"""),"/.bhtvbj.smtrp.nflt.rdzsz.zmgf.vwcvbff")</f>
        <v>/.bhtvbj.smtrp.nflt.rdzsz.zmgf.vwcvbff</v>
      </c>
      <c r="H68" s="9">
        <f t="shared" si="2"/>
        <v>157598</v>
      </c>
      <c r="I68" s="10"/>
      <c r="J68" s="10"/>
    </row>
    <row r="69">
      <c r="A69" s="7" t="s">
        <v>57</v>
      </c>
      <c r="B69" s="8">
        <f>IFERROR(__xludf.DUMMYFUNCTION("SPLIT(A69,"" "")"),221851.0)</f>
        <v>221851</v>
      </c>
      <c r="C69" s="8" t="str">
        <f>IFERROR(__xludf.DUMMYFUNCTION("""COMPUTED_VALUE"""),"ngmqbc")</f>
        <v>ngmqbc</v>
      </c>
      <c r="D69" s="9"/>
      <c r="E69" s="9" t="str">
        <f>IFERROR(__xludf.DUMMYFUNCTION("IF(C69=""cd"",IF(D69=""/"",""/"",IF(D69="".."",JOIN(""."", ARRAY_CONSTRAIN(SPLIT(E68,"".""), 1, COLUMNS(SPLIT(E68,"".""))-1)), E68&amp;"".""&amp;D69)),E68)"),"/.bhtvbj.qhm.hqbhr")</f>
        <v>/.bhtvbj.qhm.hqbhr</v>
      </c>
      <c r="F69" s="9">
        <f t="shared" si="1"/>
        <v>221851</v>
      </c>
      <c r="G69" s="8" t="str">
        <f>IFERROR(__xludf.DUMMYFUNCTION("""COMPUTED_VALUE"""),"/.bhtvbj.smtrp.qcph")</f>
        <v>/.bhtvbj.smtrp.qcph</v>
      </c>
      <c r="H69" s="9">
        <f t="shared" si="2"/>
        <v>3072410</v>
      </c>
      <c r="I69" s="10"/>
      <c r="J69" s="10"/>
    </row>
    <row r="70">
      <c r="A70" s="7" t="s">
        <v>58</v>
      </c>
      <c r="B70" s="8" t="str">
        <f>IFERROR(__xludf.DUMMYFUNCTION("SPLIT(A70,"" "")"),"dir")</f>
        <v>dir</v>
      </c>
      <c r="C70" s="8" t="str">
        <f>IFERROR(__xludf.DUMMYFUNCTION("""COMPUTED_VALUE"""),"qnlssvn")</f>
        <v>qnlssvn</v>
      </c>
      <c r="D70" s="9"/>
      <c r="E70" s="9" t="str">
        <f>IFERROR(__xludf.DUMMYFUNCTION("IF(C70=""cd"",IF(D70=""/"",""/"",IF(D70="".."",JOIN(""."", ARRAY_CONSTRAIN(SPLIT(E69,"".""), 1, COLUMNS(SPLIT(E69,"".""))-1)), E69&amp;"".""&amp;D70)),E69)"),"/.bhtvbj.qhm.hqbhr")</f>
        <v>/.bhtvbj.qhm.hqbhr</v>
      </c>
      <c r="F70" s="9">
        <f t="shared" si="1"/>
        <v>0</v>
      </c>
      <c r="G70" s="8" t="str">
        <f>IFERROR(__xludf.DUMMYFUNCTION("""COMPUTED_VALUE"""),"/.bhtvbj.smtrp.qcph.drdpdzj")</f>
        <v>/.bhtvbj.smtrp.qcph.drdpdzj</v>
      </c>
      <c r="H70" s="9">
        <f t="shared" si="2"/>
        <v>603479</v>
      </c>
      <c r="I70" s="10"/>
      <c r="J70" s="10"/>
    </row>
    <row r="71">
      <c r="A71" s="7" t="s">
        <v>59</v>
      </c>
      <c r="B71" s="8">
        <f>IFERROR(__xludf.DUMMYFUNCTION("SPLIT(A71,"" "")"),263872.0)</f>
        <v>263872</v>
      </c>
      <c r="C71" s="8" t="str">
        <f>IFERROR(__xludf.DUMMYFUNCTION("""COMPUTED_VALUE"""),"rdzsz.grd")</f>
        <v>rdzsz.grd</v>
      </c>
      <c r="D71" s="9"/>
      <c r="E71" s="9" t="str">
        <f>IFERROR(__xludf.DUMMYFUNCTION("IF(C71=""cd"",IF(D71=""/"",""/"",IF(D71="".."",JOIN(""."", ARRAY_CONSTRAIN(SPLIT(E70,"".""), 1, COLUMNS(SPLIT(E70,"".""))-1)), E70&amp;"".""&amp;D71)),E70)"),"/.bhtvbj.qhm.hqbhr")</f>
        <v>/.bhtvbj.qhm.hqbhr</v>
      </c>
      <c r="F71" s="9">
        <f t="shared" si="1"/>
        <v>263872</v>
      </c>
      <c r="G71" s="8" t="str">
        <f>IFERROR(__xludf.DUMMYFUNCTION("""COMPUTED_VALUE"""),"/.bhtvbj.smtrp.qcph.drdpdzj.ngwcr")</f>
        <v>/.bhtvbj.smtrp.qcph.drdpdzj.ngwcr</v>
      </c>
      <c r="H71" s="9">
        <f t="shared" si="2"/>
        <v>160410</v>
      </c>
      <c r="I71" s="10"/>
      <c r="J71" s="10"/>
    </row>
    <row r="72">
      <c r="A72" s="7" t="s">
        <v>60</v>
      </c>
      <c r="B72" s="8" t="str">
        <f>IFERROR(__xludf.DUMMYFUNCTION("SPLIT(A72,"" "")"),"dir")</f>
        <v>dir</v>
      </c>
      <c r="C72" s="8" t="str">
        <f>IFERROR(__xludf.DUMMYFUNCTION("""COMPUTED_VALUE"""),"vvbgt")</f>
        <v>vvbgt</v>
      </c>
      <c r="D72" s="9"/>
      <c r="E72" s="9" t="str">
        <f>IFERROR(__xludf.DUMMYFUNCTION("IF(C72=""cd"",IF(D72=""/"",""/"",IF(D72="".."",JOIN(""."", ARRAY_CONSTRAIN(SPLIT(E71,"".""), 1, COLUMNS(SPLIT(E71,"".""))-1)), E71&amp;"".""&amp;D72)),E71)"),"/.bhtvbj.qhm.hqbhr")</f>
        <v>/.bhtvbj.qhm.hqbhr</v>
      </c>
      <c r="F72" s="9">
        <f t="shared" si="1"/>
        <v>0</v>
      </c>
      <c r="G72" s="8" t="str">
        <f>IFERROR(__xludf.DUMMYFUNCTION("""COMPUTED_VALUE"""),"/.bhtvbj.smtrp.qcph.drdpdzj.pwffm")</f>
        <v>/.bhtvbj.smtrp.qcph.drdpdzj.pwffm</v>
      </c>
      <c r="H72" s="9">
        <f t="shared" si="2"/>
        <v>284565</v>
      </c>
      <c r="I72" s="10"/>
      <c r="J72" s="10"/>
    </row>
    <row r="73">
      <c r="A73" s="7" t="s">
        <v>61</v>
      </c>
      <c r="B73" s="8" t="str">
        <f>IFERROR(__xludf.DUMMYFUNCTION("SPLIT(A73,"" "")"),"dir")</f>
        <v>dir</v>
      </c>
      <c r="C73" s="8" t="str">
        <f>IFERROR(__xludf.DUMMYFUNCTION("""COMPUTED_VALUE"""),"wwzwqqh")</f>
        <v>wwzwqqh</v>
      </c>
      <c r="D73" s="9"/>
      <c r="E73" s="9" t="str">
        <f>IFERROR(__xludf.DUMMYFUNCTION("IF(C73=""cd"",IF(D73=""/"",""/"",IF(D73="".."",JOIN(""."", ARRAY_CONSTRAIN(SPLIT(E72,"".""), 1, COLUMNS(SPLIT(E72,"".""))-1)), E72&amp;"".""&amp;D73)),E72)"),"/.bhtvbj.qhm.hqbhr")</f>
        <v>/.bhtvbj.qhm.hqbhr</v>
      </c>
      <c r="F73" s="9">
        <f t="shared" si="1"/>
        <v>0</v>
      </c>
      <c r="G73" s="8" t="str">
        <f>IFERROR(__xludf.DUMMYFUNCTION("""COMPUTED_VALUE"""),"/.bhtvbj.smtrp.qcph.drdpdzj.vcclwq")</f>
        <v>/.bhtvbj.smtrp.qcph.drdpdzj.vcclwq</v>
      </c>
      <c r="H73" s="9">
        <f t="shared" si="2"/>
        <v>158504</v>
      </c>
      <c r="I73" s="10"/>
      <c r="J73" s="10"/>
    </row>
    <row r="74">
      <c r="A74" s="7" t="s">
        <v>62</v>
      </c>
      <c r="B74" s="8" t="str">
        <f>IFERROR(__xludf.DUMMYFUNCTION("SPLIT(A74,"" "")"),"$")</f>
        <v>$</v>
      </c>
      <c r="C74" s="8" t="str">
        <f>IFERROR(__xludf.DUMMYFUNCTION("""COMPUTED_VALUE"""),"cd")</f>
        <v>cd</v>
      </c>
      <c r="D74" s="9" t="str">
        <f>IFERROR(__xludf.DUMMYFUNCTION("""COMPUTED_VALUE"""),"fcm")</f>
        <v>fcm</v>
      </c>
      <c r="E74" s="9" t="str">
        <f>IFERROR(__xludf.DUMMYFUNCTION("IF(C74=""cd"",IF(D74=""/"",""/"",IF(D74="".."",JOIN(""."", ARRAY_CONSTRAIN(SPLIT(E73,"".""), 1, COLUMNS(SPLIT(E73,"".""))-1)), E73&amp;"".""&amp;D74)),E73)"),"/.bhtvbj.qhm.hqbhr.fcm")</f>
        <v>/.bhtvbj.qhm.hqbhr.fcm</v>
      </c>
      <c r="F74" s="9">
        <f t="shared" si="1"/>
        <v>0</v>
      </c>
      <c r="G74" s="8" t="str">
        <f>IFERROR(__xludf.DUMMYFUNCTION("""COMPUTED_VALUE"""),"/.bhtvbj.smtrp.qcph.jrvt")</f>
        <v>/.bhtvbj.smtrp.qcph.jrvt</v>
      </c>
      <c r="H74" s="9">
        <f t="shared" si="2"/>
        <v>57605</v>
      </c>
      <c r="I74" s="10"/>
      <c r="J74" s="10"/>
    </row>
    <row r="75">
      <c r="A75" s="7" t="s">
        <v>9</v>
      </c>
      <c r="B75" s="8" t="str">
        <f>IFERROR(__xludf.DUMMYFUNCTION("SPLIT(A75,"" "")"),"$")</f>
        <v>$</v>
      </c>
      <c r="C75" s="8" t="str">
        <f>IFERROR(__xludf.DUMMYFUNCTION("""COMPUTED_VALUE"""),"ls")</f>
        <v>ls</v>
      </c>
      <c r="D75" s="9"/>
      <c r="E75" s="9" t="str">
        <f>IFERROR(__xludf.DUMMYFUNCTION("IF(C75=""cd"",IF(D75=""/"",""/"",IF(D75="".."",JOIN(""."", ARRAY_CONSTRAIN(SPLIT(E74,"".""), 1, COLUMNS(SPLIT(E74,"".""))-1)), E74&amp;"".""&amp;D75)),E74)"),"/.bhtvbj.qhm.hqbhr.fcm")</f>
        <v>/.bhtvbj.qhm.hqbhr.fcm</v>
      </c>
      <c r="F75" s="9">
        <f t="shared" si="1"/>
        <v>0</v>
      </c>
      <c r="G75" s="8" t="str">
        <f>IFERROR(__xludf.DUMMYFUNCTION("""COMPUTED_VALUE"""),"/.bhtvbj.smtrp.qcph.ngmqbc")</f>
        <v>/.bhtvbj.smtrp.qcph.ngmqbc</v>
      </c>
      <c r="H75" s="9">
        <f t="shared" si="2"/>
        <v>1839167</v>
      </c>
      <c r="I75" s="10"/>
      <c r="J75" s="10"/>
    </row>
    <row r="76">
      <c r="A76" s="7" t="s">
        <v>63</v>
      </c>
      <c r="B76" s="8">
        <f>IFERROR(__xludf.DUMMYFUNCTION("SPLIT(A76,"" "")"),66471.0)</f>
        <v>66471</v>
      </c>
      <c r="C76" s="8" t="str">
        <f>IFERROR(__xludf.DUMMYFUNCTION("""COMPUTED_VALUE"""),"sfddtgp.flr")</f>
        <v>sfddtgp.flr</v>
      </c>
      <c r="D76" s="9"/>
      <c r="E76" s="9" t="str">
        <f>IFERROR(__xludf.DUMMYFUNCTION("IF(C76=""cd"",IF(D76=""/"",""/"",IF(D76="".."",JOIN(""."", ARRAY_CONSTRAIN(SPLIT(E75,"".""), 1, COLUMNS(SPLIT(E75,"".""))-1)), E75&amp;"".""&amp;D76)),E75)"),"/.bhtvbj.qhm.hqbhr.fcm")</f>
        <v>/.bhtvbj.qhm.hqbhr.fcm</v>
      </c>
      <c r="F76" s="9">
        <f t="shared" si="1"/>
        <v>66471</v>
      </c>
      <c r="G76" s="8" t="str">
        <f>IFERROR(__xludf.DUMMYFUNCTION("""COMPUTED_VALUE"""),"/.bhtvbj.smtrp.qcph.ngmqbc.lpcr")</f>
        <v>/.bhtvbj.smtrp.qcph.ngmqbc.lpcr</v>
      </c>
      <c r="H76" s="9">
        <f t="shared" si="2"/>
        <v>227650</v>
      </c>
      <c r="I76" s="10"/>
      <c r="J76" s="10"/>
    </row>
    <row r="77">
      <c r="A77" s="7" t="s">
        <v>26</v>
      </c>
      <c r="B77" s="8" t="str">
        <f>IFERROR(__xludf.DUMMYFUNCTION("SPLIT(A77,"" "")"),"$")</f>
        <v>$</v>
      </c>
      <c r="C77" s="8" t="str">
        <f>IFERROR(__xludf.DUMMYFUNCTION("""COMPUTED_VALUE"""),"cd")</f>
        <v>cd</v>
      </c>
      <c r="D77" s="9" t="str">
        <f>IFERROR(__xludf.DUMMYFUNCTION("""COMPUTED_VALUE"""),"..")</f>
        <v>..</v>
      </c>
      <c r="E77" s="9" t="str">
        <f>IFERROR(__xludf.DUMMYFUNCTION("IF(C77=""cd"",IF(D77=""/"",""/"",IF(D77="".."",JOIN(""."", ARRAY_CONSTRAIN(SPLIT(E76,"".""), 1, COLUMNS(SPLIT(E76,"".""))-1)), E76&amp;"".""&amp;D77)),E76)"),"/.bhtvbj.qhm.hqbhr")</f>
        <v>/.bhtvbj.qhm.hqbhr</v>
      </c>
      <c r="F77" s="9">
        <f t="shared" si="1"/>
        <v>0</v>
      </c>
      <c r="G77" s="8" t="str">
        <f>IFERROR(__xludf.DUMMYFUNCTION("""COMPUTED_VALUE"""),"/.bhtvbj.smtrp.qcph.ngmqbc.sltwgmjv")</f>
        <v>/.bhtvbj.smtrp.qcph.ngmqbc.sltwgmjv</v>
      </c>
      <c r="H77" s="9">
        <f t="shared" si="2"/>
        <v>287603</v>
      </c>
      <c r="I77" s="10"/>
      <c r="J77" s="10"/>
    </row>
    <row r="78">
      <c r="A78" s="7" t="s">
        <v>64</v>
      </c>
      <c r="B78" s="8" t="str">
        <f>IFERROR(__xludf.DUMMYFUNCTION("SPLIT(A78,"" "")"),"$")</f>
        <v>$</v>
      </c>
      <c r="C78" s="8" t="str">
        <f>IFERROR(__xludf.DUMMYFUNCTION("""COMPUTED_VALUE"""),"cd")</f>
        <v>cd</v>
      </c>
      <c r="D78" s="9" t="str">
        <f>IFERROR(__xludf.DUMMYFUNCTION("""COMPUTED_VALUE"""),"qnlssvn")</f>
        <v>qnlssvn</v>
      </c>
      <c r="E78" s="9" t="str">
        <f>IFERROR(__xludf.DUMMYFUNCTION("IF(C78=""cd"",IF(D78=""/"",""/"",IF(D78="".."",JOIN(""."", ARRAY_CONSTRAIN(SPLIT(E77,"".""), 1, COLUMNS(SPLIT(E77,"".""))-1)), E77&amp;"".""&amp;D78)),E77)"),"/.bhtvbj.qhm.hqbhr.qnlssvn")</f>
        <v>/.bhtvbj.qhm.hqbhr.qnlssvn</v>
      </c>
      <c r="F78" s="9">
        <f t="shared" si="1"/>
        <v>0</v>
      </c>
      <c r="G78" s="8" t="str">
        <f>IFERROR(__xludf.DUMMYFUNCTION("""COMPUTED_VALUE"""),"/.bhtvbj.smtrp.qcph.ngmqbc.snll")</f>
        <v>/.bhtvbj.smtrp.qcph.ngmqbc.snll</v>
      </c>
      <c r="H78" s="9">
        <f t="shared" si="2"/>
        <v>265596</v>
      </c>
      <c r="I78" s="10"/>
      <c r="J78" s="10"/>
    </row>
    <row r="79">
      <c r="A79" s="7" t="s">
        <v>9</v>
      </c>
      <c r="B79" s="8" t="str">
        <f>IFERROR(__xludf.DUMMYFUNCTION("SPLIT(A79,"" "")"),"$")</f>
        <v>$</v>
      </c>
      <c r="C79" s="8" t="str">
        <f>IFERROR(__xludf.DUMMYFUNCTION("""COMPUTED_VALUE"""),"ls")</f>
        <v>ls</v>
      </c>
      <c r="D79" s="9"/>
      <c r="E79" s="9" t="str">
        <f>IFERROR(__xludf.DUMMYFUNCTION("IF(C79=""cd"",IF(D79=""/"",""/"",IF(D79="".."",JOIN(""."", ARRAY_CONSTRAIN(SPLIT(E78,"".""), 1, COLUMNS(SPLIT(E78,"".""))-1)), E78&amp;"".""&amp;D79)),E78)"),"/.bhtvbj.qhm.hqbhr.qnlssvn")</f>
        <v>/.bhtvbj.qhm.hqbhr.qnlssvn</v>
      </c>
      <c r="F79" s="9">
        <f t="shared" si="1"/>
        <v>0</v>
      </c>
      <c r="G79" s="8" t="str">
        <f>IFERROR(__xludf.DUMMYFUNCTION("""COMPUTED_VALUE"""),"/.bhtvbj.smtrp.qcph.ngmqbc.tsq")</f>
        <v>/.bhtvbj.smtrp.qcph.ngmqbc.tsq</v>
      </c>
      <c r="H79" s="9">
        <f t="shared" si="2"/>
        <v>375947</v>
      </c>
      <c r="I79" s="10"/>
      <c r="J79" s="10"/>
    </row>
    <row r="80">
      <c r="A80" s="7" t="s">
        <v>28</v>
      </c>
      <c r="B80" s="8" t="str">
        <f>IFERROR(__xludf.DUMMYFUNCTION("SPLIT(A80,"" "")"),"dir")</f>
        <v>dir</v>
      </c>
      <c r="C80" s="8" t="str">
        <f>IFERROR(__xludf.DUMMYFUNCTION("""COMPUTED_VALUE"""),"czvcf")</f>
        <v>czvcf</v>
      </c>
      <c r="D80" s="9"/>
      <c r="E80" s="9" t="str">
        <f>IFERROR(__xludf.DUMMYFUNCTION("IF(C80=""cd"",IF(D80=""/"",""/"",IF(D80="".."",JOIN(""."", ARRAY_CONSTRAIN(SPLIT(E79,"".""), 1, COLUMNS(SPLIT(E79,"".""))-1)), E79&amp;"".""&amp;D80)),E79)"),"/.bhtvbj.qhm.hqbhr.qnlssvn")</f>
        <v>/.bhtvbj.qhm.hqbhr.qnlssvn</v>
      </c>
      <c r="F80" s="9">
        <f t="shared" si="1"/>
        <v>0</v>
      </c>
      <c r="G80" s="8" t="str">
        <f>IFERROR(__xludf.DUMMYFUNCTION("""COMPUTED_VALUE"""),"/.bhtvbj.smtrp.qlrdf")</f>
        <v>/.bhtvbj.smtrp.qlrdf</v>
      </c>
      <c r="H80" s="9">
        <f t="shared" si="2"/>
        <v>1576241</v>
      </c>
      <c r="I80" s="10"/>
      <c r="J80" s="10"/>
    </row>
    <row r="81">
      <c r="A81" s="7" t="s">
        <v>65</v>
      </c>
      <c r="B81" s="8" t="str">
        <f>IFERROR(__xludf.DUMMYFUNCTION("SPLIT(A81,"" "")"),"dir")</f>
        <v>dir</v>
      </c>
      <c r="C81" s="8" t="str">
        <f>IFERROR(__xludf.DUMMYFUNCTION("""COMPUTED_VALUE"""),"gngvc")</f>
        <v>gngvc</v>
      </c>
      <c r="D81" s="9"/>
      <c r="E81" s="9" t="str">
        <f>IFERROR(__xludf.DUMMYFUNCTION("IF(C81=""cd"",IF(D81=""/"",""/"",IF(D81="".."",JOIN(""."", ARRAY_CONSTRAIN(SPLIT(E80,"".""), 1, COLUMNS(SPLIT(E80,"".""))-1)), E80&amp;"".""&amp;D81)),E80)"),"/.bhtvbj.qhm.hqbhr.qnlssvn")</f>
        <v>/.bhtvbj.qhm.hqbhr.qnlssvn</v>
      </c>
      <c r="F81" s="9">
        <f t="shared" si="1"/>
        <v>0</v>
      </c>
      <c r="G81" s="8" t="str">
        <f>IFERROR(__xludf.DUMMYFUNCTION("""COMPUTED_VALUE"""),"/.bhtvbj.smtrp.qlrdf.dqgln")</f>
        <v>/.bhtvbj.smtrp.qlrdf.dqgln</v>
      </c>
      <c r="H81" s="9">
        <f t="shared" si="2"/>
        <v>199245</v>
      </c>
      <c r="I81" s="10"/>
      <c r="J81" s="10"/>
    </row>
    <row r="82">
      <c r="A82" s="7" t="s">
        <v>66</v>
      </c>
      <c r="B82" s="8">
        <f>IFERROR(__xludf.DUMMYFUNCTION("SPLIT(A82,"" "")"),75812.0)</f>
        <v>75812</v>
      </c>
      <c r="C82" s="8" t="str">
        <f>IFERROR(__xludf.DUMMYFUNCTION("""COMPUTED_VALUE"""),"lbthznl.llq")</f>
        <v>lbthznl.llq</v>
      </c>
      <c r="D82" s="9"/>
      <c r="E82" s="9" t="str">
        <f>IFERROR(__xludf.DUMMYFUNCTION("IF(C82=""cd"",IF(D82=""/"",""/"",IF(D82="".."",JOIN(""."", ARRAY_CONSTRAIN(SPLIT(E81,"".""), 1, COLUMNS(SPLIT(E81,"".""))-1)), E81&amp;"".""&amp;D82)),E81)"),"/.bhtvbj.qhm.hqbhr.qnlssvn")</f>
        <v>/.bhtvbj.qhm.hqbhr.qnlssvn</v>
      </c>
      <c r="F82" s="9">
        <f t="shared" si="1"/>
        <v>75812</v>
      </c>
      <c r="G82" s="8" t="str">
        <f>IFERROR(__xludf.DUMMYFUNCTION("""COMPUTED_VALUE"""),"/.bhtvbj.smtrp.qlrdf.dqgln.qdrszjvm")</f>
        <v>/.bhtvbj.smtrp.qlrdf.dqgln.qdrszjvm</v>
      </c>
      <c r="H82" s="9">
        <f t="shared" si="2"/>
        <v>199245</v>
      </c>
      <c r="I82" s="10"/>
      <c r="J82" s="10"/>
    </row>
    <row r="83">
      <c r="A83" s="7" t="s">
        <v>67</v>
      </c>
      <c r="B83" s="8">
        <f>IFERROR(__xludf.DUMMYFUNCTION("SPLIT(A83,"" "")"),182104.0)</f>
        <v>182104</v>
      </c>
      <c r="C83" s="8" t="str">
        <f>IFERROR(__xludf.DUMMYFUNCTION("""COMPUTED_VALUE"""),"nwqgchw.nlq")</f>
        <v>nwqgchw.nlq</v>
      </c>
      <c r="D83" s="9"/>
      <c r="E83" s="9" t="str">
        <f>IFERROR(__xludf.DUMMYFUNCTION("IF(C83=""cd"",IF(D83=""/"",""/"",IF(D83="".."",JOIN(""."", ARRAY_CONSTRAIN(SPLIT(E82,"".""), 1, COLUMNS(SPLIT(E82,"".""))-1)), E82&amp;"".""&amp;D83)),E82)"),"/.bhtvbj.qhm.hqbhr.qnlssvn")</f>
        <v>/.bhtvbj.qhm.hqbhr.qnlssvn</v>
      </c>
      <c r="F83" s="9">
        <f t="shared" si="1"/>
        <v>182104</v>
      </c>
      <c r="G83" s="8" t="str">
        <f>IFERROR(__xludf.DUMMYFUNCTION("""COMPUTED_VALUE"""),"/.bhtvbj.smtrp.qlrdf.ngmqbc")</f>
        <v>/.bhtvbj.smtrp.qlrdf.ngmqbc</v>
      </c>
      <c r="H83" s="9">
        <f t="shared" si="2"/>
        <v>316674</v>
      </c>
      <c r="I83" s="10"/>
      <c r="J83" s="10"/>
    </row>
    <row r="84">
      <c r="A84" s="7" t="s">
        <v>68</v>
      </c>
      <c r="B84" s="8">
        <f>IFERROR(__xludf.DUMMYFUNCTION("SPLIT(A84,"" "")"),161446.0)</f>
        <v>161446</v>
      </c>
      <c r="C84" s="8" t="str">
        <f>IFERROR(__xludf.DUMMYFUNCTION("""COMPUTED_VALUE"""),"rrvwdw.nzv")</f>
        <v>rrvwdw.nzv</v>
      </c>
      <c r="D84" s="9"/>
      <c r="E84" s="9" t="str">
        <f>IFERROR(__xludf.DUMMYFUNCTION("IF(C84=""cd"",IF(D84=""/"",""/"",IF(D84="".."",JOIN(""."", ARRAY_CONSTRAIN(SPLIT(E83,"".""), 1, COLUMNS(SPLIT(E83,"".""))-1)), E83&amp;"".""&amp;D84)),E83)"),"/.bhtvbj.qhm.hqbhr.qnlssvn")</f>
        <v>/.bhtvbj.qhm.hqbhr.qnlssvn</v>
      </c>
      <c r="F84" s="9">
        <f t="shared" si="1"/>
        <v>161446</v>
      </c>
      <c r="G84" s="8" t="str">
        <f>IFERROR(__xludf.DUMMYFUNCTION("""COMPUTED_VALUE"""),"/.bhtvbj.smtrp.qlrdf.ngmqbc.ngmqbc")</f>
        <v>/.bhtvbj.smtrp.qlrdf.ngmqbc.ngmqbc</v>
      </c>
      <c r="H84" s="9">
        <f t="shared" si="2"/>
        <v>14596</v>
      </c>
      <c r="I84" s="10"/>
      <c r="J84" s="10"/>
    </row>
    <row r="85">
      <c r="A85" s="7" t="s">
        <v>69</v>
      </c>
      <c r="B85" s="8" t="str">
        <f>IFERROR(__xludf.DUMMYFUNCTION("SPLIT(A85,"" "")"),"dir")</f>
        <v>dir</v>
      </c>
      <c r="C85" s="8" t="str">
        <f>IFERROR(__xludf.DUMMYFUNCTION("""COMPUTED_VALUE"""),"rzssqpcj")</f>
        <v>rzssqpcj</v>
      </c>
      <c r="D85" s="9"/>
      <c r="E85" s="9" t="str">
        <f>IFERROR(__xludf.DUMMYFUNCTION("IF(C85=""cd"",IF(D85=""/"",""/"",IF(D85="".."",JOIN(""."", ARRAY_CONSTRAIN(SPLIT(E84,"".""), 1, COLUMNS(SPLIT(E84,"".""))-1)), E84&amp;"".""&amp;D85)),E84)"),"/.bhtvbj.qhm.hqbhr.qnlssvn")</f>
        <v>/.bhtvbj.qhm.hqbhr.qnlssvn</v>
      </c>
      <c r="F85" s="9">
        <f t="shared" si="1"/>
        <v>0</v>
      </c>
      <c r="G85" s="8" t="str">
        <f>IFERROR(__xludf.DUMMYFUNCTION("""COMPUTED_VALUE"""),"/.bhtvbj.smtrp.qlrdf.ngmqbc.qdffn")</f>
        <v>/.bhtvbj.smtrp.qlrdf.ngmqbc.qdffn</v>
      </c>
      <c r="H85" s="9">
        <f t="shared" si="2"/>
        <v>130227</v>
      </c>
      <c r="I85" s="10"/>
      <c r="J85" s="10"/>
    </row>
    <row r="86">
      <c r="A86" s="7" t="s">
        <v>70</v>
      </c>
      <c r="B86" s="8">
        <f>IFERROR(__xludf.DUMMYFUNCTION("SPLIT(A86,"" "")"),260877.0)</f>
        <v>260877</v>
      </c>
      <c r="C86" s="8" t="str">
        <f>IFERROR(__xludf.DUMMYFUNCTION("""COMPUTED_VALUE"""),"wdcsgg.cjt")</f>
        <v>wdcsgg.cjt</v>
      </c>
      <c r="D86" s="9"/>
      <c r="E86" s="9" t="str">
        <f>IFERROR(__xludf.DUMMYFUNCTION("IF(C86=""cd"",IF(D86=""/"",""/"",IF(D86="".."",JOIN(""."", ARRAY_CONSTRAIN(SPLIT(E85,"".""), 1, COLUMNS(SPLIT(E85,"".""))-1)), E85&amp;"".""&amp;D86)),E85)"),"/.bhtvbj.qhm.hqbhr.qnlssvn")</f>
        <v>/.bhtvbj.qhm.hqbhr.qnlssvn</v>
      </c>
      <c r="F86" s="9">
        <f t="shared" si="1"/>
        <v>260877</v>
      </c>
      <c r="G86" s="8" t="str">
        <f>IFERROR(__xludf.DUMMYFUNCTION("""COMPUTED_VALUE"""),"/.bhtvbj.smtrp.qlrdf.ngmqbc.qdffn.czvcf")</f>
        <v>/.bhtvbj.smtrp.qlrdf.ngmqbc.qdffn.czvcf</v>
      </c>
      <c r="H86" s="9">
        <f t="shared" si="2"/>
        <v>130227</v>
      </c>
      <c r="I86" s="10"/>
      <c r="J86" s="10"/>
    </row>
    <row r="87">
      <c r="A87" s="7" t="s">
        <v>34</v>
      </c>
      <c r="B87" s="8" t="str">
        <f>IFERROR(__xludf.DUMMYFUNCTION("SPLIT(A87,"" "")"),"$")</f>
        <v>$</v>
      </c>
      <c r="C87" s="8" t="str">
        <f>IFERROR(__xludf.DUMMYFUNCTION("""COMPUTED_VALUE"""),"cd")</f>
        <v>cd</v>
      </c>
      <c r="D87" s="9" t="str">
        <f>IFERROR(__xludf.DUMMYFUNCTION("""COMPUTED_VALUE"""),"czvcf")</f>
        <v>czvcf</v>
      </c>
      <c r="E87" s="9" t="str">
        <f>IFERROR(__xludf.DUMMYFUNCTION("IF(C87=""cd"",IF(D87=""/"",""/"",IF(D87="".."",JOIN(""."", ARRAY_CONSTRAIN(SPLIT(E86,"".""), 1, COLUMNS(SPLIT(E86,"".""))-1)), E86&amp;"".""&amp;D87)),E86)"),"/.bhtvbj.qhm.hqbhr.qnlssvn.czvcf")</f>
        <v>/.bhtvbj.qhm.hqbhr.qnlssvn.czvcf</v>
      </c>
      <c r="F87" s="9">
        <f t="shared" si="1"/>
        <v>0</v>
      </c>
      <c r="G87" s="8" t="str">
        <f>IFERROR(__xludf.DUMMYFUNCTION("""COMPUTED_VALUE"""),"/.bhtvbj.smtrp.qlrdf.ntngh")</f>
        <v>/.bhtvbj.smtrp.qlrdf.ntngh</v>
      </c>
      <c r="H87" s="9">
        <f t="shared" si="2"/>
        <v>1060322</v>
      </c>
      <c r="I87" s="10"/>
      <c r="J87" s="10"/>
    </row>
    <row r="88">
      <c r="A88" s="7" t="s">
        <v>9</v>
      </c>
      <c r="B88" s="8" t="str">
        <f>IFERROR(__xludf.DUMMYFUNCTION("SPLIT(A88,"" "")"),"$")</f>
        <v>$</v>
      </c>
      <c r="C88" s="8" t="str">
        <f>IFERROR(__xludf.DUMMYFUNCTION("""COMPUTED_VALUE"""),"ls")</f>
        <v>ls</v>
      </c>
      <c r="D88" s="9"/>
      <c r="E88" s="9" t="str">
        <f>IFERROR(__xludf.DUMMYFUNCTION("IF(C88=""cd"",IF(D88=""/"",""/"",IF(D88="".."",JOIN(""."", ARRAY_CONSTRAIN(SPLIT(E87,"".""), 1, COLUMNS(SPLIT(E87,"".""))-1)), E87&amp;"".""&amp;D88)),E87)"),"/.bhtvbj.qhm.hqbhr.qnlssvn.czvcf")</f>
        <v>/.bhtvbj.qhm.hqbhr.qnlssvn.czvcf</v>
      </c>
      <c r="F88" s="9">
        <f t="shared" si="1"/>
        <v>0</v>
      </c>
      <c r="G88" s="8" t="str">
        <f>IFERROR(__xludf.DUMMYFUNCTION("""COMPUTED_VALUE"""),"/.bhtvbj.smtrp.qlrdf.ntngh.qlhw")</f>
        <v>/.bhtvbj.smtrp.qlrdf.ntngh.qlhw</v>
      </c>
      <c r="H88" s="9">
        <f t="shared" si="2"/>
        <v>267233</v>
      </c>
      <c r="I88" s="10"/>
      <c r="J88" s="10"/>
    </row>
    <row r="89">
      <c r="A89" s="7" t="s">
        <v>71</v>
      </c>
      <c r="B89" s="8">
        <f>IFERROR(__xludf.DUMMYFUNCTION("SPLIT(A89,"" "")"),202850.0)</f>
        <v>202850</v>
      </c>
      <c r="C89" s="8" t="str">
        <f>IFERROR(__xludf.DUMMYFUNCTION("""COMPUTED_VALUE"""),"vqqcvgts.vrc")</f>
        <v>vqqcvgts.vrc</v>
      </c>
      <c r="D89" s="9"/>
      <c r="E89" s="9" t="str">
        <f>IFERROR(__xludf.DUMMYFUNCTION("IF(C89=""cd"",IF(D89=""/"",""/"",IF(D89="".."",JOIN(""."", ARRAY_CONSTRAIN(SPLIT(E88,"".""), 1, COLUMNS(SPLIT(E88,"".""))-1)), E88&amp;"".""&amp;D89)),E88)"),"/.bhtvbj.qhm.hqbhr.qnlssvn.czvcf")</f>
        <v>/.bhtvbj.qhm.hqbhr.qnlssvn.czvcf</v>
      </c>
      <c r="F89" s="9">
        <f t="shared" si="1"/>
        <v>202850</v>
      </c>
      <c r="G89" s="8" t="str">
        <f>IFERROR(__xludf.DUMMYFUNCTION("""COMPUTED_VALUE"""),"/.bhtvbj.tbdsml")</f>
        <v>/.bhtvbj.tbdsml</v>
      </c>
      <c r="H89" s="9">
        <f t="shared" si="2"/>
        <v>17121361</v>
      </c>
      <c r="I89" s="10"/>
      <c r="J89" s="10"/>
    </row>
    <row r="90">
      <c r="A90" s="7" t="s">
        <v>26</v>
      </c>
      <c r="B90" s="8" t="str">
        <f>IFERROR(__xludf.DUMMYFUNCTION("SPLIT(A90,"" "")"),"$")</f>
        <v>$</v>
      </c>
      <c r="C90" s="8" t="str">
        <f>IFERROR(__xludf.DUMMYFUNCTION("""COMPUTED_VALUE"""),"cd")</f>
        <v>cd</v>
      </c>
      <c r="D90" s="9" t="str">
        <f>IFERROR(__xludf.DUMMYFUNCTION("""COMPUTED_VALUE"""),"..")</f>
        <v>..</v>
      </c>
      <c r="E90" s="9" t="str">
        <f>IFERROR(__xludf.DUMMYFUNCTION("IF(C90=""cd"",IF(D90=""/"",""/"",IF(D90="".."",JOIN(""."", ARRAY_CONSTRAIN(SPLIT(E89,"".""), 1, COLUMNS(SPLIT(E89,"".""))-1)), E89&amp;"".""&amp;D90)),E89)"),"/.bhtvbj.qhm.hqbhr.qnlssvn")</f>
        <v>/.bhtvbj.qhm.hqbhr.qnlssvn</v>
      </c>
      <c r="F90" s="9">
        <f t="shared" si="1"/>
        <v>0</v>
      </c>
      <c r="G90" s="8" t="str">
        <f>IFERROR(__xludf.DUMMYFUNCTION("""COMPUTED_VALUE"""),"/.bhtvbj.tbdsml.gvjhlqdd")</f>
        <v>/.bhtvbj.tbdsml.gvjhlqdd</v>
      </c>
      <c r="H90" s="9">
        <f t="shared" si="2"/>
        <v>177040</v>
      </c>
      <c r="I90" s="10"/>
      <c r="J90" s="10"/>
    </row>
    <row r="91">
      <c r="A91" s="7" t="s">
        <v>72</v>
      </c>
      <c r="B91" s="8" t="str">
        <f>IFERROR(__xludf.DUMMYFUNCTION("SPLIT(A91,"" "")"),"$")</f>
        <v>$</v>
      </c>
      <c r="C91" s="8" t="str">
        <f>IFERROR(__xludf.DUMMYFUNCTION("""COMPUTED_VALUE"""),"cd")</f>
        <v>cd</v>
      </c>
      <c r="D91" s="9" t="str">
        <f>IFERROR(__xludf.DUMMYFUNCTION("""COMPUTED_VALUE"""),"gngvc")</f>
        <v>gngvc</v>
      </c>
      <c r="E91" s="9" t="str">
        <f>IFERROR(__xludf.DUMMYFUNCTION("IF(C91=""cd"",IF(D91=""/"",""/"",IF(D91="".."",JOIN(""."", ARRAY_CONSTRAIN(SPLIT(E90,"".""), 1, COLUMNS(SPLIT(E90,"".""))-1)), E90&amp;"".""&amp;D91)),E90)"),"/.bhtvbj.qhm.hqbhr.qnlssvn.gngvc")</f>
        <v>/.bhtvbj.qhm.hqbhr.qnlssvn.gngvc</v>
      </c>
      <c r="F91" s="9">
        <f t="shared" si="1"/>
        <v>0</v>
      </c>
      <c r="G91" s="8" t="str">
        <f>IFERROR(__xludf.DUMMYFUNCTION("""COMPUTED_VALUE"""),"/.bhtvbj.tbdsml.nqsq")</f>
        <v>/.bhtvbj.tbdsml.nqsq</v>
      </c>
      <c r="H91" s="9">
        <f t="shared" si="2"/>
        <v>14407457</v>
      </c>
      <c r="I91" s="10"/>
      <c r="J91" s="10"/>
    </row>
    <row r="92">
      <c r="A92" s="7" t="s">
        <v>9</v>
      </c>
      <c r="B92" s="8" t="str">
        <f>IFERROR(__xludf.DUMMYFUNCTION("SPLIT(A92,"" "")"),"$")</f>
        <v>$</v>
      </c>
      <c r="C92" s="8" t="str">
        <f>IFERROR(__xludf.DUMMYFUNCTION("""COMPUTED_VALUE"""),"ls")</f>
        <v>ls</v>
      </c>
      <c r="D92" s="9"/>
      <c r="E92" s="9" t="str">
        <f>IFERROR(__xludf.DUMMYFUNCTION("IF(C92=""cd"",IF(D92=""/"",""/"",IF(D92="".."",JOIN(""."", ARRAY_CONSTRAIN(SPLIT(E91,"".""), 1, COLUMNS(SPLIT(E91,"".""))-1)), E91&amp;"".""&amp;D92)),E91)"),"/.bhtvbj.qhm.hqbhr.qnlssvn.gngvc")</f>
        <v>/.bhtvbj.qhm.hqbhr.qnlssvn.gngvc</v>
      </c>
      <c r="F92" s="9">
        <f t="shared" si="1"/>
        <v>0</v>
      </c>
      <c r="G92" s="8" t="str">
        <f>IFERROR(__xludf.DUMMYFUNCTION("""COMPUTED_VALUE"""),"/.bhtvbj.tbdsml.nqsq.fchtl")</f>
        <v>/.bhtvbj.tbdsml.nqsq.fchtl</v>
      </c>
      <c r="H92" s="9">
        <f t="shared" si="2"/>
        <v>1950932</v>
      </c>
      <c r="I92" s="10"/>
      <c r="J92" s="10"/>
    </row>
    <row r="93">
      <c r="A93" s="7" t="s">
        <v>73</v>
      </c>
      <c r="B93" s="8">
        <f>IFERROR(__xludf.DUMMYFUNCTION("SPLIT(A93,"" "")"),154834.0)</f>
        <v>154834</v>
      </c>
      <c r="C93" s="8" t="str">
        <f>IFERROR(__xludf.DUMMYFUNCTION("""COMPUTED_VALUE"""),"rdzsz.hst")</f>
        <v>rdzsz.hst</v>
      </c>
      <c r="D93" s="9"/>
      <c r="E93" s="9" t="str">
        <f>IFERROR(__xludf.DUMMYFUNCTION("IF(C93=""cd"",IF(D93=""/"",""/"",IF(D93="".."",JOIN(""."", ARRAY_CONSTRAIN(SPLIT(E92,"".""), 1, COLUMNS(SPLIT(E92,"".""))-1)), E92&amp;"".""&amp;D93)),E92)"),"/.bhtvbj.qhm.hqbhr.qnlssvn.gngvc")</f>
        <v>/.bhtvbj.qhm.hqbhr.qnlssvn.gngvc</v>
      </c>
      <c r="F93" s="9">
        <f t="shared" si="1"/>
        <v>154834</v>
      </c>
      <c r="G93" s="8" t="str">
        <f>IFERROR(__xludf.DUMMYFUNCTION("""COMPUTED_VALUE"""),"/.bhtvbj.tbdsml.nqsq.fchtl.qmfwds")</f>
        <v>/.bhtvbj.tbdsml.nqsq.fchtl.qmfwds</v>
      </c>
      <c r="H93" s="9">
        <f t="shared" si="2"/>
        <v>631241</v>
      </c>
      <c r="I93" s="10"/>
      <c r="J93" s="10"/>
    </row>
    <row r="94">
      <c r="A94" s="7" t="s">
        <v>26</v>
      </c>
      <c r="B94" s="8" t="str">
        <f>IFERROR(__xludf.DUMMYFUNCTION("SPLIT(A94,"" "")"),"$")</f>
        <v>$</v>
      </c>
      <c r="C94" s="8" t="str">
        <f>IFERROR(__xludf.DUMMYFUNCTION("""COMPUTED_VALUE"""),"cd")</f>
        <v>cd</v>
      </c>
      <c r="D94" s="9" t="str">
        <f>IFERROR(__xludf.DUMMYFUNCTION("""COMPUTED_VALUE"""),"..")</f>
        <v>..</v>
      </c>
      <c r="E94" s="9" t="str">
        <f>IFERROR(__xludf.DUMMYFUNCTION("IF(C94=""cd"",IF(D94=""/"",""/"",IF(D94="".."",JOIN(""."", ARRAY_CONSTRAIN(SPLIT(E93,"".""), 1, COLUMNS(SPLIT(E93,"".""))-1)), E93&amp;"".""&amp;D94)),E93)"),"/.bhtvbj.qhm.hqbhr.qnlssvn")</f>
        <v>/.bhtvbj.qhm.hqbhr.qnlssvn</v>
      </c>
      <c r="F94" s="9">
        <f t="shared" si="1"/>
        <v>0</v>
      </c>
      <c r="G94" s="8" t="str">
        <f>IFERROR(__xludf.DUMMYFUNCTION("""COMPUTED_VALUE"""),"/.bhtvbj.tbdsml.nqsq.fchtl.qmfwds.dqtbp")</f>
        <v>/.bhtvbj.tbdsml.nqsq.fchtl.qmfwds.dqtbp</v>
      </c>
      <c r="H94" s="9">
        <f t="shared" si="2"/>
        <v>113011</v>
      </c>
      <c r="I94" s="10"/>
      <c r="J94" s="10"/>
    </row>
    <row r="95">
      <c r="A95" s="7" t="s">
        <v>74</v>
      </c>
      <c r="B95" s="8" t="str">
        <f>IFERROR(__xludf.DUMMYFUNCTION("SPLIT(A95,"" "")"),"$")</f>
        <v>$</v>
      </c>
      <c r="C95" s="8" t="str">
        <f>IFERROR(__xludf.DUMMYFUNCTION("""COMPUTED_VALUE"""),"cd")</f>
        <v>cd</v>
      </c>
      <c r="D95" s="9" t="str">
        <f>IFERROR(__xludf.DUMMYFUNCTION("""COMPUTED_VALUE"""),"rzssqpcj")</f>
        <v>rzssqpcj</v>
      </c>
      <c r="E95" s="9" t="str">
        <f>IFERROR(__xludf.DUMMYFUNCTION("IF(C95=""cd"",IF(D95=""/"",""/"",IF(D95="".."",JOIN(""."", ARRAY_CONSTRAIN(SPLIT(E94,"".""), 1, COLUMNS(SPLIT(E94,"".""))-1)), E94&amp;"".""&amp;D95)),E94)"),"/.bhtvbj.qhm.hqbhr.qnlssvn.rzssqpcj")</f>
        <v>/.bhtvbj.qhm.hqbhr.qnlssvn.rzssqpcj</v>
      </c>
      <c r="F95" s="9">
        <f t="shared" si="1"/>
        <v>0</v>
      </c>
      <c r="G95" s="8" t="str">
        <f>IFERROR(__xludf.DUMMYFUNCTION("""COMPUTED_VALUE"""),"/.bhtvbj.tbdsml.nqsq.fchtl.sqznc")</f>
        <v>/.bhtvbj.tbdsml.nqsq.fchtl.sqznc</v>
      </c>
      <c r="H95" s="9">
        <f t="shared" si="2"/>
        <v>531725</v>
      </c>
      <c r="I95" s="10"/>
      <c r="J95" s="10"/>
    </row>
    <row r="96">
      <c r="A96" s="7" t="s">
        <v>9</v>
      </c>
      <c r="B96" s="8" t="str">
        <f>IFERROR(__xludf.DUMMYFUNCTION("SPLIT(A96,"" "")"),"$")</f>
        <v>$</v>
      </c>
      <c r="C96" s="8" t="str">
        <f>IFERROR(__xludf.DUMMYFUNCTION("""COMPUTED_VALUE"""),"ls")</f>
        <v>ls</v>
      </c>
      <c r="D96" s="9"/>
      <c r="E96" s="9" t="str">
        <f>IFERROR(__xludf.DUMMYFUNCTION("IF(C96=""cd"",IF(D96=""/"",""/"",IF(D96="".."",JOIN(""."", ARRAY_CONSTRAIN(SPLIT(E95,"".""), 1, COLUMNS(SPLIT(E95,"".""))-1)), E95&amp;"".""&amp;D96)),E95)"),"/.bhtvbj.qhm.hqbhr.qnlssvn.rzssqpcj")</f>
        <v>/.bhtvbj.qhm.hqbhr.qnlssvn.rzssqpcj</v>
      </c>
      <c r="F96" s="9">
        <f t="shared" si="1"/>
        <v>0</v>
      </c>
      <c r="G96" s="8" t="str">
        <f>IFERROR(__xludf.DUMMYFUNCTION("""COMPUTED_VALUE"""),"/.bhtvbj.tbdsml.nqsq.fchtl.tdqg")</f>
        <v>/.bhtvbj.tbdsml.nqsq.fchtl.tdqg</v>
      </c>
      <c r="H96" s="9">
        <f t="shared" si="2"/>
        <v>251266</v>
      </c>
      <c r="I96" s="10"/>
      <c r="J96" s="10"/>
    </row>
    <row r="97">
      <c r="A97" s="7" t="s">
        <v>75</v>
      </c>
      <c r="B97" s="8">
        <f>IFERROR(__xludf.DUMMYFUNCTION("SPLIT(A97,"" "")"),66116.0)</f>
        <v>66116</v>
      </c>
      <c r="C97" s="8" t="str">
        <f>IFERROR(__xludf.DUMMYFUNCTION("""COMPUTED_VALUE"""),"bdzdp")</f>
        <v>bdzdp</v>
      </c>
      <c r="D97" s="9"/>
      <c r="E97" s="9" t="str">
        <f>IFERROR(__xludf.DUMMYFUNCTION("IF(C97=""cd"",IF(D97=""/"",""/"",IF(D97="".."",JOIN(""."", ARRAY_CONSTRAIN(SPLIT(E96,"".""), 1, COLUMNS(SPLIT(E96,"".""))-1)), E96&amp;"".""&amp;D97)),E96)"),"/.bhtvbj.qhm.hqbhr.qnlssvn.rzssqpcj")</f>
        <v>/.bhtvbj.qhm.hqbhr.qnlssvn.rzssqpcj</v>
      </c>
      <c r="F97" s="9">
        <f t="shared" si="1"/>
        <v>66116</v>
      </c>
      <c r="G97" s="8" t="str">
        <f>IFERROR(__xludf.DUMMYFUNCTION("""COMPUTED_VALUE"""),"/.bhtvbj.tbdsml.nqsq.fchtl.zvd")</f>
        <v>/.bhtvbj.tbdsml.nqsq.fchtl.zvd</v>
      </c>
      <c r="H97" s="9">
        <f t="shared" si="2"/>
        <v>124979</v>
      </c>
      <c r="I97" s="10"/>
      <c r="J97" s="10"/>
    </row>
    <row r="98">
      <c r="A98" s="7" t="s">
        <v>26</v>
      </c>
      <c r="B98" s="8" t="str">
        <f>IFERROR(__xludf.DUMMYFUNCTION("SPLIT(A98,"" "")"),"$")</f>
        <v>$</v>
      </c>
      <c r="C98" s="8" t="str">
        <f>IFERROR(__xludf.DUMMYFUNCTION("""COMPUTED_VALUE"""),"cd")</f>
        <v>cd</v>
      </c>
      <c r="D98" s="9" t="str">
        <f>IFERROR(__xludf.DUMMYFUNCTION("""COMPUTED_VALUE"""),"..")</f>
        <v>..</v>
      </c>
      <c r="E98" s="9" t="str">
        <f>IFERROR(__xludf.DUMMYFUNCTION("IF(C98=""cd"",IF(D98=""/"",""/"",IF(D98="".."",JOIN(""."", ARRAY_CONSTRAIN(SPLIT(E97,"".""), 1, COLUMNS(SPLIT(E97,"".""))-1)), E97&amp;"".""&amp;D98)),E97)"),"/.bhtvbj.qhm.hqbhr.qnlssvn")</f>
        <v>/.bhtvbj.qhm.hqbhr.qnlssvn</v>
      </c>
      <c r="F98" s="9">
        <f t="shared" si="1"/>
        <v>0</v>
      </c>
      <c r="G98" s="8" t="str">
        <f>IFERROR(__xludf.DUMMYFUNCTION("""COMPUTED_VALUE"""),"/.bhtvbj.tbdsml.nqsq.jrvt")</f>
        <v>/.bhtvbj.tbdsml.nqsq.jrvt</v>
      </c>
      <c r="H98" s="9">
        <f t="shared" si="2"/>
        <v>396516</v>
      </c>
      <c r="I98" s="10"/>
      <c r="J98" s="10"/>
    </row>
    <row r="99">
      <c r="A99" s="7" t="s">
        <v>26</v>
      </c>
      <c r="B99" s="8" t="str">
        <f>IFERROR(__xludf.DUMMYFUNCTION("SPLIT(A99,"" "")"),"$")</f>
        <v>$</v>
      </c>
      <c r="C99" s="8" t="str">
        <f>IFERROR(__xludf.DUMMYFUNCTION("""COMPUTED_VALUE"""),"cd")</f>
        <v>cd</v>
      </c>
      <c r="D99" s="9" t="str">
        <f>IFERROR(__xludf.DUMMYFUNCTION("""COMPUTED_VALUE"""),"..")</f>
        <v>..</v>
      </c>
      <c r="E99" s="9" t="str">
        <f>IFERROR(__xludf.DUMMYFUNCTION("IF(C99=""cd"",IF(D99=""/"",""/"",IF(D99="".."",JOIN(""."", ARRAY_CONSTRAIN(SPLIT(E98,"".""), 1, COLUMNS(SPLIT(E98,"".""))-1)), E98&amp;"".""&amp;D99)),E98)"),"/.bhtvbj.qhm.hqbhr")</f>
        <v>/.bhtvbj.qhm.hqbhr</v>
      </c>
      <c r="F99" s="9">
        <f t="shared" si="1"/>
        <v>0</v>
      </c>
      <c r="G99" s="8" t="str">
        <f>IFERROR(__xludf.DUMMYFUNCTION("""COMPUTED_VALUE"""),"/.bhtvbj.tbdsml.nqsq.nsgbjwbt")</f>
        <v>/.bhtvbj.tbdsml.nqsq.nsgbjwbt</v>
      </c>
      <c r="H99" s="9">
        <f t="shared" si="2"/>
        <v>32810</v>
      </c>
      <c r="I99" s="10"/>
      <c r="J99" s="10"/>
    </row>
    <row r="100">
      <c r="A100" s="7" t="s">
        <v>76</v>
      </c>
      <c r="B100" s="8" t="str">
        <f>IFERROR(__xludf.DUMMYFUNCTION("SPLIT(A100,"" "")"),"$")</f>
        <v>$</v>
      </c>
      <c r="C100" s="8" t="str">
        <f>IFERROR(__xludf.DUMMYFUNCTION("""COMPUTED_VALUE"""),"cd")</f>
        <v>cd</v>
      </c>
      <c r="D100" s="9" t="str">
        <f>IFERROR(__xludf.DUMMYFUNCTION("""COMPUTED_VALUE"""),"vvbgt")</f>
        <v>vvbgt</v>
      </c>
      <c r="E100" s="9" t="str">
        <f>IFERROR(__xludf.DUMMYFUNCTION("IF(C100=""cd"",IF(D100=""/"",""/"",IF(D100="".."",JOIN(""."", ARRAY_CONSTRAIN(SPLIT(E99,"".""), 1, COLUMNS(SPLIT(E99,"".""))-1)), E99&amp;"".""&amp;D100)),E99)"),"/.bhtvbj.qhm.hqbhr.vvbgt")</f>
        <v>/.bhtvbj.qhm.hqbhr.vvbgt</v>
      </c>
      <c r="F100" s="9">
        <f t="shared" si="1"/>
        <v>0</v>
      </c>
      <c r="G100" s="8" t="str">
        <f>IFERROR(__xludf.DUMMYFUNCTION("""COMPUTED_VALUE"""),"/.bhtvbj.tbdsml.nqsq.qcz")</f>
        <v>/.bhtvbj.tbdsml.nqsq.qcz</v>
      </c>
      <c r="H100" s="9">
        <f t="shared" si="2"/>
        <v>9544679</v>
      </c>
      <c r="I100" s="10"/>
      <c r="J100" s="10"/>
    </row>
    <row r="101">
      <c r="A101" s="7" t="s">
        <v>9</v>
      </c>
      <c r="B101" s="8" t="str">
        <f>IFERROR(__xludf.DUMMYFUNCTION("SPLIT(A101,"" "")"),"$")</f>
        <v>$</v>
      </c>
      <c r="C101" s="8" t="str">
        <f>IFERROR(__xludf.DUMMYFUNCTION("""COMPUTED_VALUE"""),"ls")</f>
        <v>ls</v>
      </c>
      <c r="D101" s="9"/>
      <c r="E101" s="9" t="str">
        <f>IFERROR(__xludf.DUMMYFUNCTION("IF(C101=""cd"",IF(D101=""/"",""/"",IF(D101="".."",JOIN(""."", ARRAY_CONSTRAIN(SPLIT(E100,"".""), 1, COLUMNS(SPLIT(E100,"".""))-1)), E100&amp;"".""&amp;D101)),E100)"),"/.bhtvbj.qhm.hqbhr.vvbgt")</f>
        <v>/.bhtvbj.qhm.hqbhr.vvbgt</v>
      </c>
      <c r="F101" s="9">
        <f t="shared" si="1"/>
        <v>0</v>
      </c>
      <c r="G101" s="8" t="str">
        <f>IFERROR(__xludf.DUMMYFUNCTION("""COMPUTED_VALUE"""),"/.bhtvbj.tbdsml.nqsq.qcz.bjbsl")</f>
        <v>/.bhtvbj.tbdsml.nqsq.qcz.bjbsl</v>
      </c>
      <c r="H101" s="9">
        <f t="shared" si="2"/>
        <v>1312</v>
      </c>
      <c r="I101" s="10"/>
      <c r="J101" s="10"/>
    </row>
    <row r="102">
      <c r="A102" s="7" t="s">
        <v>77</v>
      </c>
      <c r="B102" s="8">
        <f>IFERROR(__xludf.DUMMYFUNCTION("SPLIT(A102,"" "")"),288775.0)</f>
        <v>288775</v>
      </c>
      <c r="C102" s="8" t="str">
        <f>IFERROR(__xludf.DUMMYFUNCTION("""COMPUTED_VALUE"""),"cpsmvwq")</f>
        <v>cpsmvwq</v>
      </c>
      <c r="D102" s="9"/>
      <c r="E102" s="9" t="str">
        <f>IFERROR(__xludf.DUMMYFUNCTION("IF(C102=""cd"",IF(D102=""/"",""/"",IF(D102="".."",JOIN(""."", ARRAY_CONSTRAIN(SPLIT(E101,"".""), 1, COLUMNS(SPLIT(E101,"".""))-1)), E101&amp;"".""&amp;D102)),E101)"),"/.bhtvbj.qhm.hqbhr.vvbgt")</f>
        <v>/.bhtvbj.qhm.hqbhr.vvbgt</v>
      </c>
      <c r="F102" s="9">
        <f t="shared" si="1"/>
        <v>288775</v>
      </c>
      <c r="G102" s="8" t="str">
        <f>IFERROR(__xludf.DUMMYFUNCTION("""COMPUTED_VALUE"""),"/.bhtvbj.tbdsml.nqsq.qcz.brvgznjr")</f>
        <v>/.bhtvbj.tbdsml.nqsq.qcz.brvgznjr</v>
      </c>
      <c r="H102" s="9">
        <f t="shared" si="2"/>
        <v>98988</v>
      </c>
      <c r="I102" s="10"/>
      <c r="J102" s="10"/>
    </row>
    <row r="103">
      <c r="A103" s="7" t="s">
        <v>78</v>
      </c>
      <c r="B103" s="8" t="str">
        <f>IFERROR(__xludf.DUMMYFUNCTION("SPLIT(A103,"" "")"),"dir")</f>
        <v>dir</v>
      </c>
      <c r="C103" s="8" t="str">
        <f>IFERROR(__xludf.DUMMYFUNCTION("""COMPUTED_VALUE"""),"fbfddwqz")</f>
        <v>fbfddwqz</v>
      </c>
      <c r="D103" s="9"/>
      <c r="E103" s="9" t="str">
        <f>IFERROR(__xludf.DUMMYFUNCTION("IF(C103=""cd"",IF(D103=""/"",""/"",IF(D103="".."",JOIN(""."", ARRAY_CONSTRAIN(SPLIT(E102,"".""), 1, COLUMNS(SPLIT(E102,"".""))-1)), E102&amp;"".""&amp;D103)),E102)"),"/.bhtvbj.qhm.hqbhr.vvbgt")</f>
        <v>/.bhtvbj.qhm.hqbhr.vvbgt</v>
      </c>
      <c r="F103" s="9">
        <f t="shared" si="1"/>
        <v>0</v>
      </c>
      <c r="G103" s="8" t="str">
        <f>IFERROR(__xludf.DUMMYFUNCTION("""COMPUTED_VALUE"""),"/.bhtvbj.tbdsml.nqsq.qcz.gbfhz")</f>
        <v>/.bhtvbj.tbdsml.nqsq.qcz.gbfhz</v>
      </c>
      <c r="H103" s="9">
        <f t="shared" si="2"/>
        <v>596009</v>
      </c>
      <c r="I103" s="10"/>
      <c r="J103" s="10"/>
    </row>
    <row r="104">
      <c r="A104" s="7" t="s">
        <v>79</v>
      </c>
      <c r="B104" s="8">
        <f>IFERROR(__xludf.DUMMYFUNCTION("SPLIT(A104,"" "")"),81857.0)</f>
        <v>81857</v>
      </c>
      <c r="C104" s="8" t="str">
        <f>IFERROR(__xludf.DUMMYFUNCTION("""COMPUTED_VALUE"""),"jcpj.wpf")</f>
        <v>jcpj.wpf</v>
      </c>
      <c r="D104" s="9"/>
      <c r="E104" s="9" t="str">
        <f>IFERROR(__xludf.DUMMYFUNCTION("IF(C104=""cd"",IF(D104=""/"",""/"",IF(D104="".."",JOIN(""."", ARRAY_CONSTRAIN(SPLIT(E103,"".""), 1, COLUMNS(SPLIT(E103,"".""))-1)), E103&amp;"".""&amp;D104)),E103)"),"/.bhtvbj.qhm.hqbhr.vvbgt")</f>
        <v>/.bhtvbj.qhm.hqbhr.vvbgt</v>
      </c>
      <c r="F104" s="9">
        <f t="shared" si="1"/>
        <v>81857</v>
      </c>
      <c r="G104" s="8" t="str">
        <f>IFERROR(__xludf.DUMMYFUNCTION("""COMPUTED_VALUE"""),"/.bhtvbj.tbdsml.nqsq.qcz.gbfhz.qrzd")</f>
        <v>/.bhtvbj.tbdsml.nqsq.qcz.gbfhz.qrzd</v>
      </c>
      <c r="H104" s="9">
        <f t="shared" si="2"/>
        <v>231108</v>
      </c>
      <c r="I104" s="10"/>
      <c r="J104" s="10"/>
    </row>
    <row r="105">
      <c r="A105" s="7" t="s">
        <v>80</v>
      </c>
      <c r="B105" s="8" t="str">
        <f>IFERROR(__xludf.DUMMYFUNCTION("SPLIT(A105,"" "")"),"dir")</f>
        <v>dir</v>
      </c>
      <c r="C105" s="8" t="str">
        <f>IFERROR(__xludf.DUMMYFUNCTION("""COMPUTED_VALUE"""),"nwjps")</f>
        <v>nwjps</v>
      </c>
      <c r="D105" s="9"/>
      <c r="E105" s="9" t="str">
        <f>IFERROR(__xludf.DUMMYFUNCTION("IF(C105=""cd"",IF(D105=""/"",""/"",IF(D105="".."",JOIN(""."", ARRAY_CONSTRAIN(SPLIT(E104,"".""), 1, COLUMNS(SPLIT(E104,"".""))-1)), E104&amp;"".""&amp;D105)),E104)"),"/.bhtvbj.qhm.hqbhr.vvbgt")</f>
        <v>/.bhtvbj.qhm.hqbhr.vvbgt</v>
      </c>
      <c r="F105" s="9">
        <f t="shared" si="1"/>
        <v>0</v>
      </c>
      <c r="G105" s="8" t="str">
        <f>IFERROR(__xludf.DUMMYFUNCTION("""COMPUTED_VALUE"""),"/.bhtvbj.tbdsml.nqsq.qcz.ngmqbc")</f>
        <v>/.bhtvbj.tbdsml.nqsq.qcz.ngmqbc</v>
      </c>
      <c r="H105" s="9">
        <f t="shared" si="2"/>
        <v>253197</v>
      </c>
      <c r="I105" s="10"/>
      <c r="J105" s="10"/>
    </row>
    <row r="106">
      <c r="A106" s="7" t="s">
        <v>81</v>
      </c>
      <c r="B106" s="8">
        <f>IFERROR(__xludf.DUMMYFUNCTION("SPLIT(A106,"" "")"),49905.0)</f>
        <v>49905</v>
      </c>
      <c r="C106" s="8" t="str">
        <f>IFERROR(__xludf.DUMMYFUNCTION("""COMPUTED_VALUE"""),"tlrlbg.mgz")</f>
        <v>tlrlbg.mgz</v>
      </c>
      <c r="D106" s="9"/>
      <c r="E106" s="9" t="str">
        <f>IFERROR(__xludf.DUMMYFUNCTION("IF(C106=""cd"",IF(D106=""/"",""/"",IF(D106="".."",JOIN(""."", ARRAY_CONSTRAIN(SPLIT(E105,"".""), 1, COLUMNS(SPLIT(E105,"".""))-1)), E105&amp;"".""&amp;D106)),E105)"),"/.bhtvbj.qhm.hqbhr.vvbgt")</f>
        <v>/.bhtvbj.qhm.hqbhr.vvbgt</v>
      </c>
      <c r="F106" s="9">
        <f t="shared" si="1"/>
        <v>49905</v>
      </c>
      <c r="G106" s="8" t="str">
        <f>IFERROR(__xludf.DUMMYFUNCTION("""COMPUTED_VALUE"""),"/.bhtvbj.tbdsml.nqsq.qcz.ngmqbc.cpjvd")</f>
        <v>/.bhtvbj.tbdsml.nqsq.qcz.ngmqbc.cpjvd</v>
      </c>
      <c r="H106" s="9">
        <f t="shared" si="2"/>
        <v>204557</v>
      </c>
      <c r="I106" s="10"/>
      <c r="J106" s="10"/>
    </row>
    <row r="107">
      <c r="A107" s="7" t="s">
        <v>82</v>
      </c>
      <c r="B107" s="8">
        <f>IFERROR(__xludf.DUMMYFUNCTION("SPLIT(A107,"" "")"),64870.0)</f>
        <v>64870</v>
      </c>
      <c r="C107" s="8" t="str">
        <f>IFERROR(__xludf.DUMMYFUNCTION("""COMPUTED_VALUE"""),"wdcsgg.cjt")</f>
        <v>wdcsgg.cjt</v>
      </c>
      <c r="D107" s="9"/>
      <c r="E107" s="9" t="str">
        <f>IFERROR(__xludf.DUMMYFUNCTION("IF(C107=""cd"",IF(D107=""/"",""/"",IF(D107="".."",JOIN(""."", ARRAY_CONSTRAIN(SPLIT(E106,"".""), 1, COLUMNS(SPLIT(E106,"".""))-1)), E106&amp;"".""&amp;D107)),E106)"),"/.bhtvbj.qhm.hqbhr.vvbgt")</f>
        <v>/.bhtvbj.qhm.hqbhr.vvbgt</v>
      </c>
      <c r="F107" s="9">
        <f t="shared" si="1"/>
        <v>64870</v>
      </c>
      <c r="G107" s="8" t="str">
        <f>IFERROR(__xludf.DUMMYFUNCTION("""COMPUTED_VALUE"""),"/.bhtvbj.tbdsml.nqsq.qcz.ngmqbc.cpjvd.ngmqbc")</f>
        <v>/.bhtvbj.tbdsml.nqsq.qcz.ngmqbc.cpjvd.ngmqbc</v>
      </c>
      <c r="H107" s="9">
        <f t="shared" si="2"/>
        <v>62008</v>
      </c>
      <c r="I107" s="10"/>
      <c r="J107" s="10"/>
    </row>
    <row r="108">
      <c r="A108" s="7" t="s">
        <v>83</v>
      </c>
      <c r="B108" s="8">
        <f>IFERROR(__xludf.DUMMYFUNCTION("SPLIT(A108,"" "")"),131013.0)</f>
        <v>131013</v>
      </c>
      <c r="C108" s="8" t="str">
        <f>IFERROR(__xludf.DUMMYFUNCTION("""COMPUTED_VALUE"""),"zbc.rhl")</f>
        <v>zbc.rhl</v>
      </c>
      <c r="D108" s="9"/>
      <c r="E108" s="9" t="str">
        <f>IFERROR(__xludf.DUMMYFUNCTION("IF(C108=""cd"",IF(D108=""/"",""/"",IF(D108="".."",JOIN(""."", ARRAY_CONSTRAIN(SPLIT(E107,"".""), 1, COLUMNS(SPLIT(E107,"".""))-1)), E107&amp;"".""&amp;D108)),E107)"),"/.bhtvbj.qhm.hqbhr.vvbgt")</f>
        <v>/.bhtvbj.qhm.hqbhr.vvbgt</v>
      </c>
      <c r="F108" s="9">
        <f t="shared" si="1"/>
        <v>131013</v>
      </c>
      <c r="G108" s="8" t="str">
        <f>IFERROR(__xludf.DUMMYFUNCTION("""COMPUTED_VALUE"""),"/.bhtvbj.tbdsml.nqsq.qcz.ngmqbc.vrbfcwc")</f>
        <v>/.bhtvbj.tbdsml.nqsq.qcz.ngmqbc.vrbfcwc</v>
      </c>
      <c r="H108" s="9">
        <f t="shared" si="2"/>
        <v>48640</v>
      </c>
      <c r="I108" s="10"/>
      <c r="J108" s="10"/>
    </row>
    <row r="109">
      <c r="A109" s="7" t="s">
        <v>84</v>
      </c>
      <c r="B109" s="8" t="str">
        <f>IFERROR(__xludf.DUMMYFUNCTION("SPLIT(A109,"" "")"),"$")</f>
        <v>$</v>
      </c>
      <c r="C109" s="8" t="str">
        <f>IFERROR(__xludf.DUMMYFUNCTION("""COMPUTED_VALUE"""),"cd")</f>
        <v>cd</v>
      </c>
      <c r="D109" s="9" t="str">
        <f>IFERROR(__xludf.DUMMYFUNCTION("""COMPUTED_VALUE"""),"fbfddwqz")</f>
        <v>fbfddwqz</v>
      </c>
      <c r="E109" s="9" t="str">
        <f>IFERROR(__xludf.DUMMYFUNCTION("IF(C109=""cd"",IF(D109=""/"",""/"",IF(D109="".."",JOIN(""."", ARRAY_CONSTRAIN(SPLIT(E108,"".""), 1, COLUMNS(SPLIT(E108,"".""))-1)), E108&amp;"".""&amp;D109)),E108)"),"/.bhtvbj.qhm.hqbhr.vvbgt.fbfddwqz")</f>
        <v>/.bhtvbj.qhm.hqbhr.vvbgt.fbfddwqz</v>
      </c>
      <c r="F109" s="9">
        <f t="shared" si="1"/>
        <v>0</v>
      </c>
      <c r="G109" s="8" t="str">
        <f>IFERROR(__xludf.DUMMYFUNCTION("""COMPUTED_VALUE"""),"/.bhtvbj.tbdsml.nqsq.qcz.ngmqbc.vrbfcwc.czj")</f>
        <v>/.bhtvbj.tbdsml.nqsq.qcz.ngmqbc.vrbfcwc.czj</v>
      </c>
      <c r="H109" s="9">
        <f t="shared" si="2"/>
        <v>48640</v>
      </c>
      <c r="I109" s="10"/>
      <c r="J109" s="10"/>
    </row>
    <row r="110">
      <c r="A110" s="7" t="s">
        <v>9</v>
      </c>
      <c r="B110" s="8" t="str">
        <f>IFERROR(__xludf.DUMMYFUNCTION("SPLIT(A110,"" "")"),"$")</f>
        <v>$</v>
      </c>
      <c r="C110" s="8" t="str">
        <f>IFERROR(__xludf.DUMMYFUNCTION("""COMPUTED_VALUE"""),"ls")</f>
        <v>ls</v>
      </c>
      <c r="D110" s="9"/>
      <c r="E110" s="9" t="str">
        <f>IFERROR(__xludf.DUMMYFUNCTION("IF(C110=""cd"",IF(D110=""/"",""/"",IF(D110="".."",JOIN(""."", ARRAY_CONSTRAIN(SPLIT(E109,"".""), 1, COLUMNS(SPLIT(E109,"".""))-1)), E109&amp;"".""&amp;D110)),E109)"),"/.bhtvbj.qhm.hqbhr.vvbgt.fbfddwqz")</f>
        <v>/.bhtvbj.qhm.hqbhr.vvbgt.fbfddwqz</v>
      </c>
      <c r="F110" s="9">
        <f t="shared" si="1"/>
        <v>0</v>
      </c>
      <c r="G110" s="8" t="str">
        <f>IFERROR(__xludf.DUMMYFUNCTION("""COMPUTED_VALUE"""),"/.bhtvbj.tbdsml.nqsq.qcz.rdzsz")</f>
        <v>/.bhtvbj.tbdsml.nqsq.qcz.rdzsz</v>
      </c>
      <c r="H110" s="9">
        <f t="shared" si="2"/>
        <v>8137292</v>
      </c>
      <c r="I110" s="10"/>
      <c r="J110" s="10"/>
    </row>
    <row r="111">
      <c r="A111" s="7" t="s">
        <v>85</v>
      </c>
      <c r="B111" s="8">
        <f>IFERROR(__xludf.DUMMYFUNCTION("SPLIT(A111,"" "")"),100619.0)</f>
        <v>100619</v>
      </c>
      <c r="C111" s="8" t="str">
        <f>IFERROR(__xludf.DUMMYFUNCTION("""COMPUTED_VALUE"""),"wdcsgg.cjt")</f>
        <v>wdcsgg.cjt</v>
      </c>
      <c r="D111" s="9"/>
      <c r="E111" s="9" t="str">
        <f>IFERROR(__xludf.DUMMYFUNCTION("IF(C111=""cd"",IF(D111=""/"",""/"",IF(D111="".."",JOIN(""."", ARRAY_CONSTRAIN(SPLIT(E110,"".""), 1, COLUMNS(SPLIT(E110,"".""))-1)), E110&amp;"".""&amp;D111)),E110)"),"/.bhtvbj.qhm.hqbhr.vvbgt.fbfddwqz")</f>
        <v>/.bhtvbj.qhm.hqbhr.vvbgt.fbfddwqz</v>
      </c>
      <c r="F111" s="9">
        <f t="shared" si="1"/>
        <v>100619</v>
      </c>
      <c r="G111" s="8" t="str">
        <f>IFERROR(__xludf.DUMMYFUNCTION("""COMPUTED_VALUE"""),"/.bhtvbj.tbdsml.nqsq.qcz.rdzsz.czvcf")</f>
        <v>/.bhtvbj.tbdsml.nqsq.qcz.rdzsz.czvcf</v>
      </c>
      <c r="H111" s="9">
        <f t="shared" si="2"/>
        <v>2809111</v>
      </c>
      <c r="I111" s="10"/>
      <c r="J111" s="10"/>
    </row>
    <row r="112">
      <c r="A112" s="7" t="s">
        <v>26</v>
      </c>
      <c r="B112" s="8" t="str">
        <f>IFERROR(__xludf.DUMMYFUNCTION("SPLIT(A112,"" "")"),"$")</f>
        <v>$</v>
      </c>
      <c r="C112" s="8" t="str">
        <f>IFERROR(__xludf.DUMMYFUNCTION("""COMPUTED_VALUE"""),"cd")</f>
        <v>cd</v>
      </c>
      <c r="D112" s="9" t="str">
        <f>IFERROR(__xludf.DUMMYFUNCTION("""COMPUTED_VALUE"""),"..")</f>
        <v>..</v>
      </c>
      <c r="E112" s="9" t="str">
        <f>IFERROR(__xludf.DUMMYFUNCTION("IF(C112=""cd"",IF(D112=""/"",""/"",IF(D112="".."",JOIN(""."", ARRAY_CONSTRAIN(SPLIT(E111,"".""), 1, COLUMNS(SPLIT(E111,"".""))-1)), E111&amp;"".""&amp;D112)),E111)"),"/.bhtvbj.qhm.hqbhr.vvbgt")</f>
        <v>/.bhtvbj.qhm.hqbhr.vvbgt</v>
      </c>
      <c r="F112" s="9">
        <f t="shared" si="1"/>
        <v>0</v>
      </c>
      <c r="G112" s="8" t="str">
        <f>IFERROR(__xludf.DUMMYFUNCTION("""COMPUTED_VALUE"""),"/.bhtvbj.tbdsml.nqsq.qcz.rdzsz.czvcf.fqjrb")</f>
        <v>/.bhtvbj.tbdsml.nqsq.qcz.rdzsz.czvcf.fqjrb</v>
      </c>
      <c r="H112" s="9">
        <f t="shared" si="2"/>
        <v>710674</v>
      </c>
      <c r="I112" s="10"/>
      <c r="J112" s="10"/>
    </row>
    <row r="113">
      <c r="A113" s="7" t="s">
        <v>86</v>
      </c>
      <c r="B113" s="8" t="str">
        <f>IFERROR(__xludf.DUMMYFUNCTION("SPLIT(A113,"" "")"),"$")</f>
        <v>$</v>
      </c>
      <c r="C113" s="8" t="str">
        <f>IFERROR(__xludf.DUMMYFUNCTION("""COMPUTED_VALUE"""),"cd")</f>
        <v>cd</v>
      </c>
      <c r="D113" s="9" t="str">
        <f>IFERROR(__xludf.DUMMYFUNCTION("""COMPUTED_VALUE"""),"nwjps")</f>
        <v>nwjps</v>
      </c>
      <c r="E113" s="9" t="str">
        <f>IFERROR(__xludf.DUMMYFUNCTION("IF(C113=""cd"",IF(D113=""/"",""/"",IF(D113="".."",JOIN(""."", ARRAY_CONSTRAIN(SPLIT(E112,"".""), 1, COLUMNS(SPLIT(E112,"".""))-1)), E112&amp;"".""&amp;D113)),E112)"),"/.bhtvbj.qhm.hqbhr.vvbgt.nwjps")</f>
        <v>/.bhtvbj.qhm.hqbhr.vvbgt.nwjps</v>
      </c>
      <c r="F113" s="9">
        <f t="shared" si="1"/>
        <v>0</v>
      </c>
      <c r="G113" s="8" t="str">
        <f>IFERROR(__xludf.DUMMYFUNCTION("""COMPUTED_VALUE"""),"/.bhtvbj.tbdsml.nqsq.qcz.rdzsz.czvcf.fqjrb.fpspthg")</f>
        <v>/.bhtvbj.tbdsml.nqsq.qcz.rdzsz.czvcf.fqjrb.fpspthg</v>
      </c>
      <c r="H113" s="9">
        <f t="shared" si="2"/>
        <v>280707</v>
      </c>
      <c r="I113" s="10"/>
      <c r="J113" s="10"/>
    </row>
    <row r="114">
      <c r="A114" s="7" t="s">
        <v>9</v>
      </c>
      <c r="B114" s="8" t="str">
        <f>IFERROR(__xludf.DUMMYFUNCTION("SPLIT(A114,"" "")"),"$")</f>
        <v>$</v>
      </c>
      <c r="C114" s="8" t="str">
        <f>IFERROR(__xludf.DUMMYFUNCTION("""COMPUTED_VALUE"""),"ls")</f>
        <v>ls</v>
      </c>
      <c r="D114" s="9"/>
      <c r="E114" s="9" t="str">
        <f>IFERROR(__xludf.DUMMYFUNCTION("IF(C114=""cd"",IF(D114=""/"",""/"",IF(D114="".."",JOIN(""."", ARRAY_CONSTRAIN(SPLIT(E113,"".""), 1, COLUMNS(SPLIT(E113,"".""))-1)), E113&amp;"".""&amp;D114)),E113)"),"/.bhtvbj.qhm.hqbhr.vvbgt.nwjps")</f>
        <v>/.bhtvbj.qhm.hqbhr.vvbgt.nwjps</v>
      </c>
      <c r="F114" s="9">
        <f t="shared" si="1"/>
        <v>0</v>
      </c>
      <c r="G114" s="8" t="str">
        <f>IFERROR(__xludf.DUMMYFUNCTION("""COMPUTED_VALUE"""),"/.bhtvbj.tbdsml.nqsq.qcz.rdzsz.czvcf.fqjrb.hdmtsv")</f>
        <v>/.bhtvbj.tbdsml.nqsq.qcz.rdzsz.czvcf.fqjrb.hdmtsv</v>
      </c>
      <c r="H114" s="9">
        <f t="shared" si="2"/>
        <v>175791</v>
      </c>
      <c r="I114" s="10"/>
      <c r="J114" s="10"/>
    </row>
    <row r="115">
      <c r="A115" s="7" t="s">
        <v>87</v>
      </c>
      <c r="B115" s="8">
        <f>IFERROR(__xludf.DUMMYFUNCTION("SPLIT(A115,"" "")"),96526.0)</f>
        <v>96526</v>
      </c>
      <c r="C115" s="8" t="str">
        <f>IFERROR(__xludf.DUMMYFUNCTION("""COMPUTED_VALUE"""),"cjrvb.tdv")</f>
        <v>cjrvb.tdv</v>
      </c>
      <c r="D115" s="9"/>
      <c r="E115" s="9" t="str">
        <f>IFERROR(__xludf.DUMMYFUNCTION("IF(C115=""cd"",IF(D115=""/"",""/"",IF(D115="".."",JOIN(""."", ARRAY_CONSTRAIN(SPLIT(E114,"".""), 1, COLUMNS(SPLIT(E114,"".""))-1)), E114&amp;"".""&amp;D115)),E114)"),"/.bhtvbj.qhm.hqbhr.vvbgt.nwjps")</f>
        <v>/.bhtvbj.qhm.hqbhr.vvbgt.nwjps</v>
      </c>
      <c r="F115" s="9">
        <f t="shared" si="1"/>
        <v>96526</v>
      </c>
      <c r="G115" s="8" t="str">
        <f>IFERROR(__xludf.DUMMYFUNCTION("""COMPUTED_VALUE"""),"/.bhtvbj.tbdsml.nqsq.qcz.rdzsz.czvcf.fqjrb.rdzsz")</f>
        <v>/.bhtvbj.tbdsml.nqsq.qcz.rdzsz.czvcf.fqjrb.rdzsz</v>
      </c>
      <c r="H115" s="9">
        <f t="shared" si="2"/>
        <v>36159</v>
      </c>
      <c r="I115" s="10"/>
      <c r="J115" s="10"/>
    </row>
    <row r="116">
      <c r="A116" s="7" t="s">
        <v>26</v>
      </c>
      <c r="B116" s="8" t="str">
        <f>IFERROR(__xludf.DUMMYFUNCTION("SPLIT(A116,"" "")"),"$")</f>
        <v>$</v>
      </c>
      <c r="C116" s="8" t="str">
        <f>IFERROR(__xludf.DUMMYFUNCTION("""COMPUTED_VALUE"""),"cd")</f>
        <v>cd</v>
      </c>
      <c r="D116" s="9" t="str">
        <f>IFERROR(__xludf.DUMMYFUNCTION("""COMPUTED_VALUE"""),"..")</f>
        <v>..</v>
      </c>
      <c r="E116" s="9" t="str">
        <f>IFERROR(__xludf.DUMMYFUNCTION("IF(C116=""cd"",IF(D116=""/"",""/"",IF(D116="".."",JOIN(""."", ARRAY_CONSTRAIN(SPLIT(E115,"".""), 1, COLUMNS(SPLIT(E115,"".""))-1)), E115&amp;"".""&amp;D116)),E115)"),"/.bhtvbj.qhm.hqbhr.vvbgt")</f>
        <v>/.bhtvbj.qhm.hqbhr.vvbgt</v>
      </c>
      <c r="F116" s="9">
        <f t="shared" si="1"/>
        <v>0</v>
      </c>
      <c r="G116" s="8" t="str">
        <f>IFERROR(__xludf.DUMMYFUNCTION("""COMPUTED_VALUE"""),"/.bhtvbj.tbdsml.nqsq.qcz.rdzsz.czvcf.jbtgpl")</f>
        <v>/.bhtvbj.tbdsml.nqsq.qcz.rdzsz.czvcf.jbtgpl</v>
      </c>
      <c r="H116" s="9">
        <f t="shared" si="2"/>
        <v>279150</v>
      </c>
      <c r="I116" s="10"/>
      <c r="J116" s="10"/>
    </row>
    <row r="117">
      <c r="A117" s="7" t="s">
        <v>26</v>
      </c>
      <c r="B117" s="8" t="str">
        <f>IFERROR(__xludf.DUMMYFUNCTION("SPLIT(A117,"" "")"),"$")</f>
        <v>$</v>
      </c>
      <c r="C117" s="8" t="str">
        <f>IFERROR(__xludf.DUMMYFUNCTION("""COMPUTED_VALUE"""),"cd")</f>
        <v>cd</v>
      </c>
      <c r="D117" s="9" t="str">
        <f>IFERROR(__xludf.DUMMYFUNCTION("""COMPUTED_VALUE"""),"..")</f>
        <v>..</v>
      </c>
      <c r="E117" s="9" t="str">
        <f>IFERROR(__xludf.DUMMYFUNCTION("IF(C117=""cd"",IF(D117=""/"",""/"",IF(D117="".."",JOIN(""."", ARRAY_CONSTRAIN(SPLIT(E116,"".""), 1, COLUMNS(SPLIT(E116,"".""))-1)), E116&amp;"".""&amp;D117)),E116)"),"/.bhtvbj.qhm.hqbhr")</f>
        <v>/.bhtvbj.qhm.hqbhr</v>
      </c>
      <c r="F117" s="9">
        <f t="shared" si="1"/>
        <v>0</v>
      </c>
      <c r="G117" s="8" t="str">
        <f>IFERROR(__xludf.DUMMYFUNCTION("""COMPUTED_VALUE"""),"/.bhtvbj.tbdsml.nqsq.qcz.rdzsz.czvcf.jstzjf")</f>
        <v>/.bhtvbj.tbdsml.nqsq.qcz.rdzsz.czvcf.jstzjf</v>
      </c>
      <c r="H117" s="9">
        <f t="shared" si="2"/>
        <v>1013913</v>
      </c>
      <c r="I117" s="10"/>
      <c r="J117" s="10"/>
    </row>
    <row r="118">
      <c r="A118" s="7" t="s">
        <v>88</v>
      </c>
      <c r="B118" s="8" t="str">
        <f>IFERROR(__xludf.DUMMYFUNCTION("SPLIT(A118,"" "")"),"$")</f>
        <v>$</v>
      </c>
      <c r="C118" s="8" t="str">
        <f>IFERROR(__xludf.DUMMYFUNCTION("""COMPUTED_VALUE"""),"cd")</f>
        <v>cd</v>
      </c>
      <c r="D118" s="9" t="str">
        <f>IFERROR(__xludf.DUMMYFUNCTION("""COMPUTED_VALUE"""),"wwzwqqh")</f>
        <v>wwzwqqh</v>
      </c>
      <c r="E118" s="9" t="str">
        <f>IFERROR(__xludf.DUMMYFUNCTION("IF(C118=""cd"",IF(D118=""/"",""/"",IF(D118="".."",JOIN(""."", ARRAY_CONSTRAIN(SPLIT(E117,"".""), 1, COLUMNS(SPLIT(E117,"".""))-1)), E117&amp;"".""&amp;D118)),E117)"),"/.bhtvbj.qhm.hqbhr.wwzwqqh")</f>
        <v>/.bhtvbj.qhm.hqbhr.wwzwqqh</v>
      </c>
      <c r="F118" s="9">
        <f t="shared" si="1"/>
        <v>0</v>
      </c>
      <c r="G118" s="8" t="str">
        <f>IFERROR(__xludf.DUMMYFUNCTION("""COMPUTED_VALUE"""),"/.bhtvbj.tbdsml.nqsq.qcz.rdzsz.czvcf.jstzjf.gngbnq")</f>
        <v>/.bhtvbj.tbdsml.nqsq.qcz.rdzsz.czvcf.jstzjf.gngbnq</v>
      </c>
      <c r="H118" s="9">
        <f t="shared" si="2"/>
        <v>536194</v>
      </c>
      <c r="I118" s="10"/>
      <c r="J118" s="10"/>
    </row>
    <row r="119">
      <c r="A119" s="7" t="s">
        <v>9</v>
      </c>
      <c r="B119" s="8" t="str">
        <f>IFERROR(__xludf.DUMMYFUNCTION("SPLIT(A119,"" "")"),"$")</f>
        <v>$</v>
      </c>
      <c r="C119" s="8" t="str">
        <f>IFERROR(__xludf.DUMMYFUNCTION("""COMPUTED_VALUE"""),"ls")</f>
        <v>ls</v>
      </c>
      <c r="D119" s="9"/>
      <c r="E119" s="9" t="str">
        <f>IFERROR(__xludf.DUMMYFUNCTION("IF(C119=""cd"",IF(D119=""/"",""/"",IF(D119="".."",JOIN(""."", ARRAY_CONSTRAIN(SPLIT(E118,"".""), 1, COLUMNS(SPLIT(E118,"".""))-1)), E118&amp;"".""&amp;D119)),E118)"),"/.bhtvbj.qhm.hqbhr.wwzwqqh")</f>
        <v>/.bhtvbj.qhm.hqbhr.wwzwqqh</v>
      </c>
      <c r="F119" s="9">
        <f t="shared" si="1"/>
        <v>0</v>
      </c>
      <c r="G119" s="8" t="str">
        <f>IFERROR(__xludf.DUMMYFUNCTION("""COMPUTED_VALUE"""),"/.bhtvbj.tbdsml.nqsq.qcz.rdzsz.czvcf.jstzjf.gngbnq.bfvsz")</f>
        <v>/.bhtvbj.tbdsml.nqsq.qcz.rdzsz.czvcf.jstzjf.gngbnq.bfvsz</v>
      </c>
      <c r="H119" s="9">
        <f t="shared" si="2"/>
        <v>283370</v>
      </c>
      <c r="I119" s="10"/>
      <c r="J119" s="10"/>
    </row>
    <row r="120">
      <c r="A120" s="7" t="s">
        <v>28</v>
      </c>
      <c r="B120" s="8" t="str">
        <f>IFERROR(__xludf.DUMMYFUNCTION("SPLIT(A120,"" "")"),"dir")</f>
        <v>dir</v>
      </c>
      <c r="C120" s="8" t="str">
        <f>IFERROR(__xludf.DUMMYFUNCTION("""COMPUTED_VALUE"""),"czvcf")</f>
        <v>czvcf</v>
      </c>
      <c r="D120" s="9"/>
      <c r="E120" s="9" t="str">
        <f>IFERROR(__xludf.DUMMYFUNCTION("IF(C120=""cd"",IF(D120=""/"",""/"",IF(D120="".."",JOIN(""."", ARRAY_CONSTRAIN(SPLIT(E119,"".""), 1, COLUMNS(SPLIT(E119,"".""))-1)), E119&amp;"".""&amp;D120)),E119)"),"/.bhtvbj.qhm.hqbhr.wwzwqqh")</f>
        <v>/.bhtvbj.qhm.hqbhr.wwzwqqh</v>
      </c>
      <c r="F120" s="9">
        <f t="shared" si="1"/>
        <v>0</v>
      </c>
      <c r="G120" s="8" t="str">
        <f>IFERROR(__xludf.DUMMYFUNCTION("""COMPUTED_VALUE"""),"/.bhtvbj.tbdsml.nqsq.qcz.rdzsz.czvcf.jstzjf.gngbnq.pndfrjhz")</f>
        <v>/.bhtvbj.tbdsml.nqsq.qcz.rdzsz.czvcf.jstzjf.gngbnq.pndfrjhz</v>
      </c>
      <c r="H120" s="9">
        <f t="shared" si="2"/>
        <v>252824</v>
      </c>
      <c r="I120" s="10"/>
      <c r="J120" s="10"/>
    </row>
    <row r="121">
      <c r="A121" s="7" t="s">
        <v>34</v>
      </c>
      <c r="B121" s="8" t="str">
        <f>IFERROR(__xludf.DUMMYFUNCTION("SPLIT(A121,"" "")"),"$")</f>
        <v>$</v>
      </c>
      <c r="C121" s="8" t="str">
        <f>IFERROR(__xludf.DUMMYFUNCTION("""COMPUTED_VALUE"""),"cd")</f>
        <v>cd</v>
      </c>
      <c r="D121" s="9" t="str">
        <f>IFERROR(__xludf.DUMMYFUNCTION("""COMPUTED_VALUE"""),"czvcf")</f>
        <v>czvcf</v>
      </c>
      <c r="E121" s="9" t="str">
        <f>IFERROR(__xludf.DUMMYFUNCTION("IF(C121=""cd"",IF(D121=""/"",""/"",IF(D121="".."",JOIN(""."", ARRAY_CONSTRAIN(SPLIT(E120,"".""), 1, COLUMNS(SPLIT(E120,"".""))-1)), E120&amp;"".""&amp;D121)),E120)"),"/.bhtvbj.qhm.hqbhr.wwzwqqh.czvcf")</f>
        <v>/.bhtvbj.qhm.hqbhr.wwzwqqh.czvcf</v>
      </c>
      <c r="F121" s="9">
        <f t="shared" si="1"/>
        <v>0</v>
      </c>
      <c r="G121" s="8" t="str">
        <f>IFERROR(__xludf.DUMMYFUNCTION("""COMPUTED_VALUE"""),"/.bhtvbj.tbdsml.nqsq.qcz.rdzsz.czvcf.jstzjf.pdbdwmc")</f>
        <v>/.bhtvbj.tbdsml.nqsq.qcz.rdzsz.czvcf.jstzjf.pdbdwmc</v>
      </c>
      <c r="H121" s="9">
        <f t="shared" si="2"/>
        <v>422790</v>
      </c>
      <c r="I121" s="10"/>
      <c r="J121" s="10"/>
    </row>
    <row r="122">
      <c r="A122" s="7" t="s">
        <v>9</v>
      </c>
      <c r="B122" s="8" t="str">
        <f>IFERROR(__xludf.DUMMYFUNCTION("SPLIT(A122,"" "")"),"$")</f>
        <v>$</v>
      </c>
      <c r="C122" s="8" t="str">
        <f>IFERROR(__xludf.DUMMYFUNCTION("""COMPUTED_VALUE"""),"ls")</f>
        <v>ls</v>
      </c>
      <c r="D122" s="9"/>
      <c r="E122" s="9" t="str">
        <f>IFERROR(__xludf.DUMMYFUNCTION("IF(C122=""cd"",IF(D122=""/"",""/"",IF(D122="".."",JOIN(""."", ARRAY_CONSTRAIN(SPLIT(E121,"".""), 1, COLUMNS(SPLIT(E121,"".""))-1)), E121&amp;"".""&amp;D122)),E121)"),"/.bhtvbj.qhm.hqbhr.wwzwqqh.czvcf")</f>
        <v>/.bhtvbj.qhm.hqbhr.wwzwqqh.czvcf</v>
      </c>
      <c r="F122" s="9">
        <f t="shared" si="1"/>
        <v>0</v>
      </c>
      <c r="G122" s="8" t="str">
        <f>IFERROR(__xludf.DUMMYFUNCTION("""COMPUTED_VALUE"""),"/.bhtvbj.tbdsml.nqsq.qcz.rdzsz.czvcf.jstzjf.pdbdwmc.nwqgchw")</f>
        <v>/.bhtvbj.tbdsml.nqsq.qcz.rdzsz.czvcf.jstzjf.pdbdwmc.nwqgchw</v>
      </c>
      <c r="H122" s="9">
        <f t="shared" si="2"/>
        <v>62602</v>
      </c>
      <c r="I122" s="10"/>
      <c r="J122" s="10"/>
    </row>
    <row r="123">
      <c r="A123" s="7" t="s">
        <v>89</v>
      </c>
      <c r="B123" s="8">
        <f>IFERROR(__xludf.DUMMYFUNCTION("SPLIT(A123,"" "")"),256121.0)</f>
        <v>256121</v>
      </c>
      <c r="C123" s="8" t="str">
        <f>IFERROR(__xludf.DUMMYFUNCTION("""COMPUTED_VALUE"""),"nrjfpjc.wcg")</f>
        <v>nrjfpjc.wcg</v>
      </c>
      <c r="D123" s="9"/>
      <c r="E123" s="9" t="str">
        <f>IFERROR(__xludf.DUMMYFUNCTION("IF(C123=""cd"",IF(D123=""/"",""/"",IF(D123="".."",JOIN(""."", ARRAY_CONSTRAIN(SPLIT(E122,"".""), 1, COLUMNS(SPLIT(E122,"".""))-1)), E122&amp;"".""&amp;D123)),E122)"),"/.bhtvbj.qhm.hqbhr.wwzwqqh.czvcf")</f>
        <v>/.bhtvbj.qhm.hqbhr.wwzwqqh.czvcf</v>
      </c>
      <c r="F123" s="9">
        <f t="shared" si="1"/>
        <v>256121</v>
      </c>
      <c r="G123" s="8" t="str">
        <f>IFERROR(__xludf.DUMMYFUNCTION("""COMPUTED_VALUE"""),"/.bhtvbj.tbdsml.nqsq.qcz.rdzsz.czvcf.jstzjf.pdbdwmc.nwqgchw.bnfhbvmr")</f>
        <v>/.bhtvbj.tbdsml.nqsq.qcz.rdzsz.czvcf.jstzjf.pdbdwmc.nwqgchw.bnfhbvmr</v>
      </c>
      <c r="H123" s="9">
        <f t="shared" si="2"/>
        <v>62602</v>
      </c>
      <c r="I123" s="10"/>
      <c r="J123" s="10"/>
    </row>
    <row r="124">
      <c r="A124" s="7" t="s">
        <v>26</v>
      </c>
      <c r="B124" s="8" t="str">
        <f>IFERROR(__xludf.DUMMYFUNCTION("SPLIT(A124,"" "")"),"$")</f>
        <v>$</v>
      </c>
      <c r="C124" s="8" t="str">
        <f>IFERROR(__xludf.DUMMYFUNCTION("""COMPUTED_VALUE"""),"cd")</f>
        <v>cd</v>
      </c>
      <c r="D124" s="9" t="str">
        <f>IFERROR(__xludf.DUMMYFUNCTION("""COMPUTED_VALUE"""),"..")</f>
        <v>..</v>
      </c>
      <c r="E124" s="9" t="str">
        <f>IFERROR(__xludf.DUMMYFUNCTION("IF(C124=""cd"",IF(D124=""/"",""/"",IF(D124="".."",JOIN(""."", ARRAY_CONSTRAIN(SPLIT(E123,"".""), 1, COLUMNS(SPLIT(E123,"".""))-1)), E123&amp;"".""&amp;D124)),E123)"),"/.bhtvbj.qhm.hqbhr.wwzwqqh")</f>
        <v>/.bhtvbj.qhm.hqbhr.wwzwqqh</v>
      </c>
      <c r="F124" s="9">
        <f t="shared" si="1"/>
        <v>0</v>
      </c>
      <c r="G124" s="8" t="str">
        <f>IFERROR(__xludf.DUMMYFUNCTION("""COMPUTED_VALUE"""),"/.bhtvbj.tbdsml.nqsq.qcz.rdzsz.czvcf.jstzjf.pdbdwmc.sdmfntl")</f>
        <v>/.bhtvbj.tbdsml.nqsq.qcz.rdzsz.czvcf.jstzjf.pdbdwmc.sdmfntl</v>
      </c>
      <c r="H124" s="9">
        <f t="shared" si="2"/>
        <v>93365</v>
      </c>
      <c r="I124" s="10"/>
      <c r="J124" s="10"/>
    </row>
    <row r="125">
      <c r="A125" s="7" t="s">
        <v>26</v>
      </c>
      <c r="B125" s="8" t="str">
        <f>IFERROR(__xludf.DUMMYFUNCTION("SPLIT(A125,"" "")"),"$")</f>
        <v>$</v>
      </c>
      <c r="C125" s="8" t="str">
        <f>IFERROR(__xludf.DUMMYFUNCTION("""COMPUTED_VALUE"""),"cd")</f>
        <v>cd</v>
      </c>
      <c r="D125" s="9" t="str">
        <f>IFERROR(__xludf.DUMMYFUNCTION("""COMPUTED_VALUE"""),"..")</f>
        <v>..</v>
      </c>
      <c r="E125" s="9" t="str">
        <f>IFERROR(__xludf.DUMMYFUNCTION("IF(C125=""cd"",IF(D125=""/"",""/"",IF(D125="".."",JOIN(""."", ARRAY_CONSTRAIN(SPLIT(E124,"".""), 1, COLUMNS(SPLIT(E124,"".""))-1)), E124&amp;"".""&amp;D125)),E124)"),"/.bhtvbj.qhm.hqbhr")</f>
        <v>/.bhtvbj.qhm.hqbhr</v>
      </c>
      <c r="F125" s="9">
        <f t="shared" si="1"/>
        <v>0</v>
      </c>
      <c r="G125" s="8" t="str">
        <f>IFERROR(__xludf.DUMMYFUNCTION("""COMPUTED_VALUE"""),"/.bhtvbj.tbdsml.nqsq.qcz.rdzsz.czvcf.wczwphjh")</f>
        <v>/.bhtvbj.tbdsml.nqsq.qcz.rdzsz.czvcf.wczwphjh</v>
      </c>
      <c r="H125" s="9">
        <f t="shared" si="2"/>
        <v>164840</v>
      </c>
      <c r="I125" s="10"/>
      <c r="J125" s="10"/>
    </row>
    <row r="126">
      <c r="A126" s="7" t="s">
        <v>26</v>
      </c>
      <c r="B126" s="8" t="str">
        <f>IFERROR(__xludf.DUMMYFUNCTION("SPLIT(A126,"" "")"),"$")</f>
        <v>$</v>
      </c>
      <c r="C126" s="8" t="str">
        <f>IFERROR(__xludf.DUMMYFUNCTION("""COMPUTED_VALUE"""),"cd")</f>
        <v>cd</v>
      </c>
      <c r="D126" s="9" t="str">
        <f>IFERROR(__xludf.DUMMYFUNCTION("""COMPUTED_VALUE"""),"..")</f>
        <v>..</v>
      </c>
      <c r="E126" s="9" t="str">
        <f>IFERROR(__xludf.DUMMYFUNCTION("IF(C126=""cd"",IF(D126=""/"",""/"",IF(D126="".."",JOIN(""."", ARRAY_CONSTRAIN(SPLIT(E125,"".""), 1, COLUMNS(SPLIT(E125,"".""))-1)), E125&amp;"".""&amp;D126)),E125)"),"/.bhtvbj.qhm")</f>
        <v>/.bhtvbj.qhm</v>
      </c>
      <c r="F126" s="9">
        <f t="shared" si="1"/>
        <v>0</v>
      </c>
      <c r="G126" s="8" t="str">
        <f>IFERROR(__xludf.DUMMYFUNCTION("""COMPUTED_VALUE"""),"/.bhtvbj.tbdsml.nqsq.qcz.rdzsz.fmgmgmp")</f>
        <v>/.bhtvbj.tbdsml.nqsq.qcz.rdzsz.fmgmgmp</v>
      </c>
      <c r="H126" s="9">
        <f t="shared" si="2"/>
        <v>1030840</v>
      </c>
      <c r="I126" s="10"/>
      <c r="J126" s="10"/>
    </row>
    <row r="127">
      <c r="A127" s="7" t="s">
        <v>90</v>
      </c>
      <c r="B127" s="8" t="str">
        <f>IFERROR(__xludf.DUMMYFUNCTION("SPLIT(A127,"" "")"),"$")</f>
        <v>$</v>
      </c>
      <c r="C127" s="8" t="str">
        <f>IFERROR(__xludf.DUMMYFUNCTION("""COMPUTED_VALUE"""),"cd")</f>
        <v>cd</v>
      </c>
      <c r="D127" s="9" t="str">
        <f>IFERROR(__xludf.DUMMYFUNCTION("""COMPUTED_VALUE"""),"lvdrr")</f>
        <v>lvdrr</v>
      </c>
      <c r="E127" s="9" t="str">
        <f>IFERROR(__xludf.DUMMYFUNCTION("IF(C127=""cd"",IF(D127=""/"",""/"",IF(D127="".."",JOIN(""."", ARRAY_CONSTRAIN(SPLIT(E126,"".""), 1, COLUMNS(SPLIT(E126,"".""))-1)), E126&amp;"".""&amp;D127)),E126)"),"/.bhtvbj.qhm.lvdrr")</f>
        <v>/.bhtvbj.qhm.lvdrr</v>
      </c>
      <c r="F127" s="9">
        <f t="shared" si="1"/>
        <v>0</v>
      </c>
      <c r="G127" s="8" t="str">
        <f>IFERROR(__xludf.DUMMYFUNCTION("""COMPUTED_VALUE"""),"/.bhtvbj.tbdsml.nqsq.qcz.rdzsz.fmgmgmp.rdzsz")</f>
        <v>/.bhtvbj.tbdsml.nqsq.qcz.rdzsz.fmgmgmp.rdzsz</v>
      </c>
      <c r="H127" s="9">
        <f t="shared" si="2"/>
        <v>295660</v>
      </c>
      <c r="I127" s="10"/>
      <c r="J127" s="10"/>
    </row>
    <row r="128">
      <c r="A128" s="7" t="s">
        <v>9</v>
      </c>
      <c r="B128" s="8" t="str">
        <f>IFERROR(__xludf.DUMMYFUNCTION("SPLIT(A128,"" "")"),"$")</f>
        <v>$</v>
      </c>
      <c r="C128" s="8" t="str">
        <f>IFERROR(__xludf.DUMMYFUNCTION("""COMPUTED_VALUE"""),"ls")</f>
        <v>ls</v>
      </c>
      <c r="D128" s="9"/>
      <c r="E128" s="9" t="str">
        <f>IFERROR(__xludf.DUMMYFUNCTION("IF(C128=""cd"",IF(D128=""/"",""/"",IF(D128="".."",JOIN(""."", ARRAY_CONSTRAIN(SPLIT(E127,"".""), 1, COLUMNS(SPLIT(E127,"".""))-1)), E127&amp;"".""&amp;D128)),E127)"),"/.bhtvbj.qhm.lvdrr")</f>
        <v>/.bhtvbj.qhm.lvdrr</v>
      </c>
      <c r="F128" s="9">
        <f t="shared" si="1"/>
        <v>0</v>
      </c>
      <c r="G128" s="8" t="str">
        <f>IFERROR(__xludf.DUMMYFUNCTION("""COMPUTED_VALUE"""),"/.bhtvbj.tbdsml.nqsq.qcz.rdzsz.fmgmgmp.rrrjw")</f>
        <v>/.bhtvbj.tbdsml.nqsq.qcz.rdzsz.fmgmgmp.rrrjw</v>
      </c>
      <c r="H128" s="9">
        <f t="shared" si="2"/>
        <v>442570</v>
      </c>
      <c r="I128" s="10"/>
      <c r="J128" s="10"/>
    </row>
    <row r="129">
      <c r="A129" s="7" t="s">
        <v>91</v>
      </c>
      <c r="B129" s="8">
        <f>IFERROR(__xludf.DUMMYFUNCTION("SPLIT(A129,"" "")"),27488.0)</f>
        <v>27488</v>
      </c>
      <c r="C129" s="8" t="str">
        <f>IFERROR(__xludf.DUMMYFUNCTION("""COMPUTED_VALUE"""),"lhfsc.lrh")</f>
        <v>lhfsc.lrh</v>
      </c>
      <c r="D129" s="9"/>
      <c r="E129" s="9" t="str">
        <f>IFERROR(__xludf.DUMMYFUNCTION("IF(C129=""cd"",IF(D129=""/"",""/"",IF(D129="".."",JOIN(""."", ARRAY_CONSTRAIN(SPLIT(E128,"".""), 1, COLUMNS(SPLIT(E128,"".""))-1)), E128&amp;"".""&amp;D129)),E128)"),"/.bhtvbj.qhm.lvdrr")</f>
        <v>/.bhtvbj.qhm.lvdrr</v>
      </c>
      <c r="F129" s="9">
        <f t="shared" si="1"/>
        <v>27488</v>
      </c>
      <c r="G129" s="8" t="str">
        <f>IFERROR(__xludf.DUMMYFUNCTION("""COMPUTED_VALUE"""),"/.bhtvbj.tbdsml.nqsq.qcz.rdzsz.fmgmgmp.rrrjw.lsc")</f>
        <v>/.bhtvbj.tbdsml.nqsq.qcz.rdzsz.fmgmgmp.rrrjw.lsc</v>
      </c>
      <c r="H129" s="9">
        <f t="shared" si="2"/>
        <v>442570</v>
      </c>
      <c r="I129" s="10"/>
      <c r="J129" s="10"/>
    </row>
    <row r="130">
      <c r="A130" s="7" t="s">
        <v>26</v>
      </c>
      <c r="B130" s="8" t="str">
        <f>IFERROR(__xludf.DUMMYFUNCTION("SPLIT(A130,"" "")"),"$")</f>
        <v>$</v>
      </c>
      <c r="C130" s="8" t="str">
        <f>IFERROR(__xludf.DUMMYFUNCTION("""COMPUTED_VALUE"""),"cd")</f>
        <v>cd</v>
      </c>
      <c r="D130" s="9" t="str">
        <f>IFERROR(__xludf.DUMMYFUNCTION("""COMPUTED_VALUE"""),"..")</f>
        <v>..</v>
      </c>
      <c r="E130" s="9" t="str">
        <f>IFERROR(__xludf.DUMMYFUNCTION("IF(C130=""cd"",IF(D130=""/"",""/"",IF(D130="".."",JOIN(""."", ARRAY_CONSTRAIN(SPLIT(E129,"".""), 1, COLUMNS(SPLIT(E129,"".""))-1)), E129&amp;"".""&amp;D130)),E129)"),"/.bhtvbj.qhm")</f>
        <v>/.bhtvbj.qhm</v>
      </c>
      <c r="F130" s="9">
        <f t="shared" si="1"/>
        <v>0</v>
      </c>
      <c r="G130" s="8" t="str">
        <f>IFERROR(__xludf.DUMMYFUNCTION("""COMPUTED_VALUE"""),"/.bhtvbj.tbdsml.nqsq.qcz.rdzsz.fmgmgmp.rrrjw.lsc.nwqgchw")</f>
        <v>/.bhtvbj.tbdsml.nqsq.qcz.rdzsz.fmgmgmp.rrrjw.lsc.nwqgchw</v>
      </c>
      <c r="H130" s="9">
        <f t="shared" si="2"/>
        <v>162525</v>
      </c>
      <c r="I130" s="10"/>
      <c r="J130" s="10"/>
    </row>
    <row r="131">
      <c r="A131" s="7" t="s">
        <v>92</v>
      </c>
      <c r="B131" s="8" t="str">
        <f>IFERROR(__xludf.DUMMYFUNCTION("SPLIT(A131,"" "")"),"$")</f>
        <v>$</v>
      </c>
      <c r="C131" s="8" t="str">
        <f>IFERROR(__xludf.DUMMYFUNCTION("""COMPUTED_VALUE"""),"cd")</f>
        <v>cd</v>
      </c>
      <c r="D131" s="9" t="str">
        <f>IFERROR(__xludf.DUMMYFUNCTION("""COMPUTED_VALUE"""),"rgtcchh")</f>
        <v>rgtcchh</v>
      </c>
      <c r="E131" s="9" t="str">
        <f>IFERROR(__xludf.DUMMYFUNCTION("IF(C131=""cd"",IF(D131=""/"",""/"",IF(D131="".."",JOIN(""."", ARRAY_CONSTRAIN(SPLIT(E130,"".""), 1, COLUMNS(SPLIT(E130,"".""))-1)), E130&amp;"".""&amp;D131)),E130)"),"/.bhtvbj.qhm.rgtcchh")</f>
        <v>/.bhtvbj.qhm.rgtcchh</v>
      </c>
      <c r="F131" s="9">
        <f t="shared" si="1"/>
        <v>0</v>
      </c>
      <c r="G131" s="8" t="str">
        <f>IFERROR(__xludf.DUMMYFUNCTION("""COMPUTED_VALUE"""),"/.bhtvbj.tbdsml.nqsq.qcz.rdzsz.jrvt")</f>
        <v>/.bhtvbj.tbdsml.nqsq.qcz.rdzsz.jrvt</v>
      </c>
      <c r="H131" s="9">
        <f t="shared" si="2"/>
        <v>227518</v>
      </c>
      <c r="I131" s="10"/>
      <c r="J131" s="10"/>
    </row>
    <row r="132">
      <c r="A132" s="7" t="s">
        <v>9</v>
      </c>
      <c r="B132" s="8" t="str">
        <f>IFERROR(__xludf.DUMMYFUNCTION("SPLIT(A132,"" "")"),"$")</f>
        <v>$</v>
      </c>
      <c r="C132" s="8" t="str">
        <f>IFERROR(__xludf.DUMMYFUNCTION("""COMPUTED_VALUE"""),"ls")</f>
        <v>ls</v>
      </c>
      <c r="D132" s="9"/>
      <c r="E132" s="9" t="str">
        <f>IFERROR(__xludf.DUMMYFUNCTION("IF(C132=""cd"",IF(D132=""/"",""/"",IF(D132="".."",JOIN(""."", ARRAY_CONSTRAIN(SPLIT(E131,"".""), 1, COLUMNS(SPLIT(E131,"".""))-1)), E131&amp;"".""&amp;D132)),E131)"),"/.bhtvbj.qhm.rgtcchh")</f>
        <v>/.bhtvbj.qhm.rgtcchh</v>
      </c>
      <c r="F132" s="9">
        <f t="shared" si="1"/>
        <v>0</v>
      </c>
      <c r="G132" s="8" t="str">
        <f>IFERROR(__xludf.DUMMYFUNCTION("""COMPUTED_VALUE"""),"/.bhtvbj.tbdsml.nqsq.qcz.rdzsz.nfdh")</f>
        <v>/.bhtvbj.tbdsml.nqsq.qcz.rdzsz.nfdh</v>
      </c>
      <c r="H132" s="9">
        <f t="shared" si="2"/>
        <v>304769</v>
      </c>
      <c r="I132" s="10"/>
      <c r="J132" s="10"/>
    </row>
    <row r="133">
      <c r="A133" s="7" t="s">
        <v>93</v>
      </c>
      <c r="B133" s="8">
        <f>IFERROR(__xludf.DUMMYFUNCTION("SPLIT(A133,"" "")"),19285.0)</f>
        <v>19285</v>
      </c>
      <c r="C133" s="8" t="str">
        <f>IFERROR(__xludf.DUMMYFUNCTION("""COMPUTED_VALUE"""),"bfdfz.rln")</f>
        <v>bfdfz.rln</v>
      </c>
      <c r="D133" s="9"/>
      <c r="E133" s="9" t="str">
        <f>IFERROR(__xludf.DUMMYFUNCTION("IF(C133=""cd"",IF(D133=""/"",""/"",IF(D133="".."",JOIN(""."", ARRAY_CONSTRAIN(SPLIT(E132,"".""), 1, COLUMNS(SPLIT(E132,"".""))-1)), E132&amp;"".""&amp;D133)),E132)"),"/.bhtvbj.qhm.rgtcchh")</f>
        <v>/.bhtvbj.qhm.rgtcchh</v>
      </c>
      <c r="F133" s="9">
        <f t="shared" si="1"/>
        <v>19285</v>
      </c>
      <c r="G133" s="8" t="str">
        <f>IFERROR(__xludf.DUMMYFUNCTION("""COMPUTED_VALUE"""),"/.bhtvbj.tbdsml.nqsq.qcz.rdzsz.ptgsd")</f>
        <v>/.bhtvbj.tbdsml.nqsq.qcz.rdzsz.ptgsd</v>
      </c>
      <c r="H133" s="9">
        <f t="shared" si="2"/>
        <v>2671651</v>
      </c>
      <c r="I133" s="10"/>
      <c r="J133" s="10"/>
    </row>
    <row r="134">
      <c r="A134" s="7" t="s">
        <v>94</v>
      </c>
      <c r="B134" s="8">
        <f>IFERROR(__xludf.DUMMYFUNCTION("SPLIT(A134,"" "")"),166070.0)</f>
        <v>166070</v>
      </c>
      <c r="C134" s="8" t="str">
        <f>IFERROR(__xludf.DUMMYFUNCTION("""COMPUTED_VALUE"""),"btmz")</f>
        <v>btmz</v>
      </c>
      <c r="D134" s="9"/>
      <c r="E134" s="9" t="str">
        <f>IFERROR(__xludf.DUMMYFUNCTION("IF(C134=""cd"",IF(D134=""/"",""/"",IF(D134="".."",JOIN(""."", ARRAY_CONSTRAIN(SPLIT(E133,"".""), 1, COLUMNS(SPLIT(E133,"".""))-1)), E133&amp;"".""&amp;D134)),E133)"),"/.bhtvbj.qhm.rgtcchh")</f>
        <v>/.bhtvbj.qhm.rgtcchh</v>
      </c>
      <c r="F134" s="9">
        <f t="shared" si="1"/>
        <v>166070</v>
      </c>
      <c r="G134" s="8" t="str">
        <f>IFERROR(__xludf.DUMMYFUNCTION("""COMPUTED_VALUE"""),"/.bhtvbj.tbdsml.nqsq.qcz.rdzsz.ptgsd.ngmqbc")</f>
        <v>/.bhtvbj.tbdsml.nqsq.qcz.rdzsz.ptgsd.ngmqbc</v>
      </c>
      <c r="H134" s="9">
        <f t="shared" si="2"/>
        <v>202162</v>
      </c>
      <c r="I134" s="10"/>
      <c r="J134" s="10"/>
    </row>
    <row r="135">
      <c r="A135" s="7" t="s">
        <v>95</v>
      </c>
      <c r="B135" s="8">
        <f>IFERROR(__xludf.DUMMYFUNCTION("SPLIT(A135,"" "")"),222301.0)</f>
        <v>222301</v>
      </c>
      <c r="C135" s="8" t="str">
        <f>IFERROR(__xludf.DUMMYFUNCTION("""COMPUTED_VALUE"""),"vqqcvgts.vrc")</f>
        <v>vqqcvgts.vrc</v>
      </c>
      <c r="D135" s="9"/>
      <c r="E135" s="9" t="str">
        <f>IFERROR(__xludf.DUMMYFUNCTION("IF(C135=""cd"",IF(D135=""/"",""/"",IF(D135="".."",JOIN(""."", ARRAY_CONSTRAIN(SPLIT(E134,"".""), 1, COLUMNS(SPLIT(E134,"".""))-1)), E134&amp;"".""&amp;D135)),E134)"),"/.bhtvbj.qhm.rgtcchh")</f>
        <v>/.bhtvbj.qhm.rgtcchh</v>
      </c>
      <c r="F135" s="9">
        <f t="shared" si="1"/>
        <v>222301</v>
      </c>
      <c r="G135" s="8" t="str">
        <f>IFERROR(__xludf.DUMMYFUNCTION("""COMPUTED_VALUE"""),"/.bhtvbj.tbdsml.nqsq.qcz.rdzsz.ptgsd.wntfhzqf")</f>
        <v>/.bhtvbj.tbdsml.nqsq.qcz.rdzsz.ptgsd.wntfhzqf</v>
      </c>
      <c r="H135" s="9">
        <f t="shared" si="2"/>
        <v>995354</v>
      </c>
      <c r="I135" s="10"/>
      <c r="J135" s="10"/>
    </row>
    <row r="136">
      <c r="A136" s="7" t="s">
        <v>26</v>
      </c>
      <c r="B136" s="8" t="str">
        <f>IFERROR(__xludf.DUMMYFUNCTION("SPLIT(A136,"" "")"),"$")</f>
        <v>$</v>
      </c>
      <c r="C136" s="8" t="str">
        <f>IFERROR(__xludf.DUMMYFUNCTION("""COMPUTED_VALUE"""),"cd")</f>
        <v>cd</v>
      </c>
      <c r="D136" s="9" t="str">
        <f>IFERROR(__xludf.DUMMYFUNCTION("""COMPUTED_VALUE"""),"..")</f>
        <v>..</v>
      </c>
      <c r="E136" s="9" t="str">
        <f>IFERROR(__xludf.DUMMYFUNCTION("IF(C136=""cd"",IF(D136=""/"",""/"",IF(D136="".."",JOIN(""."", ARRAY_CONSTRAIN(SPLIT(E135,"".""), 1, COLUMNS(SPLIT(E135,"".""))-1)), E135&amp;"".""&amp;D136)),E135)"),"/.bhtvbj.qhm")</f>
        <v>/.bhtvbj.qhm</v>
      </c>
      <c r="F136" s="9">
        <f t="shared" si="1"/>
        <v>0</v>
      </c>
      <c r="G136" s="8" t="str">
        <f>IFERROR(__xludf.DUMMYFUNCTION("""COMPUTED_VALUE"""),"/.bhtvbj.tbdsml.nqsq.qcz.rdzsz.ptgsd.wntfhzqf.czvcf")</f>
        <v>/.bhtvbj.tbdsml.nqsq.qcz.rdzsz.ptgsd.wntfhzqf.czvcf</v>
      </c>
      <c r="H136" s="9">
        <f t="shared" si="2"/>
        <v>250212</v>
      </c>
      <c r="I136" s="10"/>
      <c r="J136" s="10"/>
    </row>
    <row r="137">
      <c r="A137" s="7" t="s">
        <v>26</v>
      </c>
      <c r="B137" s="8" t="str">
        <f>IFERROR(__xludf.DUMMYFUNCTION("SPLIT(A137,"" "")"),"$")</f>
        <v>$</v>
      </c>
      <c r="C137" s="8" t="str">
        <f>IFERROR(__xludf.DUMMYFUNCTION("""COMPUTED_VALUE"""),"cd")</f>
        <v>cd</v>
      </c>
      <c r="D137" s="9" t="str">
        <f>IFERROR(__xludf.DUMMYFUNCTION("""COMPUTED_VALUE"""),"..")</f>
        <v>..</v>
      </c>
      <c r="E137" s="9" t="str">
        <f>IFERROR(__xludf.DUMMYFUNCTION("IF(C137=""cd"",IF(D137=""/"",""/"",IF(D137="".."",JOIN(""."", ARRAY_CONSTRAIN(SPLIT(E136,"".""), 1, COLUMNS(SPLIT(E136,"".""))-1)), E136&amp;"".""&amp;D137)),E136)"),"/.bhtvbj")</f>
        <v>/.bhtvbj</v>
      </c>
      <c r="F137" s="9">
        <f t="shared" si="1"/>
        <v>0</v>
      </c>
      <c r="G137" s="8" t="str">
        <f>IFERROR(__xludf.DUMMYFUNCTION("""COMPUTED_VALUE"""),"/.bhtvbj.tbdsml.nqsq.qcz.rdzsz.ptgsd.wntfhzqf.rdzsz")</f>
        <v>/.bhtvbj.tbdsml.nqsq.qcz.rdzsz.ptgsd.wntfhzqf.rdzsz</v>
      </c>
      <c r="H137" s="9">
        <f t="shared" si="2"/>
        <v>480423</v>
      </c>
      <c r="I137" s="10"/>
      <c r="J137" s="10"/>
    </row>
    <row r="138">
      <c r="A138" s="7" t="s">
        <v>96</v>
      </c>
      <c r="B138" s="8" t="str">
        <f>IFERROR(__xludf.DUMMYFUNCTION("SPLIT(A138,"" "")"),"$")</f>
        <v>$</v>
      </c>
      <c r="C138" s="8" t="str">
        <f>IFERROR(__xludf.DUMMYFUNCTION("""COMPUTED_VALUE"""),"cd")</f>
        <v>cd</v>
      </c>
      <c r="D138" s="9" t="str">
        <f>IFERROR(__xludf.DUMMYFUNCTION("""COMPUTED_VALUE"""),"rjr")</f>
        <v>rjr</v>
      </c>
      <c r="E138" s="9" t="str">
        <f>IFERROR(__xludf.DUMMYFUNCTION("IF(C138=""cd"",IF(D138=""/"",""/"",IF(D138="".."",JOIN(""."", ARRAY_CONSTRAIN(SPLIT(E137,"".""), 1, COLUMNS(SPLIT(E137,"".""))-1)), E137&amp;"".""&amp;D138)),E137)"),"/.bhtvbj.rjr")</f>
        <v>/.bhtvbj.rjr</v>
      </c>
      <c r="F138" s="9">
        <f t="shared" si="1"/>
        <v>0</v>
      </c>
      <c r="G138" s="8" t="str">
        <f>IFERROR(__xludf.DUMMYFUNCTION("""COMPUTED_VALUE"""),"/.bhtvbj.tbdsml.nqsq.qcz.rdzsz.ptgsd.wntfhzqf.wvhznt")</f>
        <v>/.bhtvbj.tbdsml.nqsq.qcz.rdzsz.ptgsd.wntfhzqf.wvhznt</v>
      </c>
      <c r="H138" s="9">
        <f t="shared" si="2"/>
        <v>264719</v>
      </c>
      <c r="I138" s="10"/>
      <c r="J138" s="10"/>
    </row>
    <row r="139">
      <c r="A139" s="7" t="s">
        <v>9</v>
      </c>
      <c r="B139" s="8" t="str">
        <f>IFERROR(__xludf.DUMMYFUNCTION("SPLIT(A139,"" "")"),"$")</f>
        <v>$</v>
      </c>
      <c r="C139" s="8" t="str">
        <f>IFERROR(__xludf.DUMMYFUNCTION("""COMPUTED_VALUE"""),"ls")</f>
        <v>ls</v>
      </c>
      <c r="D139" s="9"/>
      <c r="E139" s="9" t="str">
        <f>IFERROR(__xludf.DUMMYFUNCTION("IF(C139=""cd"",IF(D139=""/"",""/"",IF(D139="".."",JOIN(""."", ARRAY_CONSTRAIN(SPLIT(E138,"".""), 1, COLUMNS(SPLIT(E138,"".""))-1)), E138&amp;"".""&amp;D139)),E138)"),"/.bhtvbj.rjr")</f>
        <v>/.bhtvbj.rjr</v>
      </c>
      <c r="F139" s="9">
        <f t="shared" si="1"/>
        <v>0</v>
      </c>
      <c r="G139" s="8" t="str">
        <f>IFERROR(__xludf.DUMMYFUNCTION("""COMPUTED_VALUE"""),"/.bhtvbj.tbdsml.nqsq.qcz.rdzsz.ptgsd.zchjnbz")</f>
        <v>/.bhtvbj.tbdsml.nqsq.qcz.rdzsz.ptgsd.zchjnbz</v>
      </c>
      <c r="H139" s="9">
        <f t="shared" si="2"/>
        <v>589593</v>
      </c>
      <c r="I139" s="10"/>
      <c r="J139" s="10"/>
    </row>
    <row r="140">
      <c r="A140" s="7" t="s">
        <v>97</v>
      </c>
      <c r="B140" s="8" t="str">
        <f>IFERROR(__xludf.DUMMYFUNCTION("SPLIT(A140,"" "")"),"dir")</f>
        <v>dir</v>
      </c>
      <c r="C140" s="8" t="str">
        <f>IFERROR(__xludf.DUMMYFUNCTION("""COMPUTED_VALUE"""),"dbb")</f>
        <v>dbb</v>
      </c>
      <c r="D140" s="9"/>
      <c r="E140" s="9" t="str">
        <f>IFERROR(__xludf.DUMMYFUNCTION("IF(C140=""cd"",IF(D140=""/"",""/"",IF(D140="".."",JOIN(""."", ARRAY_CONSTRAIN(SPLIT(E139,"".""), 1, COLUMNS(SPLIT(E139,"".""))-1)), E139&amp;"".""&amp;D140)),E139)"),"/.bhtvbj.rjr")</f>
        <v>/.bhtvbj.rjr</v>
      </c>
      <c r="F140" s="9">
        <f t="shared" si="1"/>
        <v>0</v>
      </c>
      <c r="G140" s="8" t="str">
        <f>IFERROR(__xludf.DUMMYFUNCTION("""COMPUTED_VALUE"""),"/.bhtvbj.tbdsml.nqsq.qcz.rdzsz.ptgsd.zchjnbz.jrvt")</f>
        <v>/.bhtvbj.tbdsml.nqsq.qcz.rdzsz.ptgsd.zchjnbz.jrvt</v>
      </c>
      <c r="H140" s="9">
        <f t="shared" si="2"/>
        <v>398610</v>
      </c>
      <c r="I140" s="10"/>
      <c r="J140" s="10"/>
    </row>
    <row r="141">
      <c r="A141" s="7" t="s">
        <v>98</v>
      </c>
      <c r="B141" s="8">
        <f>IFERROR(__xludf.DUMMYFUNCTION("SPLIT(A141,"" "")"),121292.0)</f>
        <v>121292</v>
      </c>
      <c r="C141" s="8" t="str">
        <f>IFERROR(__xludf.DUMMYFUNCTION("""COMPUTED_VALUE"""),"drv.ljf")</f>
        <v>drv.ljf</v>
      </c>
      <c r="D141" s="9"/>
      <c r="E141" s="9" t="str">
        <f>IFERROR(__xludf.DUMMYFUNCTION("IF(C141=""cd"",IF(D141=""/"",""/"",IF(D141="".."",JOIN(""."", ARRAY_CONSTRAIN(SPLIT(E140,"".""), 1, COLUMNS(SPLIT(E140,"".""))-1)), E140&amp;"".""&amp;D141)),E140)"),"/.bhtvbj.rjr")</f>
        <v>/.bhtvbj.rjr</v>
      </c>
      <c r="F141" s="9">
        <f t="shared" si="1"/>
        <v>121292</v>
      </c>
      <c r="G141" s="8" t="str">
        <f>IFERROR(__xludf.DUMMYFUNCTION("""COMPUTED_VALUE"""),"/.bhtvbj.tbdsml.nqsq.qcz.rdzsz.ptgsd.zchjnbz.msrs")</f>
        <v>/.bhtvbj.tbdsml.nqsq.qcz.rdzsz.ptgsd.zchjnbz.msrs</v>
      </c>
      <c r="H141" s="9">
        <f t="shared" si="2"/>
        <v>188969</v>
      </c>
      <c r="I141" s="10"/>
      <c r="J141" s="10"/>
    </row>
    <row r="142">
      <c r="A142" s="7" t="s">
        <v>99</v>
      </c>
      <c r="B142" s="8" t="str">
        <f>IFERROR(__xludf.DUMMYFUNCTION("SPLIT(A142,"" "")"),"dir")</f>
        <v>dir</v>
      </c>
      <c r="C142" s="8" t="str">
        <f>IFERROR(__xludf.DUMMYFUNCTION("""COMPUTED_VALUE"""),"ntbbd")</f>
        <v>ntbbd</v>
      </c>
      <c r="D142" s="9"/>
      <c r="E142" s="9" t="str">
        <f>IFERROR(__xludf.DUMMYFUNCTION("IF(C142=""cd"",IF(D142=""/"",""/"",IF(D142="".."",JOIN(""."", ARRAY_CONSTRAIN(SPLIT(E141,"".""), 1, COLUMNS(SPLIT(E141,"".""))-1)), E141&amp;"".""&amp;D142)),E141)"),"/.bhtvbj.rjr")</f>
        <v>/.bhtvbj.rjr</v>
      </c>
      <c r="F142" s="9">
        <f t="shared" si="1"/>
        <v>0</v>
      </c>
      <c r="G142" s="8" t="str">
        <f>IFERROR(__xludf.DUMMYFUNCTION("""COMPUTED_VALUE"""),"/.bhtvbj.tbdsml.nqsq.qcz.rdzsz.ptgsd.zchjnbz.vtrcs")</f>
        <v>/.bhtvbj.tbdsml.nqsq.qcz.rdzsz.ptgsd.zchjnbz.vtrcs</v>
      </c>
      <c r="H142" s="9">
        <f t="shared" si="2"/>
        <v>2014</v>
      </c>
      <c r="I142" s="10"/>
      <c r="J142" s="10"/>
    </row>
    <row r="143">
      <c r="A143" s="7" t="s">
        <v>100</v>
      </c>
      <c r="B143" s="8">
        <f>IFERROR(__xludf.DUMMYFUNCTION("SPLIT(A143,"" "")"),228025.0)</f>
        <v>228025</v>
      </c>
      <c r="C143" s="8" t="str">
        <f>IFERROR(__xludf.DUMMYFUNCTION("""COMPUTED_VALUE"""),"rphtjh.ngl")</f>
        <v>rphtjh.ngl</v>
      </c>
      <c r="D143" s="9"/>
      <c r="E143" s="9" t="str">
        <f>IFERROR(__xludf.DUMMYFUNCTION("IF(C143=""cd"",IF(D143=""/"",""/"",IF(D143="".."",JOIN(""."", ARRAY_CONSTRAIN(SPLIT(E142,"".""), 1, COLUMNS(SPLIT(E142,"".""))-1)), E142&amp;"".""&amp;D143)),E142)"),"/.bhtvbj.rjr")</f>
        <v>/.bhtvbj.rjr</v>
      </c>
      <c r="F143" s="9">
        <f t="shared" si="1"/>
        <v>228025</v>
      </c>
      <c r="G143" s="8" t="str">
        <f>IFERROR(__xludf.DUMMYFUNCTION("""COMPUTED_VALUE"""),"/.bhtvbj.tbdsml.nqsq.qcz.rdzsz.qmg")</f>
        <v>/.bhtvbj.tbdsml.nqsq.qcz.rdzsz.qmg</v>
      </c>
      <c r="H143" s="9">
        <f t="shared" si="2"/>
        <v>540323</v>
      </c>
      <c r="I143" s="10"/>
      <c r="J143" s="10"/>
    </row>
    <row r="144">
      <c r="A144" s="7" t="s">
        <v>101</v>
      </c>
      <c r="B144" s="8">
        <f>IFERROR(__xludf.DUMMYFUNCTION("SPLIT(A144,"" "")"),133033.0)</f>
        <v>133033</v>
      </c>
      <c r="C144" s="8" t="str">
        <f>IFERROR(__xludf.DUMMYFUNCTION("""COMPUTED_VALUE"""),"wrlwdgz")</f>
        <v>wrlwdgz</v>
      </c>
      <c r="D144" s="9"/>
      <c r="E144" s="9" t="str">
        <f>IFERROR(__xludf.DUMMYFUNCTION("IF(C144=""cd"",IF(D144=""/"",""/"",IF(D144="".."",JOIN(""."", ARRAY_CONSTRAIN(SPLIT(E143,"".""), 1, COLUMNS(SPLIT(E143,"".""))-1)), E143&amp;"".""&amp;D144)),E143)"),"/.bhtvbj.rjr")</f>
        <v>/.bhtvbj.rjr</v>
      </c>
      <c r="F144" s="9">
        <f t="shared" si="1"/>
        <v>133033</v>
      </c>
      <c r="G144" s="8" t="str">
        <f>IFERROR(__xludf.DUMMYFUNCTION("""COMPUTED_VALUE"""),"/.bhtvbj.tbdsml.nqsq.qcz.rdzsz.qmg.dqfs")</f>
        <v>/.bhtvbj.tbdsml.nqsq.qcz.rdzsz.qmg.dqfs</v>
      </c>
      <c r="H144" s="9">
        <f t="shared" si="2"/>
        <v>130929</v>
      </c>
      <c r="I144" s="10"/>
      <c r="J144" s="10"/>
    </row>
    <row r="145">
      <c r="A145" s="7" t="s">
        <v>102</v>
      </c>
      <c r="B145" s="8" t="str">
        <f>IFERROR(__xludf.DUMMYFUNCTION("SPLIT(A145,"" "")"),"$")</f>
        <v>$</v>
      </c>
      <c r="C145" s="8" t="str">
        <f>IFERROR(__xludf.DUMMYFUNCTION("""COMPUTED_VALUE"""),"cd")</f>
        <v>cd</v>
      </c>
      <c r="D145" s="9" t="str">
        <f>IFERROR(__xludf.DUMMYFUNCTION("""COMPUTED_VALUE"""),"dbb")</f>
        <v>dbb</v>
      </c>
      <c r="E145" s="9" t="str">
        <f>IFERROR(__xludf.DUMMYFUNCTION("IF(C145=""cd"",IF(D145=""/"",""/"",IF(D145="".."",JOIN(""."", ARRAY_CONSTRAIN(SPLIT(E144,"".""), 1, COLUMNS(SPLIT(E144,"".""))-1)), E144&amp;"".""&amp;D145)),E144)"),"/.bhtvbj.rjr.dbb")</f>
        <v>/.bhtvbj.rjr.dbb</v>
      </c>
      <c r="F145" s="9">
        <f t="shared" si="1"/>
        <v>0</v>
      </c>
      <c r="G145" s="8" t="str">
        <f>IFERROR(__xludf.DUMMYFUNCTION("""COMPUTED_VALUE"""),"/.bhtvbj.tbdsml.nqsq.qcz.rdzsz.qmg.hwnbws")</f>
        <v>/.bhtvbj.tbdsml.nqsq.qcz.rdzsz.qmg.hwnbws</v>
      </c>
      <c r="H145" s="9">
        <f t="shared" si="2"/>
        <v>196984</v>
      </c>
      <c r="I145" s="10"/>
      <c r="J145" s="10"/>
    </row>
    <row r="146">
      <c r="A146" s="7" t="s">
        <v>9</v>
      </c>
      <c r="B146" s="8" t="str">
        <f>IFERROR(__xludf.DUMMYFUNCTION("SPLIT(A146,"" "")"),"$")</f>
        <v>$</v>
      </c>
      <c r="C146" s="8" t="str">
        <f>IFERROR(__xludf.DUMMYFUNCTION("""COMPUTED_VALUE"""),"ls")</f>
        <v>ls</v>
      </c>
      <c r="D146" s="9"/>
      <c r="E146" s="9" t="str">
        <f>IFERROR(__xludf.DUMMYFUNCTION("IF(C146=""cd"",IF(D146=""/"",""/"",IF(D146="".."",JOIN(""."", ARRAY_CONSTRAIN(SPLIT(E145,"".""), 1, COLUMNS(SPLIT(E145,"".""))-1)), E145&amp;"".""&amp;D146)),E145)"),"/.bhtvbj.rjr.dbb")</f>
        <v>/.bhtvbj.rjr.dbb</v>
      </c>
      <c r="F146" s="9">
        <f t="shared" si="1"/>
        <v>0</v>
      </c>
      <c r="G146" s="8" t="str">
        <f>IFERROR(__xludf.DUMMYFUNCTION("""COMPUTED_VALUE"""),"/.bhtvbj.tbdsml.nqsq.qcz.rdzsz.qmg.hwnbws.vsq")</f>
        <v>/.bhtvbj.tbdsml.nqsq.qcz.rdzsz.qmg.hwnbws.vsq</v>
      </c>
      <c r="H146" s="9">
        <f t="shared" si="2"/>
        <v>196984</v>
      </c>
      <c r="I146" s="10"/>
      <c r="J146" s="10"/>
    </row>
    <row r="147">
      <c r="A147" s="7" t="s">
        <v>103</v>
      </c>
      <c r="B147" s="8">
        <f>IFERROR(__xludf.DUMMYFUNCTION("SPLIT(A147,"" "")"),158756.0)</f>
        <v>158756</v>
      </c>
      <c r="C147" s="8" t="str">
        <f>IFERROR(__xludf.DUMMYFUNCTION("""COMPUTED_VALUE"""),"btmz")</f>
        <v>btmz</v>
      </c>
      <c r="D147" s="9"/>
      <c r="E147" s="9" t="str">
        <f>IFERROR(__xludf.DUMMYFUNCTION("IF(C147=""cd"",IF(D147=""/"",""/"",IF(D147="".."",JOIN(""."", ARRAY_CONSTRAIN(SPLIT(E146,"".""), 1, COLUMNS(SPLIT(E146,"".""))-1)), E146&amp;"".""&amp;D147)),E146)"),"/.bhtvbj.rjr.dbb")</f>
        <v>/.bhtvbj.rjr.dbb</v>
      </c>
      <c r="F147" s="9">
        <f t="shared" si="1"/>
        <v>158756</v>
      </c>
      <c r="G147" s="8" t="str">
        <f>IFERROR(__xludf.DUMMYFUNCTION("""COMPUTED_VALUE"""),"/.bhtvbj.tbdsml.nqsq.qcz.rdzsz.qmg.ngmqbc")</f>
        <v>/.bhtvbj.tbdsml.nqsq.qcz.rdzsz.qmg.ngmqbc</v>
      </c>
      <c r="H147" s="9">
        <f t="shared" si="2"/>
        <v>212410</v>
      </c>
      <c r="I147" s="10"/>
      <c r="J147" s="10"/>
    </row>
    <row r="148">
      <c r="A148" s="7" t="s">
        <v>104</v>
      </c>
      <c r="B148" s="8">
        <f>IFERROR(__xludf.DUMMYFUNCTION("SPLIT(A148,"" "")"),130326.0)</f>
        <v>130326</v>
      </c>
      <c r="C148" s="8" t="str">
        <f>IFERROR(__xludf.DUMMYFUNCTION("""COMPUTED_VALUE"""),"czvcf.trn")</f>
        <v>czvcf.trn</v>
      </c>
      <c r="D148" s="9"/>
      <c r="E148" s="9" t="str">
        <f>IFERROR(__xludf.DUMMYFUNCTION("IF(C148=""cd"",IF(D148=""/"",""/"",IF(D148="".."",JOIN(""."", ARRAY_CONSTRAIN(SPLIT(E147,"".""), 1, COLUMNS(SPLIT(E147,"".""))-1)), E147&amp;"".""&amp;D148)),E147)"),"/.bhtvbj.rjr.dbb")</f>
        <v>/.bhtvbj.rjr.dbb</v>
      </c>
      <c r="F148" s="9">
        <f t="shared" si="1"/>
        <v>130326</v>
      </c>
      <c r="G148" s="8" t="str">
        <f>IFERROR(__xludf.DUMMYFUNCTION("""COMPUTED_VALUE"""),"/.bhtvbj.tbdsml.nqsq.qcz.ztnv")</f>
        <v>/.bhtvbj.tbdsml.nqsq.qcz.ztnv</v>
      </c>
      <c r="H148" s="9">
        <f t="shared" si="2"/>
        <v>231802</v>
      </c>
      <c r="I148" s="10"/>
      <c r="J148" s="10"/>
    </row>
    <row r="149">
      <c r="A149" s="7" t="s">
        <v>105</v>
      </c>
      <c r="B149" s="8" t="str">
        <f>IFERROR(__xludf.DUMMYFUNCTION("SPLIT(A149,"" "")"),"dir")</f>
        <v>dir</v>
      </c>
      <c r="C149" s="8" t="str">
        <f>IFERROR(__xludf.DUMMYFUNCTION("""COMPUTED_VALUE"""),"fdgh")</f>
        <v>fdgh</v>
      </c>
      <c r="D149" s="9"/>
      <c r="E149" s="9" t="str">
        <f>IFERROR(__xludf.DUMMYFUNCTION("IF(C149=""cd"",IF(D149=""/"",""/"",IF(D149="".."",JOIN(""."", ARRAY_CONSTRAIN(SPLIT(E148,"".""), 1, COLUMNS(SPLIT(E148,"".""))-1)), E148&amp;"".""&amp;D149)),E148)"),"/.bhtvbj.rjr.dbb")</f>
        <v>/.bhtvbj.rjr.dbb</v>
      </c>
      <c r="F149" s="9">
        <f t="shared" si="1"/>
        <v>0</v>
      </c>
      <c r="G149" s="8" t="str">
        <f>IFERROR(__xludf.DUMMYFUNCTION("""COMPUTED_VALUE"""),"/.bhtvbj.tbdsml.nqsq.vqlnqvwn")</f>
        <v>/.bhtvbj.tbdsml.nqsq.vqlnqvwn</v>
      </c>
      <c r="H149" s="9">
        <f t="shared" si="2"/>
        <v>19448</v>
      </c>
      <c r="I149" s="10"/>
      <c r="J149" s="10"/>
    </row>
    <row r="150">
      <c r="A150" s="7" t="s">
        <v>106</v>
      </c>
      <c r="B150" s="8" t="str">
        <f>IFERROR(__xludf.DUMMYFUNCTION("SPLIT(A150,"" "")"),"dir")</f>
        <v>dir</v>
      </c>
      <c r="C150" s="8" t="str">
        <f>IFERROR(__xludf.DUMMYFUNCTION("""COMPUTED_VALUE"""),"grr")</f>
        <v>grr</v>
      </c>
      <c r="D150" s="9"/>
      <c r="E150" s="9" t="str">
        <f>IFERROR(__xludf.DUMMYFUNCTION("IF(C150=""cd"",IF(D150=""/"",""/"",IF(D150="".."",JOIN(""."", ARRAY_CONSTRAIN(SPLIT(E149,"".""), 1, COLUMNS(SPLIT(E149,"".""))-1)), E149&amp;"".""&amp;D150)),E149)"),"/.bhtvbj.rjr.dbb")</f>
        <v>/.bhtvbj.rjr.dbb</v>
      </c>
      <c r="F150" s="9">
        <f t="shared" si="1"/>
        <v>0</v>
      </c>
      <c r="G150" s="8" t="str">
        <f>IFERROR(__xludf.DUMMYFUNCTION("""COMPUTED_VALUE"""),"/.bhtvbj.tbdsml.nqsq.wzm")</f>
        <v>/.bhtvbj.tbdsml.nqsq.wzm</v>
      </c>
      <c r="H150" s="9">
        <f t="shared" si="2"/>
        <v>1540754</v>
      </c>
      <c r="I150" s="10"/>
      <c r="J150" s="10"/>
    </row>
    <row r="151">
      <c r="A151" s="7" t="s">
        <v>107</v>
      </c>
      <c r="B151" s="8">
        <f>IFERROR(__xludf.DUMMYFUNCTION("SPLIT(A151,"" "")"),20181.0)</f>
        <v>20181</v>
      </c>
      <c r="C151" s="8" t="str">
        <f>IFERROR(__xludf.DUMMYFUNCTION("""COMPUTED_VALUE"""),"wdcsgg.cjt")</f>
        <v>wdcsgg.cjt</v>
      </c>
      <c r="D151" s="9"/>
      <c r="E151" s="9" t="str">
        <f>IFERROR(__xludf.DUMMYFUNCTION("IF(C151=""cd"",IF(D151=""/"",""/"",IF(D151="".."",JOIN(""."", ARRAY_CONSTRAIN(SPLIT(E150,"".""), 1, COLUMNS(SPLIT(E150,"".""))-1)), E150&amp;"".""&amp;D151)),E150)"),"/.bhtvbj.rjr.dbb")</f>
        <v>/.bhtvbj.rjr.dbb</v>
      </c>
      <c r="F151" s="9">
        <f t="shared" si="1"/>
        <v>20181</v>
      </c>
      <c r="G151" s="8" t="str">
        <f>IFERROR(__xludf.DUMMYFUNCTION("""COMPUTED_VALUE"""),"/.bhtvbj.tbdsml.nqsq.wzm.ngmqbc")</f>
        <v>/.bhtvbj.tbdsml.nqsq.wzm.ngmqbc</v>
      </c>
      <c r="H151" s="9">
        <f t="shared" si="2"/>
        <v>1231585</v>
      </c>
      <c r="I151" s="10"/>
      <c r="J151" s="10"/>
    </row>
    <row r="152">
      <c r="A152" s="7" t="s">
        <v>108</v>
      </c>
      <c r="B152" s="8" t="str">
        <f>IFERROR(__xludf.DUMMYFUNCTION("SPLIT(A152,"" "")"),"$")</f>
        <v>$</v>
      </c>
      <c r="C152" s="8" t="str">
        <f>IFERROR(__xludf.DUMMYFUNCTION("""COMPUTED_VALUE"""),"cd")</f>
        <v>cd</v>
      </c>
      <c r="D152" s="9" t="str">
        <f>IFERROR(__xludf.DUMMYFUNCTION("""COMPUTED_VALUE"""),"fdgh")</f>
        <v>fdgh</v>
      </c>
      <c r="E152" s="9" t="str">
        <f>IFERROR(__xludf.DUMMYFUNCTION("IF(C152=""cd"",IF(D152=""/"",""/"",IF(D152="".."",JOIN(""."", ARRAY_CONSTRAIN(SPLIT(E151,"".""), 1, COLUMNS(SPLIT(E151,"".""))-1)), E151&amp;"".""&amp;D152)),E151)"),"/.bhtvbj.rjr.dbb.fdgh")</f>
        <v>/.bhtvbj.rjr.dbb.fdgh</v>
      </c>
      <c r="F152" s="9">
        <f t="shared" si="1"/>
        <v>0</v>
      </c>
      <c r="G152" s="8" t="str">
        <f>IFERROR(__xludf.DUMMYFUNCTION("""COMPUTED_VALUE"""),"/.bhtvbj.tbdsml.nqsq.wzm.ngmqbc.bdjfhmvz")</f>
        <v>/.bhtvbj.tbdsml.nqsq.wzm.ngmqbc.bdjfhmvz</v>
      </c>
      <c r="H152" s="9">
        <f t="shared" si="2"/>
        <v>104287</v>
      </c>
      <c r="I152" s="10"/>
      <c r="J152" s="10"/>
    </row>
    <row r="153">
      <c r="A153" s="7" t="s">
        <v>9</v>
      </c>
      <c r="B153" s="8" t="str">
        <f>IFERROR(__xludf.DUMMYFUNCTION("SPLIT(A153,"" "")"),"$")</f>
        <v>$</v>
      </c>
      <c r="C153" s="8" t="str">
        <f>IFERROR(__xludf.DUMMYFUNCTION("""COMPUTED_VALUE"""),"ls")</f>
        <v>ls</v>
      </c>
      <c r="D153" s="9"/>
      <c r="E153" s="9" t="str">
        <f>IFERROR(__xludf.DUMMYFUNCTION("IF(C153=""cd"",IF(D153=""/"",""/"",IF(D153="".."",JOIN(""."", ARRAY_CONSTRAIN(SPLIT(E152,"".""), 1, COLUMNS(SPLIT(E152,"".""))-1)), E152&amp;"".""&amp;D153)),E152)"),"/.bhtvbj.rjr.dbb.fdgh")</f>
        <v>/.bhtvbj.rjr.dbb.fdgh</v>
      </c>
      <c r="F153" s="9">
        <f t="shared" si="1"/>
        <v>0</v>
      </c>
      <c r="G153" s="8" t="str">
        <f>IFERROR(__xludf.DUMMYFUNCTION("""COMPUTED_VALUE"""),"/.bhtvbj.tbdsml.nqsq.wzm.ngmqbc.ngmqbc")</f>
        <v>/.bhtvbj.tbdsml.nqsq.wzm.ngmqbc.ngmqbc</v>
      </c>
      <c r="H153" s="9">
        <f t="shared" si="2"/>
        <v>88793</v>
      </c>
      <c r="I153" s="10"/>
      <c r="J153" s="10"/>
    </row>
    <row r="154">
      <c r="A154" s="7" t="s">
        <v>109</v>
      </c>
      <c r="B154" s="8">
        <f>IFERROR(__xludf.DUMMYFUNCTION("SPLIT(A154,"" "")"),24629.0)</f>
        <v>24629</v>
      </c>
      <c r="C154" s="8" t="str">
        <f>IFERROR(__xludf.DUMMYFUNCTION("""COMPUTED_VALUE"""),"rph.rsl")</f>
        <v>rph.rsl</v>
      </c>
      <c r="D154" s="9"/>
      <c r="E154" s="9" t="str">
        <f>IFERROR(__xludf.DUMMYFUNCTION("IF(C154=""cd"",IF(D154=""/"",""/"",IF(D154="".."",JOIN(""."", ARRAY_CONSTRAIN(SPLIT(E153,"".""), 1, COLUMNS(SPLIT(E153,"".""))-1)), E153&amp;"".""&amp;D154)),E153)"),"/.bhtvbj.rjr.dbb.fdgh")</f>
        <v>/.bhtvbj.rjr.dbb.fdgh</v>
      </c>
      <c r="F154" s="9">
        <f t="shared" si="1"/>
        <v>24629</v>
      </c>
      <c r="G154" s="8" t="str">
        <f>IFERROR(__xludf.DUMMYFUNCTION("""COMPUTED_VALUE"""),"/.bhtvbj.tbdsml.nqsq.wzm.ngmqbc.tnfr")</f>
        <v>/.bhtvbj.tbdsml.nqsq.wzm.ngmqbc.tnfr</v>
      </c>
      <c r="H154" s="9">
        <f t="shared" si="2"/>
        <v>746001</v>
      </c>
      <c r="I154" s="10"/>
      <c r="J154" s="10"/>
    </row>
    <row r="155">
      <c r="A155" s="7" t="s">
        <v>110</v>
      </c>
      <c r="B155" s="8">
        <f>IFERROR(__xludf.DUMMYFUNCTION("SPLIT(A155,"" "")"),299233.0)</f>
        <v>299233</v>
      </c>
      <c r="C155" s="8" t="str">
        <f>IFERROR(__xludf.DUMMYFUNCTION("""COMPUTED_VALUE"""),"wdcsgg.cjt")</f>
        <v>wdcsgg.cjt</v>
      </c>
      <c r="D155" s="9"/>
      <c r="E155" s="9" t="str">
        <f>IFERROR(__xludf.DUMMYFUNCTION("IF(C155=""cd"",IF(D155=""/"",""/"",IF(D155="".."",JOIN(""."", ARRAY_CONSTRAIN(SPLIT(E154,"".""), 1, COLUMNS(SPLIT(E154,"".""))-1)), E154&amp;"".""&amp;D155)),E154)"),"/.bhtvbj.rjr.dbb.fdgh")</f>
        <v>/.bhtvbj.rjr.dbb.fdgh</v>
      </c>
      <c r="F155" s="9">
        <f t="shared" si="1"/>
        <v>299233</v>
      </c>
      <c r="G155" s="8" t="str">
        <f>IFERROR(__xludf.DUMMYFUNCTION("""COMPUTED_VALUE"""),"/.bhtvbj.tbdsml.nqsq.wzm.ngmqbc.tnfr.nggnpj")</f>
        <v>/.bhtvbj.tbdsml.nqsq.wzm.ngmqbc.tnfr.nggnpj</v>
      </c>
      <c r="H155" s="9">
        <f t="shared" si="2"/>
        <v>584601</v>
      </c>
      <c r="I155" s="10"/>
      <c r="J155" s="10"/>
    </row>
    <row r="156">
      <c r="A156" s="7" t="s">
        <v>26</v>
      </c>
      <c r="B156" s="8" t="str">
        <f>IFERROR(__xludf.DUMMYFUNCTION("SPLIT(A156,"" "")"),"$")</f>
        <v>$</v>
      </c>
      <c r="C156" s="8" t="str">
        <f>IFERROR(__xludf.DUMMYFUNCTION("""COMPUTED_VALUE"""),"cd")</f>
        <v>cd</v>
      </c>
      <c r="D156" s="9" t="str">
        <f>IFERROR(__xludf.DUMMYFUNCTION("""COMPUTED_VALUE"""),"..")</f>
        <v>..</v>
      </c>
      <c r="E156" s="9" t="str">
        <f>IFERROR(__xludf.DUMMYFUNCTION("IF(C156=""cd"",IF(D156=""/"",""/"",IF(D156="".."",JOIN(""."", ARRAY_CONSTRAIN(SPLIT(E155,"".""), 1, COLUMNS(SPLIT(E155,"".""))-1)), E155&amp;"".""&amp;D156)),E155)"),"/.bhtvbj.rjr.dbb")</f>
        <v>/.bhtvbj.rjr.dbb</v>
      </c>
      <c r="F156" s="9">
        <f t="shared" si="1"/>
        <v>0</v>
      </c>
      <c r="G156" s="8" t="str">
        <f>IFERROR(__xludf.DUMMYFUNCTION("""COMPUTED_VALUE"""),"/.bhtvbj.tbdsml.nqsq.wzm.ngmqbc.tnfr.nggnpj.tpg")</f>
        <v>/.bhtvbj.tbdsml.nqsq.wzm.ngmqbc.tnfr.nggnpj.tpg</v>
      </c>
      <c r="H156" s="9">
        <f t="shared" si="2"/>
        <v>143630</v>
      </c>
      <c r="I156" s="10"/>
      <c r="J156" s="10"/>
    </row>
    <row r="157">
      <c r="A157" s="7" t="s">
        <v>111</v>
      </c>
      <c r="B157" s="8" t="str">
        <f>IFERROR(__xludf.DUMMYFUNCTION("SPLIT(A157,"" "")"),"$")</f>
        <v>$</v>
      </c>
      <c r="C157" s="8" t="str">
        <f>IFERROR(__xludf.DUMMYFUNCTION("""COMPUTED_VALUE"""),"cd")</f>
        <v>cd</v>
      </c>
      <c r="D157" s="9" t="str">
        <f>IFERROR(__xludf.DUMMYFUNCTION("""COMPUTED_VALUE"""),"grr")</f>
        <v>grr</v>
      </c>
      <c r="E157" s="9" t="str">
        <f>IFERROR(__xludf.DUMMYFUNCTION("IF(C157=""cd"",IF(D157=""/"",""/"",IF(D157="".."",JOIN(""."", ARRAY_CONSTRAIN(SPLIT(E156,"".""), 1, COLUMNS(SPLIT(E156,"".""))-1)), E156&amp;"".""&amp;D157)),E156)"),"/.bhtvbj.rjr.dbb.grr")</f>
        <v>/.bhtvbj.rjr.dbb.grr</v>
      </c>
      <c r="F157" s="9">
        <f t="shared" si="1"/>
        <v>0</v>
      </c>
      <c r="G157" s="8" t="str">
        <f>IFERROR(__xludf.DUMMYFUNCTION("""COMPUTED_VALUE"""),"/.bhtvbj.tbdsml.nqsq.wzm.ngmqbc.wfzct")</f>
        <v>/.bhtvbj.tbdsml.nqsq.wzm.ngmqbc.wfzct</v>
      </c>
      <c r="H157" s="9">
        <f t="shared" si="2"/>
        <v>71154</v>
      </c>
      <c r="I157" s="10"/>
      <c r="J157" s="10"/>
    </row>
    <row r="158">
      <c r="A158" s="7" t="s">
        <v>9</v>
      </c>
      <c r="B158" s="8" t="str">
        <f>IFERROR(__xludf.DUMMYFUNCTION("SPLIT(A158,"" "")"),"$")</f>
        <v>$</v>
      </c>
      <c r="C158" s="8" t="str">
        <f>IFERROR(__xludf.DUMMYFUNCTION("""COMPUTED_VALUE"""),"ls")</f>
        <v>ls</v>
      </c>
      <c r="D158" s="9"/>
      <c r="E158" s="9" t="str">
        <f>IFERROR(__xludf.DUMMYFUNCTION("IF(C158=""cd"",IF(D158=""/"",""/"",IF(D158="".."",JOIN(""."", ARRAY_CONSTRAIN(SPLIT(E157,"".""), 1, COLUMNS(SPLIT(E157,"".""))-1)), E157&amp;"".""&amp;D158)),E157)"),"/.bhtvbj.rjr.dbb.grr")</f>
        <v>/.bhtvbj.rjr.dbb.grr</v>
      </c>
      <c r="F158" s="9">
        <f t="shared" si="1"/>
        <v>0</v>
      </c>
      <c r="G158" s="8" t="str">
        <f>IFERROR(__xludf.DUMMYFUNCTION("""COMPUTED_VALUE"""),"/.bhtvbj.tbdsml.nqsq.wzm.qvvvdl")</f>
        <v>/.bhtvbj.tbdsml.nqsq.wzm.qvvvdl</v>
      </c>
      <c r="H158" s="9">
        <f t="shared" si="2"/>
        <v>185898</v>
      </c>
      <c r="I158" s="10"/>
      <c r="J158" s="10"/>
    </row>
    <row r="159">
      <c r="A159" s="7" t="s">
        <v>112</v>
      </c>
      <c r="B159" s="8">
        <f>IFERROR(__xludf.DUMMYFUNCTION("SPLIT(A159,"" "")"),259732.0)</f>
        <v>259732</v>
      </c>
      <c r="C159" s="8" t="str">
        <f>IFERROR(__xludf.DUMMYFUNCTION("""COMPUTED_VALUE"""),"tqvvp")</f>
        <v>tqvvp</v>
      </c>
      <c r="D159" s="9"/>
      <c r="E159" s="9" t="str">
        <f>IFERROR(__xludf.DUMMYFUNCTION("IF(C159=""cd"",IF(D159=""/"",""/"",IF(D159="".."",JOIN(""."", ARRAY_CONSTRAIN(SPLIT(E158,"".""), 1, COLUMNS(SPLIT(E158,"".""))-1)), E158&amp;"".""&amp;D159)),E158)"),"/.bhtvbj.rjr.dbb.grr")</f>
        <v>/.bhtvbj.rjr.dbb.grr</v>
      </c>
      <c r="F159" s="9">
        <f t="shared" si="1"/>
        <v>259732</v>
      </c>
      <c r="G159" s="8" t="str">
        <f>IFERROR(__xludf.DUMMYFUNCTION("""COMPUTED_VALUE"""),"/.bhtvbj.tbdsml.nqsq.zpw")</f>
        <v>/.bhtvbj.tbdsml.nqsq.zpw</v>
      </c>
      <c r="H159" s="9">
        <f t="shared" si="2"/>
        <v>867134</v>
      </c>
      <c r="I159" s="10"/>
      <c r="J159" s="10"/>
    </row>
    <row r="160">
      <c r="A160" s="7" t="s">
        <v>26</v>
      </c>
      <c r="B160" s="8" t="str">
        <f>IFERROR(__xludf.DUMMYFUNCTION("SPLIT(A160,"" "")"),"$")</f>
        <v>$</v>
      </c>
      <c r="C160" s="8" t="str">
        <f>IFERROR(__xludf.DUMMYFUNCTION("""COMPUTED_VALUE"""),"cd")</f>
        <v>cd</v>
      </c>
      <c r="D160" s="9" t="str">
        <f>IFERROR(__xludf.DUMMYFUNCTION("""COMPUTED_VALUE"""),"..")</f>
        <v>..</v>
      </c>
      <c r="E160" s="9" t="str">
        <f>IFERROR(__xludf.DUMMYFUNCTION("IF(C160=""cd"",IF(D160=""/"",""/"",IF(D160="".."",JOIN(""."", ARRAY_CONSTRAIN(SPLIT(E159,"".""), 1, COLUMNS(SPLIT(E159,"".""))-1)), E159&amp;"".""&amp;D160)),E159)"),"/.bhtvbj.rjr.dbb")</f>
        <v>/.bhtvbj.rjr.dbb</v>
      </c>
      <c r="F160" s="9">
        <f t="shared" si="1"/>
        <v>0</v>
      </c>
      <c r="G160" s="8" t="str">
        <f>IFERROR(__xludf.DUMMYFUNCTION("""COMPUTED_VALUE"""),"/.bhtvbj.tbdsml.nqsq.zpw.fldmgj")</f>
        <v>/.bhtvbj.tbdsml.nqsq.zpw.fldmgj</v>
      </c>
      <c r="H160" s="9">
        <f t="shared" si="2"/>
        <v>154330</v>
      </c>
      <c r="I160" s="10"/>
      <c r="J160" s="10"/>
    </row>
    <row r="161">
      <c r="A161" s="7" t="s">
        <v>26</v>
      </c>
      <c r="B161" s="8" t="str">
        <f>IFERROR(__xludf.DUMMYFUNCTION("SPLIT(A161,"" "")"),"$")</f>
        <v>$</v>
      </c>
      <c r="C161" s="8" t="str">
        <f>IFERROR(__xludf.DUMMYFUNCTION("""COMPUTED_VALUE"""),"cd")</f>
        <v>cd</v>
      </c>
      <c r="D161" s="9" t="str">
        <f>IFERROR(__xludf.DUMMYFUNCTION("""COMPUTED_VALUE"""),"..")</f>
        <v>..</v>
      </c>
      <c r="E161" s="9" t="str">
        <f>IFERROR(__xludf.DUMMYFUNCTION("IF(C161=""cd"",IF(D161=""/"",""/"",IF(D161="".."",JOIN(""."", ARRAY_CONSTRAIN(SPLIT(E160,"".""), 1, COLUMNS(SPLIT(E160,"".""))-1)), E160&amp;"".""&amp;D161)),E160)"),"/.bhtvbj.rjr")</f>
        <v>/.bhtvbj.rjr</v>
      </c>
      <c r="F161" s="9">
        <f t="shared" si="1"/>
        <v>0</v>
      </c>
      <c r="G161" s="8" t="str">
        <f>IFERROR(__xludf.DUMMYFUNCTION("""COMPUTED_VALUE"""),"/.bhtvbj.tbdsml.nqsq.zpw.jspslmwp")</f>
        <v>/.bhtvbj.tbdsml.nqsq.zpw.jspslmwp</v>
      </c>
      <c r="H161" s="9">
        <f t="shared" si="2"/>
        <v>345508</v>
      </c>
      <c r="I161" s="10"/>
      <c r="J161" s="10"/>
    </row>
    <row r="162">
      <c r="A162" s="7" t="s">
        <v>113</v>
      </c>
      <c r="B162" s="8" t="str">
        <f>IFERROR(__xludf.DUMMYFUNCTION("SPLIT(A162,"" "")"),"$")</f>
        <v>$</v>
      </c>
      <c r="C162" s="8" t="str">
        <f>IFERROR(__xludf.DUMMYFUNCTION("""COMPUTED_VALUE"""),"cd")</f>
        <v>cd</v>
      </c>
      <c r="D162" s="9" t="str">
        <f>IFERROR(__xludf.DUMMYFUNCTION("""COMPUTED_VALUE"""),"ntbbd")</f>
        <v>ntbbd</v>
      </c>
      <c r="E162" s="9" t="str">
        <f>IFERROR(__xludf.DUMMYFUNCTION("IF(C162=""cd"",IF(D162=""/"",""/"",IF(D162="".."",JOIN(""."", ARRAY_CONSTRAIN(SPLIT(E161,"".""), 1, COLUMNS(SPLIT(E161,"".""))-1)), E161&amp;"".""&amp;D162)),E161)"),"/.bhtvbj.rjr.ntbbd")</f>
        <v>/.bhtvbj.rjr.ntbbd</v>
      </c>
      <c r="F162" s="9">
        <f t="shared" si="1"/>
        <v>0</v>
      </c>
      <c r="G162" s="8" t="str">
        <f>IFERROR(__xludf.DUMMYFUNCTION("""COMPUTED_VALUE"""),"/.bhtvbj.tbdsml.rdzsz")</f>
        <v>/.bhtvbj.tbdsml.rdzsz</v>
      </c>
      <c r="H162" s="9">
        <f t="shared" si="2"/>
        <v>2129568</v>
      </c>
      <c r="I162" s="10"/>
      <c r="J162" s="10"/>
    </row>
    <row r="163">
      <c r="A163" s="7" t="s">
        <v>9</v>
      </c>
      <c r="B163" s="8" t="str">
        <f>IFERROR(__xludf.DUMMYFUNCTION("SPLIT(A163,"" "")"),"$")</f>
        <v>$</v>
      </c>
      <c r="C163" s="8" t="str">
        <f>IFERROR(__xludf.DUMMYFUNCTION("""COMPUTED_VALUE"""),"ls")</f>
        <v>ls</v>
      </c>
      <c r="D163" s="9"/>
      <c r="E163" s="9" t="str">
        <f>IFERROR(__xludf.DUMMYFUNCTION("IF(C163=""cd"",IF(D163=""/"",""/"",IF(D163="".."",JOIN(""."", ARRAY_CONSTRAIN(SPLIT(E162,"".""), 1, COLUMNS(SPLIT(E162,"".""))-1)), E162&amp;"".""&amp;D163)),E162)"),"/.bhtvbj.rjr.ntbbd")</f>
        <v>/.bhtvbj.rjr.ntbbd</v>
      </c>
      <c r="F163" s="9">
        <f t="shared" si="1"/>
        <v>0</v>
      </c>
      <c r="G163" s="8" t="str">
        <f>IFERROR(__xludf.DUMMYFUNCTION("""COMPUTED_VALUE"""),"/.bhtvbj.tbdsml.rdzsz.pngmr")</f>
        <v>/.bhtvbj.tbdsml.rdzsz.pngmr</v>
      </c>
      <c r="H163" s="9">
        <f t="shared" si="2"/>
        <v>1400960</v>
      </c>
      <c r="I163" s="10"/>
      <c r="J163" s="10"/>
    </row>
    <row r="164">
      <c r="A164" s="7" t="s">
        <v>114</v>
      </c>
      <c r="B164" s="8" t="str">
        <f>IFERROR(__xludf.DUMMYFUNCTION("SPLIT(A164,"" "")"),"dir")</f>
        <v>dir</v>
      </c>
      <c r="C164" s="8" t="str">
        <f>IFERROR(__xludf.DUMMYFUNCTION("""COMPUTED_VALUE"""),"cwwhvghw")</f>
        <v>cwwhvghw</v>
      </c>
      <c r="D164" s="9"/>
      <c r="E164" s="9" t="str">
        <f>IFERROR(__xludf.DUMMYFUNCTION("IF(C164=""cd"",IF(D164=""/"",""/"",IF(D164="".."",JOIN(""."", ARRAY_CONSTRAIN(SPLIT(E163,"".""), 1, COLUMNS(SPLIT(E163,"".""))-1)), E163&amp;"".""&amp;D164)),E163)"),"/.bhtvbj.rjr.ntbbd")</f>
        <v>/.bhtvbj.rjr.ntbbd</v>
      </c>
      <c r="F164" s="9">
        <f t="shared" si="1"/>
        <v>0</v>
      </c>
      <c r="G164" s="8" t="str">
        <f>IFERROR(__xludf.DUMMYFUNCTION("""COMPUTED_VALUE"""),"/.bhtvbj.tbdsml.rdzsz.pngmr.rwwqsl")</f>
        <v>/.bhtvbj.tbdsml.rdzsz.pngmr.rwwqsl</v>
      </c>
      <c r="H164" s="9">
        <f t="shared" si="2"/>
        <v>1006293</v>
      </c>
      <c r="I164" s="10"/>
      <c r="J164" s="10"/>
    </row>
    <row r="165">
      <c r="A165" s="7" t="s">
        <v>115</v>
      </c>
      <c r="B165" s="8" t="str">
        <f>IFERROR(__xludf.DUMMYFUNCTION("SPLIT(A165,"" "")"),"dir")</f>
        <v>dir</v>
      </c>
      <c r="C165" s="8" t="str">
        <f>IFERROR(__xludf.DUMMYFUNCTION("""COMPUTED_VALUE"""),"hggcq")</f>
        <v>hggcq</v>
      </c>
      <c r="D165" s="9"/>
      <c r="E165" s="9" t="str">
        <f>IFERROR(__xludf.DUMMYFUNCTION("IF(C165=""cd"",IF(D165=""/"",""/"",IF(D165="".."",JOIN(""."", ARRAY_CONSTRAIN(SPLIT(E164,"".""), 1, COLUMNS(SPLIT(E164,"".""))-1)), E164&amp;"".""&amp;D165)),E164)"),"/.bhtvbj.rjr.ntbbd")</f>
        <v>/.bhtvbj.rjr.ntbbd</v>
      </c>
      <c r="F165" s="9">
        <f t="shared" si="1"/>
        <v>0</v>
      </c>
      <c r="G165" s="8" t="str">
        <f>IFERROR(__xludf.DUMMYFUNCTION("""COMPUTED_VALUE"""),"/.bhtvbj.tbdsml.rdzsz.pngmr.rwwqsl.cvphd")</f>
        <v>/.bhtvbj.tbdsml.rdzsz.pngmr.rwwqsl.cvphd</v>
      </c>
      <c r="H165" s="9">
        <f t="shared" si="2"/>
        <v>504481</v>
      </c>
      <c r="I165" s="10"/>
      <c r="J165" s="10"/>
    </row>
    <row r="166">
      <c r="A166" s="7" t="s">
        <v>116</v>
      </c>
      <c r="B166" s="8">
        <f>IFERROR(__xludf.DUMMYFUNCTION("SPLIT(A166,"" "")"),169994.0)</f>
        <v>169994</v>
      </c>
      <c r="C166" s="8" t="str">
        <f>IFERROR(__xludf.DUMMYFUNCTION("""COMPUTED_VALUE"""),"jrvt.srj")</f>
        <v>jrvt.srj</v>
      </c>
      <c r="D166" s="9"/>
      <c r="E166" s="9" t="str">
        <f>IFERROR(__xludf.DUMMYFUNCTION("IF(C166=""cd"",IF(D166=""/"",""/"",IF(D166="".."",JOIN(""."", ARRAY_CONSTRAIN(SPLIT(E165,"".""), 1, COLUMNS(SPLIT(E165,"".""))-1)), E165&amp;"".""&amp;D166)),E165)"),"/.bhtvbj.rjr.ntbbd")</f>
        <v>/.bhtvbj.rjr.ntbbd</v>
      </c>
      <c r="F166" s="9">
        <f t="shared" si="1"/>
        <v>169994</v>
      </c>
      <c r="G166" s="8" t="str">
        <f>IFERROR(__xludf.DUMMYFUNCTION("""COMPUTED_VALUE"""),"/.bhtvbj.tbdsml.rdzsz.pngmr.rwwqsl.cvphd.qbvcjq")</f>
        <v>/.bhtvbj.tbdsml.rdzsz.pngmr.rwwqsl.cvphd.qbvcjq</v>
      </c>
      <c r="H166" s="9">
        <f t="shared" si="2"/>
        <v>127576</v>
      </c>
      <c r="I166" s="10"/>
      <c r="J166" s="10"/>
    </row>
    <row r="167">
      <c r="A167" s="7" t="s">
        <v>117</v>
      </c>
      <c r="B167" s="8" t="str">
        <f>IFERROR(__xludf.DUMMYFUNCTION("SPLIT(A167,"" "")"),"dir")</f>
        <v>dir</v>
      </c>
      <c r="C167" s="8" t="str">
        <f>IFERROR(__xludf.DUMMYFUNCTION("""COMPUTED_VALUE"""),"jtzbw")</f>
        <v>jtzbw</v>
      </c>
      <c r="D167" s="9"/>
      <c r="E167" s="9" t="str">
        <f>IFERROR(__xludf.DUMMYFUNCTION("IF(C167=""cd"",IF(D167=""/"",""/"",IF(D167="".."",JOIN(""."", ARRAY_CONSTRAIN(SPLIT(E166,"".""), 1, COLUMNS(SPLIT(E166,"".""))-1)), E166&amp;"".""&amp;D167)),E166)"),"/.bhtvbj.rjr.ntbbd")</f>
        <v>/.bhtvbj.rjr.ntbbd</v>
      </c>
      <c r="F167" s="9">
        <f t="shared" si="1"/>
        <v>0</v>
      </c>
      <c r="G167" s="8" t="str">
        <f>IFERROR(__xludf.DUMMYFUNCTION("""COMPUTED_VALUE"""),"/.bhtvbj.tbdsml.rdzsz.pngmr.rwwqsl.cvphd.qbvcjq.nwqgchw")</f>
        <v>/.bhtvbj.tbdsml.rdzsz.pngmr.rwwqsl.cvphd.qbvcjq.nwqgchw</v>
      </c>
      <c r="H167" s="9">
        <f t="shared" si="2"/>
        <v>127576</v>
      </c>
      <c r="I167" s="10"/>
      <c r="J167" s="10"/>
    </row>
    <row r="168">
      <c r="A168" s="7" t="s">
        <v>118</v>
      </c>
      <c r="B168" s="8" t="str">
        <f>IFERROR(__xludf.DUMMYFUNCTION("SPLIT(A168,"" "")"),"dir")</f>
        <v>dir</v>
      </c>
      <c r="C168" s="8" t="str">
        <f>IFERROR(__xludf.DUMMYFUNCTION("""COMPUTED_VALUE"""),"ptr")</f>
        <v>ptr</v>
      </c>
      <c r="D168" s="9"/>
      <c r="E168" s="9" t="str">
        <f>IFERROR(__xludf.DUMMYFUNCTION("IF(C168=""cd"",IF(D168=""/"",""/"",IF(D168="".."",JOIN(""."", ARRAY_CONSTRAIN(SPLIT(E167,"".""), 1, COLUMNS(SPLIT(E167,"".""))-1)), E167&amp;"".""&amp;D168)),E167)"),"/.bhtvbj.rjr.ntbbd")</f>
        <v>/.bhtvbj.rjr.ntbbd</v>
      </c>
      <c r="F168" s="9">
        <f t="shared" si="1"/>
        <v>0</v>
      </c>
      <c r="G168" s="8" t="str">
        <f>IFERROR(__xludf.DUMMYFUNCTION("""COMPUTED_VALUE"""),"/.bhtvbj.tbdsml.rdzsz.pngmr.rwwqsl.hpb")</f>
        <v>/.bhtvbj.tbdsml.rdzsz.pngmr.rwwqsl.hpb</v>
      </c>
      <c r="H168" s="9">
        <f t="shared" si="2"/>
        <v>343210</v>
      </c>
      <c r="I168" s="10"/>
      <c r="J168" s="10"/>
    </row>
    <row r="169">
      <c r="A169" s="7" t="s">
        <v>119</v>
      </c>
      <c r="B169" s="8">
        <f>IFERROR(__xludf.DUMMYFUNCTION("SPLIT(A169,"" "")"),215668.0)</f>
        <v>215668</v>
      </c>
      <c r="C169" s="8" t="str">
        <f>IFERROR(__xludf.DUMMYFUNCTION("""COMPUTED_VALUE"""),"smcngpwr")</f>
        <v>smcngpwr</v>
      </c>
      <c r="D169" s="9"/>
      <c r="E169" s="9" t="str">
        <f>IFERROR(__xludf.DUMMYFUNCTION("IF(C169=""cd"",IF(D169=""/"",""/"",IF(D169="".."",JOIN(""."", ARRAY_CONSTRAIN(SPLIT(E168,"".""), 1, COLUMNS(SPLIT(E168,"".""))-1)), E168&amp;"".""&amp;D169)),E168)"),"/.bhtvbj.rjr.ntbbd")</f>
        <v>/.bhtvbj.rjr.ntbbd</v>
      </c>
      <c r="F169" s="9">
        <f t="shared" si="1"/>
        <v>215668</v>
      </c>
      <c r="G169" s="8" t="str">
        <f>IFERROR(__xludf.DUMMYFUNCTION("""COMPUTED_VALUE"""),"/.bhtvbj.tbdsml.rdzsz.pngmr.rzgv")</f>
        <v>/.bhtvbj.tbdsml.rdzsz.pngmr.rzgv</v>
      </c>
      <c r="H169" s="9">
        <f t="shared" si="2"/>
        <v>56544</v>
      </c>
      <c r="I169" s="10"/>
      <c r="J169" s="10"/>
    </row>
    <row r="170">
      <c r="A170" s="7" t="s">
        <v>120</v>
      </c>
      <c r="B170" s="8" t="str">
        <f>IFERROR(__xludf.DUMMYFUNCTION("SPLIT(A170,"" "")"),"dir")</f>
        <v>dir</v>
      </c>
      <c r="C170" s="8" t="str">
        <f>IFERROR(__xludf.DUMMYFUNCTION("""COMPUTED_VALUE"""),"tfshcbw")</f>
        <v>tfshcbw</v>
      </c>
      <c r="D170" s="9"/>
      <c r="E170" s="9" t="str">
        <f>IFERROR(__xludf.DUMMYFUNCTION("IF(C170=""cd"",IF(D170=""/"",""/"",IF(D170="".."",JOIN(""."", ARRAY_CONSTRAIN(SPLIT(E169,"".""), 1, COLUMNS(SPLIT(E169,"".""))-1)), E169&amp;"".""&amp;D170)),E169)"),"/.bhtvbj.rjr.ntbbd")</f>
        <v>/.bhtvbj.rjr.ntbbd</v>
      </c>
      <c r="F170" s="9">
        <f t="shared" si="1"/>
        <v>0</v>
      </c>
      <c r="G170" s="8" t="str">
        <f>IFERROR(__xludf.DUMMYFUNCTION("""COMPUTED_VALUE"""),"/.bmlllrl")</f>
        <v>/.bmlllrl</v>
      </c>
      <c r="H170" s="9">
        <f t="shared" si="2"/>
        <v>1152716</v>
      </c>
      <c r="I170" s="10"/>
      <c r="J170" s="10"/>
    </row>
    <row r="171">
      <c r="A171" s="7" t="s">
        <v>121</v>
      </c>
      <c r="B171" s="8" t="str">
        <f>IFERROR(__xludf.DUMMYFUNCTION("SPLIT(A171,"" "")"),"$")</f>
        <v>$</v>
      </c>
      <c r="C171" s="8" t="str">
        <f>IFERROR(__xludf.DUMMYFUNCTION("""COMPUTED_VALUE"""),"cd")</f>
        <v>cd</v>
      </c>
      <c r="D171" s="9" t="str">
        <f>IFERROR(__xludf.DUMMYFUNCTION("""COMPUTED_VALUE"""),"cwwhvghw")</f>
        <v>cwwhvghw</v>
      </c>
      <c r="E171" s="9" t="str">
        <f>IFERROR(__xludf.DUMMYFUNCTION("IF(C171=""cd"",IF(D171=""/"",""/"",IF(D171="".."",JOIN(""."", ARRAY_CONSTRAIN(SPLIT(E170,"".""), 1, COLUMNS(SPLIT(E170,"".""))-1)), E170&amp;"".""&amp;D171)),E170)"),"/.bhtvbj.rjr.ntbbd.cwwhvghw")</f>
        <v>/.bhtvbj.rjr.ntbbd.cwwhvghw</v>
      </c>
      <c r="F171" s="9">
        <f t="shared" si="1"/>
        <v>0</v>
      </c>
      <c r="G171" s="8" t="str">
        <f>IFERROR(__xludf.DUMMYFUNCTION("""COMPUTED_VALUE"""),"/.bmlllrl.ngmqbc")</f>
        <v>/.bmlllrl.ngmqbc</v>
      </c>
      <c r="H171" s="9">
        <f t="shared" si="2"/>
        <v>521381</v>
      </c>
      <c r="I171" s="10"/>
      <c r="J171" s="10"/>
    </row>
    <row r="172">
      <c r="A172" s="7" t="s">
        <v>9</v>
      </c>
      <c r="B172" s="8" t="str">
        <f>IFERROR(__xludf.DUMMYFUNCTION("SPLIT(A172,"" "")"),"$")</f>
        <v>$</v>
      </c>
      <c r="C172" s="8" t="str">
        <f>IFERROR(__xludf.DUMMYFUNCTION("""COMPUTED_VALUE"""),"ls")</f>
        <v>ls</v>
      </c>
      <c r="D172" s="9"/>
      <c r="E172" s="9" t="str">
        <f>IFERROR(__xludf.DUMMYFUNCTION("IF(C172=""cd"",IF(D172=""/"",""/"",IF(D172="".."",JOIN(""."", ARRAY_CONSTRAIN(SPLIT(E171,"".""), 1, COLUMNS(SPLIT(E171,"".""))-1)), E171&amp;"".""&amp;D172)),E171)"),"/.bhtvbj.rjr.ntbbd.cwwhvghw")</f>
        <v>/.bhtvbj.rjr.ntbbd.cwwhvghw</v>
      </c>
      <c r="F172" s="9">
        <f t="shared" si="1"/>
        <v>0</v>
      </c>
      <c r="G172" s="8" t="str">
        <f>IFERROR(__xludf.DUMMYFUNCTION("""COMPUTED_VALUE"""),"/.bmlllrl.ngmqbc.rgcrvvgj")</f>
        <v>/.bmlllrl.ngmqbc.rgcrvvgj</v>
      </c>
      <c r="H172" s="9">
        <f t="shared" si="2"/>
        <v>219577</v>
      </c>
      <c r="I172" s="10"/>
      <c r="J172" s="10"/>
    </row>
    <row r="173">
      <c r="A173" s="7" t="s">
        <v>28</v>
      </c>
      <c r="B173" s="8" t="str">
        <f>IFERROR(__xludf.DUMMYFUNCTION("SPLIT(A173,"" "")"),"dir")</f>
        <v>dir</v>
      </c>
      <c r="C173" s="8" t="str">
        <f>IFERROR(__xludf.DUMMYFUNCTION("""COMPUTED_VALUE"""),"czvcf")</f>
        <v>czvcf</v>
      </c>
      <c r="D173" s="9"/>
      <c r="E173" s="9" t="str">
        <f>IFERROR(__xludf.DUMMYFUNCTION("IF(C173=""cd"",IF(D173=""/"",""/"",IF(D173="".."",JOIN(""."", ARRAY_CONSTRAIN(SPLIT(E172,"".""), 1, COLUMNS(SPLIT(E172,"".""))-1)), E172&amp;"".""&amp;D173)),E172)"),"/.bhtvbj.rjr.ntbbd.cwwhvghw")</f>
        <v>/.bhtvbj.rjr.ntbbd.cwwhvghw</v>
      </c>
      <c r="F173" s="9">
        <f t="shared" si="1"/>
        <v>0</v>
      </c>
      <c r="G173" s="8" t="str">
        <f>IFERROR(__xludf.DUMMYFUNCTION("""COMPUTED_VALUE"""),"/.bmlllrl.rdzsz")</f>
        <v>/.bmlllrl.rdzsz</v>
      </c>
      <c r="H173" s="9">
        <f t="shared" si="2"/>
        <v>290477</v>
      </c>
      <c r="I173" s="10"/>
      <c r="J173" s="10"/>
    </row>
    <row r="174">
      <c r="A174" s="7" t="s">
        <v>122</v>
      </c>
      <c r="B174" s="8">
        <f>IFERROR(__xludf.DUMMYFUNCTION("SPLIT(A174,"" "")"),167719.0)</f>
        <v>167719</v>
      </c>
      <c r="C174" s="8" t="str">
        <f>IFERROR(__xludf.DUMMYFUNCTION("""COMPUTED_VALUE"""),"dzltv")</f>
        <v>dzltv</v>
      </c>
      <c r="D174" s="9"/>
      <c r="E174" s="9" t="str">
        <f>IFERROR(__xludf.DUMMYFUNCTION("IF(C174=""cd"",IF(D174=""/"",""/"",IF(D174="".."",JOIN(""."", ARRAY_CONSTRAIN(SPLIT(E173,"".""), 1, COLUMNS(SPLIT(E173,"".""))-1)), E173&amp;"".""&amp;D174)),E173)"),"/.bhtvbj.rjr.ntbbd.cwwhvghw")</f>
        <v>/.bhtvbj.rjr.ntbbd.cwwhvghw</v>
      </c>
      <c r="F174" s="9">
        <f t="shared" si="1"/>
        <v>167719</v>
      </c>
      <c r="G174" s="8" t="str">
        <f>IFERROR(__xludf.DUMMYFUNCTION("""COMPUTED_VALUE"""),"/.dhm")</f>
        <v>/.dhm</v>
      </c>
      <c r="H174" s="9">
        <f t="shared" si="2"/>
        <v>209302</v>
      </c>
      <c r="I174" s="10"/>
      <c r="J174" s="10"/>
    </row>
    <row r="175">
      <c r="A175" s="7" t="s">
        <v>123</v>
      </c>
      <c r="B175" s="8" t="str">
        <f>IFERROR(__xludf.DUMMYFUNCTION("SPLIT(A175,"" "")"),"dir")</f>
        <v>dir</v>
      </c>
      <c r="C175" s="8" t="str">
        <f>IFERROR(__xludf.DUMMYFUNCTION("""COMPUTED_VALUE"""),"mdgqwdjq")</f>
        <v>mdgqwdjq</v>
      </c>
      <c r="D175" s="9"/>
      <c r="E175" s="9" t="str">
        <f>IFERROR(__xludf.DUMMYFUNCTION("IF(C175=""cd"",IF(D175=""/"",""/"",IF(D175="".."",JOIN(""."", ARRAY_CONSTRAIN(SPLIT(E174,"".""), 1, COLUMNS(SPLIT(E174,"".""))-1)), E174&amp;"".""&amp;D175)),E174)"),"/.bhtvbj.rjr.ntbbd.cwwhvghw")</f>
        <v>/.bhtvbj.rjr.ntbbd.cwwhvghw</v>
      </c>
      <c r="F175" s="9">
        <f t="shared" si="1"/>
        <v>0</v>
      </c>
      <c r="G175" s="8" t="str">
        <f>IFERROR(__xludf.DUMMYFUNCTION("""COMPUTED_VALUE"""),"/.mnp")</f>
        <v>/.mnp</v>
      </c>
      <c r="H175" s="9">
        <f t="shared" si="2"/>
        <v>3253197</v>
      </c>
      <c r="I175" s="10"/>
      <c r="J175" s="10"/>
    </row>
    <row r="176">
      <c r="A176" s="7" t="s">
        <v>124</v>
      </c>
      <c r="B176" s="8">
        <f>IFERROR(__xludf.DUMMYFUNCTION("SPLIT(A176,"" "")"),265831.0)</f>
        <v>265831</v>
      </c>
      <c r="C176" s="8" t="str">
        <f>IFERROR(__xludf.DUMMYFUNCTION("""COMPUTED_VALUE"""),"pcfcw.jrd")</f>
        <v>pcfcw.jrd</v>
      </c>
      <c r="D176" s="9"/>
      <c r="E176" s="9" t="str">
        <f>IFERROR(__xludf.DUMMYFUNCTION("IF(C176=""cd"",IF(D176=""/"",""/"",IF(D176="".."",JOIN(""."", ARRAY_CONSTRAIN(SPLIT(E175,"".""), 1, COLUMNS(SPLIT(E175,"".""))-1)), E175&amp;"".""&amp;D176)),E175)"),"/.bhtvbj.rjr.ntbbd.cwwhvghw")</f>
        <v>/.bhtvbj.rjr.ntbbd.cwwhvghw</v>
      </c>
      <c r="F176" s="9">
        <f t="shared" si="1"/>
        <v>265831</v>
      </c>
      <c r="G176" s="8" t="str">
        <f>IFERROR(__xludf.DUMMYFUNCTION("""COMPUTED_VALUE"""),"/.mnp.gdntwv")</f>
        <v>/.mnp.gdntwv</v>
      </c>
      <c r="H176" s="9">
        <f t="shared" si="2"/>
        <v>133571</v>
      </c>
      <c r="I176" s="10"/>
      <c r="J176" s="10"/>
    </row>
    <row r="177">
      <c r="A177" s="7" t="s">
        <v>125</v>
      </c>
      <c r="B177" s="8">
        <f>IFERROR(__xludf.DUMMYFUNCTION("SPLIT(A177,"" "")"),86965.0)</f>
        <v>86965</v>
      </c>
      <c r="C177" s="8" t="str">
        <f>IFERROR(__xludf.DUMMYFUNCTION("""COMPUTED_VALUE"""),"qsdv")</f>
        <v>qsdv</v>
      </c>
      <c r="D177" s="9"/>
      <c r="E177" s="9" t="str">
        <f>IFERROR(__xludf.DUMMYFUNCTION("IF(C177=""cd"",IF(D177=""/"",""/"",IF(D177="".."",JOIN(""."", ARRAY_CONSTRAIN(SPLIT(E176,"".""), 1, COLUMNS(SPLIT(E176,"".""))-1)), E176&amp;"".""&amp;D177)),E176)"),"/.bhtvbj.rjr.ntbbd.cwwhvghw")</f>
        <v>/.bhtvbj.rjr.ntbbd.cwwhvghw</v>
      </c>
      <c r="F177" s="9">
        <f t="shared" si="1"/>
        <v>86965</v>
      </c>
      <c r="G177" s="8" t="str">
        <f>IFERROR(__xludf.DUMMYFUNCTION("""COMPUTED_VALUE"""),"/.mnp.qlsfmcqp")</f>
        <v>/.mnp.qlsfmcqp</v>
      </c>
      <c r="H177" s="9">
        <f t="shared" si="2"/>
        <v>1316339</v>
      </c>
      <c r="I177" s="10"/>
      <c r="J177" s="10"/>
    </row>
    <row r="178">
      <c r="A178" s="7" t="s">
        <v>126</v>
      </c>
      <c r="B178" s="8">
        <f>IFERROR(__xludf.DUMMYFUNCTION("SPLIT(A178,"" "")"),71709.0)</f>
        <v>71709</v>
      </c>
      <c r="C178" s="8" t="str">
        <f>IFERROR(__xludf.DUMMYFUNCTION("""COMPUTED_VALUE"""),"tdbtjwzp.msg")</f>
        <v>tdbtjwzp.msg</v>
      </c>
      <c r="D178" s="9"/>
      <c r="E178" s="9" t="str">
        <f>IFERROR(__xludf.DUMMYFUNCTION("IF(C178=""cd"",IF(D178=""/"",""/"",IF(D178="".."",JOIN(""."", ARRAY_CONSTRAIN(SPLIT(E177,"".""), 1, COLUMNS(SPLIT(E177,"".""))-1)), E177&amp;"".""&amp;D178)),E177)"),"/.bhtvbj.rjr.ntbbd.cwwhvghw")</f>
        <v>/.bhtvbj.rjr.ntbbd.cwwhvghw</v>
      </c>
      <c r="F178" s="9">
        <f t="shared" si="1"/>
        <v>71709</v>
      </c>
      <c r="G178" s="8" t="str">
        <f>IFERROR(__xludf.DUMMYFUNCTION("""COMPUTED_VALUE"""),"/.mnp.qlsfmcqp.jnl")</f>
        <v>/.mnp.qlsfmcqp.jnl</v>
      </c>
      <c r="H178" s="9">
        <f t="shared" si="2"/>
        <v>252674</v>
      </c>
      <c r="I178" s="10"/>
      <c r="J178" s="10"/>
    </row>
    <row r="179">
      <c r="A179" s="7" t="s">
        <v>127</v>
      </c>
      <c r="B179" s="8" t="str">
        <f>IFERROR(__xludf.DUMMYFUNCTION("SPLIT(A179,"" "")"),"dir")</f>
        <v>dir</v>
      </c>
      <c r="C179" s="8" t="str">
        <f>IFERROR(__xludf.DUMMYFUNCTION("""COMPUTED_VALUE"""),"vtbr")</f>
        <v>vtbr</v>
      </c>
      <c r="D179" s="9"/>
      <c r="E179" s="9" t="str">
        <f>IFERROR(__xludf.DUMMYFUNCTION("IF(C179=""cd"",IF(D179=""/"",""/"",IF(D179="".."",JOIN(""."", ARRAY_CONSTRAIN(SPLIT(E178,"".""), 1, COLUMNS(SPLIT(E178,"".""))-1)), E178&amp;"".""&amp;D179)),E178)"),"/.bhtvbj.rjr.ntbbd.cwwhvghw")</f>
        <v>/.bhtvbj.rjr.ntbbd.cwwhvghw</v>
      </c>
      <c r="F179" s="9">
        <f t="shared" si="1"/>
        <v>0</v>
      </c>
      <c r="G179" s="8" t="str">
        <f>IFERROR(__xludf.DUMMYFUNCTION("""COMPUTED_VALUE"""),"/.mnp.qlsfmcqp.nwqgchw")</f>
        <v>/.mnp.qlsfmcqp.nwqgchw</v>
      </c>
      <c r="H179" s="9">
        <f t="shared" si="2"/>
        <v>258944</v>
      </c>
      <c r="I179" s="10"/>
      <c r="J179" s="10"/>
    </row>
    <row r="180">
      <c r="A180" s="7" t="s">
        <v>34</v>
      </c>
      <c r="B180" s="8" t="str">
        <f>IFERROR(__xludf.DUMMYFUNCTION("SPLIT(A180,"" "")"),"$")</f>
        <v>$</v>
      </c>
      <c r="C180" s="8" t="str">
        <f>IFERROR(__xludf.DUMMYFUNCTION("""COMPUTED_VALUE"""),"cd")</f>
        <v>cd</v>
      </c>
      <c r="D180" s="9" t="str">
        <f>IFERROR(__xludf.DUMMYFUNCTION("""COMPUTED_VALUE"""),"czvcf")</f>
        <v>czvcf</v>
      </c>
      <c r="E180" s="9" t="str">
        <f>IFERROR(__xludf.DUMMYFUNCTION("IF(C180=""cd"",IF(D180=""/"",""/"",IF(D180="".."",JOIN(""."", ARRAY_CONSTRAIN(SPLIT(E179,"".""), 1, COLUMNS(SPLIT(E179,"".""))-1)), E179&amp;"".""&amp;D180)),E179)"),"/.bhtvbj.rjr.ntbbd.cwwhvghw.czvcf")</f>
        <v>/.bhtvbj.rjr.ntbbd.cwwhvghw.czvcf</v>
      </c>
      <c r="F180" s="9">
        <f t="shared" si="1"/>
        <v>0</v>
      </c>
      <c r="G180" s="8" t="str">
        <f>IFERROR(__xludf.DUMMYFUNCTION("""COMPUTED_VALUE"""),"/.mnp.schlsbb")</f>
        <v>/.mnp.schlsbb</v>
      </c>
      <c r="H180" s="9">
        <f t="shared" si="2"/>
        <v>1803287</v>
      </c>
      <c r="I180" s="10"/>
      <c r="J180" s="10"/>
    </row>
    <row r="181">
      <c r="A181" s="7" t="s">
        <v>9</v>
      </c>
      <c r="B181" s="8" t="str">
        <f>IFERROR(__xludf.DUMMYFUNCTION("SPLIT(A181,"" "")"),"$")</f>
        <v>$</v>
      </c>
      <c r="C181" s="8" t="str">
        <f>IFERROR(__xludf.DUMMYFUNCTION("""COMPUTED_VALUE"""),"ls")</f>
        <v>ls</v>
      </c>
      <c r="D181" s="9"/>
      <c r="E181" s="9" t="str">
        <f>IFERROR(__xludf.DUMMYFUNCTION("IF(C181=""cd"",IF(D181=""/"",""/"",IF(D181="".."",JOIN(""."", ARRAY_CONSTRAIN(SPLIT(E180,"".""), 1, COLUMNS(SPLIT(E180,"".""))-1)), E180&amp;"".""&amp;D181)),E180)"),"/.bhtvbj.rjr.ntbbd.cwwhvghw.czvcf")</f>
        <v>/.bhtvbj.rjr.ntbbd.cwwhvghw.czvcf</v>
      </c>
      <c r="F181" s="9">
        <f t="shared" si="1"/>
        <v>0</v>
      </c>
      <c r="G181" s="8" t="str">
        <f>IFERROR(__xludf.DUMMYFUNCTION("""COMPUTED_VALUE"""),"/.mnp.schlsbb.fpbrwnz")</f>
        <v>/.mnp.schlsbb.fpbrwnz</v>
      </c>
      <c r="H181" s="9">
        <f t="shared" si="2"/>
        <v>1230088</v>
      </c>
      <c r="I181" s="10"/>
      <c r="J181" s="10"/>
    </row>
    <row r="182">
      <c r="A182" s="7" t="s">
        <v>128</v>
      </c>
      <c r="B182" s="8" t="str">
        <f>IFERROR(__xludf.DUMMYFUNCTION("SPLIT(A182,"" "")"),"dir")</f>
        <v>dir</v>
      </c>
      <c r="C182" s="8" t="str">
        <f>IFERROR(__xludf.DUMMYFUNCTION("""COMPUTED_VALUE"""),"ntj")</f>
        <v>ntj</v>
      </c>
      <c r="D182" s="9"/>
      <c r="E182" s="9" t="str">
        <f>IFERROR(__xludf.DUMMYFUNCTION("IF(C182=""cd"",IF(D182=""/"",""/"",IF(D182="".."",JOIN(""."", ARRAY_CONSTRAIN(SPLIT(E181,"".""), 1, COLUMNS(SPLIT(E181,"".""))-1)), E181&amp;"".""&amp;D182)),E181)"),"/.bhtvbj.rjr.ntbbd.cwwhvghw.czvcf")</f>
        <v>/.bhtvbj.rjr.ntbbd.cwwhvghw.czvcf</v>
      </c>
      <c r="F182" s="9">
        <f t="shared" si="1"/>
        <v>0</v>
      </c>
      <c r="G182" s="8" t="str">
        <f>IFERROR(__xludf.DUMMYFUNCTION("""COMPUTED_VALUE"""),"/.mnp.schlsbb.fpbrwnz.mqhz")</f>
        <v>/.mnp.schlsbb.fpbrwnz.mqhz</v>
      </c>
      <c r="H182" s="9">
        <f t="shared" si="2"/>
        <v>534974</v>
      </c>
      <c r="I182" s="10"/>
      <c r="J182" s="10"/>
    </row>
    <row r="183">
      <c r="A183" s="7" t="s">
        <v>14</v>
      </c>
      <c r="B183" s="8" t="str">
        <f>IFERROR(__xludf.DUMMYFUNCTION("SPLIT(A183,"" "")"),"dir")</f>
        <v>dir</v>
      </c>
      <c r="C183" s="8" t="str">
        <f>IFERROR(__xludf.DUMMYFUNCTION("""COMPUTED_VALUE"""),"nwqgchw")</f>
        <v>nwqgchw</v>
      </c>
      <c r="D183" s="9"/>
      <c r="E183" s="9" t="str">
        <f>IFERROR(__xludf.DUMMYFUNCTION("IF(C183=""cd"",IF(D183=""/"",""/"",IF(D183="".."",JOIN(""."", ARRAY_CONSTRAIN(SPLIT(E182,"".""), 1, COLUMNS(SPLIT(E182,"".""))-1)), E182&amp;"".""&amp;D183)),E182)"),"/.bhtvbj.rjr.ntbbd.cwwhvghw.czvcf")</f>
        <v>/.bhtvbj.rjr.ntbbd.cwwhvghw.czvcf</v>
      </c>
      <c r="F183" s="9">
        <f t="shared" si="1"/>
        <v>0</v>
      </c>
      <c r="G183" s="8" t="str">
        <f>IFERROR(__xludf.DUMMYFUNCTION("""COMPUTED_VALUE"""),"/.mnp.schlsbb.hnrh")</f>
        <v>/.mnp.schlsbb.hnrh</v>
      </c>
      <c r="H183" s="9">
        <f t="shared" si="2"/>
        <v>471743</v>
      </c>
      <c r="I183" s="10"/>
      <c r="J183" s="10"/>
    </row>
    <row r="184">
      <c r="A184" s="7" t="s">
        <v>129</v>
      </c>
      <c r="B184" s="8" t="str">
        <f>IFERROR(__xludf.DUMMYFUNCTION("SPLIT(A184,"" "")"),"dir")</f>
        <v>dir</v>
      </c>
      <c r="C184" s="8" t="str">
        <f>IFERROR(__xludf.DUMMYFUNCTION("""COMPUTED_VALUE"""),"rdzsz")</f>
        <v>rdzsz</v>
      </c>
      <c r="D184" s="9"/>
      <c r="E184" s="9" t="str">
        <f>IFERROR(__xludf.DUMMYFUNCTION("IF(C184=""cd"",IF(D184=""/"",""/"",IF(D184="".."",JOIN(""."", ARRAY_CONSTRAIN(SPLIT(E183,"".""), 1, COLUMNS(SPLIT(E183,"".""))-1)), E183&amp;"".""&amp;D184)),E183)"),"/.bhtvbj.rjr.ntbbd.cwwhvghw.czvcf")</f>
        <v>/.bhtvbj.rjr.ntbbd.cwwhvghw.czvcf</v>
      </c>
      <c r="F184" s="9">
        <f t="shared" si="1"/>
        <v>0</v>
      </c>
      <c r="G184" s="8" t="str">
        <f>IFERROR(__xludf.DUMMYFUNCTION("""COMPUTED_VALUE"""),"/.mnp.schlsbb.hnrh.dmghrm")</f>
        <v>/.mnp.schlsbb.hnrh.dmghrm</v>
      </c>
      <c r="H184" s="9">
        <f t="shared" si="2"/>
        <v>16799</v>
      </c>
      <c r="I184" s="10"/>
      <c r="J184" s="10"/>
    </row>
    <row r="185">
      <c r="A185" s="7" t="s">
        <v>130</v>
      </c>
      <c r="B185" s="8">
        <f>IFERROR(__xludf.DUMMYFUNCTION("SPLIT(A185,"" "")"),202867.0)</f>
        <v>202867</v>
      </c>
      <c r="C185" s="8" t="str">
        <f>IFERROR(__xludf.DUMMYFUNCTION("""COMPUTED_VALUE"""),"vqqcvgts.vrc")</f>
        <v>vqqcvgts.vrc</v>
      </c>
      <c r="D185" s="9"/>
      <c r="E185" s="9" t="str">
        <f>IFERROR(__xludf.DUMMYFUNCTION("IF(C185=""cd"",IF(D185=""/"",""/"",IF(D185="".."",JOIN(""."", ARRAY_CONSTRAIN(SPLIT(E184,"".""), 1, COLUMNS(SPLIT(E184,"".""))-1)), E184&amp;"".""&amp;D185)),E184)"),"/.bhtvbj.rjr.ntbbd.cwwhvghw.czvcf")</f>
        <v>/.bhtvbj.rjr.ntbbd.cwwhvghw.czvcf</v>
      </c>
      <c r="F185" s="9">
        <f t="shared" si="1"/>
        <v>202867</v>
      </c>
      <c r="G185" s="8" t="str">
        <f>IFERROR(__xludf.DUMMYFUNCTION("""COMPUTED_VALUE"""),"/.mnp.schlsbb.hnrh.tbbp")</f>
        <v>/.mnp.schlsbb.hnrh.tbbp</v>
      </c>
      <c r="H185" s="9">
        <f t="shared" si="2"/>
        <v>60180</v>
      </c>
      <c r="I185" s="10"/>
      <c r="J185" s="10"/>
    </row>
    <row r="186">
      <c r="A186" s="7" t="s">
        <v>131</v>
      </c>
      <c r="B186" s="8" t="str">
        <f>IFERROR(__xludf.DUMMYFUNCTION("SPLIT(A186,"" "")"),"$")</f>
        <v>$</v>
      </c>
      <c r="C186" s="8" t="str">
        <f>IFERROR(__xludf.DUMMYFUNCTION("""COMPUTED_VALUE"""),"cd")</f>
        <v>cd</v>
      </c>
      <c r="D186" s="9" t="str">
        <f>IFERROR(__xludf.DUMMYFUNCTION("""COMPUTED_VALUE"""),"ntj")</f>
        <v>ntj</v>
      </c>
      <c r="E186" s="9" t="str">
        <f>IFERROR(__xludf.DUMMYFUNCTION("IF(C186=""cd"",IF(D186=""/"",""/"",IF(D186="".."",JOIN(""."", ARRAY_CONSTRAIN(SPLIT(E185,"".""), 1, COLUMNS(SPLIT(E185,"".""))-1)), E185&amp;"".""&amp;D186)),E185)"),"/.bhtvbj.rjr.ntbbd.cwwhvghw.czvcf.ntj")</f>
        <v>/.bhtvbj.rjr.ntbbd.cwwhvghw.czvcf.ntj</v>
      </c>
      <c r="F186" s="9">
        <f t="shared" si="1"/>
        <v>0</v>
      </c>
      <c r="G186" s="8" t="str">
        <f>IFERROR(__xludf.DUMMYFUNCTION("""COMPUTED_VALUE"""),"/.nwqgchw")</f>
        <v>/.nwqgchw</v>
      </c>
      <c r="H186" s="9">
        <f t="shared" si="2"/>
        <v>143100</v>
      </c>
      <c r="I186" s="10"/>
      <c r="J186" s="10"/>
    </row>
    <row r="187">
      <c r="A187" s="7" t="s">
        <v>9</v>
      </c>
      <c r="B187" s="8" t="str">
        <f>IFERROR(__xludf.DUMMYFUNCTION("SPLIT(A187,"" "")"),"$")</f>
        <v>$</v>
      </c>
      <c r="C187" s="8" t="str">
        <f>IFERROR(__xludf.DUMMYFUNCTION("""COMPUTED_VALUE"""),"ls")</f>
        <v>ls</v>
      </c>
      <c r="D187" s="9"/>
      <c r="E187" s="9" t="str">
        <f>IFERROR(__xludf.DUMMYFUNCTION("IF(C187=""cd"",IF(D187=""/"",""/"",IF(D187="".."",JOIN(""."", ARRAY_CONSTRAIN(SPLIT(E186,"".""), 1, COLUMNS(SPLIT(E186,"".""))-1)), E186&amp;"".""&amp;D187)),E186)"),"/.bhtvbj.rjr.ntbbd.cwwhvghw.czvcf.ntj")</f>
        <v>/.bhtvbj.rjr.ntbbd.cwwhvghw.czvcf.ntj</v>
      </c>
      <c r="F187" s="9">
        <f t="shared" si="1"/>
        <v>0</v>
      </c>
      <c r="H187" s="9"/>
      <c r="I187" s="10"/>
      <c r="J187" s="10"/>
    </row>
    <row r="188">
      <c r="A188" s="7" t="s">
        <v>132</v>
      </c>
      <c r="B188" s="8">
        <f>IFERROR(__xludf.DUMMYFUNCTION("SPLIT(A188,"" "")"),214072.0)</f>
        <v>214072</v>
      </c>
      <c r="C188" s="8" t="str">
        <f>IFERROR(__xludf.DUMMYFUNCTION("""COMPUTED_VALUE"""),"ntplhvnn.zpt")</f>
        <v>ntplhvnn.zpt</v>
      </c>
      <c r="D188" s="9"/>
      <c r="E188" s="9" t="str">
        <f>IFERROR(__xludf.DUMMYFUNCTION("IF(C188=""cd"",IF(D188=""/"",""/"",IF(D188="".."",JOIN(""."", ARRAY_CONSTRAIN(SPLIT(E187,"".""), 1, COLUMNS(SPLIT(E187,"".""))-1)), E187&amp;"".""&amp;D188)),E187)"),"/.bhtvbj.rjr.ntbbd.cwwhvghw.czvcf.ntj")</f>
        <v>/.bhtvbj.rjr.ntbbd.cwwhvghw.czvcf.ntj</v>
      </c>
      <c r="F188" s="9">
        <f t="shared" si="1"/>
        <v>214072</v>
      </c>
      <c r="H188" s="9"/>
      <c r="I188" s="10"/>
      <c r="J188" s="10"/>
    </row>
    <row r="189">
      <c r="A189" s="7" t="s">
        <v>26</v>
      </c>
      <c r="B189" s="8" t="str">
        <f>IFERROR(__xludf.DUMMYFUNCTION("SPLIT(A189,"" "")"),"$")</f>
        <v>$</v>
      </c>
      <c r="C189" s="8" t="str">
        <f>IFERROR(__xludf.DUMMYFUNCTION("""COMPUTED_VALUE"""),"cd")</f>
        <v>cd</v>
      </c>
      <c r="D189" s="9" t="str">
        <f>IFERROR(__xludf.DUMMYFUNCTION("""COMPUTED_VALUE"""),"..")</f>
        <v>..</v>
      </c>
      <c r="E189" s="9" t="str">
        <f>IFERROR(__xludf.DUMMYFUNCTION("IF(C189=""cd"",IF(D189=""/"",""/"",IF(D189="".."",JOIN(""."", ARRAY_CONSTRAIN(SPLIT(E188,"".""), 1, COLUMNS(SPLIT(E188,"".""))-1)), E188&amp;"".""&amp;D189)),E188)"),"/.bhtvbj.rjr.ntbbd.cwwhvghw.czvcf")</f>
        <v>/.bhtvbj.rjr.ntbbd.cwwhvghw.czvcf</v>
      </c>
      <c r="F189" s="9">
        <f t="shared" si="1"/>
        <v>0</v>
      </c>
      <c r="H189" s="9"/>
      <c r="I189" s="10"/>
      <c r="J189" s="10"/>
    </row>
    <row r="190">
      <c r="A190" s="7" t="s">
        <v>133</v>
      </c>
      <c r="B190" s="8" t="str">
        <f>IFERROR(__xludf.DUMMYFUNCTION("SPLIT(A190,"" "")"),"$")</f>
        <v>$</v>
      </c>
      <c r="C190" s="8" t="str">
        <f>IFERROR(__xludf.DUMMYFUNCTION("""COMPUTED_VALUE"""),"cd")</f>
        <v>cd</v>
      </c>
      <c r="D190" s="9" t="str">
        <f>IFERROR(__xludf.DUMMYFUNCTION("""COMPUTED_VALUE"""),"nwqgchw")</f>
        <v>nwqgchw</v>
      </c>
      <c r="E190" s="9" t="str">
        <f>IFERROR(__xludf.DUMMYFUNCTION("IF(C190=""cd"",IF(D190=""/"",""/"",IF(D190="".."",JOIN(""."", ARRAY_CONSTRAIN(SPLIT(E189,"".""), 1, COLUMNS(SPLIT(E189,"".""))-1)), E189&amp;"".""&amp;D190)),E189)"),"/.bhtvbj.rjr.ntbbd.cwwhvghw.czvcf.nwqgchw")</f>
        <v>/.bhtvbj.rjr.ntbbd.cwwhvghw.czvcf.nwqgchw</v>
      </c>
      <c r="F190" s="9">
        <f t="shared" si="1"/>
        <v>0</v>
      </c>
      <c r="H190" s="9"/>
      <c r="I190" s="10"/>
      <c r="J190" s="10"/>
    </row>
    <row r="191">
      <c r="A191" s="7" t="s">
        <v>9</v>
      </c>
      <c r="B191" s="8" t="str">
        <f>IFERROR(__xludf.DUMMYFUNCTION("SPLIT(A191,"" "")"),"$")</f>
        <v>$</v>
      </c>
      <c r="C191" s="8" t="str">
        <f>IFERROR(__xludf.DUMMYFUNCTION("""COMPUTED_VALUE"""),"ls")</f>
        <v>ls</v>
      </c>
      <c r="D191" s="9"/>
      <c r="E191" s="9" t="str">
        <f>IFERROR(__xludf.DUMMYFUNCTION("IF(C191=""cd"",IF(D191=""/"",""/"",IF(D191="".."",JOIN(""."", ARRAY_CONSTRAIN(SPLIT(E190,"".""), 1, COLUMNS(SPLIT(E190,"".""))-1)), E190&amp;"".""&amp;D191)),E190)"),"/.bhtvbj.rjr.ntbbd.cwwhvghw.czvcf.nwqgchw")</f>
        <v>/.bhtvbj.rjr.ntbbd.cwwhvghw.czvcf.nwqgchw</v>
      </c>
      <c r="F191" s="9">
        <f t="shared" si="1"/>
        <v>0</v>
      </c>
      <c r="H191" s="9"/>
      <c r="I191" s="10"/>
      <c r="J191" s="10"/>
    </row>
    <row r="192">
      <c r="A192" s="7" t="s">
        <v>134</v>
      </c>
      <c r="B192" s="8">
        <f>IFERROR(__xludf.DUMMYFUNCTION("SPLIT(A192,"" "")"),228489.0)</f>
        <v>228489</v>
      </c>
      <c r="C192" s="8" t="str">
        <f>IFERROR(__xludf.DUMMYFUNCTION("""COMPUTED_VALUE"""),"qfphslzt")</f>
        <v>qfphslzt</v>
      </c>
      <c r="D192" s="9"/>
      <c r="E192" s="9" t="str">
        <f>IFERROR(__xludf.DUMMYFUNCTION("IF(C192=""cd"",IF(D192=""/"",""/"",IF(D192="".."",JOIN(""."", ARRAY_CONSTRAIN(SPLIT(E191,"".""), 1, COLUMNS(SPLIT(E191,"".""))-1)), E191&amp;"".""&amp;D192)),E191)"),"/.bhtvbj.rjr.ntbbd.cwwhvghw.czvcf.nwqgchw")</f>
        <v>/.bhtvbj.rjr.ntbbd.cwwhvghw.czvcf.nwqgchw</v>
      </c>
      <c r="F192" s="9">
        <f t="shared" si="1"/>
        <v>228489</v>
      </c>
      <c r="H192" s="9"/>
      <c r="I192" s="10"/>
      <c r="J192" s="10"/>
    </row>
    <row r="193">
      <c r="A193" s="7" t="s">
        <v>135</v>
      </c>
      <c r="B193" s="8">
        <f>IFERROR(__xludf.DUMMYFUNCTION("SPLIT(A193,"" "")"),15383.0)</f>
        <v>15383</v>
      </c>
      <c r="C193" s="8" t="str">
        <f>IFERROR(__xludf.DUMMYFUNCTION("""COMPUTED_VALUE"""),"zfpdpds.bjt")</f>
        <v>zfpdpds.bjt</v>
      </c>
      <c r="D193" s="9"/>
      <c r="E193" s="9" t="str">
        <f>IFERROR(__xludf.DUMMYFUNCTION("IF(C193=""cd"",IF(D193=""/"",""/"",IF(D193="".."",JOIN(""."", ARRAY_CONSTRAIN(SPLIT(E192,"".""), 1, COLUMNS(SPLIT(E192,"".""))-1)), E192&amp;"".""&amp;D193)),E192)"),"/.bhtvbj.rjr.ntbbd.cwwhvghw.czvcf.nwqgchw")</f>
        <v>/.bhtvbj.rjr.ntbbd.cwwhvghw.czvcf.nwqgchw</v>
      </c>
      <c r="F193" s="9">
        <f t="shared" si="1"/>
        <v>15383</v>
      </c>
      <c r="H193" s="9"/>
      <c r="I193" s="10"/>
      <c r="J193" s="10"/>
    </row>
    <row r="194">
      <c r="A194" s="7" t="s">
        <v>26</v>
      </c>
      <c r="B194" s="8" t="str">
        <f>IFERROR(__xludf.DUMMYFUNCTION("SPLIT(A194,"" "")"),"$")</f>
        <v>$</v>
      </c>
      <c r="C194" s="8" t="str">
        <f>IFERROR(__xludf.DUMMYFUNCTION("""COMPUTED_VALUE"""),"cd")</f>
        <v>cd</v>
      </c>
      <c r="D194" s="9" t="str">
        <f>IFERROR(__xludf.DUMMYFUNCTION("""COMPUTED_VALUE"""),"..")</f>
        <v>..</v>
      </c>
      <c r="E194" s="9" t="str">
        <f>IFERROR(__xludf.DUMMYFUNCTION("IF(C194=""cd"",IF(D194=""/"",""/"",IF(D194="".."",JOIN(""."", ARRAY_CONSTRAIN(SPLIT(E193,"".""), 1, COLUMNS(SPLIT(E193,"".""))-1)), E193&amp;"".""&amp;D194)),E193)"),"/.bhtvbj.rjr.ntbbd.cwwhvghw.czvcf")</f>
        <v>/.bhtvbj.rjr.ntbbd.cwwhvghw.czvcf</v>
      </c>
      <c r="F194" s="9">
        <f t="shared" si="1"/>
        <v>0</v>
      </c>
      <c r="H194" s="9"/>
      <c r="I194" s="10"/>
      <c r="J194" s="10"/>
    </row>
    <row r="195">
      <c r="A195" s="7" t="s">
        <v>136</v>
      </c>
      <c r="B195" s="8" t="str">
        <f>IFERROR(__xludf.DUMMYFUNCTION("SPLIT(A195,"" "")"),"$")</f>
        <v>$</v>
      </c>
      <c r="C195" s="8" t="str">
        <f>IFERROR(__xludf.DUMMYFUNCTION("""COMPUTED_VALUE"""),"cd")</f>
        <v>cd</v>
      </c>
      <c r="D195" s="9" t="str">
        <f>IFERROR(__xludf.DUMMYFUNCTION("""COMPUTED_VALUE"""),"rdzsz")</f>
        <v>rdzsz</v>
      </c>
      <c r="E195" s="9" t="str">
        <f>IFERROR(__xludf.DUMMYFUNCTION("IF(C195=""cd"",IF(D195=""/"",""/"",IF(D195="".."",JOIN(""."", ARRAY_CONSTRAIN(SPLIT(E194,"".""), 1, COLUMNS(SPLIT(E194,"".""))-1)), E194&amp;"".""&amp;D195)),E194)"),"/.bhtvbj.rjr.ntbbd.cwwhvghw.czvcf.rdzsz")</f>
        <v>/.bhtvbj.rjr.ntbbd.cwwhvghw.czvcf.rdzsz</v>
      </c>
      <c r="F195" s="9">
        <f t="shared" si="1"/>
        <v>0</v>
      </c>
      <c r="H195" s="9"/>
      <c r="I195" s="10"/>
      <c r="J195" s="10"/>
    </row>
    <row r="196">
      <c r="A196" s="7" t="s">
        <v>9</v>
      </c>
      <c r="B196" s="8" t="str">
        <f>IFERROR(__xludf.DUMMYFUNCTION("SPLIT(A196,"" "")"),"$")</f>
        <v>$</v>
      </c>
      <c r="C196" s="8" t="str">
        <f>IFERROR(__xludf.DUMMYFUNCTION("""COMPUTED_VALUE"""),"ls")</f>
        <v>ls</v>
      </c>
      <c r="D196" s="9"/>
      <c r="E196" s="9" t="str">
        <f>IFERROR(__xludf.DUMMYFUNCTION("IF(C196=""cd"",IF(D196=""/"",""/"",IF(D196="".."",JOIN(""."", ARRAY_CONSTRAIN(SPLIT(E195,"".""), 1, COLUMNS(SPLIT(E195,"".""))-1)), E195&amp;"".""&amp;D196)),E195)"),"/.bhtvbj.rjr.ntbbd.cwwhvghw.czvcf.rdzsz")</f>
        <v>/.bhtvbj.rjr.ntbbd.cwwhvghw.czvcf.rdzsz</v>
      </c>
      <c r="F196" s="9">
        <f t="shared" si="1"/>
        <v>0</v>
      </c>
      <c r="H196" s="9"/>
      <c r="I196" s="10"/>
      <c r="J196" s="10"/>
    </row>
    <row r="197">
      <c r="A197" s="7" t="s">
        <v>137</v>
      </c>
      <c r="B197" s="8" t="str">
        <f>IFERROR(__xludf.DUMMYFUNCTION("SPLIT(A197,"" "")"),"dir")</f>
        <v>dir</v>
      </c>
      <c r="C197" s="8" t="str">
        <f>IFERROR(__xludf.DUMMYFUNCTION("""COMPUTED_VALUE"""),"jrvt")</f>
        <v>jrvt</v>
      </c>
      <c r="D197" s="9"/>
      <c r="E197" s="9" t="str">
        <f>IFERROR(__xludf.DUMMYFUNCTION("IF(C197=""cd"",IF(D197=""/"",""/"",IF(D197="".."",JOIN(""."", ARRAY_CONSTRAIN(SPLIT(E196,"".""), 1, COLUMNS(SPLIT(E196,"".""))-1)), E196&amp;"".""&amp;D197)),E196)"),"/.bhtvbj.rjr.ntbbd.cwwhvghw.czvcf.rdzsz")</f>
        <v>/.bhtvbj.rjr.ntbbd.cwwhvghw.czvcf.rdzsz</v>
      </c>
      <c r="F197" s="9">
        <f t="shared" si="1"/>
        <v>0</v>
      </c>
      <c r="H197" s="9"/>
      <c r="I197" s="10"/>
      <c r="J197" s="10"/>
    </row>
    <row r="198">
      <c r="A198" s="7" t="s">
        <v>138</v>
      </c>
      <c r="B198" s="8">
        <f>IFERROR(__xludf.DUMMYFUNCTION("SPLIT(A198,"" "")"),6415.0)</f>
        <v>6415</v>
      </c>
      <c r="C198" s="8" t="str">
        <f>IFERROR(__xludf.DUMMYFUNCTION("""COMPUTED_VALUE"""),"jrvt.vjt")</f>
        <v>jrvt.vjt</v>
      </c>
      <c r="D198" s="9"/>
      <c r="E198" s="9" t="str">
        <f>IFERROR(__xludf.DUMMYFUNCTION("IF(C198=""cd"",IF(D198=""/"",""/"",IF(D198="".."",JOIN(""."", ARRAY_CONSTRAIN(SPLIT(E197,"".""), 1, COLUMNS(SPLIT(E197,"".""))-1)), E197&amp;"".""&amp;D198)),E197)"),"/.bhtvbj.rjr.ntbbd.cwwhvghw.czvcf.rdzsz")</f>
        <v>/.bhtvbj.rjr.ntbbd.cwwhvghw.czvcf.rdzsz</v>
      </c>
      <c r="F198" s="9">
        <f t="shared" si="1"/>
        <v>6415</v>
      </c>
      <c r="H198" s="9"/>
      <c r="I198" s="10"/>
      <c r="J198" s="10"/>
    </row>
    <row r="199">
      <c r="A199" s="7" t="s">
        <v>139</v>
      </c>
      <c r="B199" s="8">
        <f>IFERROR(__xludf.DUMMYFUNCTION("SPLIT(A199,"" "")"),290773.0)</f>
        <v>290773</v>
      </c>
      <c r="C199" s="8" t="str">
        <f>IFERROR(__xludf.DUMMYFUNCTION("""COMPUTED_VALUE"""),"mhfwsc.nlr")</f>
        <v>mhfwsc.nlr</v>
      </c>
      <c r="D199" s="9"/>
      <c r="E199" s="9" t="str">
        <f>IFERROR(__xludf.DUMMYFUNCTION("IF(C199=""cd"",IF(D199=""/"",""/"",IF(D199="".."",JOIN(""."", ARRAY_CONSTRAIN(SPLIT(E198,"".""), 1, COLUMNS(SPLIT(E198,"".""))-1)), E198&amp;"".""&amp;D199)),E198)"),"/.bhtvbj.rjr.ntbbd.cwwhvghw.czvcf.rdzsz")</f>
        <v>/.bhtvbj.rjr.ntbbd.cwwhvghw.czvcf.rdzsz</v>
      </c>
      <c r="F199" s="9">
        <f t="shared" si="1"/>
        <v>290773</v>
      </c>
      <c r="H199" s="9"/>
      <c r="I199" s="10"/>
      <c r="J199" s="10"/>
    </row>
    <row r="200">
      <c r="A200" s="7" t="s">
        <v>140</v>
      </c>
      <c r="B200" s="8">
        <f>IFERROR(__xludf.DUMMYFUNCTION("SPLIT(A200,"" "")"),82027.0)</f>
        <v>82027</v>
      </c>
      <c r="C200" s="8" t="str">
        <f>IFERROR(__xludf.DUMMYFUNCTION("""COMPUTED_VALUE"""),"wdcsgg.cjt")</f>
        <v>wdcsgg.cjt</v>
      </c>
      <c r="D200" s="9"/>
      <c r="E200" s="9" t="str">
        <f>IFERROR(__xludf.DUMMYFUNCTION("IF(C200=""cd"",IF(D200=""/"",""/"",IF(D200="".."",JOIN(""."", ARRAY_CONSTRAIN(SPLIT(E199,"".""), 1, COLUMNS(SPLIT(E199,"".""))-1)), E199&amp;"".""&amp;D200)),E199)"),"/.bhtvbj.rjr.ntbbd.cwwhvghw.czvcf.rdzsz")</f>
        <v>/.bhtvbj.rjr.ntbbd.cwwhvghw.czvcf.rdzsz</v>
      </c>
      <c r="F200" s="9">
        <f t="shared" si="1"/>
        <v>82027</v>
      </c>
      <c r="H200" s="9"/>
      <c r="I200" s="10"/>
      <c r="J200" s="10"/>
    </row>
    <row r="201">
      <c r="A201" s="7" t="s">
        <v>141</v>
      </c>
      <c r="B201" s="8" t="str">
        <f>IFERROR(__xludf.DUMMYFUNCTION("SPLIT(A201,"" "")"),"$")</f>
        <v>$</v>
      </c>
      <c r="C201" s="8" t="str">
        <f>IFERROR(__xludf.DUMMYFUNCTION("""COMPUTED_VALUE"""),"cd")</f>
        <v>cd</v>
      </c>
      <c r="D201" s="9" t="str">
        <f>IFERROR(__xludf.DUMMYFUNCTION("""COMPUTED_VALUE"""),"jrvt")</f>
        <v>jrvt</v>
      </c>
      <c r="E201" s="9" t="str">
        <f>IFERROR(__xludf.DUMMYFUNCTION("IF(C201=""cd"",IF(D201=""/"",""/"",IF(D201="".."",JOIN(""."", ARRAY_CONSTRAIN(SPLIT(E200,"".""), 1, COLUMNS(SPLIT(E200,"".""))-1)), E200&amp;"".""&amp;D201)),E200)"),"/.bhtvbj.rjr.ntbbd.cwwhvghw.czvcf.rdzsz.jrvt")</f>
        <v>/.bhtvbj.rjr.ntbbd.cwwhvghw.czvcf.rdzsz.jrvt</v>
      </c>
      <c r="F201" s="9">
        <f t="shared" si="1"/>
        <v>0</v>
      </c>
      <c r="H201" s="9"/>
      <c r="I201" s="10"/>
      <c r="J201" s="10"/>
    </row>
    <row r="202">
      <c r="A202" s="7" t="s">
        <v>9</v>
      </c>
      <c r="B202" s="8" t="str">
        <f>IFERROR(__xludf.DUMMYFUNCTION("SPLIT(A202,"" "")"),"$")</f>
        <v>$</v>
      </c>
      <c r="C202" s="8" t="str">
        <f>IFERROR(__xludf.DUMMYFUNCTION("""COMPUTED_VALUE"""),"ls")</f>
        <v>ls</v>
      </c>
      <c r="D202" s="9"/>
      <c r="E202" s="9" t="str">
        <f>IFERROR(__xludf.DUMMYFUNCTION("IF(C202=""cd"",IF(D202=""/"",""/"",IF(D202="".."",JOIN(""."", ARRAY_CONSTRAIN(SPLIT(E201,"".""), 1, COLUMNS(SPLIT(E201,"".""))-1)), E201&amp;"".""&amp;D202)),E201)"),"/.bhtvbj.rjr.ntbbd.cwwhvghw.czvcf.rdzsz.jrvt")</f>
        <v>/.bhtvbj.rjr.ntbbd.cwwhvghw.czvcf.rdzsz.jrvt</v>
      </c>
      <c r="F202" s="9">
        <f t="shared" si="1"/>
        <v>0</v>
      </c>
      <c r="H202" s="9"/>
      <c r="I202" s="10"/>
      <c r="J202" s="10"/>
    </row>
    <row r="203">
      <c r="A203" s="7" t="s">
        <v>142</v>
      </c>
      <c r="B203" s="8">
        <f>IFERROR(__xludf.DUMMYFUNCTION("SPLIT(A203,"" "")"),85079.0)</f>
        <v>85079</v>
      </c>
      <c r="C203" s="8" t="str">
        <f>IFERROR(__xludf.DUMMYFUNCTION("""COMPUTED_VALUE"""),"mnq.jvr")</f>
        <v>mnq.jvr</v>
      </c>
      <c r="D203" s="9"/>
      <c r="E203" s="9" t="str">
        <f>IFERROR(__xludf.DUMMYFUNCTION("IF(C203=""cd"",IF(D203=""/"",""/"",IF(D203="".."",JOIN(""."", ARRAY_CONSTRAIN(SPLIT(E202,"".""), 1, COLUMNS(SPLIT(E202,"".""))-1)), E202&amp;"".""&amp;D203)),E202)"),"/.bhtvbj.rjr.ntbbd.cwwhvghw.czvcf.rdzsz.jrvt")</f>
        <v>/.bhtvbj.rjr.ntbbd.cwwhvghw.czvcf.rdzsz.jrvt</v>
      </c>
      <c r="F203" s="9">
        <f t="shared" si="1"/>
        <v>85079</v>
      </c>
      <c r="H203" s="9"/>
      <c r="I203" s="10"/>
      <c r="J203" s="10"/>
    </row>
    <row r="204">
      <c r="A204" s="7" t="s">
        <v>26</v>
      </c>
      <c r="B204" s="8" t="str">
        <f>IFERROR(__xludf.DUMMYFUNCTION("SPLIT(A204,"" "")"),"$")</f>
        <v>$</v>
      </c>
      <c r="C204" s="8" t="str">
        <f>IFERROR(__xludf.DUMMYFUNCTION("""COMPUTED_VALUE"""),"cd")</f>
        <v>cd</v>
      </c>
      <c r="D204" s="9" t="str">
        <f>IFERROR(__xludf.DUMMYFUNCTION("""COMPUTED_VALUE"""),"..")</f>
        <v>..</v>
      </c>
      <c r="E204" s="9" t="str">
        <f>IFERROR(__xludf.DUMMYFUNCTION("IF(C204=""cd"",IF(D204=""/"",""/"",IF(D204="".."",JOIN(""."", ARRAY_CONSTRAIN(SPLIT(E203,"".""), 1, COLUMNS(SPLIT(E203,"".""))-1)), E203&amp;"".""&amp;D204)),E203)"),"/.bhtvbj.rjr.ntbbd.cwwhvghw.czvcf.rdzsz")</f>
        <v>/.bhtvbj.rjr.ntbbd.cwwhvghw.czvcf.rdzsz</v>
      </c>
      <c r="F204" s="9">
        <f t="shared" si="1"/>
        <v>0</v>
      </c>
      <c r="H204" s="9"/>
      <c r="I204" s="10"/>
      <c r="J204" s="10"/>
    </row>
    <row r="205">
      <c r="A205" s="7" t="s">
        <v>26</v>
      </c>
      <c r="B205" s="8" t="str">
        <f>IFERROR(__xludf.DUMMYFUNCTION("SPLIT(A205,"" "")"),"$")</f>
        <v>$</v>
      </c>
      <c r="C205" s="8" t="str">
        <f>IFERROR(__xludf.DUMMYFUNCTION("""COMPUTED_VALUE"""),"cd")</f>
        <v>cd</v>
      </c>
      <c r="D205" s="9" t="str">
        <f>IFERROR(__xludf.DUMMYFUNCTION("""COMPUTED_VALUE"""),"..")</f>
        <v>..</v>
      </c>
      <c r="E205" s="9" t="str">
        <f>IFERROR(__xludf.DUMMYFUNCTION("IF(C205=""cd"",IF(D205=""/"",""/"",IF(D205="".."",JOIN(""."", ARRAY_CONSTRAIN(SPLIT(E204,"".""), 1, COLUMNS(SPLIT(E204,"".""))-1)), E204&amp;"".""&amp;D205)),E204)"),"/.bhtvbj.rjr.ntbbd.cwwhvghw.czvcf")</f>
        <v>/.bhtvbj.rjr.ntbbd.cwwhvghw.czvcf</v>
      </c>
      <c r="F205" s="9">
        <f t="shared" si="1"/>
        <v>0</v>
      </c>
      <c r="H205" s="9"/>
      <c r="I205" s="10"/>
      <c r="J205" s="10"/>
    </row>
    <row r="206">
      <c r="A206" s="7" t="s">
        <v>26</v>
      </c>
      <c r="B206" s="8" t="str">
        <f>IFERROR(__xludf.DUMMYFUNCTION("SPLIT(A206,"" "")"),"$")</f>
        <v>$</v>
      </c>
      <c r="C206" s="8" t="str">
        <f>IFERROR(__xludf.DUMMYFUNCTION("""COMPUTED_VALUE"""),"cd")</f>
        <v>cd</v>
      </c>
      <c r="D206" s="9" t="str">
        <f>IFERROR(__xludf.DUMMYFUNCTION("""COMPUTED_VALUE"""),"..")</f>
        <v>..</v>
      </c>
      <c r="E206" s="9" t="str">
        <f>IFERROR(__xludf.DUMMYFUNCTION("IF(C206=""cd"",IF(D206=""/"",""/"",IF(D206="".."",JOIN(""."", ARRAY_CONSTRAIN(SPLIT(E205,"".""), 1, COLUMNS(SPLIT(E205,"".""))-1)), E205&amp;"".""&amp;D206)),E205)"),"/.bhtvbj.rjr.ntbbd.cwwhvghw")</f>
        <v>/.bhtvbj.rjr.ntbbd.cwwhvghw</v>
      </c>
      <c r="F206" s="9">
        <f t="shared" si="1"/>
        <v>0</v>
      </c>
      <c r="H206" s="9"/>
      <c r="I206" s="10"/>
      <c r="J206" s="10"/>
    </row>
    <row r="207">
      <c r="A207" s="7" t="s">
        <v>143</v>
      </c>
      <c r="B207" s="8" t="str">
        <f>IFERROR(__xludf.DUMMYFUNCTION("SPLIT(A207,"" "")"),"$")</f>
        <v>$</v>
      </c>
      <c r="C207" s="8" t="str">
        <f>IFERROR(__xludf.DUMMYFUNCTION("""COMPUTED_VALUE"""),"cd")</f>
        <v>cd</v>
      </c>
      <c r="D207" s="9" t="str">
        <f>IFERROR(__xludf.DUMMYFUNCTION("""COMPUTED_VALUE"""),"mdgqwdjq")</f>
        <v>mdgqwdjq</v>
      </c>
      <c r="E207" s="9" t="str">
        <f>IFERROR(__xludf.DUMMYFUNCTION("IF(C207=""cd"",IF(D207=""/"",""/"",IF(D207="".."",JOIN(""."", ARRAY_CONSTRAIN(SPLIT(E206,"".""), 1, COLUMNS(SPLIT(E206,"".""))-1)), E206&amp;"".""&amp;D207)),E206)"),"/.bhtvbj.rjr.ntbbd.cwwhvghw.mdgqwdjq")</f>
        <v>/.bhtvbj.rjr.ntbbd.cwwhvghw.mdgqwdjq</v>
      </c>
      <c r="F207" s="9">
        <f t="shared" si="1"/>
        <v>0</v>
      </c>
      <c r="H207" s="9"/>
      <c r="I207" s="10"/>
      <c r="J207" s="10"/>
    </row>
    <row r="208">
      <c r="A208" s="7" t="s">
        <v>9</v>
      </c>
      <c r="B208" s="8" t="str">
        <f>IFERROR(__xludf.DUMMYFUNCTION("SPLIT(A208,"" "")"),"$")</f>
        <v>$</v>
      </c>
      <c r="C208" s="8" t="str">
        <f>IFERROR(__xludf.DUMMYFUNCTION("""COMPUTED_VALUE"""),"ls")</f>
        <v>ls</v>
      </c>
      <c r="D208" s="9"/>
      <c r="E208" s="9" t="str">
        <f>IFERROR(__xludf.DUMMYFUNCTION("IF(C208=""cd"",IF(D208=""/"",""/"",IF(D208="".."",JOIN(""."", ARRAY_CONSTRAIN(SPLIT(E207,"".""), 1, COLUMNS(SPLIT(E207,"".""))-1)), E207&amp;"".""&amp;D208)),E207)"),"/.bhtvbj.rjr.ntbbd.cwwhvghw.mdgqwdjq")</f>
        <v>/.bhtvbj.rjr.ntbbd.cwwhvghw.mdgqwdjq</v>
      </c>
      <c r="F208" s="9">
        <f t="shared" si="1"/>
        <v>0</v>
      </c>
      <c r="H208" s="9"/>
      <c r="I208" s="10"/>
      <c r="J208" s="10"/>
    </row>
    <row r="209">
      <c r="A209" s="7" t="s">
        <v>144</v>
      </c>
      <c r="B209" s="8">
        <f>IFERROR(__xludf.DUMMYFUNCTION("SPLIT(A209,"" "")"),223814.0)</f>
        <v>223814</v>
      </c>
      <c r="C209" s="8" t="str">
        <f>IFERROR(__xludf.DUMMYFUNCTION("""COMPUTED_VALUE"""),"phghj")</f>
        <v>phghj</v>
      </c>
      <c r="D209" s="9"/>
      <c r="E209" s="9" t="str">
        <f>IFERROR(__xludf.DUMMYFUNCTION("IF(C209=""cd"",IF(D209=""/"",""/"",IF(D209="".."",JOIN(""."", ARRAY_CONSTRAIN(SPLIT(E208,"".""), 1, COLUMNS(SPLIT(E208,"".""))-1)), E208&amp;"".""&amp;D209)),E208)"),"/.bhtvbj.rjr.ntbbd.cwwhvghw.mdgqwdjq")</f>
        <v>/.bhtvbj.rjr.ntbbd.cwwhvghw.mdgqwdjq</v>
      </c>
      <c r="F209" s="9">
        <f t="shared" si="1"/>
        <v>223814</v>
      </c>
      <c r="H209" s="9"/>
      <c r="I209" s="10"/>
      <c r="J209" s="10"/>
    </row>
    <row r="210">
      <c r="A210" s="7" t="s">
        <v>145</v>
      </c>
      <c r="B210" s="8">
        <f>IFERROR(__xludf.DUMMYFUNCTION("SPLIT(A210,"" "")"),172175.0)</f>
        <v>172175</v>
      </c>
      <c r="C210" s="8" t="str">
        <f>IFERROR(__xludf.DUMMYFUNCTION("""COMPUTED_VALUE"""),"wwpvcb")</f>
        <v>wwpvcb</v>
      </c>
      <c r="D210" s="9"/>
      <c r="E210" s="9" t="str">
        <f>IFERROR(__xludf.DUMMYFUNCTION("IF(C210=""cd"",IF(D210=""/"",""/"",IF(D210="".."",JOIN(""."", ARRAY_CONSTRAIN(SPLIT(E209,"".""), 1, COLUMNS(SPLIT(E209,"".""))-1)), E209&amp;"".""&amp;D210)),E209)"),"/.bhtvbj.rjr.ntbbd.cwwhvghw.mdgqwdjq")</f>
        <v>/.bhtvbj.rjr.ntbbd.cwwhvghw.mdgqwdjq</v>
      </c>
      <c r="F210" s="9">
        <f t="shared" si="1"/>
        <v>172175</v>
      </c>
      <c r="H210" s="9"/>
      <c r="I210" s="10"/>
      <c r="J210" s="10"/>
    </row>
    <row r="211">
      <c r="A211" s="7" t="s">
        <v>26</v>
      </c>
      <c r="B211" s="8" t="str">
        <f>IFERROR(__xludf.DUMMYFUNCTION("SPLIT(A211,"" "")"),"$")</f>
        <v>$</v>
      </c>
      <c r="C211" s="8" t="str">
        <f>IFERROR(__xludf.DUMMYFUNCTION("""COMPUTED_VALUE"""),"cd")</f>
        <v>cd</v>
      </c>
      <c r="D211" s="9" t="str">
        <f>IFERROR(__xludf.DUMMYFUNCTION("""COMPUTED_VALUE"""),"..")</f>
        <v>..</v>
      </c>
      <c r="E211" s="9" t="str">
        <f>IFERROR(__xludf.DUMMYFUNCTION("IF(C211=""cd"",IF(D211=""/"",""/"",IF(D211="".."",JOIN(""."", ARRAY_CONSTRAIN(SPLIT(E210,"".""), 1, COLUMNS(SPLIT(E210,"".""))-1)), E210&amp;"".""&amp;D211)),E210)"),"/.bhtvbj.rjr.ntbbd.cwwhvghw")</f>
        <v>/.bhtvbj.rjr.ntbbd.cwwhvghw</v>
      </c>
      <c r="F211" s="9">
        <f t="shared" si="1"/>
        <v>0</v>
      </c>
      <c r="H211" s="9"/>
      <c r="I211" s="10"/>
      <c r="J211" s="10"/>
    </row>
    <row r="212">
      <c r="A212" s="7" t="s">
        <v>146</v>
      </c>
      <c r="B212" s="8" t="str">
        <f>IFERROR(__xludf.DUMMYFUNCTION("SPLIT(A212,"" "")"),"$")</f>
        <v>$</v>
      </c>
      <c r="C212" s="8" t="str">
        <f>IFERROR(__xludf.DUMMYFUNCTION("""COMPUTED_VALUE"""),"cd")</f>
        <v>cd</v>
      </c>
      <c r="D212" s="9" t="str">
        <f>IFERROR(__xludf.DUMMYFUNCTION("""COMPUTED_VALUE"""),"vtbr")</f>
        <v>vtbr</v>
      </c>
      <c r="E212" s="9" t="str">
        <f>IFERROR(__xludf.DUMMYFUNCTION("IF(C212=""cd"",IF(D212=""/"",""/"",IF(D212="".."",JOIN(""."", ARRAY_CONSTRAIN(SPLIT(E211,"".""), 1, COLUMNS(SPLIT(E211,"".""))-1)), E211&amp;"".""&amp;D212)),E211)"),"/.bhtvbj.rjr.ntbbd.cwwhvghw.vtbr")</f>
        <v>/.bhtvbj.rjr.ntbbd.cwwhvghw.vtbr</v>
      </c>
      <c r="F212" s="9">
        <f t="shared" si="1"/>
        <v>0</v>
      </c>
      <c r="H212" s="9"/>
      <c r="I212" s="10"/>
      <c r="J212" s="10"/>
    </row>
    <row r="213">
      <c r="A213" s="7" t="s">
        <v>9</v>
      </c>
      <c r="B213" s="8" t="str">
        <f>IFERROR(__xludf.DUMMYFUNCTION("SPLIT(A213,"" "")"),"$")</f>
        <v>$</v>
      </c>
      <c r="C213" s="8" t="str">
        <f>IFERROR(__xludf.DUMMYFUNCTION("""COMPUTED_VALUE"""),"ls")</f>
        <v>ls</v>
      </c>
      <c r="D213" s="9"/>
      <c r="E213" s="9" t="str">
        <f>IFERROR(__xludf.DUMMYFUNCTION("IF(C213=""cd"",IF(D213=""/"",""/"",IF(D213="".."",JOIN(""."", ARRAY_CONSTRAIN(SPLIT(E212,"".""), 1, COLUMNS(SPLIT(E212,"".""))-1)), E212&amp;"".""&amp;D213)),E212)"),"/.bhtvbj.rjr.ntbbd.cwwhvghw.vtbr")</f>
        <v>/.bhtvbj.rjr.ntbbd.cwwhvghw.vtbr</v>
      </c>
      <c r="F213" s="9">
        <f t="shared" si="1"/>
        <v>0</v>
      </c>
      <c r="H213" s="9"/>
      <c r="I213" s="10"/>
      <c r="J213" s="10"/>
    </row>
    <row r="214">
      <c r="A214" s="7" t="s">
        <v>147</v>
      </c>
      <c r="B214" s="8">
        <f>IFERROR(__xludf.DUMMYFUNCTION("SPLIT(A214,"" "")"),134023.0)</f>
        <v>134023</v>
      </c>
      <c r="C214" s="8" t="str">
        <f>IFERROR(__xludf.DUMMYFUNCTION("""COMPUTED_VALUE"""),"frwc.dhg")</f>
        <v>frwc.dhg</v>
      </c>
      <c r="D214" s="9"/>
      <c r="E214" s="9" t="str">
        <f>IFERROR(__xludf.DUMMYFUNCTION("IF(C214=""cd"",IF(D214=""/"",""/"",IF(D214="".."",JOIN(""."", ARRAY_CONSTRAIN(SPLIT(E213,"".""), 1, COLUMNS(SPLIT(E213,"".""))-1)), E213&amp;"".""&amp;D214)),E213)"),"/.bhtvbj.rjr.ntbbd.cwwhvghw.vtbr")</f>
        <v>/.bhtvbj.rjr.ntbbd.cwwhvghw.vtbr</v>
      </c>
      <c r="F214" s="9">
        <f t="shared" si="1"/>
        <v>134023</v>
      </c>
      <c r="H214" s="9"/>
      <c r="I214" s="10"/>
      <c r="J214" s="10"/>
    </row>
    <row r="215">
      <c r="A215" s="7" t="s">
        <v>148</v>
      </c>
      <c r="B215" s="8">
        <f>IFERROR(__xludf.DUMMYFUNCTION("SPLIT(A215,"" "")"),26692.0)</f>
        <v>26692</v>
      </c>
      <c r="C215" s="8" t="str">
        <f>IFERROR(__xludf.DUMMYFUNCTION("""COMPUTED_VALUE"""),"fvgscmns.mpj")</f>
        <v>fvgscmns.mpj</v>
      </c>
      <c r="D215" s="9"/>
      <c r="E215" s="9" t="str">
        <f>IFERROR(__xludf.DUMMYFUNCTION("IF(C215=""cd"",IF(D215=""/"",""/"",IF(D215="".."",JOIN(""."", ARRAY_CONSTRAIN(SPLIT(E214,"".""), 1, COLUMNS(SPLIT(E214,"".""))-1)), E214&amp;"".""&amp;D215)),E214)"),"/.bhtvbj.rjr.ntbbd.cwwhvghw.vtbr")</f>
        <v>/.bhtvbj.rjr.ntbbd.cwwhvghw.vtbr</v>
      </c>
      <c r="F215" s="9">
        <f t="shared" si="1"/>
        <v>26692</v>
      </c>
      <c r="H215" s="9"/>
      <c r="I215" s="10"/>
      <c r="J215" s="10"/>
    </row>
    <row r="216">
      <c r="A216" s="7" t="s">
        <v>149</v>
      </c>
      <c r="B216" s="8">
        <f>IFERROR(__xludf.DUMMYFUNCTION("SPLIT(A216,"" "")"),148404.0)</f>
        <v>148404</v>
      </c>
      <c r="C216" s="8" t="str">
        <f>IFERROR(__xludf.DUMMYFUNCTION("""COMPUTED_VALUE"""),"wnlgfmdr.dch")</f>
        <v>wnlgfmdr.dch</v>
      </c>
      <c r="D216" s="9"/>
      <c r="E216" s="9" t="str">
        <f>IFERROR(__xludf.DUMMYFUNCTION("IF(C216=""cd"",IF(D216=""/"",""/"",IF(D216="".."",JOIN(""."", ARRAY_CONSTRAIN(SPLIT(E215,"".""), 1, COLUMNS(SPLIT(E215,"".""))-1)), E215&amp;"".""&amp;D216)),E215)"),"/.bhtvbj.rjr.ntbbd.cwwhvghw.vtbr")</f>
        <v>/.bhtvbj.rjr.ntbbd.cwwhvghw.vtbr</v>
      </c>
      <c r="F216" s="9">
        <f t="shared" si="1"/>
        <v>148404</v>
      </c>
      <c r="H216" s="9"/>
      <c r="I216" s="10"/>
      <c r="J216" s="10"/>
    </row>
    <row r="217">
      <c r="A217" s="7" t="s">
        <v>26</v>
      </c>
      <c r="B217" s="8" t="str">
        <f>IFERROR(__xludf.DUMMYFUNCTION("SPLIT(A217,"" "")"),"$")</f>
        <v>$</v>
      </c>
      <c r="C217" s="8" t="str">
        <f>IFERROR(__xludf.DUMMYFUNCTION("""COMPUTED_VALUE"""),"cd")</f>
        <v>cd</v>
      </c>
      <c r="D217" s="9" t="str">
        <f>IFERROR(__xludf.DUMMYFUNCTION("""COMPUTED_VALUE"""),"..")</f>
        <v>..</v>
      </c>
      <c r="E217" s="9" t="str">
        <f>IFERROR(__xludf.DUMMYFUNCTION("IF(C217=""cd"",IF(D217=""/"",""/"",IF(D217="".."",JOIN(""."", ARRAY_CONSTRAIN(SPLIT(E216,"".""), 1, COLUMNS(SPLIT(E216,"".""))-1)), E216&amp;"".""&amp;D217)),E216)"),"/.bhtvbj.rjr.ntbbd.cwwhvghw")</f>
        <v>/.bhtvbj.rjr.ntbbd.cwwhvghw</v>
      </c>
      <c r="F217" s="9">
        <f t="shared" si="1"/>
        <v>0</v>
      </c>
      <c r="H217" s="9"/>
      <c r="I217" s="10"/>
      <c r="J217" s="10"/>
    </row>
    <row r="218">
      <c r="A218" s="7" t="s">
        <v>26</v>
      </c>
      <c r="B218" s="8" t="str">
        <f>IFERROR(__xludf.DUMMYFUNCTION("SPLIT(A218,"" "")"),"$")</f>
        <v>$</v>
      </c>
      <c r="C218" s="8" t="str">
        <f>IFERROR(__xludf.DUMMYFUNCTION("""COMPUTED_VALUE"""),"cd")</f>
        <v>cd</v>
      </c>
      <c r="D218" s="9" t="str">
        <f>IFERROR(__xludf.DUMMYFUNCTION("""COMPUTED_VALUE"""),"..")</f>
        <v>..</v>
      </c>
      <c r="E218" s="9" t="str">
        <f>IFERROR(__xludf.DUMMYFUNCTION("IF(C218=""cd"",IF(D218=""/"",""/"",IF(D218="".."",JOIN(""."", ARRAY_CONSTRAIN(SPLIT(E217,"".""), 1, COLUMNS(SPLIT(E217,"".""))-1)), E217&amp;"".""&amp;D218)),E217)"),"/.bhtvbj.rjr.ntbbd")</f>
        <v>/.bhtvbj.rjr.ntbbd</v>
      </c>
      <c r="F218" s="9">
        <f t="shared" si="1"/>
        <v>0</v>
      </c>
      <c r="H218" s="9"/>
      <c r="I218" s="10"/>
      <c r="J218" s="10"/>
    </row>
    <row r="219">
      <c r="A219" s="7" t="s">
        <v>150</v>
      </c>
      <c r="B219" s="8" t="str">
        <f>IFERROR(__xludf.DUMMYFUNCTION("SPLIT(A219,"" "")"),"$")</f>
        <v>$</v>
      </c>
      <c r="C219" s="8" t="str">
        <f>IFERROR(__xludf.DUMMYFUNCTION("""COMPUTED_VALUE"""),"cd")</f>
        <v>cd</v>
      </c>
      <c r="D219" s="9" t="str">
        <f>IFERROR(__xludf.DUMMYFUNCTION("""COMPUTED_VALUE"""),"hggcq")</f>
        <v>hggcq</v>
      </c>
      <c r="E219" s="9" t="str">
        <f>IFERROR(__xludf.DUMMYFUNCTION("IF(C219=""cd"",IF(D219=""/"",""/"",IF(D219="".."",JOIN(""."", ARRAY_CONSTRAIN(SPLIT(E218,"".""), 1, COLUMNS(SPLIT(E218,"".""))-1)), E218&amp;"".""&amp;D219)),E218)"),"/.bhtvbj.rjr.ntbbd.hggcq")</f>
        <v>/.bhtvbj.rjr.ntbbd.hggcq</v>
      </c>
      <c r="F219" s="9">
        <f t="shared" si="1"/>
        <v>0</v>
      </c>
      <c r="H219" s="9"/>
      <c r="I219" s="10"/>
      <c r="J219" s="10"/>
    </row>
    <row r="220">
      <c r="A220" s="7" t="s">
        <v>9</v>
      </c>
      <c r="B220" s="8" t="str">
        <f>IFERROR(__xludf.DUMMYFUNCTION("SPLIT(A220,"" "")"),"$")</f>
        <v>$</v>
      </c>
      <c r="C220" s="8" t="str">
        <f>IFERROR(__xludf.DUMMYFUNCTION("""COMPUTED_VALUE"""),"ls")</f>
        <v>ls</v>
      </c>
      <c r="D220" s="9"/>
      <c r="E220" s="9" t="str">
        <f>IFERROR(__xludf.DUMMYFUNCTION("IF(C220=""cd"",IF(D220=""/"",""/"",IF(D220="".."",JOIN(""."", ARRAY_CONSTRAIN(SPLIT(E219,"".""), 1, COLUMNS(SPLIT(E219,"".""))-1)), E219&amp;"".""&amp;D220)),E219)"),"/.bhtvbj.rjr.ntbbd.hggcq")</f>
        <v>/.bhtvbj.rjr.ntbbd.hggcq</v>
      </c>
      <c r="F220" s="9">
        <f t="shared" si="1"/>
        <v>0</v>
      </c>
      <c r="H220" s="9"/>
      <c r="I220" s="10"/>
      <c r="J220" s="10"/>
    </row>
    <row r="221">
      <c r="A221" s="7" t="s">
        <v>151</v>
      </c>
      <c r="B221" s="8">
        <f>IFERROR(__xludf.DUMMYFUNCTION("SPLIT(A221,"" "")"),19064.0)</f>
        <v>19064</v>
      </c>
      <c r="C221" s="8" t="str">
        <f>IFERROR(__xludf.DUMMYFUNCTION("""COMPUTED_VALUE"""),"btmz")</f>
        <v>btmz</v>
      </c>
      <c r="D221" s="9"/>
      <c r="E221" s="9" t="str">
        <f>IFERROR(__xludf.DUMMYFUNCTION("IF(C221=""cd"",IF(D221=""/"",""/"",IF(D221="".."",JOIN(""."", ARRAY_CONSTRAIN(SPLIT(E220,"".""), 1, COLUMNS(SPLIT(E220,"".""))-1)), E220&amp;"".""&amp;D221)),E220)"),"/.bhtvbj.rjr.ntbbd.hggcq")</f>
        <v>/.bhtvbj.rjr.ntbbd.hggcq</v>
      </c>
      <c r="F221" s="9">
        <f t="shared" si="1"/>
        <v>19064</v>
      </c>
      <c r="H221" s="9"/>
      <c r="I221" s="10"/>
      <c r="J221" s="10"/>
    </row>
    <row r="222">
      <c r="A222" s="7" t="s">
        <v>152</v>
      </c>
      <c r="B222" s="8">
        <f>IFERROR(__xludf.DUMMYFUNCTION("SPLIT(A222,"" "")"),200043.0)</f>
        <v>200043</v>
      </c>
      <c r="C222" s="8" t="str">
        <f>IFERROR(__xludf.DUMMYFUNCTION("""COMPUTED_VALUE"""),"lswzn")</f>
        <v>lswzn</v>
      </c>
      <c r="D222" s="9"/>
      <c r="E222" s="9" t="str">
        <f>IFERROR(__xludf.DUMMYFUNCTION("IF(C222=""cd"",IF(D222=""/"",""/"",IF(D222="".."",JOIN(""."", ARRAY_CONSTRAIN(SPLIT(E221,"".""), 1, COLUMNS(SPLIT(E221,"".""))-1)), E221&amp;"".""&amp;D222)),E221)"),"/.bhtvbj.rjr.ntbbd.hggcq")</f>
        <v>/.bhtvbj.rjr.ntbbd.hggcq</v>
      </c>
      <c r="F222" s="9">
        <f t="shared" si="1"/>
        <v>200043</v>
      </c>
      <c r="H222" s="9"/>
      <c r="I222" s="10"/>
      <c r="J222" s="10"/>
    </row>
    <row r="223">
      <c r="A223" s="7" t="s">
        <v>153</v>
      </c>
      <c r="B223" s="8" t="str">
        <f>IFERROR(__xludf.DUMMYFUNCTION("SPLIT(A223,"" "")"),"dir")</f>
        <v>dir</v>
      </c>
      <c r="C223" s="8" t="str">
        <f>IFERROR(__xludf.DUMMYFUNCTION("""COMPUTED_VALUE"""),"mlrj")</f>
        <v>mlrj</v>
      </c>
      <c r="D223" s="9"/>
      <c r="E223" s="9" t="str">
        <f>IFERROR(__xludf.DUMMYFUNCTION("IF(C223=""cd"",IF(D223=""/"",""/"",IF(D223="".."",JOIN(""."", ARRAY_CONSTRAIN(SPLIT(E222,"".""), 1, COLUMNS(SPLIT(E222,"".""))-1)), E222&amp;"".""&amp;D223)),E222)"),"/.bhtvbj.rjr.ntbbd.hggcq")</f>
        <v>/.bhtvbj.rjr.ntbbd.hggcq</v>
      </c>
      <c r="F223" s="9">
        <f t="shared" si="1"/>
        <v>0</v>
      </c>
      <c r="H223" s="9"/>
      <c r="I223" s="10"/>
      <c r="J223" s="10"/>
    </row>
    <row r="224">
      <c r="A224" s="7" t="s">
        <v>154</v>
      </c>
      <c r="B224" s="8">
        <f>IFERROR(__xludf.DUMMYFUNCTION("SPLIT(A224,"" "")"),49427.0)</f>
        <v>49427</v>
      </c>
      <c r="C224" s="8" t="str">
        <f>IFERROR(__xludf.DUMMYFUNCTION("""COMPUTED_VALUE"""),"rcwmzz.nsn")</f>
        <v>rcwmzz.nsn</v>
      </c>
      <c r="D224" s="9"/>
      <c r="E224" s="9" t="str">
        <f>IFERROR(__xludf.DUMMYFUNCTION("IF(C224=""cd"",IF(D224=""/"",""/"",IF(D224="".."",JOIN(""."", ARRAY_CONSTRAIN(SPLIT(E223,"".""), 1, COLUMNS(SPLIT(E223,"".""))-1)), E223&amp;"".""&amp;D224)),E223)"),"/.bhtvbj.rjr.ntbbd.hggcq")</f>
        <v>/.bhtvbj.rjr.ntbbd.hggcq</v>
      </c>
      <c r="F224" s="9">
        <f t="shared" si="1"/>
        <v>49427</v>
      </c>
      <c r="H224" s="9"/>
      <c r="I224" s="10"/>
      <c r="J224" s="10"/>
    </row>
    <row r="225">
      <c r="A225" s="7" t="s">
        <v>155</v>
      </c>
      <c r="B225" s="8" t="str">
        <f>IFERROR(__xludf.DUMMYFUNCTION("SPLIT(A225,"" "")"),"dir")</f>
        <v>dir</v>
      </c>
      <c r="C225" s="8" t="str">
        <f>IFERROR(__xludf.DUMMYFUNCTION("""COMPUTED_VALUE"""),"wjznmcw")</f>
        <v>wjznmcw</v>
      </c>
      <c r="D225" s="9"/>
      <c r="E225" s="9" t="str">
        <f>IFERROR(__xludf.DUMMYFUNCTION("IF(C225=""cd"",IF(D225=""/"",""/"",IF(D225="".."",JOIN(""."", ARRAY_CONSTRAIN(SPLIT(E224,"".""), 1, COLUMNS(SPLIT(E224,"".""))-1)), E224&amp;"".""&amp;D225)),E224)"),"/.bhtvbj.rjr.ntbbd.hggcq")</f>
        <v>/.bhtvbj.rjr.ntbbd.hggcq</v>
      </c>
      <c r="F225" s="9">
        <f t="shared" si="1"/>
        <v>0</v>
      </c>
      <c r="H225" s="9"/>
      <c r="I225" s="10"/>
      <c r="J225" s="10"/>
    </row>
    <row r="226">
      <c r="A226" s="7" t="s">
        <v>156</v>
      </c>
      <c r="B226" s="8" t="str">
        <f>IFERROR(__xludf.DUMMYFUNCTION("SPLIT(A226,"" "")"),"$")</f>
        <v>$</v>
      </c>
      <c r="C226" s="8" t="str">
        <f>IFERROR(__xludf.DUMMYFUNCTION("""COMPUTED_VALUE"""),"cd")</f>
        <v>cd</v>
      </c>
      <c r="D226" s="9" t="str">
        <f>IFERROR(__xludf.DUMMYFUNCTION("""COMPUTED_VALUE"""),"mlrj")</f>
        <v>mlrj</v>
      </c>
      <c r="E226" s="9" t="str">
        <f>IFERROR(__xludf.DUMMYFUNCTION("IF(C226=""cd"",IF(D226=""/"",""/"",IF(D226="".."",JOIN(""."", ARRAY_CONSTRAIN(SPLIT(E225,"".""), 1, COLUMNS(SPLIT(E225,"".""))-1)), E225&amp;"".""&amp;D226)),E225)"),"/.bhtvbj.rjr.ntbbd.hggcq.mlrj")</f>
        <v>/.bhtvbj.rjr.ntbbd.hggcq.mlrj</v>
      </c>
      <c r="F226" s="9">
        <f t="shared" si="1"/>
        <v>0</v>
      </c>
      <c r="H226" s="9"/>
      <c r="I226" s="10"/>
      <c r="J226" s="10"/>
    </row>
    <row r="227">
      <c r="A227" s="7" t="s">
        <v>9</v>
      </c>
      <c r="B227" s="8" t="str">
        <f>IFERROR(__xludf.DUMMYFUNCTION("SPLIT(A227,"" "")"),"$")</f>
        <v>$</v>
      </c>
      <c r="C227" s="8" t="str">
        <f>IFERROR(__xludf.DUMMYFUNCTION("""COMPUTED_VALUE"""),"ls")</f>
        <v>ls</v>
      </c>
      <c r="D227" s="9"/>
      <c r="E227" s="9" t="str">
        <f>IFERROR(__xludf.DUMMYFUNCTION("IF(C227=""cd"",IF(D227=""/"",""/"",IF(D227="".."",JOIN(""."", ARRAY_CONSTRAIN(SPLIT(E226,"".""), 1, COLUMNS(SPLIT(E226,"".""))-1)), E226&amp;"".""&amp;D227)),E226)"),"/.bhtvbj.rjr.ntbbd.hggcq.mlrj")</f>
        <v>/.bhtvbj.rjr.ntbbd.hggcq.mlrj</v>
      </c>
      <c r="F227" s="9">
        <f t="shared" si="1"/>
        <v>0</v>
      </c>
      <c r="H227" s="9"/>
      <c r="I227" s="10"/>
      <c r="J227" s="10"/>
    </row>
    <row r="228">
      <c r="A228" s="7" t="s">
        <v>157</v>
      </c>
      <c r="B228" s="8">
        <f>IFERROR(__xludf.DUMMYFUNCTION("SPLIT(A228,"" "")"),10869.0)</f>
        <v>10869</v>
      </c>
      <c r="C228" s="8" t="str">
        <f>IFERROR(__xludf.DUMMYFUNCTION("""COMPUTED_VALUE"""),"czvcf.fvc")</f>
        <v>czvcf.fvc</v>
      </c>
      <c r="D228" s="9"/>
      <c r="E228" s="9" t="str">
        <f>IFERROR(__xludf.DUMMYFUNCTION("IF(C228=""cd"",IF(D228=""/"",""/"",IF(D228="".."",JOIN(""."", ARRAY_CONSTRAIN(SPLIT(E227,"".""), 1, COLUMNS(SPLIT(E227,"".""))-1)), E227&amp;"".""&amp;D228)),E227)"),"/.bhtvbj.rjr.ntbbd.hggcq.mlrj")</f>
        <v>/.bhtvbj.rjr.ntbbd.hggcq.mlrj</v>
      </c>
      <c r="F228" s="9">
        <f t="shared" si="1"/>
        <v>10869</v>
      </c>
      <c r="H228" s="9"/>
      <c r="I228" s="10"/>
      <c r="J228" s="10"/>
    </row>
    <row r="229">
      <c r="A229" s="7" t="s">
        <v>158</v>
      </c>
      <c r="B229" s="8">
        <f>IFERROR(__xludf.DUMMYFUNCTION("SPLIT(A229,"" "")"),277796.0)</f>
        <v>277796</v>
      </c>
      <c r="C229" s="8" t="str">
        <f>IFERROR(__xludf.DUMMYFUNCTION("""COMPUTED_VALUE"""),"gprlsg.tbt")</f>
        <v>gprlsg.tbt</v>
      </c>
      <c r="D229" s="9"/>
      <c r="E229" s="9" t="str">
        <f>IFERROR(__xludf.DUMMYFUNCTION("IF(C229=""cd"",IF(D229=""/"",""/"",IF(D229="".."",JOIN(""."", ARRAY_CONSTRAIN(SPLIT(E228,"".""), 1, COLUMNS(SPLIT(E228,"".""))-1)), E228&amp;"".""&amp;D229)),E228)"),"/.bhtvbj.rjr.ntbbd.hggcq.mlrj")</f>
        <v>/.bhtvbj.rjr.ntbbd.hggcq.mlrj</v>
      </c>
      <c r="F229" s="9">
        <f t="shared" si="1"/>
        <v>277796</v>
      </c>
      <c r="H229" s="9"/>
      <c r="I229" s="10"/>
      <c r="J229" s="10"/>
    </row>
    <row r="230">
      <c r="A230" s="7" t="s">
        <v>26</v>
      </c>
      <c r="B230" s="8" t="str">
        <f>IFERROR(__xludf.DUMMYFUNCTION("SPLIT(A230,"" "")"),"$")</f>
        <v>$</v>
      </c>
      <c r="C230" s="8" t="str">
        <f>IFERROR(__xludf.DUMMYFUNCTION("""COMPUTED_VALUE"""),"cd")</f>
        <v>cd</v>
      </c>
      <c r="D230" s="9" t="str">
        <f>IFERROR(__xludf.DUMMYFUNCTION("""COMPUTED_VALUE"""),"..")</f>
        <v>..</v>
      </c>
      <c r="E230" s="9" t="str">
        <f>IFERROR(__xludf.DUMMYFUNCTION("IF(C230=""cd"",IF(D230=""/"",""/"",IF(D230="".."",JOIN(""."", ARRAY_CONSTRAIN(SPLIT(E229,"".""), 1, COLUMNS(SPLIT(E229,"".""))-1)), E229&amp;"".""&amp;D230)),E229)"),"/.bhtvbj.rjr.ntbbd.hggcq")</f>
        <v>/.bhtvbj.rjr.ntbbd.hggcq</v>
      </c>
      <c r="F230" s="9">
        <f t="shared" si="1"/>
        <v>0</v>
      </c>
      <c r="H230" s="9"/>
      <c r="I230" s="10"/>
      <c r="J230" s="10"/>
    </row>
    <row r="231">
      <c r="A231" s="7" t="s">
        <v>159</v>
      </c>
      <c r="B231" s="8" t="str">
        <f>IFERROR(__xludf.DUMMYFUNCTION("SPLIT(A231,"" "")"),"$")</f>
        <v>$</v>
      </c>
      <c r="C231" s="8" t="str">
        <f>IFERROR(__xludf.DUMMYFUNCTION("""COMPUTED_VALUE"""),"cd")</f>
        <v>cd</v>
      </c>
      <c r="D231" s="9" t="str">
        <f>IFERROR(__xludf.DUMMYFUNCTION("""COMPUTED_VALUE"""),"wjznmcw")</f>
        <v>wjznmcw</v>
      </c>
      <c r="E231" s="9" t="str">
        <f>IFERROR(__xludf.DUMMYFUNCTION("IF(C231=""cd"",IF(D231=""/"",""/"",IF(D231="".."",JOIN(""."", ARRAY_CONSTRAIN(SPLIT(E230,"".""), 1, COLUMNS(SPLIT(E230,"".""))-1)), E230&amp;"".""&amp;D231)),E230)"),"/.bhtvbj.rjr.ntbbd.hggcq.wjznmcw")</f>
        <v>/.bhtvbj.rjr.ntbbd.hggcq.wjznmcw</v>
      </c>
      <c r="F231" s="9">
        <f t="shared" si="1"/>
        <v>0</v>
      </c>
      <c r="H231" s="9"/>
      <c r="I231" s="10"/>
      <c r="J231" s="10"/>
    </row>
    <row r="232">
      <c r="A232" s="7" t="s">
        <v>9</v>
      </c>
      <c r="B232" s="8" t="str">
        <f>IFERROR(__xludf.DUMMYFUNCTION("SPLIT(A232,"" "")"),"$")</f>
        <v>$</v>
      </c>
      <c r="C232" s="8" t="str">
        <f>IFERROR(__xludf.DUMMYFUNCTION("""COMPUTED_VALUE"""),"ls")</f>
        <v>ls</v>
      </c>
      <c r="D232" s="9"/>
      <c r="E232" s="9" t="str">
        <f>IFERROR(__xludf.DUMMYFUNCTION("IF(C232=""cd"",IF(D232=""/"",""/"",IF(D232="".."",JOIN(""."", ARRAY_CONSTRAIN(SPLIT(E231,"".""), 1, COLUMNS(SPLIT(E231,"".""))-1)), E231&amp;"".""&amp;D232)),E231)"),"/.bhtvbj.rjr.ntbbd.hggcq.wjznmcw")</f>
        <v>/.bhtvbj.rjr.ntbbd.hggcq.wjznmcw</v>
      </c>
      <c r="F232" s="9">
        <f t="shared" si="1"/>
        <v>0</v>
      </c>
      <c r="H232" s="9"/>
      <c r="I232" s="10"/>
      <c r="J232" s="10"/>
    </row>
    <row r="233">
      <c r="A233" s="7" t="s">
        <v>160</v>
      </c>
      <c r="B233" s="8">
        <f>IFERROR(__xludf.DUMMYFUNCTION("SPLIT(A233,"" "")"),43168.0)</f>
        <v>43168</v>
      </c>
      <c r="C233" s="8" t="str">
        <f>IFERROR(__xludf.DUMMYFUNCTION("""COMPUTED_VALUE"""),"bzwn")</f>
        <v>bzwn</v>
      </c>
      <c r="D233" s="9"/>
      <c r="E233" s="9" t="str">
        <f>IFERROR(__xludf.DUMMYFUNCTION("IF(C233=""cd"",IF(D233=""/"",""/"",IF(D233="".."",JOIN(""."", ARRAY_CONSTRAIN(SPLIT(E232,"".""), 1, COLUMNS(SPLIT(E232,"".""))-1)), E232&amp;"".""&amp;D233)),E232)"),"/.bhtvbj.rjr.ntbbd.hggcq.wjznmcw")</f>
        <v>/.bhtvbj.rjr.ntbbd.hggcq.wjznmcw</v>
      </c>
      <c r="F233" s="9">
        <f t="shared" si="1"/>
        <v>43168</v>
      </c>
      <c r="H233" s="9"/>
      <c r="I233" s="10"/>
      <c r="J233" s="10"/>
    </row>
    <row r="234">
      <c r="A234" s="7" t="s">
        <v>161</v>
      </c>
      <c r="B234" s="8" t="str">
        <f>IFERROR(__xludf.DUMMYFUNCTION("SPLIT(A234,"" "")"),"dir")</f>
        <v>dir</v>
      </c>
      <c r="C234" s="8" t="str">
        <f>IFERROR(__xludf.DUMMYFUNCTION("""COMPUTED_VALUE"""),"dznz")</f>
        <v>dznz</v>
      </c>
      <c r="D234" s="9"/>
      <c r="E234" s="9" t="str">
        <f>IFERROR(__xludf.DUMMYFUNCTION("IF(C234=""cd"",IF(D234=""/"",""/"",IF(D234="".."",JOIN(""."", ARRAY_CONSTRAIN(SPLIT(E233,"".""), 1, COLUMNS(SPLIT(E233,"".""))-1)), E233&amp;"".""&amp;D234)),E233)"),"/.bhtvbj.rjr.ntbbd.hggcq.wjznmcw")</f>
        <v>/.bhtvbj.rjr.ntbbd.hggcq.wjznmcw</v>
      </c>
      <c r="F234" s="9">
        <f t="shared" si="1"/>
        <v>0</v>
      </c>
      <c r="H234" s="9"/>
      <c r="I234" s="10"/>
      <c r="J234" s="10"/>
    </row>
    <row r="235">
      <c r="A235" s="7" t="s">
        <v>162</v>
      </c>
      <c r="B235" s="8">
        <f>IFERROR(__xludf.DUMMYFUNCTION("SPLIT(A235,"" "")"),4102.0)</f>
        <v>4102</v>
      </c>
      <c r="C235" s="8" t="str">
        <f>IFERROR(__xludf.DUMMYFUNCTION("""COMPUTED_VALUE"""),"lcpgtrc.dqm")</f>
        <v>lcpgtrc.dqm</v>
      </c>
      <c r="D235" s="9"/>
      <c r="E235" s="9" t="str">
        <f>IFERROR(__xludf.DUMMYFUNCTION("IF(C235=""cd"",IF(D235=""/"",""/"",IF(D235="".."",JOIN(""."", ARRAY_CONSTRAIN(SPLIT(E234,"".""), 1, COLUMNS(SPLIT(E234,"".""))-1)), E234&amp;"".""&amp;D235)),E234)"),"/.bhtvbj.rjr.ntbbd.hggcq.wjznmcw")</f>
        <v>/.bhtvbj.rjr.ntbbd.hggcq.wjznmcw</v>
      </c>
      <c r="F235" s="9">
        <f t="shared" si="1"/>
        <v>4102</v>
      </c>
      <c r="H235" s="9"/>
      <c r="I235" s="10"/>
      <c r="J235" s="10"/>
    </row>
    <row r="236">
      <c r="A236" s="7" t="s">
        <v>163</v>
      </c>
      <c r="B236" s="8" t="str">
        <f>IFERROR(__xludf.DUMMYFUNCTION("SPLIT(A236,"" "")"),"dir")</f>
        <v>dir</v>
      </c>
      <c r="C236" s="8" t="str">
        <f>IFERROR(__xludf.DUMMYFUNCTION("""COMPUTED_VALUE"""),"ltcpgcdf")</f>
        <v>ltcpgcdf</v>
      </c>
      <c r="D236" s="9"/>
      <c r="E236" s="9" t="str">
        <f>IFERROR(__xludf.DUMMYFUNCTION("IF(C236=""cd"",IF(D236=""/"",""/"",IF(D236="".."",JOIN(""."", ARRAY_CONSTRAIN(SPLIT(E235,"".""), 1, COLUMNS(SPLIT(E235,"".""))-1)), E235&amp;"".""&amp;D236)),E235)"),"/.bhtvbj.rjr.ntbbd.hggcq.wjznmcw")</f>
        <v>/.bhtvbj.rjr.ntbbd.hggcq.wjznmcw</v>
      </c>
      <c r="F236" s="9">
        <f t="shared" si="1"/>
        <v>0</v>
      </c>
      <c r="H236" s="9"/>
      <c r="I236" s="10"/>
      <c r="J236" s="10"/>
    </row>
    <row r="237">
      <c r="A237" s="7" t="s">
        <v>164</v>
      </c>
      <c r="B237" s="8">
        <f>IFERROR(__xludf.DUMMYFUNCTION("SPLIT(A237,"" "")"),228100.0)</f>
        <v>228100</v>
      </c>
      <c r="C237" s="8" t="str">
        <f>IFERROR(__xludf.DUMMYFUNCTION("""COMPUTED_VALUE"""),"nwqgchw.mgc")</f>
        <v>nwqgchw.mgc</v>
      </c>
      <c r="D237" s="9"/>
      <c r="E237" s="9" t="str">
        <f>IFERROR(__xludf.DUMMYFUNCTION("IF(C237=""cd"",IF(D237=""/"",""/"",IF(D237="".."",JOIN(""."", ARRAY_CONSTRAIN(SPLIT(E236,"".""), 1, COLUMNS(SPLIT(E236,"".""))-1)), E236&amp;"".""&amp;D237)),E236)"),"/.bhtvbj.rjr.ntbbd.hggcq.wjznmcw")</f>
        <v>/.bhtvbj.rjr.ntbbd.hggcq.wjznmcw</v>
      </c>
      <c r="F237" s="9">
        <f t="shared" si="1"/>
        <v>228100</v>
      </c>
      <c r="H237" s="9"/>
      <c r="I237" s="10"/>
      <c r="J237" s="10"/>
    </row>
    <row r="238">
      <c r="A238" s="7" t="s">
        <v>165</v>
      </c>
      <c r="B238" s="8" t="str">
        <f>IFERROR(__xludf.DUMMYFUNCTION("SPLIT(A238,"" "")"),"dir")</f>
        <v>dir</v>
      </c>
      <c r="C238" s="8" t="str">
        <f>IFERROR(__xludf.DUMMYFUNCTION("""COMPUTED_VALUE"""),"tbdqsnb")</f>
        <v>tbdqsnb</v>
      </c>
      <c r="D238" s="9"/>
      <c r="E238" s="9" t="str">
        <f>IFERROR(__xludf.DUMMYFUNCTION("IF(C238=""cd"",IF(D238=""/"",""/"",IF(D238="".."",JOIN(""."", ARRAY_CONSTRAIN(SPLIT(E237,"".""), 1, COLUMNS(SPLIT(E237,"".""))-1)), E237&amp;"".""&amp;D238)),E237)"),"/.bhtvbj.rjr.ntbbd.hggcq.wjznmcw")</f>
        <v>/.bhtvbj.rjr.ntbbd.hggcq.wjznmcw</v>
      </c>
      <c r="F238" s="9">
        <f t="shared" si="1"/>
        <v>0</v>
      </c>
      <c r="H238" s="9"/>
      <c r="I238" s="10"/>
      <c r="J238" s="10"/>
    </row>
    <row r="239">
      <c r="A239" s="7" t="s">
        <v>166</v>
      </c>
      <c r="B239" s="8" t="str">
        <f>IFERROR(__xludf.DUMMYFUNCTION("SPLIT(A239,"" "")"),"dir")</f>
        <v>dir</v>
      </c>
      <c r="C239" s="8" t="str">
        <f>IFERROR(__xludf.DUMMYFUNCTION("""COMPUTED_VALUE"""),"tmzswrgt")</f>
        <v>tmzswrgt</v>
      </c>
      <c r="D239" s="9"/>
      <c r="E239" s="9" t="str">
        <f>IFERROR(__xludf.DUMMYFUNCTION("IF(C239=""cd"",IF(D239=""/"",""/"",IF(D239="".."",JOIN(""."", ARRAY_CONSTRAIN(SPLIT(E238,"".""), 1, COLUMNS(SPLIT(E238,"".""))-1)), E238&amp;"".""&amp;D239)),E238)"),"/.bhtvbj.rjr.ntbbd.hggcq.wjznmcw")</f>
        <v>/.bhtvbj.rjr.ntbbd.hggcq.wjznmcw</v>
      </c>
      <c r="F239" s="9">
        <f t="shared" si="1"/>
        <v>0</v>
      </c>
      <c r="H239" s="9"/>
      <c r="I239" s="10"/>
      <c r="J239" s="10"/>
    </row>
    <row r="240">
      <c r="A240" s="7" t="s">
        <v>167</v>
      </c>
      <c r="B240" s="8">
        <f>IFERROR(__xludf.DUMMYFUNCTION("SPLIT(A240,"" "")"),19984.0)</f>
        <v>19984</v>
      </c>
      <c r="C240" s="8" t="str">
        <f>IFERROR(__xludf.DUMMYFUNCTION("""COMPUTED_VALUE"""),"whgmsm.bjj")</f>
        <v>whgmsm.bjj</v>
      </c>
      <c r="D240" s="9"/>
      <c r="E240" s="9" t="str">
        <f>IFERROR(__xludf.DUMMYFUNCTION("IF(C240=""cd"",IF(D240=""/"",""/"",IF(D240="".."",JOIN(""."", ARRAY_CONSTRAIN(SPLIT(E239,"".""), 1, COLUMNS(SPLIT(E239,"".""))-1)), E239&amp;"".""&amp;D240)),E239)"),"/.bhtvbj.rjr.ntbbd.hggcq.wjznmcw")</f>
        <v>/.bhtvbj.rjr.ntbbd.hggcq.wjznmcw</v>
      </c>
      <c r="F240" s="9">
        <f t="shared" si="1"/>
        <v>19984</v>
      </c>
      <c r="H240" s="9"/>
      <c r="I240" s="10"/>
      <c r="J240" s="10"/>
    </row>
    <row r="241">
      <c r="A241" s="7" t="s">
        <v>168</v>
      </c>
      <c r="B241" s="8" t="str">
        <f>IFERROR(__xludf.DUMMYFUNCTION("SPLIT(A241,"" "")"),"$")</f>
        <v>$</v>
      </c>
      <c r="C241" s="8" t="str">
        <f>IFERROR(__xludf.DUMMYFUNCTION("""COMPUTED_VALUE"""),"cd")</f>
        <v>cd</v>
      </c>
      <c r="D241" s="9" t="str">
        <f>IFERROR(__xludf.DUMMYFUNCTION("""COMPUTED_VALUE"""),"dznz")</f>
        <v>dznz</v>
      </c>
      <c r="E241" s="9" t="str">
        <f>IFERROR(__xludf.DUMMYFUNCTION("IF(C241=""cd"",IF(D241=""/"",""/"",IF(D241="".."",JOIN(""."", ARRAY_CONSTRAIN(SPLIT(E240,"".""), 1, COLUMNS(SPLIT(E240,"".""))-1)), E240&amp;"".""&amp;D241)),E240)"),"/.bhtvbj.rjr.ntbbd.hggcq.wjznmcw.dznz")</f>
        <v>/.bhtvbj.rjr.ntbbd.hggcq.wjznmcw.dznz</v>
      </c>
      <c r="F241" s="9">
        <f t="shared" si="1"/>
        <v>0</v>
      </c>
      <c r="H241" s="9"/>
      <c r="I241" s="10"/>
      <c r="J241" s="10"/>
    </row>
    <row r="242">
      <c r="A242" s="7" t="s">
        <v>9</v>
      </c>
      <c r="B242" s="8" t="str">
        <f>IFERROR(__xludf.DUMMYFUNCTION("SPLIT(A242,"" "")"),"$")</f>
        <v>$</v>
      </c>
      <c r="C242" s="8" t="str">
        <f>IFERROR(__xludf.DUMMYFUNCTION("""COMPUTED_VALUE"""),"ls")</f>
        <v>ls</v>
      </c>
      <c r="D242" s="9"/>
      <c r="E242" s="9" t="str">
        <f>IFERROR(__xludf.DUMMYFUNCTION("IF(C242=""cd"",IF(D242=""/"",""/"",IF(D242="".."",JOIN(""."", ARRAY_CONSTRAIN(SPLIT(E241,"".""), 1, COLUMNS(SPLIT(E241,"".""))-1)), E241&amp;"".""&amp;D242)),E241)"),"/.bhtvbj.rjr.ntbbd.hggcq.wjznmcw.dznz")</f>
        <v>/.bhtvbj.rjr.ntbbd.hggcq.wjznmcw.dznz</v>
      </c>
      <c r="F242" s="9">
        <f t="shared" si="1"/>
        <v>0</v>
      </c>
      <c r="H242" s="9"/>
      <c r="I242" s="10"/>
      <c r="J242" s="10"/>
    </row>
    <row r="243">
      <c r="A243" s="7" t="s">
        <v>169</v>
      </c>
      <c r="B243" s="8">
        <f>IFERROR(__xludf.DUMMYFUNCTION("SPLIT(A243,"" "")"),59403.0)</f>
        <v>59403</v>
      </c>
      <c r="C243" s="8" t="str">
        <f>IFERROR(__xludf.DUMMYFUNCTION("""COMPUTED_VALUE"""),"msqdt.mlm")</f>
        <v>msqdt.mlm</v>
      </c>
      <c r="D243" s="9"/>
      <c r="E243" s="9" t="str">
        <f>IFERROR(__xludf.DUMMYFUNCTION("IF(C243=""cd"",IF(D243=""/"",""/"",IF(D243="".."",JOIN(""."", ARRAY_CONSTRAIN(SPLIT(E242,"".""), 1, COLUMNS(SPLIT(E242,"".""))-1)), E242&amp;"".""&amp;D243)),E242)"),"/.bhtvbj.rjr.ntbbd.hggcq.wjznmcw.dznz")</f>
        <v>/.bhtvbj.rjr.ntbbd.hggcq.wjznmcw.dznz</v>
      </c>
      <c r="F243" s="9">
        <f t="shared" si="1"/>
        <v>59403</v>
      </c>
      <c r="H243" s="9"/>
      <c r="I243" s="10"/>
      <c r="J243" s="10"/>
    </row>
    <row r="244">
      <c r="A244" s="7" t="s">
        <v>26</v>
      </c>
      <c r="B244" s="8" t="str">
        <f>IFERROR(__xludf.DUMMYFUNCTION("SPLIT(A244,"" "")"),"$")</f>
        <v>$</v>
      </c>
      <c r="C244" s="8" t="str">
        <f>IFERROR(__xludf.DUMMYFUNCTION("""COMPUTED_VALUE"""),"cd")</f>
        <v>cd</v>
      </c>
      <c r="D244" s="9" t="str">
        <f>IFERROR(__xludf.DUMMYFUNCTION("""COMPUTED_VALUE"""),"..")</f>
        <v>..</v>
      </c>
      <c r="E244" s="9" t="str">
        <f>IFERROR(__xludf.DUMMYFUNCTION("IF(C244=""cd"",IF(D244=""/"",""/"",IF(D244="".."",JOIN(""."", ARRAY_CONSTRAIN(SPLIT(E243,"".""), 1, COLUMNS(SPLIT(E243,"".""))-1)), E243&amp;"".""&amp;D244)),E243)"),"/.bhtvbj.rjr.ntbbd.hggcq.wjznmcw")</f>
        <v>/.bhtvbj.rjr.ntbbd.hggcq.wjznmcw</v>
      </c>
      <c r="F244" s="9">
        <f t="shared" si="1"/>
        <v>0</v>
      </c>
      <c r="H244" s="9"/>
      <c r="I244" s="10"/>
      <c r="J244" s="10"/>
    </row>
    <row r="245">
      <c r="A245" s="7" t="s">
        <v>170</v>
      </c>
      <c r="B245" s="8" t="str">
        <f>IFERROR(__xludf.DUMMYFUNCTION("SPLIT(A245,"" "")"),"$")</f>
        <v>$</v>
      </c>
      <c r="C245" s="8" t="str">
        <f>IFERROR(__xludf.DUMMYFUNCTION("""COMPUTED_VALUE"""),"cd")</f>
        <v>cd</v>
      </c>
      <c r="D245" s="9" t="str">
        <f>IFERROR(__xludf.DUMMYFUNCTION("""COMPUTED_VALUE"""),"ltcpgcdf")</f>
        <v>ltcpgcdf</v>
      </c>
      <c r="E245" s="9" t="str">
        <f>IFERROR(__xludf.DUMMYFUNCTION("IF(C245=""cd"",IF(D245=""/"",""/"",IF(D245="".."",JOIN(""."", ARRAY_CONSTRAIN(SPLIT(E244,"".""), 1, COLUMNS(SPLIT(E244,"".""))-1)), E244&amp;"".""&amp;D245)),E244)"),"/.bhtvbj.rjr.ntbbd.hggcq.wjznmcw.ltcpgcdf")</f>
        <v>/.bhtvbj.rjr.ntbbd.hggcq.wjznmcw.ltcpgcdf</v>
      </c>
      <c r="F245" s="9">
        <f t="shared" si="1"/>
        <v>0</v>
      </c>
      <c r="H245" s="9"/>
      <c r="I245" s="10"/>
      <c r="J245" s="10"/>
    </row>
    <row r="246">
      <c r="A246" s="7" t="s">
        <v>9</v>
      </c>
      <c r="B246" s="8" t="str">
        <f>IFERROR(__xludf.DUMMYFUNCTION("SPLIT(A246,"" "")"),"$")</f>
        <v>$</v>
      </c>
      <c r="C246" s="8" t="str">
        <f>IFERROR(__xludf.DUMMYFUNCTION("""COMPUTED_VALUE"""),"ls")</f>
        <v>ls</v>
      </c>
      <c r="D246" s="9"/>
      <c r="E246" s="9" t="str">
        <f>IFERROR(__xludf.DUMMYFUNCTION("IF(C246=""cd"",IF(D246=""/"",""/"",IF(D246="".."",JOIN(""."", ARRAY_CONSTRAIN(SPLIT(E245,"".""), 1, COLUMNS(SPLIT(E245,"".""))-1)), E245&amp;"".""&amp;D246)),E245)"),"/.bhtvbj.rjr.ntbbd.hggcq.wjznmcw.ltcpgcdf")</f>
        <v>/.bhtvbj.rjr.ntbbd.hggcq.wjznmcw.ltcpgcdf</v>
      </c>
      <c r="F246" s="9">
        <f t="shared" si="1"/>
        <v>0</v>
      </c>
      <c r="H246" s="9"/>
      <c r="I246" s="10"/>
      <c r="J246" s="10"/>
    </row>
    <row r="247">
      <c r="A247" s="7" t="s">
        <v>28</v>
      </c>
      <c r="B247" s="8" t="str">
        <f>IFERROR(__xludf.DUMMYFUNCTION("SPLIT(A247,"" "")"),"dir")</f>
        <v>dir</v>
      </c>
      <c r="C247" s="8" t="str">
        <f>IFERROR(__xludf.DUMMYFUNCTION("""COMPUTED_VALUE"""),"czvcf")</f>
        <v>czvcf</v>
      </c>
      <c r="D247" s="9"/>
      <c r="E247" s="9" t="str">
        <f>IFERROR(__xludf.DUMMYFUNCTION("IF(C247=""cd"",IF(D247=""/"",""/"",IF(D247="".."",JOIN(""."", ARRAY_CONSTRAIN(SPLIT(E246,"".""), 1, COLUMNS(SPLIT(E246,"".""))-1)), E246&amp;"".""&amp;D247)),E246)"),"/.bhtvbj.rjr.ntbbd.hggcq.wjznmcw.ltcpgcdf")</f>
        <v>/.bhtvbj.rjr.ntbbd.hggcq.wjznmcw.ltcpgcdf</v>
      </c>
      <c r="F247" s="9">
        <f t="shared" si="1"/>
        <v>0</v>
      </c>
      <c r="H247" s="9"/>
      <c r="I247" s="10"/>
      <c r="J247" s="10"/>
    </row>
    <row r="248">
      <c r="A248" s="7" t="s">
        <v>171</v>
      </c>
      <c r="B248" s="8">
        <f>IFERROR(__xludf.DUMMYFUNCTION("SPLIT(A248,"" "")"),10727.0)</f>
        <v>10727</v>
      </c>
      <c r="C248" s="8" t="str">
        <f>IFERROR(__xludf.DUMMYFUNCTION("""COMPUTED_VALUE"""),"jgphjm.pdw")</f>
        <v>jgphjm.pdw</v>
      </c>
      <c r="D248" s="9"/>
      <c r="E248" s="9" t="str">
        <f>IFERROR(__xludf.DUMMYFUNCTION("IF(C248=""cd"",IF(D248=""/"",""/"",IF(D248="".."",JOIN(""."", ARRAY_CONSTRAIN(SPLIT(E247,"".""), 1, COLUMNS(SPLIT(E247,"".""))-1)), E247&amp;"".""&amp;D248)),E247)"),"/.bhtvbj.rjr.ntbbd.hggcq.wjznmcw.ltcpgcdf")</f>
        <v>/.bhtvbj.rjr.ntbbd.hggcq.wjznmcw.ltcpgcdf</v>
      </c>
      <c r="F248" s="9">
        <f t="shared" si="1"/>
        <v>10727</v>
      </c>
      <c r="H248" s="9"/>
      <c r="I248" s="10"/>
      <c r="J248" s="10"/>
    </row>
    <row r="249">
      <c r="A249" s="7" t="s">
        <v>172</v>
      </c>
      <c r="B249" s="8">
        <f>IFERROR(__xludf.DUMMYFUNCTION("SPLIT(A249,"" "")"),309167.0)</f>
        <v>309167</v>
      </c>
      <c r="C249" s="8" t="str">
        <f>IFERROR(__xludf.DUMMYFUNCTION("""COMPUTED_VALUE"""),"nwqgchw")</f>
        <v>nwqgchw</v>
      </c>
      <c r="D249" s="9"/>
      <c r="E249" s="9" t="str">
        <f>IFERROR(__xludf.DUMMYFUNCTION("IF(C249=""cd"",IF(D249=""/"",""/"",IF(D249="".."",JOIN(""."", ARRAY_CONSTRAIN(SPLIT(E248,"".""), 1, COLUMNS(SPLIT(E248,"".""))-1)), E248&amp;"".""&amp;D249)),E248)"),"/.bhtvbj.rjr.ntbbd.hggcq.wjznmcw.ltcpgcdf")</f>
        <v>/.bhtvbj.rjr.ntbbd.hggcq.wjznmcw.ltcpgcdf</v>
      </c>
      <c r="F249" s="9">
        <f t="shared" si="1"/>
        <v>309167</v>
      </c>
      <c r="H249" s="9"/>
      <c r="I249" s="10"/>
      <c r="J249" s="10"/>
    </row>
    <row r="250">
      <c r="A250" s="7" t="s">
        <v>173</v>
      </c>
      <c r="B250" s="8" t="str">
        <f>IFERROR(__xludf.DUMMYFUNCTION("SPLIT(A250,"" "")"),"dir")</f>
        <v>dir</v>
      </c>
      <c r="C250" s="8" t="str">
        <f>IFERROR(__xludf.DUMMYFUNCTION("""COMPUTED_VALUE"""),"pwbt")</f>
        <v>pwbt</v>
      </c>
      <c r="D250" s="9"/>
      <c r="E250" s="9" t="str">
        <f>IFERROR(__xludf.DUMMYFUNCTION("IF(C250=""cd"",IF(D250=""/"",""/"",IF(D250="".."",JOIN(""."", ARRAY_CONSTRAIN(SPLIT(E249,"".""), 1, COLUMNS(SPLIT(E249,"".""))-1)), E249&amp;"".""&amp;D250)),E249)"),"/.bhtvbj.rjr.ntbbd.hggcq.wjznmcw.ltcpgcdf")</f>
        <v>/.bhtvbj.rjr.ntbbd.hggcq.wjznmcw.ltcpgcdf</v>
      </c>
      <c r="F250" s="9">
        <f t="shared" si="1"/>
        <v>0</v>
      </c>
      <c r="H250" s="9"/>
      <c r="I250" s="10"/>
      <c r="J250" s="10"/>
    </row>
    <row r="251">
      <c r="A251" s="7" t="s">
        <v>174</v>
      </c>
      <c r="B251" s="8" t="str">
        <f>IFERROR(__xludf.DUMMYFUNCTION("SPLIT(A251,"" "")"),"dir")</f>
        <v>dir</v>
      </c>
      <c r="C251" s="8" t="str">
        <f>IFERROR(__xludf.DUMMYFUNCTION("""COMPUTED_VALUE"""),"qznbn")</f>
        <v>qznbn</v>
      </c>
      <c r="D251" s="9"/>
      <c r="E251" s="9" t="str">
        <f>IFERROR(__xludf.DUMMYFUNCTION("IF(C251=""cd"",IF(D251=""/"",""/"",IF(D251="".."",JOIN(""."", ARRAY_CONSTRAIN(SPLIT(E250,"".""), 1, COLUMNS(SPLIT(E250,"".""))-1)), E250&amp;"".""&amp;D251)),E250)"),"/.bhtvbj.rjr.ntbbd.hggcq.wjznmcw.ltcpgcdf")</f>
        <v>/.bhtvbj.rjr.ntbbd.hggcq.wjznmcw.ltcpgcdf</v>
      </c>
      <c r="F251" s="9">
        <f t="shared" si="1"/>
        <v>0</v>
      </c>
      <c r="H251" s="9"/>
      <c r="I251" s="10"/>
      <c r="J251" s="10"/>
    </row>
    <row r="252">
      <c r="A252" s="7" t="s">
        <v>175</v>
      </c>
      <c r="B252" s="8">
        <f>IFERROR(__xludf.DUMMYFUNCTION("SPLIT(A252,"" "")"),203154.0)</f>
        <v>203154</v>
      </c>
      <c r="C252" s="8" t="str">
        <f>IFERROR(__xludf.DUMMYFUNCTION("""COMPUTED_VALUE"""),"ztpcdmb.rrs")</f>
        <v>ztpcdmb.rrs</v>
      </c>
      <c r="D252" s="9"/>
      <c r="E252" s="9" t="str">
        <f>IFERROR(__xludf.DUMMYFUNCTION("IF(C252=""cd"",IF(D252=""/"",""/"",IF(D252="".."",JOIN(""."", ARRAY_CONSTRAIN(SPLIT(E251,"".""), 1, COLUMNS(SPLIT(E251,"".""))-1)), E251&amp;"".""&amp;D252)),E251)"),"/.bhtvbj.rjr.ntbbd.hggcq.wjznmcw.ltcpgcdf")</f>
        <v>/.bhtvbj.rjr.ntbbd.hggcq.wjznmcw.ltcpgcdf</v>
      </c>
      <c r="F252" s="9">
        <f t="shared" si="1"/>
        <v>203154</v>
      </c>
      <c r="H252" s="9"/>
      <c r="I252" s="10"/>
      <c r="J252" s="10"/>
    </row>
    <row r="253">
      <c r="A253" s="7" t="s">
        <v>34</v>
      </c>
      <c r="B253" s="8" t="str">
        <f>IFERROR(__xludf.DUMMYFUNCTION("SPLIT(A253,"" "")"),"$")</f>
        <v>$</v>
      </c>
      <c r="C253" s="8" t="str">
        <f>IFERROR(__xludf.DUMMYFUNCTION("""COMPUTED_VALUE"""),"cd")</f>
        <v>cd</v>
      </c>
      <c r="D253" s="9" t="str">
        <f>IFERROR(__xludf.DUMMYFUNCTION("""COMPUTED_VALUE"""),"czvcf")</f>
        <v>czvcf</v>
      </c>
      <c r="E253" s="9" t="str">
        <f>IFERROR(__xludf.DUMMYFUNCTION("IF(C253=""cd"",IF(D253=""/"",""/"",IF(D253="".."",JOIN(""."", ARRAY_CONSTRAIN(SPLIT(E252,"".""), 1, COLUMNS(SPLIT(E252,"".""))-1)), E252&amp;"".""&amp;D253)),E252)"),"/.bhtvbj.rjr.ntbbd.hggcq.wjznmcw.ltcpgcdf.czvcf")</f>
        <v>/.bhtvbj.rjr.ntbbd.hggcq.wjznmcw.ltcpgcdf.czvcf</v>
      </c>
      <c r="F253" s="9">
        <f t="shared" si="1"/>
        <v>0</v>
      </c>
      <c r="H253" s="9"/>
      <c r="I253" s="10"/>
      <c r="J253" s="10"/>
    </row>
    <row r="254">
      <c r="A254" s="7" t="s">
        <v>9</v>
      </c>
      <c r="B254" s="8" t="str">
        <f>IFERROR(__xludf.DUMMYFUNCTION("SPLIT(A254,"" "")"),"$")</f>
        <v>$</v>
      </c>
      <c r="C254" s="8" t="str">
        <f>IFERROR(__xludf.DUMMYFUNCTION("""COMPUTED_VALUE"""),"ls")</f>
        <v>ls</v>
      </c>
      <c r="D254" s="9"/>
      <c r="E254" s="9" t="str">
        <f>IFERROR(__xludf.DUMMYFUNCTION("IF(C254=""cd"",IF(D254=""/"",""/"",IF(D254="".."",JOIN(""."", ARRAY_CONSTRAIN(SPLIT(E253,"".""), 1, COLUMNS(SPLIT(E253,"".""))-1)), E253&amp;"".""&amp;D254)),E253)"),"/.bhtvbj.rjr.ntbbd.hggcq.wjznmcw.ltcpgcdf.czvcf")</f>
        <v>/.bhtvbj.rjr.ntbbd.hggcq.wjznmcw.ltcpgcdf.czvcf</v>
      </c>
      <c r="F254" s="9">
        <f t="shared" si="1"/>
        <v>0</v>
      </c>
      <c r="H254" s="9"/>
      <c r="I254" s="10"/>
      <c r="J254" s="10"/>
    </row>
    <row r="255">
      <c r="A255" s="7" t="s">
        <v>176</v>
      </c>
      <c r="B255" s="8">
        <f>IFERROR(__xludf.DUMMYFUNCTION("SPLIT(A255,"" "")"),173609.0)</f>
        <v>173609</v>
      </c>
      <c r="C255" s="8" t="str">
        <f>IFERROR(__xludf.DUMMYFUNCTION("""COMPUTED_VALUE"""),"pntjz.vzq")</f>
        <v>pntjz.vzq</v>
      </c>
      <c r="D255" s="9"/>
      <c r="E255" s="9" t="str">
        <f>IFERROR(__xludf.DUMMYFUNCTION("IF(C255=""cd"",IF(D255=""/"",""/"",IF(D255="".."",JOIN(""."", ARRAY_CONSTRAIN(SPLIT(E254,"".""), 1, COLUMNS(SPLIT(E254,"".""))-1)), E254&amp;"".""&amp;D255)),E254)"),"/.bhtvbj.rjr.ntbbd.hggcq.wjznmcw.ltcpgcdf.czvcf")</f>
        <v>/.bhtvbj.rjr.ntbbd.hggcq.wjznmcw.ltcpgcdf.czvcf</v>
      </c>
      <c r="F255" s="9">
        <f t="shared" si="1"/>
        <v>173609</v>
      </c>
      <c r="H255" s="9"/>
      <c r="I255" s="10"/>
      <c r="J255" s="10"/>
    </row>
    <row r="256">
      <c r="A256" s="7" t="s">
        <v>177</v>
      </c>
      <c r="B256" s="8">
        <f>IFERROR(__xludf.DUMMYFUNCTION("SPLIT(A256,"" "")"),292292.0)</f>
        <v>292292</v>
      </c>
      <c r="C256" s="8" t="str">
        <f>IFERROR(__xludf.DUMMYFUNCTION("""COMPUTED_VALUE"""),"trvbpz.djc")</f>
        <v>trvbpz.djc</v>
      </c>
      <c r="D256" s="9"/>
      <c r="E256" s="9" t="str">
        <f>IFERROR(__xludf.DUMMYFUNCTION("IF(C256=""cd"",IF(D256=""/"",""/"",IF(D256="".."",JOIN(""."", ARRAY_CONSTRAIN(SPLIT(E255,"".""), 1, COLUMNS(SPLIT(E255,"".""))-1)), E255&amp;"".""&amp;D256)),E255)"),"/.bhtvbj.rjr.ntbbd.hggcq.wjznmcw.ltcpgcdf.czvcf")</f>
        <v>/.bhtvbj.rjr.ntbbd.hggcq.wjznmcw.ltcpgcdf.czvcf</v>
      </c>
      <c r="F256" s="9">
        <f t="shared" si="1"/>
        <v>292292</v>
      </c>
      <c r="H256" s="9"/>
      <c r="I256" s="10"/>
      <c r="J256" s="10"/>
    </row>
    <row r="257">
      <c r="A257" s="7" t="s">
        <v>178</v>
      </c>
      <c r="B257" s="8">
        <f>IFERROR(__xludf.DUMMYFUNCTION("SPLIT(A257,"" "")"),111008.0)</f>
        <v>111008</v>
      </c>
      <c r="C257" s="8" t="str">
        <f>IFERROR(__xludf.DUMMYFUNCTION("""COMPUTED_VALUE"""),"wdcsgg.cjt")</f>
        <v>wdcsgg.cjt</v>
      </c>
      <c r="D257" s="9"/>
      <c r="E257" s="9" t="str">
        <f>IFERROR(__xludf.DUMMYFUNCTION("IF(C257=""cd"",IF(D257=""/"",""/"",IF(D257="".."",JOIN(""."", ARRAY_CONSTRAIN(SPLIT(E256,"".""), 1, COLUMNS(SPLIT(E256,"".""))-1)), E256&amp;"".""&amp;D257)),E256)"),"/.bhtvbj.rjr.ntbbd.hggcq.wjznmcw.ltcpgcdf.czvcf")</f>
        <v>/.bhtvbj.rjr.ntbbd.hggcq.wjznmcw.ltcpgcdf.czvcf</v>
      </c>
      <c r="F257" s="9">
        <f t="shared" si="1"/>
        <v>111008</v>
      </c>
      <c r="H257" s="9"/>
      <c r="I257" s="10"/>
      <c r="J257" s="10"/>
    </row>
    <row r="258">
      <c r="A258" s="7" t="s">
        <v>179</v>
      </c>
      <c r="B258" s="8">
        <f>IFERROR(__xludf.DUMMYFUNCTION("SPLIT(A258,"" "")"),107437.0)</f>
        <v>107437</v>
      </c>
      <c r="C258" s="8" t="str">
        <f>IFERROR(__xludf.DUMMYFUNCTION("""COMPUTED_VALUE"""),"wjvv.hsj")</f>
        <v>wjvv.hsj</v>
      </c>
      <c r="D258" s="9"/>
      <c r="E258" s="9" t="str">
        <f>IFERROR(__xludf.DUMMYFUNCTION("IF(C258=""cd"",IF(D258=""/"",""/"",IF(D258="".."",JOIN(""."", ARRAY_CONSTRAIN(SPLIT(E257,"".""), 1, COLUMNS(SPLIT(E257,"".""))-1)), E257&amp;"".""&amp;D258)),E257)"),"/.bhtvbj.rjr.ntbbd.hggcq.wjznmcw.ltcpgcdf.czvcf")</f>
        <v>/.bhtvbj.rjr.ntbbd.hggcq.wjznmcw.ltcpgcdf.czvcf</v>
      </c>
      <c r="F258" s="9">
        <f t="shared" si="1"/>
        <v>107437</v>
      </c>
      <c r="H258" s="9"/>
      <c r="I258" s="10"/>
      <c r="J258" s="10"/>
    </row>
    <row r="259">
      <c r="A259" s="7" t="s">
        <v>180</v>
      </c>
      <c r="B259" s="8">
        <f>IFERROR(__xludf.DUMMYFUNCTION("SPLIT(A259,"" "")"),265353.0)</f>
        <v>265353</v>
      </c>
      <c r="C259" s="8" t="str">
        <f>IFERROR(__xludf.DUMMYFUNCTION("""COMPUTED_VALUE"""),"wsbff.pzh")</f>
        <v>wsbff.pzh</v>
      </c>
      <c r="D259" s="9"/>
      <c r="E259" s="9" t="str">
        <f>IFERROR(__xludf.DUMMYFUNCTION("IF(C259=""cd"",IF(D259=""/"",""/"",IF(D259="".."",JOIN(""."", ARRAY_CONSTRAIN(SPLIT(E258,"".""), 1, COLUMNS(SPLIT(E258,"".""))-1)), E258&amp;"".""&amp;D259)),E258)"),"/.bhtvbj.rjr.ntbbd.hggcq.wjznmcw.ltcpgcdf.czvcf")</f>
        <v>/.bhtvbj.rjr.ntbbd.hggcq.wjznmcw.ltcpgcdf.czvcf</v>
      </c>
      <c r="F259" s="9">
        <f t="shared" si="1"/>
        <v>265353</v>
      </c>
      <c r="H259" s="9"/>
      <c r="I259" s="10"/>
      <c r="J259" s="10"/>
    </row>
    <row r="260">
      <c r="A260" s="7" t="s">
        <v>26</v>
      </c>
      <c r="B260" s="8" t="str">
        <f>IFERROR(__xludf.DUMMYFUNCTION("SPLIT(A260,"" "")"),"$")</f>
        <v>$</v>
      </c>
      <c r="C260" s="8" t="str">
        <f>IFERROR(__xludf.DUMMYFUNCTION("""COMPUTED_VALUE"""),"cd")</f>
        <v>cd</v>
      </c>
      <c r="D260" s="9" t="str">
        <f>IFERROR(__xludf.DUMMYFUNCTION("""COMPUTED_VALUE"""),"..")</f>
        <v>..</v>
      </c>
      <c r="E260" s="9" t="str">
        <f>IFERROR(__xludf.DUMMYFUNCTION("IF(C260=""cd"",IF(D260=""/"",""/"",IF(D260="".."",JOIN(""."", ARRAY_CONSTRAIN(SPLIT(E259,"".""), 1, COLUMNS(SPLIT(E259,"".""))-1)), E259&amp;"".""&amp;D260)),E259)"),"/.bhtvbj.rjr.ntbbd.hggcq.wjznmcw.ltcpgcdf")</f>
        <v>/.bhtvbj.rjr.ntbbd.hggcq.wjznmcw.ltcpgcdf</v>
      </c>
      <c r="F260" s="9">
        <f t="shared" si="1"/>
        <v>0</v>
      </c>
      <c r="H260" s="9"/>
      <c r="I260" s="10"/>
      <c r="J260" s="10"/>
    </row>
    <row r="261">
      <c r="A261" s="7" t="s">
        <v>181</v>
      </c>
      <c r="B261" s="8" t="str">
        <f>IFERROR(__xludf.DUMMYFUNCTION("SPLIT(A261,"" "")"),"$")</f>
        <v>$</v>
      </c>
      <c r="C261" s="8" t="str">
        <f>IFERROR(__xludf.DUMMYFUNCTION("""COMPUTED_VALUE"""),"cd")</f>
        <v>cd</v>
      </c>
      <c r="D261" s="9" t="str">
        <f>IFERROR(__xludf.DUMMYFUNCTION("""COMPUTED_VALUE"""),"pwbt")</f>
        <v>pwbt</v>
      </c>
      <c r="E261" s="9" t="str">
        <f>IFERROR(__xludf.DUMMYFUNCTION("IF(C261=""cd"",IF(D261=""/"",""/"",IF(D261="".."",JOIN(""."", ARRAY_CONSTRAIN(SPLIT(E260,"".""), 1, COLUMNS(SPLIT(E260,"".""))-1)), E260&amp;"".""&amp;D261)),E260)"),"/.bhtvbj.rjr.ntbbd.hggcq.wjznmcw.ltcpgcdf.pwbt")</f>
        <v>/.bhtvbj.rjr.ntbbd.hggcq.wjznmcw.ltcpgcdf.pwbt</v>
      </c>
      <c r="F261" s="9">
        <f t="shared" si="1"/>
        <v>0</v>
      </c>
      <c r="H261" s="9"/>
      <c r="I261" s="10"/>
      <c r="J261" s="10"/>
    </row>
    <row r="262">
      <c r="A262" s="7" t="s">
        <v>9</v>
      </c>
      <c r="B262" s="8" t="str">
        <f>IFERROR(__xludf.DUMMYFUNCTION("SPLIT(A262,"" "")"),"$")</f>
        <v>$</v>
      </c>
      <c r="C262" s="8" t="str">
        <f>IFERROR(__xludf.DUMMYFUNCTION("""COMPUTED_VALUE"""),"ls")</f>
        <v>ls</v>
      </c>
      <c r="D262" s="9"/>
      <c r="E262" s="9" t="str">
        <f>IFERROR(__xludf.DUMMYFUNCTION("IF(C262=""cd"",IF(D262=""/"",""/"",IF(D262="".."",JOIN(""."", ARRAY_CONSTRAIN(SPLIT(E261,"".""), 1, COLUMNS(SPLIT(E261,"".""))-1)), E261&amp;"".""&amp;D262)),E261)"),"/.bhtvbj.rjr.ntbbd.hggcq.wjznmcw.ltcpgcdf.pwbt")</f>
        <v>/.bhtvbj.rjr.ntbbd.hggcq.wjznmcw.ltcpgcdf.pwbt</v>
      </c>
      <c r="F262" s="9">
        <f t="shared" si="1"/>
        <v>0</v>
      </c>
      <c r="H262" s="9"/>
      <c r="I262" s="10"/>
      <c r="J262" s="10"/>
    </row>
    <row r="263">
      <c r="A263" s="7" t="s">
        <v>182</v>
      </c>
      <c r="B263" s="8">
        <f>IFERROR(__xludf.DUMMYFUNCTION("SPLIT(A263,"" "")"),307172.0)</f>
        <v>307172</v>
      </c>
      <c r="C263" s="8" t="str">
        <f>IFERROR(__xludf.DUMMYFUNCTION("""COMPUTED_VALUE"""),"jtdtlbsh")</f>
        <v>jtdtlbsh</v>
      </c>
      <c r="D263" s="9"/>
      <c r="E263" s="9" t="str">
        <f>IFERROR(__xludf.DUMMYFUNCTION("IF(C263=""cd"",IF(D263=""/"",""/"",IF(D263="".."",JOIN(""."", ARRAY_CONSTRAIN(SPLIT(E262,"".""), 1, COLUMNS(SPLIT(E262,"".""))-1)), E262&amp;"".""&amp;D263)),E262)"),"/.bhtvbj.rjr.ntbbd.hggcq.wjznmcw.ltcpgcdf.pwbt")</f>
        <v>/.bhtvbj.rjr.ntbbd.hggcq.wjznmcw.ltcpgcdf.pwbt</v>
      </c>
      <c r="F263" s="9">
        <f t="shared" si="1"/>
        <v>307172</v>
      </c>
      <c r="H263" s="9"/>
      <c r="I263" s="10"/>
      <c r="J263" s="10"/>
    </row>
    <row r="264">
      <c r="A264" s="7" t="s">
        <v>183</v>
      </c>
      <c r="B264" s="8" t="str">
        <f>IFERROR(__xludf.DUMMYFUNCTION("SPLIT(A264,"" "")"),"dir")</f>
        <v>dir</v>
      </c>
      <c r="C264" s="8" t="str">
        <f>IFERROR(__xludf.DUMMYFUNCTION("""COMPUTED_VALUE"""),"lgz")</f>
        <v>lgz</v>
      </c>
      <c r="D264" s="9"/>
      <c r="E264" s="9" t="str">
        <f>IFERROR(__xludf.DUMMYFUNCTION("IF(C264=""cd"",IF(D264=""/"",""/"",IF(D264="".."",JOIN(""."", ARRAY_CONSTRAIN(SPLIT(E263,"".""), 1, COLUMNS(SPLIT(E263,"".""))-1)), E263&amp;"".""&amp;D264)),E263)"),"/.bhtvbj.rjr.ntbbd.hggcq.wjznmcw.ltcpgcdf.pwbt")</f>
        <v>/.bhtvbj.rjr.ntbbd.hggcq.wjznmcw.ltcpgcdf.pwbt</v>
      </c>
      <c r="F264" s="9">
        <f t="shared" si="1"/>
        <v>0</v>
      </c>
      <c r="H264" s="9"/>
      <c r="I264" s="10"/>
      <c r="J264" s="10"/>
    </row>
    <row r="265">
      <c r="A265" s="7" t="s">
        <v>184</v>
      </c>
      <c r="B265" s="8" t="str">
        <f>IFERROR(__xludf.DUMMYFUNCTION("SPLIT(A265,"" "")"),"$")</f>
        <v>$</v>
      </c>
      <c r="C265" s="8" t="str">
        <f>IFERROR(__xludf.DUMMYFUNCTION("""COMPUTED_VALUE"""),"cd")</f>
        <v>cd</v>
      </c>
      <c r="D265" s="9" t="str">
        <f>IFERROR(__xludf.DUMMYFUNCTION("""COMPUTED_VALUE"""),"lgz")</f>
        <v>lgz</v>
      </c>
      <c r="E265" s="9" t="str">
        <f>IFERROR(__xludf.DUMMYFUNCTION("IF(C265=""cd"",IF(D265=""/"",""/"",IF(D265="".."",JOIN(""."", ARRAY_CONSTRAIN(SPLIT(E264,"".""), 1, COLUMNS(SPLIT(E264,"".""))-1)), E264&amp;"".""&amp;D265)),E264)"),"/.bhtvbj.rjr.ntbbd.hggcq.wjznmcw.ltcpgcdf.pwbt.lgz")</f>
        <v>/.bhtvbj.rjr.ntbbd.hggcq.wjznmcw.ltcpgcdf.pwbt.lgz</v>
      </c>
      <c r="F265" s="9">
        <f t="shared" si="1"/>
        <v>0</v>
      </c>
      <c r="H265" s="9"/>
      <c r="I265" s="10"/>
      <c r="J265" s="10"/>
    </row>
    <row r="266">
      <c r="A266" s="7" t="s">
        <v>9</v>
      </c>
      <c r="B266" s="8" t="str">
        <f>IFERROR(__xludf.DUMMYFUNCTION("SPLIT(A266,"" "")"),"$")</f>
        <v>$</v>
      </c>
      <c r="C266" s="8" t="str">
        <f>IFERROR(__xludf.DUMMYFUNCTION("""COMPUTED_VALUE"""),"ls")</f>
        <v>ls</v>
      </c>
      <c r="D266" s="9"/>
      <c r="E266" s="9" t="str">
        <f>IFERROR(__xludf.DUMMYFUNCTION("IF(C266=""cd"",IF(D266=""/"",""/"",IF(D266="".."",JOIN(""."", ARRAY_CONSTRAIN(SPLIT(E265,"".""), 1, COLUMNS(SPLIT(E265,"".""))-1)), E265&amp;"".""&amp;D266)),E265)"),"/.bhtvbj.rjr.ntbbd.hggcq.wjznmcw.ltcpgcdf.pwbt.lgz")</f>
        <v>/.bhtvbj.rjr.ntbbd.hggcq.wjznmcw.ltcpgcdf.pwbt.lgz</v>
      </c>
      <c r="F266" s="9">
        <f t="shared" si="1"/>
        <v>0</v>
      </c>
      <c r="H266" s="9"/>
      <c r="I266" s="10"/>
      <c r="J266" s="10"/>
    </row>
    <row r="267">
      <c r="A267" s="7" t="s">
        <v>185</v>
      </c>
      <c r="B267" s="8" t="str">
        <f>IFERROR(__xludf.DUMMYFUNCTION("SPLIT(A267,"" "")"),"dir")</f>
        <v>dir</v>
      </c>
      <c r="C267" s="8" t="str">
        <f>IFERROR(__xludf.DUMMYFUNCTION("""COMPUTED_VALUE"""),"fnlsq")</f>
        <v>fnlsq</v>
      </c>
      <c r="D267" s="9"/>
      <c r="E267" s="9" t="str">
        <f>IFERROR(__xludf.DUMMYFUNCTION("IF(C267=""cd"",IF(D267=""/"",""/"",IF(D267="".."",JOIN(""."", ARRAY_CONSTRAIN(SPLIT(E266,"".""), 1, COLUMNS(SPLIT(E266,"".""))-1)), E266&amp;"".""&amp;D267)),E266)"),"/.bhtvbj.rjr.ntbbd.hggcq.wjznmcw.ltcpgcdf.pwbt.lgz")</f>
        <v>/.bhtvbj.rjr.ntbbd.hggcq.wjznmcw.ltcpgcdf.pwbt.lgz</v>
      </c>
      <c r="F267" s="9">
        <f t="shared" si="1"/>
        <v>0</v>
      </c>
      <c r="H267" s="9"/>
      <c r="I267" s="10"/>
      <c r="J267" s="10"/>
    </row>
    <row r="268">
      <c r="A268" s="7" t="s">
        <v>186</v>
      </c>
      <c r="B268" s="8" t="str">
        <f>IFERROR(__xludf.DUMMYFUNCTION("SPLIT(A268,"" "")"),"$")</f>
        <v>$</v>
      </c>
      <c r="C268" s="8" t="str">
        <f>IFERROR(__xludf.DUMMYFUNCTION("""COMPUTED_VALUE"""),"cd")</f>
        <v>cd</v>
      </c>
      <c r="D268" s="9" t="str">
        <f>IFERROR(__xludf.DUMMYFUNCTION("""COMPUTED_VALUE"""),"fnlsq")</f>
        <v>fnlsq</v>
      </c>
      <c r="E268" s="9" t="str">
        <f>IFERROR(__xludf.DUMMYFUNCTION("IF(C268=""cd"",IF(D268=""/"",""/"",IF(D268="".."",JOIN(""."", ARRAY_CONSTRAIN(SPLIT(E267,"".""), 1, COLUMNS(SPLIT(E267,"".""))-1)), E267&amp;"".""&amp;D268)),E267)"),"/.bhtvbj.rjr.ntbbd.hggcq.wjznmcw.ltcpgcdf.pwbt.lgz.fnlsq")</f>
        <v>/.bhtvbj.rjr.ntbbd.hggcq.wjznmcw.ltcpgcdf.pwbt.lgz.fnlsq</v>
      </c>
      <c r="F268" s="9">
        <f t="shared" si="1"/>
        <v>0</v>
      </c>
      <c r="H268" s="9"/>
      <c r="I268" s="10"/>
      <c r="J268" s="10"/>
    </row>
    <row r="269">
      <c r="A269" s="7" t="s">
        <v>9</v>
      </c>
      <c r="B269" s="8" t="str">
        <f>IFERROR(__xludf.DUMMYFUNCTION("SPLIT(A269,"" "")"),"$")</f>
        <v>$</v>
      </c>
      <c r="C269" s="8" t="str">
        <f>IFERROR(__xludf.DUMMYFUNCTION("""COMPUTED_VALUE"""),"ls")</f>
        <v>ls</v>
      </c>
      <c r="D269" s="9"/>
      <c r="E269" s="9" t="str">
        <f>IFERROR(__xludf.DUMMYFUNCTION("IF(C269=""cd"",IF(D269=""/"",""/"",IF(D269="".."",JOIN(""."", ARRAY_CONSTRAIN(SPLIT(E268,"".""), 1, COLUMNS(SPLIT(E268,"".""))-1)), E268&amp;"".""&amp;D269)),E268)"),"/.bhtvbj.rjr.ntbbd.hggcq.wjznmcw.ltcpgcdf.pwbt.lgz.fnlsq")</f>
        <v>/.bhtvbj.rjr.ntbbd.hggcq.wjznmcw.ltcpgcdf.pwbt.lgz.fnlsq</v>
      </c>
      <c r="F269" s="9">
        <f t="shared" si="1"/>
        <v>0</v>
      </c>
      <c r="H269" s="9"/>
      <c r="I269" s="10"/>
      <c r="J269" s="10"/>
    </row>
    <row r="270">
      <c r="A270" s="7" t="s">
        <v>187</v>
      </c>
      <c r="B270" s="8">
        <f>IFERROR(__xludf.DUMMYFUNCTION("SPLIT(A270,"" "")"),161356.0)</f>
        <v>161356</v>
      </c>
      <c r="C270" s="8" t="str">
        <f>IFERROR(__xludf.DUMMYFUNCTION("""COMPUTED_VALUE"""),"jrvt.ljb")</f>
        <v>jrvt.ljb</v>
      </c>
      <c r="D270" s="9"/>
      <c r="E270" s="9" t="str">
        <f>IFERROR(__xludf.DUMMYFUNCTION("IF(C270=""cd"",IF(D270=""/"",""/"",IF(D270="".."",JOIN(""."", ARRAY_CONSTRAIN(SPLIT(E269,"".""), 1, COLUMNS(SPLIT(E269,"".""))-1)), E269&amp;"".""&amp;D270)),E269)"),"/.bhtvbj.rjr.ntbbd.hggcq.wjznmcw.ltcpgcdf.pwbt.lgz.fnlsq")</f>
        <v>/.bhtvbj.rjr.ntbbd.hggcq.wjznmcw.ltcpgcdf.pwbt.lgz.fnlsq</v>
      </c>
      <c r="F270" s="9">
        <f t="shared" si="1"/>
        <v>161356</v>
      </c>
      <c r="H270" s="9"/>
      <c r="I270" s="10"/>
      <c r="J270" s="10"/>
    </row>
    <row r="271">
      <c r="A271" s="7" t="s">
        <v>26</v>
      </c>
      <c r="B271" s="8" t="str">
        <f>IFERROR(__xludf.DUMMYFUNCTION("SPLIT(A271,"" "")"),"$")</f>
        <v>$</v>
      </c>
      <c r="C271" s="8" t="str">
        <f>IFERROR(__xludf.DUMMYFUNCTION("""COMPUTED_VALUE"""),"cd")</f>
        <v>cd</v>
      </c>
      <c r="D271" s="9" t="str">
        <f>IFERROR(__xludf.DUMMYFUNCTION("""COMPUTED_VALUE"""),"..")</f>
        <v>..</v>
      </c>
      <c r="E271" s="9" t="str">
        <f>IFERROR(__xludf.DUMMYFUNCTION("IF(C271=""cd"",IF(D271=""/"",""/"",IF(D271="".."",JOIN(""."", ARRAY_CONSTRAIN(SPLIT(E270,"".""), 1, COLUMNS(SPLIT(E270,"".""))-1)), E270&amp;"".""&amp;D271)),E270)"),"/.bhtvbj.rjr.ntbbd.hggcq.wjznmcw.ltcpgcdf.pwbt.lgz")</f>
        <v>/.bhtvbj.rjr.ntbbd.hggcq.wjznmcw.ltcpgcdf.pwbt.lgz</v>
      </c>
      <c r="F271" s="9">
        <f t="shared" si="1"/>
        <v>0</v>
      </c>
      <c r="H271" s="9"/>
      <c r="I271" s="10"/>
      <c r="J271" s="10"/>
    </row>
    <row r="272">
      <c r="A272" s="7" t="s">
        <v>26</v>
      </c>
      <c r="B272" s="8" t="str">
        <f>IFERROR(__xludf.DUMMYFUNCTION("SPLIT(A272,"" "")"),"$")</f>
        <v>$</v>
      </c>
      <c r="C272" s="8" t="str">
        <f>IFERROR(__xludf.DUMMYFUNCTION("""COMPUTED_VALUE"""),"cd")</f>
        <v>cd</v>
      </c>
      <c r="D272" s="9" t="str">
        <f>IFERROR(__xludf.DUMMYFUNCTION("""COMPUTED_VALUE"""),"..")</f>
        <v>..</v>
      </c>
      <c r="E272" s="9" t="str">
        <f>IFERROR(__xludf.DUMMYFUNCTION("IF(C272=""cd"",IF(D272=""/"",""/"",IF(D272="".."",JOIN(""."", ARRAY_CONSTRAIN(SPLIT(E271,"".""), 1, COLUMNS(SPLIT(E271,"".""))-1)), E271&amp;"".""&amp;D272)),E271)"),"/.bhtvbj.rjr.ntbbd.hggcq.wjznmcw.ltcpgcdf.pwbt")</f>
        <v>/.bhtvbj.rjr.ntbbd.hggcq.wjznmcw.ltcpgcdf.pwbt</v>
      </c>
      <c r="F272" s="9">
        <f t="shared" si="1"/>
        <v>0</v>
      </c>
      <c r="H272" s="9"/>
      <c r="I272" s="10"/>
      <c r="J272" s="10"/>
    </row>
    <row r="273">
      <c r="A273" s="7" t="s">
        <v>26</v>
      </c>
      <c r="B273" s="8" t="str">
        <f>IFERROR(__xludf.DUMMYFUNCTION("SPLIT(A273,"" "")"),"$")</f>
        <v>$</v>
      </c>
      <c r="C273" s="8" t="str">
        <f>IFERROR(__xludf.DUMMYFUNCTION("""COMPUTED_VALUE"""),"cd")</f>
        <v>cd</v>
      </c>
      <c r="D273" s="9" t="str">
        <f>IFERROR(__xludf.DUMMYFUNCTION("""COMPUTED_VALUE"""),"..")</f>
        <v>..</v>
      </c>
      <c r="E273" s="9" t="str">
        <f>IFERROR(__xludf.DUMMYFUNCTION("IF(C273=""cd"",IF(D273=""/"",""/"",IF(D273="".."",JOIN(""."", ARRAY_CONSTRAIN(SPLIT(E272,"".""), 1, COLUMNS(SPLIT(E272,"".""))-1)), E272&amp;"".""&amp;D273)),E272)"),"/.bhtvbj.rjr.ntbbd.hggcq.wjznmcw.ltcpgcdf")</f>
        <v>/.bhtvbj.rjr.ntbbd.hggcq.wjznmcw.ltcpgcdf</v>
      </c>
      <c r="F273" s="9">
        <f t="shared" si="1"/>
        <v>0</v>
      </c>
      <c r="H273" s="9"/>
      <c r="I273" s="10"/>
      <c r="J273" s="10"/>
    </row>
    <row r="274">
      <c r="A274" s="7" t="s">
        <v>188</v>
      </c>
      <c r="B274" s="8" t="str">
        <f>IFERROR(__xludf.DUMMYFUNCTION("SPLIT(A274,"" "")"),"$")</f>
        <v>$</v>
      </c>
      <c r="C274" s="8" t="str">
        <f>IFERROR(__xludf.DUMMYFUNCTION("""COMPUTED_VALUE"""),"cd")</f>
        <v>cd</v>
      </c>
      <c r="D274" s="9" t="str">
        <f>IFERROR(__xludf.DUMMYFUNCTION("""COMPUTED_VALUE"""),"qznbn")</f>
        <v>qznbn</v>
      </c>
      <c r="E274" s="9" t="str">
        <f>IFERROR(__xludf.DUMMYFUNCTION("IF(C274=""cd"",IF(D274=""/"",""/"",IF(D274="".."",JOIN(""."", ARRAY_CONSTRAIN(SPLIT(E273,"".""), 1, COLUMNS(SPLIT(E273,"".""))-1)), E273&amp;"".""&amp;D274)),E273)"),"/.bhtvbj.rjr.ntbbd.hggcq.wjznmcw.ltcpgcdf.qznbn")</f>
        <v>/.bhtvbj.rjr.ntbbd.hggcq.wjznmcw.ltcpgcdf.qznbn</v>
      </c>
      <c r="F274" s="9">
        <f t="shared" si="1"/>
        <v>0</v>
      </c>
      <c r="H274" s="9"/>
      <c r="I274" s="10"/>
      <c r="J274" s="10"/>
    </row>
    <row r="275">
      <c r="A275" s="7" t="s">
        <v>9</v>
      </c>
      <c r="B275" s="8" t="str">
        <f>IFERROR(__xludf.DUMMYFUNCTION("SPLIT(A275,"" "")"),"$")</f>
        <v>$</v>
      </c>
      <c r="C275" s="8" t="str">
        <f>IFERROR(__xludf.DUMMYFUNCTION("""COMPUTED_VALUE"""),"ls")</f>
        <v>ls</v>
      </c>
      <c r="D275" s="9"/>
      <c r="E275" s="9" t="str">
        <f>IFERROR(__xludf.DUMMYFUNCTION("IF(C275=""cd"",IF(D275=""/"",""/"",IF(D275="".."",JOIN(""."", ARRAY_CONSTRAIN(SPLIT(E274,"".""), 1, COLUMNS(SPLIT(E274,"".""))-1)), E274&amp;"".""&amp;D275)),E274)"),"/.bhtvbj.rjr.ntbbd.hggcq.wjznmcw.ltcpgcdf.qznbn")</f>
        <v>/.bhtvbj.rjr.ntbbd.hggcq.wjznmcw.ltcpgcdf.qznbn</v>
      </c>
      <c r="F275" s="9">
        <f t="shared" si="1"/>
        <v>0</v>
      </c>
      <c r="H275" s="9"/>
      <c r="I275" s="10"/>
      <c r="J275" s="10"/>
    </row>
    <row r="276">
      <c r="A276" s="7" t="s">
        <v>189</v>
      </c>
      <c r="B276" s="8">
        <f>IFERROR(__xludf.DUMMYFUNCTION("SPLIT(A276,"" "")"),12354.0)</f>
        <v>12354</v>
      </c>
      <c r="C276" s="8" t="str">
        <f>IFERROR(__xludf.DUMMYFUNCTION("""COMPUTED_VALUE"""),"bdgvj")</f>
        <v>bdgvj</v>
      </c>
      <c r="D276" s="9"/>
      <c r="E276" s="9" t="str">
        <f>IFERROR(__xludf.DUMMYFUNCTION("IF(C276=""cd"",IF(D276=""/"",""/"",IF(D276="".."",JOIN(""."", ARRAY_CONSTRAIN(SPLIT(E275,"".""), 1, COLUMNS(SPLIT(E275,"".""))-1)), E275&amp;"".""&amp;D276)),E275)"),"/.bhtvbj.rjr.ntbbd.hggcq.wjznmcw.ltcpgcdf.qznbn")</f>
        <v>/.bhtvbj.rjr.ntbbd.hggcq.wjznmcw.ltcpgcdf.qznbn</v>
      </c>
      <c r="F276" s="9">
        <f t="shared" si="1"/>
        <v>12354</v>
      </c>
      <c r="H276" s="9"/>
      <c r="I276" s="10"/>
      <c r="J276" s="10"/>
    </row>
    <row r="277">
      <c r="A277" s="7" t="s">
        <v>190</v>
      </c>
      <c r="B277" s="8">
        <f>IFERROR(__xludf.DUMMYFUNCTION("SPLIT(A277,"" "")"),59582.0)</f>
        <v>59582</v>
      </c>
      <c r="C277" s="8" t="str">
        <f>IFERROR(__xludf.DUMMYFUNCTION("""COMPUTED_VALUE"""),"cslzb.qnq")</f>
        <v>cslzb.qnq</v>
      </c>
      <c r="D277" s="9"/>
      <c r="E277" s="9" t="str">
        <f>IFERROR(__xludf.DUMMYFUNCTION("IF(C277=""cd"",IF(D277=""/"",""/"",IF(D277="".."",JOIN(""."", ARRAY_CONSTRAIN(SPLIT(E276,"".""), 1, COLUMNS(SPLIT(E276,"".""))-1)), E276&amp;"".""&amp;D277)),E276)"),"/.bhtvbj.rjr.ntbbd.hggcq.wjznmcw.ltcpgcdf.qznbn")</f>
        <v>/.bhtvbj.rjr.ntbbd.hggcq.wjznmcw.ltcpgcdf.qznbn</v>
      </c>
      <c r="F277" s="9">
        <f t="shared" si="1"/>
        <v>59582</v>
      </c>
      <c r="H277" s="9"/>
      <c r="I277" s="10"/>
      <c r="J277" s="10"/>
    </row>
    <row r="278">
      <c r="A278" s="7" t="s">
        <v>28</v>
      </c>
      <c r="B278" s="8" t="str">
        <f>IFERROR(__xludf.DUMMYFUNCTION("SPLIT(A278,"" "")"),"dir")</f>
        <v>dir</v>
      </c>
      <c r="C278" s="8" t="str">
        <f>IFERROR(__xludf.DUMMYFUNCTION("""COMPUTED_VALUE"""),"czvcf")</f>
        <v>czvcf</v>
      </c>
      <c r="D278" s="9"/>
      <c r="E278" s="9" t="str">
        <f>IFERROR(__xludf.DUMMYFUNCTION("IF(C278=""cd"",IF(D278=""/"",""/"",IF(D278="".."",JOIN(""."", ARRAY_CONSTRAIN(SPLIT(E277,"".""), 1, COLUMNS(SPLIT(E277,"".""))-1)), E277&amp;"".""&amp;D278)),E277)"),"/.bhtvbj.rjr.ntbbd.hggcq.wjznmcw.ltcpgcdf.qznbn")</f>
        <v>/.bhtvbj.rjr.ntbbd.hggcq.wjznmcw.ltcpgcdf.qznbn</v>
      </c>
      <c r="F278" s="9">
        <f t="shared" si="1"/>
        <v>0</v>
      </c>
      <c r="H278" s="9"/>
      <c r="I278" s="10"/>
      <c r="J278" s="10"/>
    </row>
    <row r="279">
      <c r="A279" s="7" t="s">
        <v>191</v>
      </c>
      <c r="B279" s="8" t="str">
        <f>IFERROR(__xludf.DUMMYFUNCTION("SPLIT(A279,"" "")"),"dir")</f>
        <v>dir</v>
      </c>
      <c r="C279" s="8" t="str">
        <f>IFERROR(__xludf.DUMMYFUNCTION("""COMPUTED_VALUE"""),"psnpf")</f>
        <v>psnpf</v>
      </c>
      <c r="D279" s="9"/>
      <c r="E279" s="9" t="str">
        <f>IFERROR(__xludf.DUMMYFUNCTION("IF(C279=""cd"",IF(D279=""/"",""/"",IF(D279="".."",JOIN(""."", ARRAY_CONSTRAIN(SPLIT(E278,"".""), 1, COLUMNS(SPLIT(E278,"".""))-1)), E278&amp;"".""&amp;D279)),E278)"),"/.bhtvbj.rjr.ntbbd.hggcq.wjznmcw.ltcpgcdf.qznbn")</f>
        <v>/.bhtvbj.rjr.ntbbd.hggcq.wjznmcw.ltcpgcdf.qznbn</v>
      </c>
      <c r="F279" s="9">
        <f t="shared" si="1"/>
        <v>0</v>
      </c>
      <c r="H279" s="9"/>
      <c r="I279" s="10"/>
      <c r="J279" s="10"/>
    </row>
    <row r="280">
      <c r="A280" s="7" t="s">
        <v>192</v>
      </c>
      <c r="B280" s="8">
        <f>IFERROR(__xludf.DUMMYFUNCTION("SPLIT(A280,"" "")"),136432.0)</f>
        <v>136432</v>
      </c>
      <c r="C280" s="8" t="str">
        <f>IFERROR(__xludf.DUMMYFUNCTION("""COMPUTED_VALUE"""),"vlsswwgv")</f>
        <v>vlsswwgv</v>
      </c>
      <c r="D280" s="9"/>
      <c r="E280" s="9" t="str">
        <f>IFERROR(__xludf.DUMMYFUNCTION("IF(C280=""cd"",IF(D280=""/"",""/"",IF(D280="".."",JOIN(""."", ARRAY_CONSTRAIN(SPLIT(E279,"".""), 1, COLUMNS(SPLIT(E279,"".""))-1)), E279&amp;"".""&amp;D280)),E279)"),"/.bhtvbj.rjr.ntbbd.hggcq.wjznmcw.ltcpgcdf.qznbn")</f>
        <v>/.bhtvbj.rjr.ntbbd.hggcq.wjznmcw.ltcpgcdf.qznbn</v>
      </c>
      <c r="F280" s="9">
        <f t="shared" si="1"/>
        <v>136432</v>
      </c>
      <c r="H280" s="9"/>
      <c r="I280" s="10"/>
      <c r="J280" s="10"/>
    </row>
    <row r="281">
      <c r="A281" s="7" t="s">
        <v>193</v>
      </c>
      <c r="B281" s="8">
        <f>IFERROR(__xludf.DUMMYFUNCTION("SPLIT(A281,"" "")"),99861.0)</f>
        <v>99861</v>
      </c>
      <c r="C281" s="8" t="str">
        <f>IFERROR(__xludf.DUMMYFUNCTION("""COMPUTED_VALUE"""),"vqqcvgts.vrc")</f>
        <v>vqqcvgts.vrc</v>
      </c>
      <c r="D281" s="9"/>
      <c r="E281" s="9" t="str">
        <f>IFERROR(__xludf.DUMMYFUNCTION("IF(C281=""cd"",IF(D281=""/"",""/"",IF(D281="".."",JOIN(""."", ARRAY_CONSTRAIN(SPLIT(E280,"".""), 1, COLUMNS(SPLIT(E280,"".""))-1)), E280&amp;"".""&amp;D281)),E280)"),"/.bhtvbj.rjr.ntbbd.hggcq.wjznmcw.ltcpgcdf.qznbn")</f>
        <v>/.bhtvbj.rjr.ntbbd.hggcq.wjznmcw.ltcpgcdf.qznbn</v>
      </c>
      <c r="F281" s="9">
        <f t="shared" si="1"/>
        <v>99861</v>
      </c>
      <c r="H281" s="9"/>
      <c r="I281" s="10"/>
      <c r="J281" s="10"/>
    </row>
    <row r="282">
      <c r="A282" s="7" t="s">
        <v>194</v>
      </c>
      <c r="B282" s="8">
        <f>IFERROR(__xludf.DUMMYFUNCTION("SPLIT(A282,"" "")"),39898.0)</f>
        <v>39898</v>
      </c>
      <c r="C282" s="8" t="str">
        <f>IFERROR(__xludf.DUMMYFUNCTION("""COMPUTED_VALUE"""),"wzllwpmr.mqc")</f>
        <v>wzllwpmr.mqc</v>
      </c>
      <c r="D282" s="9"/>
      <c r="E282" s="9" t="str">
        <f>IFERROR(__xludf.DUMMYFUNCTION("IF(C282=""cd"",IF(D282=""/"",""/"",IF(D282="".."",JOIN(""."", ARRAY_CONSTRAIN(SPLIT(E281,"".""), 1, COLUMNS(SPLIT(E281,"".""))-1)), E281&amp;"".""&amp;D282)),E281)"),"/.bhtvbj.rjr.ntbbd.hggcq.wjznmcw.ltcpgcdf.qznbn")</f>
        <v>/.bhtvbj.rjr.ntbbd.hggcq.wjznmcw.ltcpgcdf.qznbn</v>
      </c>
      <c r="F282" s="9">
        <f t="shared" si="1"/>
        <v>39898</v>
      </c>
      <c r="H282" s="9"/>
      <c r="I282" s="10"/>
      <c r="J282" s="10"/>
    </row>
    <row r="283">
      <c r="A283" s="7" t="s">
        <v>34</v>
      </c>
      <c r="B283" s="8" t="str">
        <f>IFERROR(__xludf.DUMMYFUNCTION("SPLIT(A283,"" "")"),"$")</f>
        <v>$</v>
      </c>
      <c r="C283" s="8" t="str">
        <f>IFERROR(__xludf.DUMMYFUNCTION("""COMPUTED_VALUE"""),"cd")</f>
        <v>cd</v>
      </c>
      <c r="D283" s="9" t="str">
        <f>IFERROR(__xludf.DUMMYFUNCTION("""COMPUTED_VALUE"""),"czvcf")</f>
        <v>czvcf</v>
      </c>
      <c r="E283" s="9" t="str">
        <f>IFERROR(__xludf.DUMMYFUNCTION("IF(C283=""cd"",IF(D283=""/"",""/"",IF(D283="".."",JOIN(""."", ARRAY_CONSTRAIN(SPLIT(E282,"".""), 1, COLUMNS(SPLIT(E282,"".""))-1)), E282&amp;"".""&amp;D283)),E282)"),"/.bhtvbj.rjr.ntbbd.hggcq.wjznmcw.ltcpgcdf.qznbn.czvcf")</f>
        <v>/.bhtvbj.rjr.ntbbd.hggcq.wjznmcw.ltcpgcdf.qznbn.czvcf</v>
      </c>
      <c r="F283" s="9">
        <f t="shared" si="1"/>
        <v>0</v>
      </c>
      <c r="H283" s="9"/>
      <c r="I283" s="10"/>
      <c r="J283" s="10"/>
    </row>
    <row r="284">
      <c r="A284" s="7" t="s">
        <v>9</v>
      </c>
      <c r="B284" s="8" t="str">
        <f>IFERROR(__xludf.DUMMYFUNCTION("SPLIT(A284,"" "")"),"$")</f>
        <v>$</v>
      </c>
      <c r="C284" s="8" t="str">
        <f>IFERROR(__xludf.DUMMYFUNCTION("""COMPUTED_VALUE"""),"ls")</f>
        <v>ls</v>
      </c>
      <c r="D284" s="9"/>
      <c r="E284" s="9" t="str">
        <f>IFERROR(__xludf.DUMMYFUNCTION("IF(C284=""cd"",IF(D284=""/"",""/"",IF(D284="".."",JOIN(""."", ARRAY_CONSTRAIN(SPLIT(E283,"".""), 1, COLUMNS(SPLIT(E283,"".""))-1)), E283&amp;"".""&amp;D284)),E283)"),"/.bhtvbj.rjr.ntbbd.hggcq.wjznmcw.ltcpgcdf.qznbn.czvcf")</f>
        <v>/.bhtvbj.rjr.ntbbd.hggcq.wjznmcw.ltcpgcdf.qznbn.czvcf</v>
      </c>
      <c r="F284" s="9">
        <f t="shared" si="1"/>
        <v>0</v>
      </c>
      <c r="H284" s="9"/>
      <c r="I284" s="10"/>
      <c r="J284" s="10"/>
    </row>
    <row r="285">
      <c r="A285" s="7" t="s">
        <v>195</v>
      </c>
      <c r="B285" s="8" t="str">
        <f>IFERROR(__xludf.DUMMYFUNCTION("SPLIT(A285,"" "")"),"dir")</f>
        <v>dir</v>
      </c>
      <c r="C285" s="8" t="str">
        <f>IFERROR(__xludf.DUMMYFUNCTION("""COMPUTED_VALUE"""),"dqnpjjrv")</f>
        <v>dqnpjjrv</v>
      </c>
      <c r="D285" s="9"/>
      <c r="E285" s="9" t="str">
        <f>IFERROR(__xludf.DUMMYFUNCTION("IF(C285=""cd"",IF(D285=""/"",""/"",IF(D285="".."",JOIN(""."", ARRAY_CONSTRAIN(SPLIT(E284,"".""), 1, COLUMNS(SPLIT(E284,"".""))-1)), E284&amp;"".""&amp;D285)),E284)"),"/.bhtvbj.rjr.ntbbd.hggcq.wjznmcw.ltcpgcdf.qznbn.czvcf")</f>
        <v>/.bhtvbj.rjr.ntbbd.hggcq.wjznmcw.ltcpgcdf.qznbn.czvcf</v>
      </c>
      <c r="F285" s="9">
        <f t="shared" si="1"/>
        <v>0</v>
      </c>
      <c r="H285" s="9"/>
      <c r="I285" s="10"/>
      <c r="J285" s="10"/>
    </row>
    <row r="286">
      <c r="A286" s="7" t="s">
        <v>196</v>
      </c>
      <c r="B286" s="8">
        <f>IFERROR(__xludf.DUMMYFUNCTION("SPLIT(A286,"" "")"),13244.0)</f>
        <v>13244</v>
      </c>
      <c r="C286" s="8" t="str">
        <f>IFERROR(__xludf.DUMMYFUNCTION("""COMPUTED_VALUE"""),"ztcpzzr")</f>
        <v>ztcpzzr</v>
      </c>
      <c r="D286" s="9"/>
      <c r="E286" s="9" t="str">
        <f>IFERROR(__xludf.DUMMYFUNCTION("IF(C286=""cd"",IF(D286=""/"",""/"",IF(D286="".."",JOIN(""."", ARRAY_CONSTRAIN(SPLIT(E285,"".""), 1, COLUMNS(SPLIT(E285,"".""))-1)), E285&amp;"".""&amp;D286)),E285)"),"/.bhtvbj.rjr.ntbbd.hggcq.wjznmcw.ltcpgcdf.qznbn.czvcf")</f>
        <v>/.bhtvbj.rjr.ntbbd.hggcq.wjznmcw.ltcpgcdf.qznbn.czvcf</v>
      </c>
      <c r="F286" s="9">
        <f t="shared" si="1"/>
        <v>13244</v>
      </c>
      <c r="H286" s="9"/>
      <c r="I286" s="10"/>
      <c r="J286" s="10"/>
    </row>
    <row r="287">
      <c r="A287" s="7" t="s">
        <v>197</v>
      </c>
      <c r="B287" s="8" t="str">
        <f>IFERROR(__xludf.DUMMYFUNCTION("SPLIT(A287,"" "")"),"$")</f>
        <v>$</v>
      </c>
      <c r="C287" s="8" t="str">
        <f>IFERROR(__xludf.DUMMYFUNCTION("""COMPUTED_VALUE"""),"cd")</f>
        <v>cd</v>
      </c>
      <c r="D287" s="9" t="str">
        <f>IFERROR(__xludf.DUMMYFUNCTION("""COMPUTED_VALUE"""),"dqnpjjrv")</f>
        <v>dqnpjjrv</v>
      </c>
      <c r="E287" s="9" t="str">
        <f>IFERROR(__xludf.DUMMYFUNCTION("IF(C287=""cd"",IF(D287=""/"",""/"",IF(D287="".."",JOIN(""."", ARRAY_CONSTRAIN(SPLIT(E286,"".""), 1, COLUMNS(SPLIT(E286,"".""))-1)), E286&amp;"".""&amp;D287)),E286)"),"/.bhtvbj.rjr.ntbbd.hggcq.wjznmcw.ltcpgcdf.qznbn.czvcf.dqnpjjrv")</f>
        <v>/.bhtvbj.rjr.ntbbd.hggcq.wjznmcw.ltcpgcdf.qznbn.czvcf.dqnpjjrv</v>
      </c>
      <c r="F287" s="9">
        <f t="shared" si="1"/>
        <v>0</v>
      </c>
      <c r="H287" s="9"/>
      <c r="I287" s="10"/>
      <c r="J287" s="10"/>
    </row>
    <row r="288">
      <c r="A288" s="7" t="s">
        <v>9</v>
      </c>
      <c r="B288" s="8" t="str">
        <f>IFERROR(__xludf.DUMMYFUNCTION("SPLIT(A288,"" "")"),"$")</f>
        <v>$</v>
      </c>
      <c r="C288" s="8" t="str">
        <f>IFERROR(__xludf.DUMMYFUNCTION("""COMPUTED_VALUE"""),"ls")</f>
        <v>ls</v>
      </c>
      <c r="D288" s="9"/>
      <c r="E288" s="9" t="str">
        <f>IFERROR(__xludf.DUMMYFUNCTION("IF(C288=""cd"",IF(D288=""/"",""/"",IF(D288="".."",JOIN(""."", ARRAY_CONSTRAIN(SPLIT(E287,"".""), 1, COLUMNS(SPLIT(E287,"".""))-1)), E287&amp;"".""&amp;D288)),E287)"),"/.bhtvbj.rjr.ntbbd.hggcq.wjznmcw.ltcpgcdf.qznbn.czvcf.dqnpjjrv")</f>
        <v>/.bhtvbj.rjr.ntbbd.hggcq.wjznmcw.ltcpgcdf.qznbn.czvcf.dqnpjjrv</v>
      </c>
      <c r="F288" s="9">
        <f t="shared" si="1"/>
        <v>0</v>
      </c>
      <c r="H288" s="9"/>
      <c r="I288" s="10"/>
      <c r="J288" s="10"/>
    </row>
    <row r="289">
      <c r="A289" s="7" t="s">
        <v>198</v>
      </c>
      <c r="B289" s="8">
        <f>IFERROR(__xludf.DUMMYFUNCTION("SPLIT(A289,"" "")"),233675.0)</f>
        <v>233675</v>
      </c>
      <c r="C289" s="8" t="str">
        <f>IFERROR(__xludf.DUMMYFUNCTION("""COMPUTED_VALUE"""),"ngmqbc.srp")</f>
        <v>ngmqbc.srp</v>
      </c>
      <c r="D289" s="9"/>
      <c r="E289" s="9" t="str">
        <f>IFERROR(__xludf.DUMMYFUNCTION("IF(C289=""cd"",IF(D289=""/"",""/"",IF(D289="".."",JOIN(""."", ARRAY_CONSTRAIN(SPLIT(E288,"".""), 1, COLUMNS(SPLIT(E288,"".""))-1)), E288&amp;"".""&amp;D289)),E288)"),"/.bhtvbj.rjr.ntbbd.hggcq.wjznmcw.ltcpgcdf.qznbn.czvcf.dqnpjjrv")</f>
        <v>/.bhtvbj.rjr.ntbbd.hggcq.wjznmcw.ltcpgcdf.qznbn.czvcf.dqnpjjrv</v>
      </c>
      <c r="F289" s="9">
        <f t="shared" si="1"/>
        <v>233675</v>
      </c>
      <c r="H289" s="9"/>
      <c r="I289" s="10"/>
      <c r="J289" s="10"/>
    </row>
    <row r="290">
      <c r="A290" s="7" t="s">
        <v>26</v>
      </c>
      <c r="B290" s="8" t="str">
        <f>IFERROR(__xludf.DUMMYFUNCTION("SPLIT(A290,"" "")"),"$")</f>
        <v>$</v>
      </c>
      <c r="C290" s="8" t="str">
        <f>IFERROR(__xludf.DUMMYFUNCTION("""COMPUTED_VALUE"""),"cd")</f>
        <v>cd</v>
      </c>
      <c r="D290" s="9" t="str">
        <f>IFERROR(__xludf.DUMMYFUNCTION("""COMPUTED_VALUE"""),"..")</f>
        <v>..</v>
      </c>
      <c r="E290" s="9" t="str">
        <f>IFERROR(__xludf.DUMMYFUNCTION("IF(C290=""cd"",IF(D290=""/"",""/"",IF(D290="".."",JOIN(""."", ARRAY_CONSTRAIN(SPLIT(E289,"".""), 1, COLUMNS(SPLIT(E289,"".""))-1)), E289&amp;"".""&amp;D290)),E289)"),"/.bhtvbj.rjr.ntbbd.hggcq.wjznmcw.ltcpgcdf.qznbn.czvcf")</f>
        <v>/.bhtvbj.rjr.ntbbd.hggcq.wjznmcw.ltcpgcdf.qznbn.czvcf</v>
      </c>
      <c r="F290" s="9">
        <f t="shared" si="1"/>
        <v>0</v>
      </c>
      <c r="H290" s="9"/>
      <c r="I290" s="10"/>
      <c r="J290" s="10"/>
    </row>
    <row r="291">
      <c r="A291" s="7" t="s">
        <v>26</v>
      </c>
      <c r="B291" s="8" t="str">
        <f>IFERROR(__xludf.DUMMYFUNCTION("SPLIT(A291,"" "")"),"$")</f>
        <v>$</v>
      </c>
      <c r="C291" s="8" t="str">
        <f>IFERROR(__xludf.DUMMYFUNCTION("""COMPUTED_VALUE"""),"cd")</f>
        <v>cd</v>
      </c>
      <c r="D291" s="9" t="str">
        <f>IFERROR(__xludf.DUMMYFUNCTION("""COMPUTED_VALUE"""),"..")</f>
        <v>..</v>
      </c>
      <c r="E291" s="9" t="str">
        <f>IFERROR(__xludf.DUMMYFUNCTION("IF(C291=""cd"",IF(D291=""/"",""/"",IF(D291="".."",JOIN(""."", ARRAY_CONSTRAIN(SPLIT(E290,"".""), 1, COLUMNS(SPLIT(E290,"".""))-1)), E290&amp;"".""&amp;D291)),E290)"),"/.bhtvbj.rjr.ntbbd.hggcq.wjznmcw.ltcpgcdf.qznbn")</f>
        <v>/.bhtvbj.rjr.ntbbd.hggcq.wjznmcw.ltcpgcdf.qznbn</v>
      </c>
      <c r="F291" s="9">
        <f t="shared" si="1"/>
        <v>0</v>
      </c>
      <c r="H291" s="9"/>
      <c r="I291" s="10"/>
      <c r="J291" s="10"/>
    </row>
    <row r="292">
      <c r="A292" s="7" t="s">
        <v>199</v>
      </c>
      <c r="B292" s="8" t="str">
        <f>IFERROR(__xludf.DUMMYFUNCTION("SPLIT(A292,"" "")"),"$")</f>
        <v>$</v>
      </c>
      <c r="C292" s="8" t="str">
        <f>IFERROR(__xludf.DUMMYFUNCTION("""COMPUTED_VALUE"""),"cd")</f>
        <v>cd</v>
      </c>
      <c r="D292" s="9" t="str">
        <f>IFERROR(__xludf.DUMMYFUNCTION("""COMPUTED_VALUE"""),"psnpf")</f>
        <v>psnpf</v>
      </c>
      <c r="E292" s="9" t="str">
        <f>IFERROR(__xludf.DUMMYFUNCTION("IF(C292=""cd"",IF(D292=""/"",""/"",IF(D292="".."",JOIN(""."", ARRAY_CONSTRAIN(SPLIT(E291,"".""), 1, COLUMNS(SPLIT(E291,"".""))-1)), E291&amp;"".""&amp;D292)),E291)"),"/.bhtvbj.rjr.ntbbd.hggcq.wjznmcw.ltcpgcdf.qznbn.psnpf")</f>
        <v>/.bhtvbj.rjr.ntbbd.hggcq.wjznmcw.ltcpgcdf.qznbn.psnpf</v>
      </c>
      <c r="F292" s="9">
        <f t="shared" si="1"/>
        <v>0</v>
      </c>
      <c r="H292" s="9"/>
      <c r="I292" s="10"/>
      <c r="J292" s="10"/>
    </row>
    <row r="293">
      <c r="A293" s="7" t="s">
        <v>9</v>
      </c>
      <c r="B293" s="8" t="str">
        <f>IFERROR(__xludf.DUMMYFUNCTION("SPLIT(A293,"" "")"),"$")</f>
        <v>$</v>
      </c>
      <c r="C293" s="8" t="str">
        <f>IFERROR(__xludf.DUMMYFUNCTION("""COMPUTED_VALUE"""),"ls")</f>
        <v>ls</v>
      </c>
      <c r="D293" s="9"/>
      <c r="E293" s="9" t="str">
        <f>IFERROR(__xludf.DUMMYFUNCTION("IF(C293=""cd"",IF(D293=""/"",""/"",IF(D293="".."",JOIN(""."", ARRAY_CONSTRAIN(SPLIT(E292,"".""), 1, COLUMNS(SPLIT(E292,"".""))-1)), E292&amp;"".""&amp;D293)),E292)"),"/.bhtvbj.rjr.ntbbd.hggcq.wjznmcw.ltcpgcdf.qznbn.psnpf")</f>
        <v>/.bhtvbj.rjr.ntbbd.hggcq.wjznmcw.ltcpgcdf.qznbn.psnpf</v>
      </c>
      <c r="F293" s="9">
        <f t="shared" si="1"/>
        <v>0</v>
      </c>
      <c r="H293" s="9"/>
      <c r="I293" s="10"/>
      <c r="J293" s="10"/>
    </row>
    <row r="294">
      <c r="A294" s="7" t="s">
        <v>200</v>
      </c>
      <c r="B294" s="8">
        <f>IFERROR(__xludf.DUMMYFUNCTION("SPLIT(A294,"" "")"),1986.0)</f>
        <v>1986</v>
      </c>
      <c r="C294" s="8" t="str">
        <f>IFERROR(__xludf.DUMMYFUNCTION("""COMPUTED_VALUE"""),"lhfsc.lrh")</f>
        <v>lhfsc.lrh</v>
      </c>
      <c r="D294" s="9"/>
      <c r="E294" s="9" t="str">
        <f>IFERROR(__xludf.DUMMYFUNCTION("IF(C294=""cd"",IF(D294=""/"",""/"",IF(D294="".."",JOIN(""."", ARRAY_CONSTRAIN(SPLIT(E293,"".""), 1, COLUMNS(SPLIT(E293,"".""))-1)), E293&amp;"".""&amp;D294)),E293)"),"/.bhtvbj.rjr.ntbbd.hggcq.wjznmcw.ltcpgcdf.qznbn.psnpf")</f>
        <v>/.bhtvbj.rjr.ntbbd.hggcq.wjznmcw.ltcpgcdf.qznbn.psnpf</v>
      </c>
      <c r="F294" s="9">
        <f t="shared" si="1"/>
        <v>1986</v>
      </c>
      <c r="H294" s="9"/>
      <c r="I294" s="10"/>
      <c r="J294" s="10"/>
    </row>
    <row r="295">
      <c r="A295" s="7" t="s">
        <v>26</v>
      </c>
      <c r="B295" s="8" t="str">
        <f>IFERROR(__xludf.DUMMYFUNCTION("SPLIT(A295,"" "")"),"$")</f>
        <v>$</v>
      </c>
      <c r="C295" s="8" t="str">
        <f>IFERROR(__xludf.DUMMYFUNCTION("""COMPUTED_VALUE"""),"cd")</f>
        <v>cd</v>
      </c>
      <c r="D295" s="9" t="str">
        <f>IFERROR(__xludf.DUMMYFUNCTION("""COMPUTED_VALUE"""),"..")</f>
        <v>..</v>
      </c>
      <c r="E295" s="9" t="str">
        <f>IFERROR(__xludf.DUMMYFUNCTION("IF(C295=""cd"",IF(D295=""/"",""/"",IF(D295="".."",JOIN(""."", ARRAY_CONSTRAIN(SPLIT(E294,"".""), 1, COLUMNS(SPLIT(E294,"".""))-1)), E294&amp;"".""&amp;D295)),E294)"),"/.bhtvbj.rjr.ntbbd.hggcq.wjznmcw.ltcpgcdf.qznbn")</f>
        <v>/.bhtvbj.rjr.ntbbd.hggcq.wjznmcw.ltcpgcdf.qznbn</v>
      </c>
      <c r="F295" s="9">
        <f t="shared" si="1"/>
        <v>0</v>
      </c>
      <c r="H295" s="9"/>
      <c r="I295" s="10"/>
      <c r="J295" s="10"/>
    </row>
    <row r="296">
      <c r="A296" s="7" t="s">
        <v>26</v>
      </c>
      <c r="B296" s="8" t="str">
        <f>IFERROR(__xludf.DUMMYFUNCTION("SPLIT(A296,"" "")"),"$")</f>
        <v>$</v>
      </c>
      <c r="C296" s="8" t="str">
        <f>IFERROR(__xludf.DUMMYFUNCTION("""COMPUTED_VALUE"""),"cd")</f>
        <v>cd</v>
      </c>
      <c r="D296" s="9" t="str">
        <f>IFERROR(__xludf.DUMMYFUNCTION("""COMPUTED_VALUE"""),"..")</f>
        <v>..</v>
      </c>
      <c r="E296" s="9" t="str">
        <f>IFERROR(__xludf.DUMMYFUNCTION("IF(C296=""cd"",IF(D296=""/"",""/"",IF(D296="".."",JOIN(""."", ARRAY_CONSTRAIN(SPLIT(E295,"".""), 1, COLUMNS(SPLIT(E295,"".""))-1)), E295&amp;"".""&amp;D296)),E295)"),"/.bhtvbj.rjr.ntbbd.hggcq.wjznmcw.ltcpgcdf")</f>
        <v>/.bhtvbj.rjr.ntbbd.hggcq.wjznmcw.ltcpgcdf</v>
      </c>
      <c r="F296" s="9">
        <f t="shared" si="1"/>
        <v>0</v>
      </c>
      <c r="H296" s="9"/>
      <c r="I296" s="10"/>
      <c r="J296" s="10"/>
    </row>
    <row r="297">
      <c r="A297" s="7" t="s">
        <v>26</v>
      </c>
      <c r="B297" s="8" t="str">
        <f>IFERROR(__xludf.DUMMYFUNCTION("SPLIT(A297,"" "")"),"$")</f>
        <v>$</v>
      </c>
      <c r="C297" s="8" t="str">
        <f>IFERROR(__xludf.DUMMYFUNCTION("""COMPUTED_VALUE"""),"cd")</f>
        <v>cd</v>
      </c>
      <c r="D297" s="9" t="str">
        <f>IFERROR(__xludf.DUMMYFUNCTION("""COMPUTED_VALUE"""),"..")</f>
        <v>..</v>
      </c>
      <c r="E297" s="9" t="str">
        <f>IFERROR(__xludf.DUMMYFUNCTION("IF(C297=""cd"",IF(D297=""/"",""/"",IF(D297="".."",JOIN(""."", ARRAY_CONSTRAIN(SPLIT(E296,"".""), 1, COLUMNS(SPLIT(E296,"".""))-1)), E296&amp;"".""&amp;D297)),E296)"),"/.bhtvbj.rjr.ntbbd.hggcq.wjznmcw")</f>
        <v>/.bhtvbj.rjr.ntbbd.hggcq.wjznmcw</v>
      </c>
      <c r="F297" s="9">
        <f t="shared" si="1"/>
        <v>0</v>
      </c>
      <c r="H297" s="9"/>
      <c r="I297" s="10"/>
      <c r="J297" s="10"/>
    </row>
    <row r="298">
      <c r="A298" s="7" t="s">
        <v>201</v>
      </c>
      <c r="B298" s="8" t="str">
        <f>IFERROR(__xludf.DUMMYFUNCTION("SPLIT(A298,"" "")"),"$")</f>
        <v>$</v>
      </c>
      <c r="C298" s="8" t="str">
        <f>IFERROR(__xludf.DUMMYFUNCTION("""COMPUTED_VALUE"""),"cd")</f>
        <v>cd</v>
      </c>
      <c r="D298" s="9" t="str">
        <f>IFERROR(__xludf.DUMMYFUNCTION("""COMPUTED_VALUE"""),"tbdqsnb")</f>
        <v>tbdqsnb</v>
      </c>
      <c r="E298" s="9" t="str">
        <f>IFERROR(__xludf.DUMMYFUNCTION("IF(C298=""cd"",IF(D298=""/"",""/"",IF(D298="".."",JOIN(""."", ARRAY_CONSTRAIN(SPLIT(E297,"".""), 1, COLUMNS(SPLIT(E297,"".""))-1)), E297&amp;"".""&amp;D298)),E297)"),"/.bhtvbj.rjr.ntbbd.hggcq.wjznmcw.tbdqsnb")</f>
        <v>/.bhtvbj.rjr.ntbbd.hggcq.wjznmcw.tbdqsnb</v>
      </c>
      <c r="F298" s="9">
        <f t="shared" si="1"/>
        <v>0</v>
      </c>
      <c r="H298" s="9"/>
      <c r="I298" s="10"/>
      <c r="J298" s="10"/>
    </row>
    <row r="299">
      <c r="A299" s="7" t="s">
        <v>9</v>
      </c>
      <c r="B299" s="8" t="str">
        <f>IFERROR(__xludf.DUMMYFUNCTION("SPLIT(A299,"" "")"),"$")</f>
        <v>$</v>
      </c>
      <c r="C299" s="8" t="str">
        <f>IFERROR(__xludf.DUMMYFUNCTION("""COMPUTED_VALUE"""),"ls")</f>
        <v>ls</v>
      </c>
      <c r="D299" s="9"/>
      <c r="E299" s="9" t="str">
        <f>IFERROR(__xludf.DUMMYFUNCTION("IF(C299=""cd"",IF(D299=""/"",""/"",IF(D299="".."",JOIN(""."", ARRAY_CONSTRAIN(SPLIT(E298,"".""), 1, COLUMNS(SPLIT(E298,"".""))-1)), E298&amp;"".""&amp;D299)),E298)"),"/.bhtvbj.rjr.ntbbd.hggcq.wjznmcw.tbdqsnb")</f>
        <v>/.bhtvbj.rjr.ntbbd.hggcq.wjznmcw.tbdqsnb</v>
      </c>
      <c r="F299" s="9">
        <f t="shared" si="1"/>
        <v>0</v>
      </c>
      <c r="H299" s="9"/>
      <c r="I299" s="10"/>
      <c r="J299" s="10"/>
    </row>
    <row r="300">
      <c r="A300" s="7" t="s">
        <v>202</v>
      </c>
      <c r="B300" s="8">
        <f>IFERROR(__xludf.DUMMYFUNCTION("SPLIT(A300,"" "")"),170099.0)</f>
        <v>170099</v>
      </c>
      <c r="C300" s="8" t="str">
        <f>IFERROR(__xludf.DUMMYFUNCTION("""COMPUTED_VALUE"""),"hbcnv.gmj")</f>
        <v>hbcnv.gmj</v>
      </c>
      <c r="D300" s="9"/>
      <c r="E300" s="9" t="str">
        <f>IFERROR(__xludf.DUMMYFUNCTION("IF(C300=""cd"",IF(D300=""/"",""/"",IF(D300="".."",JOIN(""."", ARRAY_CONSTRAIN(SPLIT(E299,"".""), 1, COLUMNS(SPLIT(E299,"".""))-1)), E299&amp;"".""&amp;D300)),E299)"),"/.bhtvbj.rjr.ntbbd.hggcq.wjznmcw.tbdqsnb")</f>
        <v>/.bhtvbj.rjr.ntbbd.hggcq.wjznmcw.tbdqsnb</v>
      </c>
      <c r="F300" s="9">
        <f t="shared" si="1"/>
        <v>170099</v>
      </c>
      <c r="H300" s="9"/>
      <c r="I300" s="10"/>
      <c r="J300" s="10"/>
    </row>
    <row r="301">
      <c r="A301" s="7" t="s">
        <v>26</v>
      </c>
      <c r="B301" s="8" t="str">
        <f>IFERROR(__xludf.DUMMYFUNCTION("SPLIT(A301,"" "")"),"$")</f>
        <v>$</v>
      </c>
      <c r="C301" s="8" t="str">
        <f>IFERROR(__xludf.DUMMYFUNCTION("""COMPUTED_VALUE"""),"cd")</f>
        <v>cd</v>
      </c>
      <c r="D301" s="9" t="str">
        <f>IFERROR(__xludf.DUMMYFUNCTION("""COMPUTED_VALUE"""),"..")</f>
        <v>..</v>
      </c>
      <c r="E301" s="9" t="str">
        <f>IFERROR(__xludf.DUMMYFUNCTION("IF(C301=""cd"",IF(D301=""/"",""/"",IF(D301="".."",JOIN(""."", ARRAY_CONSTRAIN(SPLIT(E300,"".""), 1, COLUMNS(SPLIT(E300,"".""))-1)), E300&amp;"".""&amp;D301)),E300)"),"/.bhtvbj.rjr.ntbbd.hggcq.wjznmcw")</f>
        <v>/.bhtvbj.rjr.ntbbd.hggcq.wjznmcw</v>
      </c>
      <c r="F301" s="9">
        <f t="shared" si="1"/>
        <v>0</v>
      </c>
      <c r="H301" s="9"/>
      <c r="I301" s="10"/>
      <c r="J301" s="10"/>
    </row>
    <row r="302">
      <c r="A302" s="7" t="s">
        <v>203</v>
      </c>
      <c r="B302" s="8" t="str">
        <f>IFERROR(__xludf.DUMMYFUNCTION("SPLIT(A302,"" "")"),"$")</f>
        <v>$</v>
      </c>
      <c r="C302" s="8" t="str">
        <f>IFERROR(__xludf.DUMMYFUNCTION("""COMPUTED_VALUE"""),"cd")</f>
        <v>cd</v>
      </c>
      <c r="D302" s="9" t="str">
        <f>IFERROR(__xludf.DUMMYFUNCTION("""COMPUTED_VALUE"""),"tmzswrgt")</f>
        <v>tmzswrgt</v>
      </c>
      <c r="E302" s="9" t="str">
        <f>IFERROR(__xludf.DUMMYFUNCTION("IF(C302=""cd"",IF(D302=""/"",""/"",IF(D302="".."",JOIN(""."", ARRAY_CONSTRAIN(SPLIT(E301,"".""), 1, COLUMNS(SPLIT(E301,"".""))-1)), E301&amp;"".""&amp;D302)),E301)"),"/.bhtvbj.rjr.ntbbd.hggcq.wjznmcw.tmzswrgt")</f>
        <v>/.bhtvbj.rjr.ntbbd.hggcq.wjznmcw.tmzswrgt</v>
      </c>
      <c r="F302" s="9">
        <f t="shared" si="1"/>
        <v>0</v>
      </c>
      <c r="H302" s="9"/>
      <c r="I302" s="10"/>
      <c r="J302" s="10"/>
    </row>
    <row r="303">
      <c r="A303" s="7" t="s">
        <v>9</v>
      </c>
      <c r="B303" s="8" t="str">
        <f>IFERROR(__xludf.DUMMYFUNCTION("SPLIT(A303,"" "")"),"$")</f>
        <v>$</v>
      </c>
      <c r="C303" s="8" t="str">
        <f>IFERROR(__xludf.DUMMYFUNCTION("""COMPUTED_VALUE"""),"ls")</f>
        <v>ls</v>
      </c>
      <c r="D303" s="9"/>
      <c r="E303" s="9" t="str">
        <f>IFERROR(__xludf.DUMMYFUNCTION("IF(C303=""cd"",IF(D303=""/"",""/"",IF(D303="".."",JOIN(""."", ARRAY_CONSTRAIN(SPLIT(E302,"".""), 1, COLUMNS(SPLIT(E302,"".""))-1)), E302&amp;"".""&amp;D303)),E302)"),"/.bhtvbj.rjr.ntbbd.hggcq.wjznmcw.tmzswrgt")</f>
        <v>/.bhtvbj.rjr.ntbbd.hggcq.wjznmcw.tmzswrgt</v>
      </c>
      <c r="F303" s="9">
        <f t="shared" si="1"/>
        <v>0</v>
      </c>
      <c r="H303" s="9"/>
      <c r="I303" s="10"/>
      <c r="J303" s="10"/>
    </row>
    <row r="304">
      <c r="A304" s="7" t="s">
        <v>204</v>
      </c>
      <c r="B304" s="8">
        <f>IFERROR(__xludf.DUMMYFUNCTION("SPLIT(A304,"" "")"),118969.0)</f>
        <v>118969</v>
      </c>
      <c r="C304" s="8" t="str">
        <f>IFERROR(__xludf.DUMMYFUNCTION("""COMPUTED_VALUE"""),"btmz")</f>
        <v>btmz</v>
      </c>
      <c r="D304" s="9"/>
      <c r="E304" s="9" t="str">
        <f>IFERROR(__xludf.DUMMYFUNCTION("IF(C304=""cd"",IF(D304=""/"",""/"",IF(D304="".."",JOIN(""."", ARRAY_CONSTRAIN(SPLIT(E303,"".""), 1, COLUMNS(SPLIT(E303,"".""))-1)), E303&amp;"".""&amp;D304)),E303)"),"/.bhtvbj.rjr.ntbbd.hggcq.wjznmcw.tmzswrgt")</f>
        <v>/.bhtvbj.rjr.ntbbd.hggcq.wjznmcw.tmzswrgt</v>
      </c>
      <c r="F304" s="9">
        <f t="shared" si="1"/>
        <v>118969</v>
      </c>
      <c r="H304" s="9"/>
      <c r="I304" s="10"/>
      <c r="J304" s="10"/>
    </row>
    <row r="305">
      <c r="A305" s="7" t="s">
        <v>28</v>
      </c>
      <c r="B305" s="8" t="str">
        <f>IFERROR(__xludf.DUMMYFUNCTION("SPLIT(A305,"" "")"),"dir")</f>
        <v>dir</v>
      </c>
      <c r="C305" s="8" t="str">
        <f>IFERROR(__xludf.DUMMYFUNCTION("""COMPUTED_VALUE"""),"czvcf")</f>
        <v>czvcf</v>
      </c>
      <c r="D305" s="9"/>
      <c r="E305" s="9" t="str">
        <f>IFERROR(__xludf.DUMMYFUNCTION("IF(C305=""cd"",IF(D305=""/"",""/"",IF(D305="".."",JOIN(""."", ARRAY_CONSTRAIN(SPLIT(E304,"".""), 1, COLUMNS(SPLIT(E304,"".""))-1)), E304&amp;"".""&amp;D305)),E304)"),"/.bhtvbj.rjr.ntbbd.hggcq.wjznmcw.tmzswrgt")</f>
        <v>/.bhtvbj.rjr.ntbbd.hggcq.wjznmcw.tmzswrgt</v>
      </c>
      <c r="F305" s="9">
        <f t="shared" si="1"/>
        <v>0</v>
      </c>
      <c r="H305" s="9"/>
      <c r="I305" s="10"/>
      <c r="J305" s="10"/>
    </row>
    <row r="306">
      <c r="A306" s="7" t="s">
        <v>205</v>
      </c>
      <c r="B306" s="8">
        <f>IFERROR(__xludf.DUMMYFUNCTION("SPLIT(A306,"" "")"),51649.0)</f>
        <v>51649</v>
      </c>
      <c r="C306" s="8" t="str">
        <f>IFERROR(__xludf.DUMMYFUNCTION("""COMPUTED_VALUE"""),"hbb.jcb")</f>
        <v>hbb.jcb</v>
      </c>
      <c r="D306" s="9"/>
      <c r="E306" s="9" t="str">
        <f>IFERROR(__xludf.DUMMYFUNCTION("IF(C306=""cd"",IF(D306=""/"",""/"",IF(D306="".."",JOIN(""."", ARRAY_CONSTRAIN(SPLIT(E305,"".""), 1, COLUMNS(SPLIT(E305,"".""))-1)), E305&amp;"".""&amp;D306)),E305)"),"/.bhtvbj.rjr.ntbbd.hggcq.wjznmcw.tmzswrgt")</f>
        <v>/.bhtvbj.rjr.ntbbd.hggcq.wjznmcw.tmzswrgt</v>
      </c>
      <c r="F306" s="9">
        <f t="shared" si="1"/>
        <v>51649</v>
      </c>
      <c r="H306" s="9"/>
      <c r="I306" s="10"/>
      <c r="J306" s="10"/>
    </row>
    <row r="307">
      <c r="A307" s="7" t="s">
        <v>34</v>
      </c>
      <c r="B307" s="8" t="str">
        <f>IFERROR(__xludf.DUMMYFUNCTION("SPLIT(A307,"" "")"),"$")</f>
        <v>$</v>
      </c>
      <c r="C307" s="8" t="str">
        <f>IFERROR(__xludf.DUMMYFUNCTION("""COMPUTED_VALUE"""),"cd")</f>
        <v>cd</v>
      </c>
      <c r="D307" s="9" t="str">
        <f>IFERROR(__xludf.DUMMYFUNCTION("""COMPUTED_VALUE"""),"czvcf")</f>
        <v>czvcf</v>
      </c>
      <c r="E307" s="9" t="str">
        <f>IFERROR(__xludf.DUMMYFUNCTION("IF(C307=""cd"",IF(D307=""/"",""/"",IF(D307="".."",JOIN(""."", ARRAY_CONSTRAIN(SPLIT(E306,"".""), 1, COLUMNS(SPLIT(E306,"".""))-1)), E306&amp;"".""&amp;D307)),E306)"),"/.bhtvbj.rjr.ntbbd.hggcq.wjznmcw.tmzswrgt.czvcf")</f>
        <v>/.bhtvbj.rjr.ntbbd.hggcq.wjznmcw.tmzswrgt.czvcf</v>
      </c>
      <c r="F307" s="9">
        <f t="shared" si="1"/>
        <v>0</v>
      </c>
      <c r="H307" s="9"/>
      <c r="I307" s="10"/>
      <c r="J307" s="10"/>
    </row>
    <row r="308">
      <c r="A308" s="7" t="s">
        <v>9</v>
      </c>
      <c r="B308" s="8" t="str">
        <f>IFERROR(__xludf.DUMMYFUNCTION("SPLIT(A308,"" "")"),"$")</f>
        <v>$</v>
      </c>
      <c r="C308" s="8" t="str">
        <f>IFERROR(__xludf.DUMMYFUNCTION("""COMPUTED_VALUE"""),"ls")</f>
        <v>ls</v>
      </c>
      <c r="D308" s="9"/>
      <c r="E308" s="9" t="str">
        <f>IFERROR(__xludf.DUMMYFUNCTION("IF(C308=""cd"",IF(D308=""/"",""/"",IF(D308="".."",JOIN(""."", ARRAY_CONSTRAIN(SPLIT(E307,"".""), 1, COLUMNS(SPLIT(E307,"".""))-1)), E307&amp;"".""&amp;D308)),E307)"),"/.bhtvbj.rjr.ntbbd.hggcq.wjznmcw.tmzswrgt.czvcf")</f>
        <v>/.bhtvbj.rjr.ntbbd.hggcq.wjznmcw.tmzswrgt.czvcf</v>
      </c>
      <c r="F308" s="9">
        <f t="shared" si="1"/>
        <v>0</v>
      </c>
      <c r="H308" s="9"/>
      <c r="I308" s="10"/>
      <c r="J308" s="10"/>
    </row>
    <row r="309">
      <c r="A309" s="7" t="s">
        <v>206</v>
      </c>
      <c r="B309" s="8">
        <f>IFERROR(__xludf.DUMMYFUNCTION("SPLIT(A309,"" "")"),163330.0)</f>
        <v>163330</v>
      </c>
      <c r="C309" s="8" t="str">
        <f>IFERROR(__xludf.DUMMYFUNCTION("""COMPUTED_VALUE"""),"hhcf")</f>
        <v>hhcf</v>
      </c>
      <c r="D309" s="9"/>
      <c r="E309" s="9" t="str">
        <f>IFERROR(__xludf.DUMMYFUNCTION("IF(C309=""cd"",IF(D309=""/"",""/"",IF(D309="".."",JOIN(""."", ARRAY_CONSTRAIN(SPLIT(E308,"".""), 1, COLUMNS(SPLIT(E308,"".""))-1)), E308&amp;"".""&amp;D309)),E308)"),"/.bhtvbj.rjr.ntbbd.hggcq.wjznmcw.tmzswrgt.czvcf")</f>
        <v>/.bhtvbj.rjr.ntbbd.hggcq.wjznmcw.tmzswrgt.czvcf</v>
      </c>
      <c r="F309" s="9">
        <f t="shared" si="1"/>
        <v>163330</v>
      </c>
      <c r="H309" s="9"/>
      <c r="I309" s="10"/>
      <c r="J309" s="10"/>
    </row>
    <row r="310">
      <c r="A310" s="7" t="s">
        <v>207</v>
      </c>
      <c r="B310" s="8">
        <f>IFERROR(__xludf.DUMMYFUNCTION("SPLIT(A310,"" "")"),159514.0)</f>
        <v>159514</v>
      </c>
      <c r="C310" s="8" t="str">
        <f>IFERROR(__xludf.DUMMYFUNCTION("""COMPUTED_VALUE"""),"wdhw")</f>
        <v>wdhw</v>
      </c>
      <c r="D310" s="9"/>
      <c r="E310" s="9" t="str">
        <f>IFERROR(__xludf.DUMMYFUNCTION("IF(C310=""cd"",IF(D310=""/"",""/"",IF(D310="".."",JOIN(""."", ARRAY_CONSTRAIN(SPLIT(E309,"".""), 1, COLUMNS(SPLIT(E309,"".""))-1)), E309&amp;"".""&amp;D310)),E309)"),"/.bhtvbj.rjr.ntbbd.hggcq.wjznmcw.tmzswrgt.czvcf")</f>
        <v>/.bhtvbj.rjr.ntbbd.hggcq.wjznmcw.tmzswrgt.czvcf</v>
      </c>
      <c r="F310" s="9">
        <f t="shared" si="1"/>
        <v>159514</v>
      </c>
      <c r="H310" s="9"/>
      <c r="I310" s="10"/>
      <c r="J310" s="10"/>
    </row>
    <row r="311">
      <c r="A311" s="7" t="s">
        <v>208</v>
      </c>
      <c r="B311" s="8">
        <f>IFERROR(__xludf.DUMMYFUNCTION("SPLIT(A311,"" "")"),22876.0)</f>
        <v>22876</v>
      </c>
      <c r="C311" s="8" t="str">
        <f>IFERROR(__xludf.DUMMYFUNCTION("""COMPUTED_VALUE"""),"wtn.pnb")</f>
        <v>wtn.pnb</v>
      </c>
      <c r="D311" s="9"/>
      <c r="E311" s="9" t="str">
        <f>IFERROR(__xludf.DUMMYFUNCTION("IF(C311=""cd"",IF(D311=""/"",""/"",IF(D311="".."",JOIN(""."", ARRAY_CONSTRAIN(SPLIT(E310,"".""), 1, COLUMNS(SPLIT(E310,"".""))-1)), E310&amp;"".""&amp;D311)),E310)"),"/.bhtvbj.rjr.ntbbd.hggcq.wjznmcw.tmzswrgt.czvcf")</f>
        <v>/.bhtvbj.rjr.ntbbd.hggcq.wjznmcw.tmzswrgt.czvcf</v>
      </c>
      <c r="F311" s="9">
        <f t="shared" si="1"/>
        <v>22876</v>
      </c>
      <c r="H311" s="9"/>
      <c r="I311" s="10"/>
      <c r="J311" s="10"/>
    </row>
    <row r="312">
      <c r="A312" s="7" t="s">
        <v>26</v>
      </c>
      <c r="B312" s="8" t="str">
        <f>IFERROR(__xludf.DUMMYFUNCTION("SPLIT(A312,"" "")"),"$")</f>
        <v>$</v>
      </c>
      <c r="C312" s="8" t="str">
        <f>IFERROR(__xludf.DUMMYFUNCTION("""COMPUTED_VALUE"""),"cd")</f>
        <v>cd</v>
      </c>
      <c r="D312" s="9" t="str">
        <f>IFERROR(__xludf.DUMMYFUNCTION("""COMPUTED_VALUE"""),"..")</f>
        <v>..</v>
      </c>
      <c r="E312" s="9" t="str">
        <f>IFERROR(__xludf.DUMMYFUNCTION("IF(C312=""cd"",IF(D312=""/"",""/"",IF(D312="".."",JOIN(""."", ARRAY_CONSTRAIN(SPLIT(E311,"".""), 1, COLUMNS(SPLIT(E311,"".""))-1)), E311&amp;"".""&amp;D312)),E311)"),"/.bhtvbj.rjr.ntbbd.hggcq.wjznmcw.tmzswrgt")</f>
        <v>/.bhtvbj.rjr.ntbbd.hggcq.wjznmcw.tmzswrgt</v>
      </c>
      <c r="F312" s="9">
        <f t="shared" si="1"/>
        <v>0</v>
      </c>
      <c r="H312" s="9"/>
      <c r="I312" s="10"/>
      <c r="J312" s="10"/>
    </row>
    <row r="313">
      <c r="A313" s="7" t="s">
        <v>26</v>
      </c>
      <c r="B313" s="8" t="str">
        <f>IFERROR(__xludf.DUMMYFUNCTION("SPLIT(A313,"" "")"),"$")</f>
        <v>$</v>
      </c>
      <c r="C313" s="8" t="str">
        <f>IFERROR(__xludf.DUMMYFUNCTION("""COMPUTED_VALUE"""),"cd")</f>
        <v>cd</v>
      </c>
      <c r="D313" s="9" t="str">
        <f>IFERROR(__xludf.DUMMYFUNCTION("""COMPUTED_VALUE"""),"..")</f>
        <v>..</v>
      </c>
      <c r="E313" s="9" t="str">
        <f>IFERROR(__xludf.DUMMYFUNCTION("IF(C313=""cd"",IF(D313=""/"",""/"",IF(D313="".."",JOIN(""."", ARRAY_CONSTRAIN(SPLIT(E312,"".""), 1, COLUMNS(SPLIT(E312,"".""))-1)), E312&amp;"".""&amp;D313)),E312)"),"/.bhtvbj.rjr.ntbbd.hggcq.wjznmcw")</f>
        <v>/.bhtvbj.rjr.ntbbd.hggcq.wjznmcw</v>
      </c>
      <c r="F313" s="9">
        <f t="shared" si="1"/>
        <v>0</v>
      </c>
      <c r="H313" s="9"/>
      <c r="I313" s="10"/>
      <c r="J313" s="10"/>
    </row>
    <row r="314">
      <c r="A314" s="7" t="s">
        <v>26</v>
      </c>
      <c r="B314" s="8" t="str">
        <f>IFERROR(__xludf.DUMMYFUNCTION("SPLIT(A314,"" "")"),"$")</f>
        <v>$</v>
      </c>
      <c r="C314" s="8" t="str">
        <f>IFERROR(__xludf.DUMMYFUNCTION("""COMPUTED_VALUE"""),"cd")</f>
        <v>cd</v>
      </c>
      <c r="D314" s="9" t="str">
        <f>IFERROR(__xludf.DUMMYFUNCTION("""COMPUTED_VALUE"""),"..")</f>
        <v>..</v>
      </c>
      <c r="E314" s="9" t="str">
        <f>IFERROR(__xludf.DUMMYFUNCTION("IF(C314=""cd"",IF(D314=""/"",""/"",IF(D314="".."",JOIN(""."", ARRAY_CONSTRAIN(SPLIT(E313,"".""), 1, COLUMNS(SPLIT(E313,"".""))-1)), E313&amp;"".""&amp;D314)),E313)"),"/.bhtvbj.rjr.ntbbd.hggcq")</f>
        <v>/.bhtvbj.rjr.ntbbd.hggcq</v>
      </c>
      <c r="F314" s="9">
        <f t="shared" si="1"/>
        <v>0</v>
      </c>
      <c r="H314" s="9"/>
      <c r="I314" s="10"/>
      <c r="J314" s="10"/>
    </row>
    <row r="315">
      <c r="A315" s="7" t="s">
        <v>26</v>
      </c>
      <c r="B315" s="8" t="str">
        <f>IFERROR(__xludf.DUMMYFUNCTION("SPLIT(A315,"" "")"),"$")</f>
        <v>$</v>
      </c>
      <c r="C315" s="8" t="str">
        <f>IFERROR(__xludf.DUMMYFUNCTION("""COMPUTED_VALUE"""),"cd")</f>
        <v>cd</v>
      </c>
      <c r="D315" s="9" t="str">
        <f>IFERROR(__xludf.DUMMYFUNCTION("""COMPUTED_VALUE"""),"..")</f>
        <v>..</v>
      </c>
      <c r="E315" s="9" t="str">
        <f>IFERROR(__xludf.DUMMYFUNCTION("IF(C315=""cd"",IF(D315=""/"",""/"",IF(D315="".."",JOIN(""."", ARRAY_CONSTRAIN(SPLIT(E314,"".""), 1, COLUMNS(SPLIT(E314,"".""))-1)), E314&amp;"".""&amp;D315)),E314)"),"/.bhtvbj.rjr.ntbbd")</f>
        <v>/.bhtvbj.rjr.ntbbd</v>
      </c>
      <c r="F315" s="9">
        <f t="shared" si="1"/>
        <v>0</v>
      </c>
      <c r="H315" s="9"/>
      <c r="I315" s="10"/>
      <c r="J315" s="10"/>
    </row>
    <row r="316">
      <c r="A316" s="7" t="s">
        <v>209</v>
      </c>
      <c r="B316" s="8" t="str">
        <f>IFERROR(__xludf.DUMMYFUNCTION("SPLIT(A316,"" "")"),"$")</f>
        <v>$</v>
      </c>
      <c r="C316" s="8" t="str">
        <f>IFERROR(__xludf.DUMMYFUNCTION("""COMPUTED_VALUE"""),"cd")</f>
        <v>cd</v>
      </c>
      <c r="D316" s="9" t="str">
        <f>IFERROR(__xludf.DUMMYFUNCTION("""COMPUTED_VALUE"""),"jtzbw")</f>
        <v>jtzbw</v>
      </c>
      <c r="E316" s="9" t="str">
        <f>IFERROR(__xludf.DUMMYFUNCTION("IF(C316=""cd"",IF(D316=""/"",""/"",IF(D316="".."",JOIN(""."", ARRAY_CONSTRAIN(SPLIT(E315,"".""), 1, COLUMNS(SPLIT(E315,"".""))-1)), E315&amp;"".""&amp;D316)),E315)"),"/.bhtvbj.rjr.ntbbd.jtzbw")</f>
        <v>/.bhtvbj.rjr.ntbbd.jtzbw</v>
      </c>
      <c r="F316" s="9">
        <f t="shared" si="1"/>
        <v>0</v>
      </c>
      <c r="H316" s="9"/>
      <c r="I316" s="10"/>
      <c r="J316" s="10"/>
    </row>
    <row r="317">
      <c r="A317" s="7" t="s">
        <v>9</v>
      </c>
      <c r="B317" s="8" t="str">
        <f>IFERROR(__xludf.DUMMYFUNCTION("SPLIT(A317,"" "")"),"$")</f>
        <v>$</v>
      </c>
      <c r="C317" s="8" t="str">
        <f>IFERROR(__xludf.DUMMYFUNCTION("""COMPUTED_VALUE"""),"ls")</f>
        <v>ls</v>
      </c>
      <c r="D317" s="9"/>
      <c r="E317" s="9" t="str">
        <f>IFERROR(__xludf.DUMMYFUNCTION("IF(C317=""cd"",IF(D317=""/"",""/"",IF(D317="".."",JOIN(""."", ARRAY_CONSTRAIN(SPLIT(E316,"".""), 1, COLUMNS(SPLIT(E316,"".""))-1)), E316&amp;"".""&amp;D317)),E316)"),"/.bhtvbj.rjr.ntbbd.jtzbw")</f>
        <v>/.bhtvbj.rjr.ntbbd.jtzbw</v>
      </c>
      <c r="F317" s="9">
        <f t="shared" si="1"/>
        <v>0</v>
      </c>
      <c r="H317" s="9"/>
      <c r="I317" s="10"/>
      <c r="J317" s="10"/>
    </row>
    <row r="318">
      <c r="A318" s="7" t="s">
        <v>210</v>
      </c>
      <c r="B318" s="8">
        <f>IFERROR(__xludf.DUMMYFUNCTION("SPLIT(A318,"" "")"),55634.0)</f>
        <v>55634</v>
      </c>
      <c r="C318" s="8" t="str">
        <f>IFERROR(__xludf.DUMMYFUNCTION("""COMPUTED_VALUE"""),"rdzsz.dgf")</f>
        <v>rdzsz.dgf</v>
      </c>
      <c r="D318" s="9"/>
      <c r="E318" s="9" t="str">
        <f>IFERROR(__xludf.DUMMYFUNCTION("IF(C318=""cd"",IF(D318=""/"",""/"",IF(D318="".."",JOIN(""."", ARRAY_CONSTRAIN(SPLIT(E317,"".""), 1, COLUMNS(SPLIT(E317,"".""))-1)), E317&amp;"".""&amp;D318)),E317)"),"/.bhtvbj.rjr.ntbbd.jtzbw")</f>
        <v>/.bhtvbj.rjr.ntbbd.jtzbw</v>
      </c>
      <c r="F318" s="9">
        <f t="shared" si="1"/>
        <v>55634</v>
      </c>
      <c r="H318" s="9"/>
      <c r="I318" s="10"/>
      <c r="J318" s="10"/>
    </row>
    <row r="319">
      <c r="A319" s="7" t="s">
        <v>26</v>
      </c>
      <c r="B319" s="8" t="str">
        <f>IFERROR(__xludf.DUMMYFUNCTION("SPLIT(A319,"" "")"),"$")</f>
        <v>$</v>
      </c>
      <c r="C319" s="8" t="str">
        <f>IFERROR(__xludf.DUMMYFUNCTION("""COMPUTED_VALUE"""),"cd")</f>
        <v>cd</v>
      </c>
      <c r="D319" s="9" t="str">
        <f>IFERROR(__xludf.DUMMYFUNCTION("""COMPUTED_VALUE"""),"..")</f>
        <v>..</v>
      </c>
      <c r="E319" s="9" t="str">
        <f>IFERROR(__xludf.DUMMYFUNCTION("IF(C319=""cd"",IF(D319=""/"",""/"",IF(D319="".."",JOIN(""."", ARRAY_CONSTRAIN(SPLIT(E318,"".""), 1, COLUMNS(SPLIT(E318,"".""))-1)), E318&amp;"".""&amp;D319)),E318)"),"/.bhtvbj.rjr.ntbbd")</f>
        <v>/.bhtvbj.rjr.ntbbd</v>
      </c>
      <c r="F319" s="9">
        <f t="shared" si="1"/>
        <v>0</v>
      </c>
      <c r="H319" s="9"/>
      <c r="I319" s="10"/>
      <c r="J319" s="10"/>
    </row>
    <row r="320">
      <c r="A320" s="7" t="s">
        <v>211</v>
      </c>
      <c r="B320" s="8" t="str">
        <f>IFERROR(__xludf.DUMMYFUNCTION("SPLIT(A320,"" "")"),"$")</f>
        <v>$</v>
      </c>
      <c r="C320" s="8" t="str">
        <f>IFERROR(__xludf.DUMMYFUNCTION("""COMPUTED_VALUE"""),"cd")</f>
        <v>cd</v>
      </c>
      <c r="D320" s="9" t="str">
        <f>IFERROR(__xludf.DUMMYFUNCTION("""COMPUTED_VALUE"""),"ptr")</f>
        <v>ptr</v>
      </c>
      <c r="E320" s="9" t="str">
        <f>IFERROR(__xludf.DUMMYFUNCTION("IF(C320=""cd"",IF(D320=""/"",""/"",IF(D320="".."",JOIN(""."", ARRAY_CONSTRAIN(SPLIT(E319,"".""), 1, COLUMNS(SPLIT(E319,"".""))-1)), E319&amp;"".""&amp;D320)),E319)"),"/.bhtvbj.rjr.ntbbd.ptr")</f>
        <v>/.bhtvbj.rjr.ntbbd.ptr</v>
      </c>
      <c r="F320" s="9">
        <f t="shared" si="1"/>
        <v>0</v>
      </c>
      <c r="H320" s="9"/>
      <c r="I320" s="10"/>
      <c r="J320" s="10"/>
    </row>
    <row r="321">
      <c r="A321" s="7" t="s">
        <v>9</v>
      </c>
      <c r="B321" s="8" t="str">
        <f>IFERROR(__xludf.DUMMYFUNCTION("SPLIT(A321,"" "")"),"$")</f>
        <v>$</v>
      </c>
      <c r="C321" s="8" t="str">
        <f>IFERROR(__xludf.DUMMYFUNCTION("""COMPUTED_VALUE"""),"ls")</f>
        <v>ls</v>
      </c>
      <c r="D321" s="9"/>
      <c r="E321" s="9" t="str">
        <f>IFERROR(__xludf.DUMMYFUNCTION("IF(C321=""cd"",IF(D321=""/"",""/"",IF(D321="".."",JOIN(""."", ARRAY_CONSTRAIN(SPLIT(E320,"".""), 1, COLUMNS(SPLIT(E320,"".""))-1)), E320&amp;"".""&amp;D321)),E320)"),"/.bhtvbj.rjr.ntbbd.ptr")</f>
        <v>/.bhtvbj.rjr.ntbbd.ptr</v>
      </c>
      <c r="F321" s="9">
        <f t="shared" si="1"/>
        <v>0</v>
      </c>
      <c r="H321" s="9"/>
      <c r="I321" s="10"/>
      <c r="J321" s="10"/>
    </row>
    <row r="322">
      <c r="A322" s="7" t="s">
        <v>212</v>
      </c>
      <c r="B322" s="8">
        <f>IFERROR(__xludf.DUMMYFUNCTION("SPLIT(A322,"" "")"),49447.0)</f>
        <v>49447</v>
      </c>
      <c r="C322" s="8" t="str">
        <f>IFERROR(__xludf.DUMMYFUNCTION("""COMPUTED_VALUE"""),"wdcsgg.cjt")</f>
        <v>wdcsgg.cjt</v>
      </c>
      <c r="D322" s="9"/>
      <c r="E322" s="9" t="str">
        <f>IFERROR(__xludf.DUMMYFUNCTION("IF(C322=""cd"",IF(D322=""/"",""/"",IF(D322="".."",JOIN(""."", ARRAY_CONSTRAIN(SPLIT(E321,"".""), 1, COLUMNS(SPLIT(E321,"".""))-1)), E321&amp;"".""&amp;D322)),E321)"),"/.bhtvbj.rjr.ntbbd.ptr")</f>
        <v>/.bhtvbj.rjr.ntbbd.ptr</v>
      </c>
      <c r="F322" s="9">
        <f t="shared" si="1"/>
        <v>49447</v>
      </c>
      <c r="H322" s="9"/>
      <c r="I322" s="10"/>
      <c r="J322" s="10"/>
    </row>
    <row r="323">
      <c r="A323" s="7" t="s">
        <v>26</v>
      </c>
      <c r="B323" s="8" t="str">
        <f>IFERROR(__xludf.DUMMYFUNCTION("SPLIT(A323,"" "")"),"$")</f>
        <v>$</v>
      </c>
      <c r="C323" s="8" t="str">
        <f>IFERROR(__xludf.DUMMYFUNCTION("""COMPUTED_VALUE"""),"cd")</f>
        <v>cd</v>
      </c>
      <c r="D323" s="9" t="str">
        <f>IFERROR(__xludf.DUMMYFUNCTION("""COMPUTED_VALUE"""),"..")</f>
        <v>..</v>
      </c>
      <c r="E323" s="9" t="str">
        <f>IFERROR(__xludf.DUMMYFUNCTION("IF(C323=""cd"",IF(D323=""/"",""/"",IF(D323="".."",JOIN(""."", ARRAY_CONSTRAIN(SPLIT(E322,"".""), 1, COLUMNS(SPLIT(E322,"".""))-1)), E322&amp;"".""&amp;D323)),E322)"),"/.bhtvbj.rjr.ntbbd")</f>
        <v>/.bhtvbj.rjr.ntbbd</v>
      </c>
      <c r="F323" s="9">
        <f t="shared" si="1"/>
        <v>0</v>
      </c>
      <c r="H323" s="9"/>
      <c r="I323" s="10"/>
      <c r="J323" s="10"/>
    </row>
    <row r="324">
      <c r="A324" s="7" t="s">
        <v>213</v>
      </c>
      <c r="B324" s="8" t="str">
        <f>IFERROR(__xludf.DUMMYFUNCTION("SPLIT(A324,"" "")"),"$")</f>
        <v>$</v>
      </c>
      <c r="C324" s="8" t="str">
        <f>IFERROR(__xludf.DUMMYFUNCTION("""COMPUTED_VALUE"""),"cd")</f>
        <v>cd</v>
      </c>
      <c r="D324" s="9" t="str">
        <f>IFERROR(__xludf.DUMMYFUNCTION("""COMPUTED_VALUE"""),"tfshcbw")</f>
        <v>tfshcbw</v>
      </c>
      <c r="E324" s="9" t="str">
        <f>IFERROR(__xludf.DUMMYFUNCTION("IF(C324=""cd"",IF(D324=""/"",""/"",IF(D324="".."",JOIN(""."", ARRAY_CONSTRAIN(SPLIT(E323,"".""), 1, COLUMNS(SPLIT(E323,"".""))-1)), E323&amp;"".""&amp;D324)),E323)"),"/.bhtvbj.rjr.ntbbd.tfshcbw")</f>
        <v>/.bhtvbj.rjr.ntbbd.tfshcbw</v>
      </c>
      <c r="F324" s="9">
        <f t="shared" si="1"/>
        <v>0</v>
      </c>
      <c r="H324" s="9"/>
      <c r="I324" s="10"/>
      <c r="J324" s="10"/>
    </row>
    <row r="325">
      <c r="A325" s="7" t="s">
        <v>9</v>
      </c>
      <c r="B325" s="8" t="str">
        <f>IFERROR(__xludf.DUMMYFUNCTION("SPLIT(A325,"" "")"),"$")</f>
        <v>$</v>
      </c>
      <c r="C325" s="8" t="str">
        <f>IFERROR(__xludf.DUMMYFUNCTION("""COMPUTED_VALUE"""),"ls")</f>
        <v>ls</v>
      </c>
      <c r="D325" s="9"/>
      <c r="E325" s="9" t="str">
        <f>IFERROR(__xludf.DUMMYFUNCTION("IF(C325=""cd"",IF(D325=""/"",""/"",IF(D325="".."",JOIN(""."", ARRAY_CONSTRAIN(SPLIT(E324,"".""), 1, COLUMNS(SPLIT(E324,"".""))-1)), E324&amp;"".""&amp;D325)),E324)"),"/.bhtvbj.rjr.ntbbd.tfshcbw")</f>
        <v>/.bhtvbj.rjr.ntbbd.tfshcbw</v>
      </c>
      <c r="F325" s="9">
        <f t="shared" si="1"/>
        <v>0</v>
      </c>
      <c r="H325" s="9"/>
      <c r="I325" s="10"/>
      <c r="J325" s="10"/>
    </row>
    <row r="326">
      <c r="A326" s="7" t="s">
        <v>214</v>
      </c>
      <c r="B326" s="8">
        <f>IFERROR(__xludf.DUMMYFUNCTION("SPLIT(A326,"" "")"),193480.0)</f>
        <v>193480</v>
      </c>
      <c r="C326" s="8" t="str">
        <f>IFERROR(__xludf.DUMMYFUNCTION("""COMPUTED_VALUE"""),"btmz")</f>
        <v>btmz</v>
      </c>
      <c r="D326" s="9"/>
      <c r="E326" s="9" t="str">
        <f>IFERROR(__xludf.DUMMYFUNCTION("IF(C326=""cd"",IF(D326=""/"",""/"",IF(D326="".."",JOIN(""."", ARRAY_CONSTRAIN(SPLIT(E325,"".""), 1, COLUMNS(SPLIT(E325,"".""))-1)), E325&amp;"".""&amp;D326)),E325)"),"/.bhtvbj.rjr.ntbbd.tfshcbw")</f>
        <v>/.bhtvbj.rjr.ntbbd.tfshcbw</v>
      </c>
      <c r="F326" s="9">
        <f t="shared" si="1"/>
        <v>193480</v>
      </c>
      <c r="H326" s="9"/>
      <c r="I326" s="10"/>
      <c r="J326" s="10"/>
    </row>
    <row r="327">
      <c r="A327" s="7" t="s">
        <v>215</v>
      </c>
      <c r="B327" s="8">
        <f>IFERROR(__xludf.DUMMYFUNCTION("SPLIT(A327,"" "")"),44402.0)</f>
        <v>44402</v>
      </c>
      <c r="C327" s="8" t="str">
        <f>IFERROR(__xludf.DUMMYFUNCTION("""COMPUTED_VALUE"""),"sjsgfmts.dtc")</f>
        <v>sjsgfmts.dtc</v>
      </c>
      <c r="D327" s="9"/>
      <c r="E327" s="9" t="str">
        <f>IFERROR(__xludf.DUMMYFUNCTION("IF(C327=""cd"",IF(D327=""/"",""/"",IF(D327="".."",JOIN(""."", ARRAY_CONSTRAIN(SPLIT(E326,"".""), 1, COLUMNS(SPLIT(E326,"".""))-1)), E326&amp;"".""&amp;D327)),E326)"),"/.bhtvbj.rjr.ntbbd.tfshcbw")</f>
        <v>/.bhtvbj.rjr.ntbbd.tfshcbw</v>
      </c>
      <c r="F327" s="9">
        <f t="shared" si="1"/>
        <v>44402</v>
      </c>
      <c r="H327" s="9"/>
      <c r="I327" s="10"/>
      <c r="J327" s="10"/>
    </row>
    <row r="328">
      <c r="A328" s="7" t="s">
        <v>216</v>
      </c>
      <c r="B328" s="8">
        <f>IFERROR(__xludf.DUMMYFUNCTION("SPLIT(A328,"" "")"),115952.0)</f>
        <v>115952</v>
      </c>
      <c r="C328" s="8" t="str">
        <f>IFERROR(__xludf.DUMMYFUNCTION("""COMPUTED_VALUE"""),"vqncb.ssf")</f>
        <v>vqncb.ssf</v>
      </c>
      <c r="D328" s="9"/>
      <c r="E328" s="9" t="str">
        <f>IFERROR(__xludf.DUMMYFUNCTION("IF(C328=""cd"",IF(D328=""/"",""/"",IF(D328="".."",JOIN(""."", ARRAY_CONSTRAIN(SPLIT(E327,"".""), 1, COLUMNS(SPLIT(E327,"".""))-1)), E327&amp;"".""&amp;D328)),E327)"),"/.bhtvbj.rjr.ntbbd.tfshcbw")</f>
        <v>/.bhtvbj.rjr.ntbbd.tfshcbw</v>
      </c>
      <c r="F328" s="9">
        <f t="shared" si="1"/>
        <v>115952</v>
      </c>
      <c r="H328" s="9"/>
      <c r="I328" s="10"/>
      <c r="J328" s="10"/>
    </row>
    <row r="329">
      <c r="A329" s="7" t="s">
        <v>26</v>
      </c>
      <c r="B329" s="8" t="str">
        <f>IFERROR(__xludf.DUMMYFUNCTION("SPLIT(A329,"" "")"),"$")</f>
        <v>$</v>
      </c>
      <c r="C329" s="8" t="str">
        <f>IFERROR(__xludf.DUMMYFUNCTION("""COMPUTED_VALUE"""),"cd")</f>
        <v>cd</v>
      </c>
      <c r="D329" s="9" t="str">
        <f>IFERROR(__xludf.DUMMYFUNCTION("""COMPUTED_VALUE"""),"..")</f>
        <v>..</v>
      </c>
      <c r="E329" s="9" t="str">
        <f>IFERROR(__xludf.DUMMYFUNCTION("IF(C329=""cd"",IF(D329=""/"",""/"",IF(D329="".."",JOIN(""."", ARRAY_CONSTRAIN(SPLIT(E328,"".""), 1, COLUMNS(SPLIT(E328,"".""))-1)), E328&amp;"".""&amp;D329)),E328)"),"/.bhtvbj.rjr.ntbbd")</f>
        <v>/.bhtvbj.rjr.ntbbd</v>
      </c>
      <c r="F329" s="9">
        <f t="shared" si="1"/>
        <v>0</v>
      </c>
      <c r="H329" s="9"/>
      <c r="I329" s="10"/>
      <c r="J329" s="10"/>
    </row>
    <row r="330">
      <c r="A330" s="7" t="s">
        <v>26</v>
      </c>
      <c r="B330" s="8" t="str">
        <f>IFERROR(__xludf.DUMMYFUNCTION("SPLIT(A330,"" "")"),"$")</f>
        <v>$</v>
      </c>
      <c r="C330" s="8" t="str">
        <f>IFERROR(__xludf.DUMMYFUNCTION("""COMPUTED_VALUE"""),"cd")</f>
        <v>cd</v>
      </c>
      <c r="D330" s="9" t="str">
        <f>IFERROR(__xludf.DUMMYFUNCTION("""COMPUTED_VALUE"""),"..")</f>
        <v>..</v>
      </c>
      <c r="E330" s="9" t="str">
        <f>IFERROR(__xludf.DUMMYFUNCTION("IF(C330=""cd"",IF(D330=""/"",""/"",IF(D330="".."",JOIN(""."", ARRAY_CONSTRAIN(SPLIT(E329,"".""), 1, COLUMNS(SPLIT(E329,"".""))-1)), E329&amp;"".""&amp;D330)),E329)"),"/.bhtvbj.rjr")</f>
        <v>/.bhtvbj.rjr</v>
      </c>
      <c r="F330" s="9">
        <f t="shared" si="1"/>
        <v>0</v>
      </c>
      <c r="H330" s="9"/>
      <c r="I330" s="10"/>
      <c r="J330" s="10"/>
    </row>
    <row r="331">
      <c r="A331" s="7" t="s">
        <v>26</v>
      </c>
      <c r="B331" s="8" t="str">
        <f>IFERROR(__xludf.DUMMYFUNCTION("SPLIT(A331,"" "")"),"$")</f>
        <v>$</v>
      </c>
      <c r="C331" s="8" t="str">
        <f>IFERROR(__xludf.DUMMYFUNCTION("""COMPUTED_VALUE"""),"cd")</f>
        <v>cd</v>
      </c>
      <c r="D331" s="9" t="str">
        <f>IFERROR(__xludf.DUMMYFUNCTION("""COMPUTED_VALUE"""),"..")</f>
        <v>..</v>
      </c>
      <c r="E331" s="9" t="str">
        <f>IFERROR(__xludf.DUMMYFUNCTION("IF(C331=""cd"",IF(D331=""/"",""/"",IF(D331="".."",JOIN(""."", ARRAY_CONSTRAIN(SPLIT(E330,"".""), 1, COLUMNS(SPLIT(E330,"".""))-1)), E330&amp;"".""&amp;D331)),E330)"),"/.bhtvbj")</f>
        <v>/.bhtvbj</v>
      </c>
      <c r="F331" s="9">
        <f t="shared" si="1"/>
        <v>0</v>
      </c>
      <c r="H331" s="9"/>
      <c r="I331" s="10"/>
      <c r="J331" s="10"/>
    </row>
    <row r="332">
      <c r="A332" s="7" t="s">
        <v>217</v>
      </c>
      <c r="B332" s="8" t="str">
        <f>IFERROR(__xludf.DUMMYFUNCTION("SPLIT(A332,"" "")"),"$")</f>
        <v>$</v>
      </c>
      <c r="C332" s="8" t="str">
        <f>IFERROR(__xludf.DUMMYFUNCTION("""COMPUTED_VALUE"""),"cd")</f>
        <v>cd</v>
      </c>
      <c r="D332" s="9" t="str">
        <f>IFERROR(__xludf.DUMMYFUNCTION("""COMPUTED_VALUE"""),"smtrp")</f>
        <v>smtrp</v>
      </c>
      <c r="E332" s="9" t="str">
        <f>IFERROR(__xludf.DUMMYFUNCTION("IF(C332=""cd"",IF(D332=""/"",""/"",IF(D332="".."",JOIN(""."", ARRAY_CONSTRAIN(SPLIT(E331,"".""), 1, COLUMNS(SPLIT(E331,"".""))-1)), E331&amp;"".""&amp;D332)),E331)"),"/.bhtvbj.smtrp")</f>
        <v>/.bhtvbj.smtrp</v>
      </c>
      <c r="F332" s="9">
        <f t="shared" si="1"/>
        <v>0</v>
      </c>
      <c r="H332" s="9"/>
      <c r="I332" s="10"/>
      <c r="J332" s="10"/>
    </row>
    <row r="333">
      <c r="A333" s="7" t="s">
        <v>9</v>
      </c>
      <c r="B333" s="8" t="str">
        <f>IFERROR(__xludf.DUMMYFUNCTION("SPLIT(A333,"" "")"),"$")</f>
        <v>$</v>
      </c>
      <c r="C333" s="8" t="str">
        <f>IFERROR(__xludf.DUMMYFUNCTION("""COMPUTED_VALUE"""),"ls")</f>
        <v>ls</v>
      </c>
      <c r="D333" s="9"/>
      <c r="E333" s="9" t="str">
        <f>IFERROR(__xludf.DUMMYFUNCTION("IF(C333=""cd"",IF(D333=""/"",""/"",IF(D333="".."",JOIN(""."", ARRAY_CONSTRAIN(SPLIT(E332,"".""), 1, COLUMNS(SPLIT(E332,"".""))-1)), E332&amp;"".""&amp;D333)),E332)"),"/.bhtvbj.smtrp")</f>
        <v>/.bhtvbj.smtrp</v>
      </c>
      <c r="F333" s="9">
        <f t="shared" si="1"/>
        <v>0</v>
      </c>
      <c r="H333" s="9"/>
      <c r="I333" s="10"/>
      <c r="J333" s="10"/>
    </row>
    <row r="334">
      <c r="A334" s="7" t="s">
        <v>218</v>
      </c>
      <c r="B334" s="8" t="str">
        <f>IFERROR(__xludf.DUMMYFUNCTION("SPLIT(A334,"" "")"),"dir")</f>
        <v>dir</v>
      </c>
      <c r="C334" s="8" t="str">
        <f>IFERROR(__xludf.DUMMYFUNCTION("""COMPUTED_VALUE"""),"hlpzdbwp")</f>
        <v>hlpzdbwp</v>
      </c>
      <c r="D334" s="9"/>
      <c r="E334" s="9" t="str">
        <f>IFERROR(__xludf.DUMMYFUNCTION("IF(C334=""cd"",IF(D334=""/"",""/"",IF(D334="".."",JOIN(""."", ARRAY_CONSTRAIN(SPLIT(E333,"".""), 1, COLUMNS(SPLIT(E333,"".""))-1)), E333&amp;"".""&amp;D334)),E333)"),"/.bhtvbj.smtrp")</f>
        <v>/.bhtvbj.smtrp</v>
      </c>
      <c r="F334" s="9">
        <f t="shared" si="1"/>
        <v>0</v>
      </c>
      <c r="H334" s="9"/>
      <c r="I334" s="10"/>
      <c r="J334" s="10"/>
    </row>
    <row r="335">
      <c r="A335" s="7" t="s">
        <v>219</v>
      </c>
      <c r="B335" s="8">
        <f>IFERROR(__xludf.DUMMYFUNCTION("SPLIT(A335,"" "")"),307696.0)</f>
        <v>307696</v>
      </c>
      <c r="C335" s="8" t="str">
        <f>IFERROR(__xludf.DUMMYFUNCTION("""COMPUTED_VALUE"""),"jrvt.hds")</f>
        <v>jrvt.hds</v>
      </c>
      <c r="D335" s="9"/>
      <c r="E335" s="9" t="str">
        <f>IFERROR(__xludf.DUMMYFUNCTION("IF(C335=""cd"",IF(D335=""/"",""/"",IF(D335="".."",JOIN(""."", ARRAY_CONSTRAIN(SPLIT(E334,"".""), 1, COLUMNS(SPLIT(E334,"".""))-1)), E334&amp;"".""&amp;D335)),E334)"),"/.bhtvbj.smtrp")</f>
        <v>/.bhtvbj.smtrp</v>
      </c>
      <c r="F335" s="9">
        <f t="shared" si="1"/>
        <v>307696</v>
      </c>
      <c r="H335" s="9"/>
      <c r="I335" s="10"/>
      <c r="J335" s="10"/>
    </row>
    <row r="336">
      <c r="A336" s="7" t="s">
        <v>220</v>
      </c>
      <c r="B336" s="8">
        <f>IFERROR(__xludf.DUMMYFUNCTION("SPLIT(A336,"" "")"),300691.0)</f>
        <v>300691</v>
      </c>
      <c r="C336" s="8" t="str">
        <f>IFERROR(__xludf.DUMMYFUNCTION("""COMPUTED_VALUE"""),"lcpgtrc.dqm")</f>
        <v>lcpgtrc.dqm</v>
      </c>
      <c r="D336" s="9"/>
      <c r="E336" s="9" t="str">
        <f>IFERROR(__xludf.DUMMYFUNCTION("IF(C336=""cd"",IF(D336=""/"",""/"",IF(D336="".."",JOIN(""."", ARRAY_CONSTRAIN(SPLIT(E335,"".""), 1, COLUMNS(SPLIT(E335,"".""))-1)), E335&amp;"".""&amp;D336)),E335)"),"/.bhtvbj.smtrp")</f>
        <v>/.bhtvbj.smtrp</v>
      </c>
      <c r="F336" s="9">
        <f t="shared" si="1"/>
        <v>300691</v>
      </c>
      <c r="H336" s="9"/>
      <c r="I336" s="10"/>
      <c r="J336" s="10"/>
    </row>
    <row r="337">
      <c r="A337" s="7" t="s">
        <v>221</v>
      </c>
      <c r="B337" s="8" t="str">
        <f>IFERROR(__xludf.DUMMYFUNCTION("SPLIT(A337,"" "")"),"dir")</f>
        <v>dir</v>
      </c>
      <c r="C337" s="8" t="str">
        <f>IFERROR(__xludf.DUMMYFUNCTION("""COMPUTED_VALUE"""),"nflt")</f>
        <v>nflt</v>
      </c>
      <c r="D337" s="9"/>
      <c r="E337" s="9" t="str">
        <f>IFERROR(__xludf.DUMMYFUNCTION("IF(C337=""cd"",IF(D337=""/"",""/"",IF(D337="".."",JOIN(""."", ARRAY_CONSTRAIN(SPLIT(E336,"".""), 1, COLUMNS(SPLIT(E336,"".""))-1)), E336&amp;"".""&amp;D337)),E336)"),"/.bhtvbj.smtrp")</f>
        <v>/.bhtvbj.smtrp</v>
      </c>
      <c r="F337" s="9">
        <f t="shared" si="1"/>
        <v>0</v>
      </c>
      <c r="H337" s="9"/>
      <c r="I337" s="10"/>
      <c r="J337" s="10"/>
    </row>
    <row r="338">
      <c r="A338" s="7" t="s">
        <v>222</v>
      </c>
      <c r="B338" s="8" t="str">
        <f>IFERROR(__xludf.DUMMYFUNCTION("SPLIT(A338,"" "")"),"dir")</f>
        <v>dir</v>
      </c>
      <c r="C338" s="8" t="str">
        <f>IFERROR(__xludf.DUMMYFUNCTION("""COMPUTED_VALUE"""),"qcph")</f>
        <v>qcph</v>
      </c>
      <c r="D338" s="9"/>
      <c r="E338" s="9" t="str">
        <f>IFERROR(__xludf.DUMMYFUNCTION("IF(C338=""cd"",IF(D338=""/"",""/"",IF(D338="".."",JOIN(""."", ARRAY_CONSTRAIN(SPLIT(E337,"".""), 1, COLUMNS(SPLIT(E337,"".""))-1)), E337&amp;"".""&amp;D338)),E337)"),"/.bhtvbj.smtrp")</f>
        <v>/.bhtvbj.smtrp</v>
      </c>
      <c r="F338" s="9">
        <f t="shared" si="1"/>
        <v>0</v>
      </c>
      <c r="H338" s="9"/>
      <c r="I338" s="10"/>
      <c r="J338" s="10"/>
    </row>
    <row r="339">
      <c r="A339" s="7" t="s">
        <v>223</v>
      </c>
      <c r="B339" s="8" t="str">
        <f>IFERROR(__xludf.DUMMYFUNCTION("SPLIT(A339,"" "")"),"dir")</f>
        <v>dir</v>
      </c>
      <c r="C339" s="8" t="str">
        <f>IFERROR(__xludf.DUMMYFUNCTION("""COMPUTED_VALUE"""),"qlrdf")</f>
        <v>qlrdf</v>
      </c>
      <c r="D339" s="9"/>
      <c r="E339" s="9" t="str">
        <f>IFERROR(__xludf.DUMMYFUNCTION("IF(C339=""cd"",IF(D339=""/"",""/"",IF(D339="".."",JOIN(""."", ARRAY_CONSTRAIN(SPLIT(E338,"".""), 1, COLUMNS(SPLIT(E338,"".""))-1)), E338&amp;"".""&amp;D339)),E338)"),"/.bhtvbj.smtrp")</f>
        <v>/.bhtvbj.smtrp</v>
      </c>
      <c r="F339" s="9">
        <f t="shared" si="1"/>
        <v>0</v>
      </c>
      <c r="H339" s="9"/>
      <c r="I339" s="10"/>
      <c r="J339" s="10"/>
    </row>
    <row r="340">
      <c r="A340" s="7" t="s">
        <v>224</v>
      </c>
      <c r="B340" s="8" t="str">
        <f>IFERROR(__xludf.DUMMYFUNCTION("SPLIT(A340,"" "")"),"$")</f>
        <v>$</v>
      </c>
      <c r="C340" s="8" t="str">
        <f>IFERROR(__xludf.DUMMYFUNCTION("""COMPUTED_VALUE"""),"cd")</f>
        <v>cd</v>
      </c>
      <c r="D340" s="9" t="str">
        <f>IFERROR(__xludf.DUMMYFUNCTION("""COMPUTED_VALUE"""),"hlpzdbwp")</f>
        <v>hlpzdbwp</v>
      </c>
      <c r="E340" s="9" t="str">
        <f>IFERROR(__xludf.DUMMYFUNCTION("IF(C340=""cd"",IF(D340=""/"",""/"",IF(D340="".."",JOIN(""."", ARRAY_CONSTRAIN(SPLIT(E339,"".""), 1, COLUMNS(SPLIT(E339,"".""))-1)), E339&amp;"".""&amp;D340)),E339)"),"/.bhtvbj.smtrp.hlpzdbwp")</f>
        <v>/.bhtvbj.smtrp.hlpzdbwp</v>
      </c>
      <c r="F340" s="9">
        <f t="shared" si="1"/>
        <v>0</v>
      </c>
      <c r="H340" s="9"/>
      <c r="I340" s="10"/>
      <c r="J340" s="10"/>
    </row>
    <row r="341">
      <c r="A341" s="7" t="s">
        <v>9</v>
      </c>
      <c r="B341" s="8" t="str">
        <f>IFERROR(__xludf.DUMMYFUNCTION("SPLIT(A341,"" "")"),"$")</f>
        <v>$</v>
      </c>
      <c r="C341" s="8" t="str">
        <f>IFERROR(__xludf.DUMMYFUNCTION("""COMPUTED_VALUE"""),"ls")</f>
        <v>ls</v>
      </c>
      <c r="D341" s="9"/>
      <c r="E341" s="9" t="str">
        <f>IFERROR(__xludf.DUMMYFUNCTION("IF(C341=""cd"",IF(D341=""/"",""/"",IF(D341="".."",JOIN(""."", ARRAY_CONSTRAIN(SPLIT(E340,"".""), 1, COLUMNS(SPLIT(E340,"".""))-1)), E340&amp;"".""&amp;D341)),E340)"),"/.bhtvbj.smtrp.hlpzdbwp")</f>
        <v>/.bhtvbj.smtrp.hlpzdbwp</v>
      </c>
      <c r="F341" s="9">
        <f t="shared" si="1"/>
        <v>0</v>
      </c>
      <c r="H341" s="9"/>
      <c r="I341" s="10"/>
      <c r="J341" s="10"/>
    </row>
    <row r="342">
      <c r="A342" s="7" t="s">
        <v>28</v>
      </c>
      <c r="B342" s="8" t="str">
        <f>IFERROR(__xludf.DUMMYFUNCTION("SPLIT(A342,"" "")"),"dir")</f>
        <v>dir</v>
      </c>
      <c r="C342" s="8" t="str">
        <f>IFERROR(__xludf.DUMMYFUNCTION("""COMPUTED_VALUE"""),"czvcf")</f>
        <v>czvcf</v>
      </c>
      <c r="D342" s="9"/>
      <c r="E342" s="9" t="str">
        <f>IFERROR(__xludf.DUMMYFUNCTION("IF(C342=""cd"",IF(D342=""/"",""/"",IF(D342="".."",JOIN(""."", ARRAY_CONSTRAIN(SPLIT(E341,"".""), 1, COLUMNS(SPLIT(E341,"".""))-1)), E341&amp;"".""&amp;D342)),E341)"),"/.bhtvbj.smtrp.hlpzdbwp")</f>
        <v>/.bhtvbj.smtrp.hlpzdbwp</v>
      </c>
      <c r="F342" s="9">
        <f t="shared" si="1"/>
        <v>0</v>
      </c>
      <c r="H342" s="9"/>
      <c r="I342" s="10"/>
      <c r="J342" s="10"/>
    </row>
    <row r="343">
      <c r="A343" s="7" t="s">
        <v>225</v>
      </c>
      <c r="B343" s="8" t="str">
        <f>IFERROR(__xludf.DUMMYFUNCTION("SPLIT(A343,"" "")"),"dir")</f>
        <v>dir</v>
      </c>
      <c r="C343" s="8" t="str">
        <f>IFERROR(__xludf.DUMMYFUNCTION("""COMPUTED_VALUE"""),"frzvnrb")</f>
        <v>frzvnrb</v>
      </c>
      <c r="D343" s="9"/>
      <c r="E343" s="9" t="str">
        <f>IFERROR(__xludf.DUMMYFUNCTION("IF(C343=""cd"",IF(D343=""/"",""/"",IF(D343="".."",JOIN(""."", ARRAY_CONSTRAIN(SPLIT(E342,"".""), 1, COLUMNS(SPLIT(E342,"".""))-1)), E342&amp;"".""&amp;D343)),E342)"),"/.bhtvbj.smtrp.hlpzdbwp")</f>
        <v>/.bhtvbj.smtrp.hlpzdbwp</v>
      </c>
      <c r="F343" s="9">
        <f t="shared" si="1"/>
        <v>0</v>
      </c>
      <c r="H343" s="9"/>
      <c r="I343" s="10"/>
      <c r="J343" s="10"/>
    </row>
    <row r="344">
      <c r="A344" s="7" t="s">
        <v>137</v>
      </c>
      <c r="B344" s="8" t="str">
        <f>IFERROR(__xludf.DUMMYFUNCTION("SPLIT(A344,"" "")"),"dir")</f>
        <v>dir</v>
      </c>
      <c r="C344" s="8" t="str">
        <f>IFERROR(__xludf.DUMMYFUNCTION("""COMPUTED_VALUE"""),"jrvt")</f>
        <v>jrvt</v>
      </c>
      <c r="D344" s="9"/>
      <c r="E344" s="9" t="str">
        <f>IFERROR(__xludf.DUMMYFUNCTION("IF(C344=""cd"",IF(D344=""/"",""/"",IF(D344="".."",JOIN(""."", ARRAY_CONSTRAIN(SPLIT(E343,"".""), 1, COLUMNS(SPLIT(E343,"".""))-1)), E343&amp;"".""&amp;D344)),E343)"),"/.bhtvbj.smtrp.hlpzdbwp")</f>
        <v>/.bhtvbj.smtrp.hlpzdbwp</v>
      </c>
      <c r="F344" s="9">
        <f t="shared" si="1"/>
        <v>0</v>
      </c>
      <c r="H344" s="9"/>
      <c r="I344" s="10"/>
      <c r="J344" s="10"/>
    </row>
    <row r="345">
      <c r="A345" s="7" t="s">
        <v>34</v>
      </c>
      <c r="B345" s="8" t="str">
        <f>IFERROR(__xludf.DUMMYFUNCTION("SPLIT(A345,"" "")"),"$")</f>
        <v>$</v>
      </c>
      <c r="C345" s="8" t="str">
        <f>IFERROR(__xludf.DUMMYFUNCTION("""COMPUTED_VALUE"""),"cd")</f>
        <v>cd</v>
      </c>
      <c r="D345" s="9" t="str">
        <f>IFERROR(__xludf.DUMMYFUNCTION("""COMPUTED_VALUE"""),"czvcf")</f>
        <v>czvcf</v>
      </c>
      <c r="E345" s="9" t="str">
        <f>IFERROR(__xludf.DUMMYFUNCTION("IF(C345=""cd"",IF(D345=""/"",""/"",IF(D345="".."",JOIN(""."", ARRAY_CONSTRAIN(SPLIT(E344,"".""), 1, COLUMNS(SPLIT(E344,"".""))-1)), E344&amp;"".""&amp;D345)),E344)"),"/.bhtvbj.smtrp.hlpzdbwp.czvcf")</f>
        <v>/.bhtvbj.smtrp.hlpzdbwp.czvcf</v>
      </c>
      <c r="F345" s="9">
        <f t="shared" si="1"/>
        <v>0</v>
      </c>
      <c r="H345" s="9"/>
      <c r="I345" s="10"/>
      <c r="J345" s="10"/>
    </row>
    <row r="346">
      <c r="A346" s="7" t="s">
        <v>9</v>
      </c>
      <c r="B346" s="8" t="str">
        <f>IFERROR(__xludf.DUMMYFUNCTION("SPLIT(A346,"" "")"),"$")</f>
        <v>$</v>
      </c>
      <c r="C346" s="8" t="str">
        <f>IFERROR(__xludf.DUMMYFUNCTION("""COMPUTED_VALUE"""),"ls")</f>
        <v>ls</v>
      </c>
      <c r="D346" s="9"/>
      <c r="E346" s="9" t="str">
        <f>IFERROR(__xludf.DUMMYFUNCTION("IF(C346=""cd"",IF(D346=""/"",""/"",IF(D346="".."",JOIN(""."", ARRAY_CONSTRAIN(SPLIT(E345,"".""), 1, COLUMNS(SPLIT(E345,"".""))-1)), E345&amp;"".""&amp;D346)),E345)"),"/.bhtvbj.smtrp.hlpzdbwp.czvcf")</f>
        <v>/.bhtvbj.smtrp.hlpzdbwp.czvcf</v>
      </c>
      <c r="F346" s="9">
        <f t="shared" si="1"/>
        <v>0</v>
      </c>
      <c r="H346" s="9"/>
      <c r="I346" s="10"/>
      <c r="J346" s="10"/>
    </row>
    <row r="347">
      <c r="A347" s="7" t="s">
        <v>226</v>
      </c>
      <c r="B347" s="8">
        <f>IFERROR(__xludf.DUMMYFUNCTION("SPLIT(A347,"" "")"),155141.0)</f>
        <v>155141</v>
      </c>
      <c r="C347" s="8" t="str">
        <f>IFERROR(__xludf.DUMMYFUNCTION("""COMPUTED_VALUE"""),"lcpgtrc.dqm")</f>
        <v>lcpgtrc.dqm</v>
      </c>
      <c r="D347" s="9"/>
      <c r="E347" s="9" t="str">
        <f>IFERROR(__xludf.DUMMYFUNCTION("IF(C347=""cd"",IF(D347=""/"",""/"",IF(D347="".."",JOIN(""."", ARRAY_CONSTRAIN(SPLIT(E346,"".""), 1, COLUMNS(SPLIT(E346,"".""))-1)), E346&amp;"".""&amp;D347)),E346)"),"/.bhtvbj.smtrp.hlpzdbwp.czvcf")</f>
        <v>/.bhtvbj.smtrp.hlpzdbwp.czvcf</v>
      </c>
      <c r="F347" s="9">
        <f t="shared" si="1"/>
        <v>155141</v>
      </c>
      <c r="H347" s="9"/>
      <c r="I347" s="10"/>
      <c r="J347" s="10"/>
    </row>
    <row r="348">
      <c r="A348" s="7" t="s">
        <v>26</v>
      </c>
      <c r="B348" s="8" t="str">
        <f>IFERROR(__xludf.DUMMYFUNCTION("SPLIT(A348,"" "")"),"$")</f>
        <v>$</v>
      </c>
      <c r="C348" s="8" t="str">
        <f>IFERROR(__xludf.DUMMYFUNCTION("""COMPUTED_VALUE"""),"cd")</f>
        <v>cd</v>
      </c>
      <c r="D348" s="9" t="str">
        <f>IFERROR(__xludf.DUMMYFUNCTION("""COMPUTED_VALUE"""),"..")</f>
        <v>..</v>
      </c>
      <c r="E348" s="9" t="str">
        <f>IFERROR(__xludf.DUMMYFUNCTION("IF(C348=""cd"",IF(D348=""/"",""/"",IF(D348="".."",JOIN(""."", ARRAY_CONSTRAIN(SPLIT(E347,"".""), 1, COLUMNS(SPLIT(E347,"".""))-1)), E347&amp;"".""&amp;D348)),E347)"),"/.bhtvbj.smtrp.hlpzdbwp")</f>
        <v>/.bhtvbj.smtrp.hlpzdbwp</v>
      </c>
      <c r="F348" s="9">
        <f t="shared" si="1"/>
        <v>0</v>
      </c>
      <c r="H348" s="9"/>
      <c r="I348" s="10"/>
      <c r="J348" s="10"/>
    </row>
    <row r="349">
      <c r="A349" s="7" t="s">
        <v>227</v>
      </c>
      <c r="B349" s="8" t="str">
        <f>IFERROR(__xludf.DUMMYFUNCTION("SPLIT(A349,"" "")"),"$")</f>
        <v>$</v>
      </c>
      <c r="C349" s="8" t="str">
        <f>IFERROR(__xludf.DUMMYFUNCTION("""COMPUTED_VALUE"""),"cd")</f>
        <v>cd</v>
      </c>
      <c r="D349" s="9" t="str">
        <f>IFERROR(__xludf.DUMMYFUNCTION("""COMPUTED_VALUE"""),"frzvnrb")</f>
        <v>frzvnrb</v>
      </c>
      <c r="E349" s="9" t="str">
        <f>IFERROR(__xludf.DUMMYFUNCTION("IF(C349=""cd"",IF(D349=""/"",""/"",IF(D349="".."",JOIN(""."", ARRAY_CONSTRAIN(SPLIT(E348,"".""), 1, COLUMNS(SPLIT(E348,"".""))-1)), E348&amp;"".""&amp;D349)),E348)"),"/.bhtvbj.smtrp.hlpzdbwp.frzvnrb")</f>
        <v>/.bhtvbj.smtrp.hlpzdbwp.frzvnrb</v>
      </c>
      <c r="F349" s="9">
        <f t="shared" si="1"/>
        <v>0</v>
      </c>
      <c r="H349" s="9"/>
      <c r="I349" s="10"/>
      <c r="J349" s="10"/>
    </row>
    <row r="350">
      <c r="A350" s="7" t="s">
        <v>9</v>
      </c>
      <c r="B350" s="8" t="str">
        <f>IFERROR(__xludf.DUMMYFUNCTION("SPLIT(A350,"" "")"),"$")</f>
        <v>$</v>
      </c>
      <c r="C350" s="8" t="str">
        <f>IFERROR(__xludf.DUMMYFUNCTION("""COMPUTED_VALUE"""),"ls")</f>
        <v>ls</v>
      </c>
      <c r="D350" s="9"/>
      <c r="E350" s="9" t="str">
        <f>IFERROR(__xludf.DUMMYFUNCTION("IF(C350=""cd"",IF(D350=""/"",""/"",IF(D350="".."",JOIN(""."", ARRAY_CONSTRAIN(SPLIT(E349,"".""), 1, COLUMNS(SPLIT(E349,"".""))-1)), E349&amp;"".""&amp;D350)),E349)"),"/.bhtvbj.smtrp.hlpzdbwp.frzvnrb")</f>
        <v>/.bhtvbj.smtrp.hlpzdbwp.frzvnrb</v>
      </c>
      <c r="F350" s="9">
        <f t="shared" si="1"/>
        <v>0</v>
      </c>
      <c r="H350" s="9"/>
      <c r="I350" s="10"/>
      <c r="J350" s="10"/>
    </row>
    <row r="351">
      <c r="A351" s="7" t="s">
        <v>228</v>
      </c>
      <c r="B351" s="8">
        <f>IFERROR(__xludf.DUMMYFUNCTION("SPLIT(A351,"" "")"),71241.0)</f>
        <v>71241</v>
      </c>
      <c r="C351" s="8" t="str">
        <f>IFERROR(__xludf.DUMMYFUNCTION("""COMPUTED_VALUE"""),"btmz")</f>
        <v>btmz</v>
      </c>
      <c r="D351" s="9"/>
      <c r="E351" s="9" t="str">
        <f>IFERROR(__xludf.DUMMYFUNCTION("IF(C351=""cd"",IF(D351=""/"",""/"",IF(D351="".."",JOIN(""."", ARRAY_CONSTRAIN(SPLIT(E350,"".""), 1, COLUMNS(SPLIT(E350,"".""))-1)), E350&amp;"".""&amp;D351)),E350)"),"/.bhtvbj.smtrp.hlpzdbwp.frzvnrb")</f>
        <v>/.bhtvbj.smtrp.hlpzdbwp.frzvnrb</v>
      </c>
      <c r="F351" s="9">
        <f t="shared" si="1"/>
        <v>71241</v>
      </c>
      <c r="H351" s="9"/>
      <c r="I351" s="10"/>
      <c r="J351" s="10"/>
    </row>
    <row r="352">
      <c r="A352" s="7" t="s">
        <v>129</v>
      </c>
      <c r="B352" s="8" t="str">
        <f>IFERROR(__xludf.DUMMYFUNCTION("SPLIT(A352,"" "")"),"dir")</f>
        <v>dir</v>
      </c>
      <c r="C352" s="8" t="str">
        <f>IFERROR(__xludf.DUMMYFUNCTION("""COMPUTED_VALUE"""),"rdzsz")</f>
        <v>rdzsz</v>
      </c>
      <c r="D352" s="9"/>
      <c r="E352" s="9" t="str">
        <f>IFERROR(__xludf.DUMMYFUNCTION("IF(C352=""cd"",IF(D352=""/"",""/"",IF(D352="".."",JOIN(""."", ARRAY_CONSTRAIN(SPLIT(E351,"".""), 1, COLUMNS(SPLIT(E351,"".""))-1)), E351&amp;"".""&amp;D352)),E351)"),"/.bhtvbj.smtrp.hlpzdbwp.frzvnrb")</f>
        <v>/.bhtvbj.smtrp.hlpzdbwp.frzvnrb</v>
      </c>
      <c r="F352" s="9">
        <f t="shared" si="1"/>
        <v>0</v>
      </c>
      <c r="H352" s="9"/>
      <c r="I352" s="10"/>
      <c r="J352" s="10"/>
    </row>
    <row r="353">
      <c r="A353" s="7" t="s">
        <v>229</v>
      </c>
      <c r="B353" s="8" t="str">
        <f>IFERROR(__xludf.DUMMYFUNCTION("SPLIT(A353,"" "")"),"dir")</f>
        <v>dir</v>
      </c>
      <c r="C353" s="8" t="str">
        <f>IFERROR(__xludf.DUMMYFUNCTION("""COMPUTED_VALUE"""),"vdb")</f>
        <v>vdb</v>
      </c>
      <c r="D353" s="9"/>
      <c r="E353" s="9" t="str">
        <f>IFERROR(__xludf.DUMMYFUNCTION("IF(C353=""cd"",IF(D353=""/"",""/"",IF(D353="".."",JOIN(""."", ARRAY_CONSTRAIN(SPLIT(E352,"".""), 1, COLUMNS(SPLIT(E352,"".""))-1)), E352&amp;"".""&amp;D353)),E352)"),"/.bhtvbj.smtrp.hlpzdbwp.frzvnrb")</f>
        <v>/.bhtvbj.smtrp.hlpzdbwp.frzvnrb</v>
      </c>
      <c r="F353" s="9">
        <f t="shared" si="1"/>
        <v>0</v>
      </c>
      <c r="H353" s="9"/>
      <c r="I353" s="10"/>
      <c r="J353" s="10"/>
    </row>
    <row r="354">
      <c r="A354" s="7" t="s">
        <v>136</v>
      </c>
      <c r="B354" s="8" t="str">
        <f>IFERROR(__xludf.DUMMYFUNCTION("SPLIT(A354,"" "")"),"$")</f>
        <v>$</v>
      </c>
      <c r="C354" s="8" t="str">
        <f>IFERROR(__xludf.DUMMYFUNCTION("""COMPUTED_VALUE"""),"cd")</f>
        <v>cd</v>
      </c>
      <c r="D354" s="9" t="str">
        <f>IFERROR(__xludf.DUMMYFUNCTION("""COMPUTED_VALUE"""),"rdzsz")</f>
        <v>rdzsz</v>
      </c>
      <c r="E354" s="9" t="str">
        <f>IFERROR(__xludf.DUMMYFUNCTION("IF(C354=""cd"",IF(D354=""/"",""/"",IF(D354="".."",JOIN(""."", ARRAY_CONSTRAIN(SPLIT(E353,"".""), 1, COLUMNS(SPLIT(E353,"".""))-1)), E353&amp;"".""&amp;D354)),E353)"),"/.bhtvbj.smtrp.hlpzdbwp.frzvnrb.rdzsz")</f>
        <v>/.bhtvbj.smtrp.hlpzdbwp.frzvnrb.rdzsz</v>
      </c>
      <c r="F354" s="9">
        <f t="shared" si="1"/>
        <v>0</v>
      </c>
      <c r="H354" s="9"/>
      <c r="I354" s="10"/>
      <c r="J354" s="10"/>
    </row>
    <row r="355">
      <c r="A355" s="7" t="s">
        <v>9</v>
      </c>
      <c r="B355" s="8" t="str">
        <f>IFERROR(__xludf.DUMMYFUNCTION("SPLIT(A355,"" "")"),"$")</f>
        <v>$</v>
      </c>
      <c r="C355" s="8" t="str">
        <f>IFERROR(__xludf.DUMMYFUNCTION("""COMPUTED_VALUE"""),"ls")</f>
        <v>ls</v>
      </c>
      <c r="D355" s="9"/>
      <c r="E355" s="9" t="str">
        <f>IFERROR(__xludf.DUMMYFUNCTION("IF(C355=""cd"",IF(D355=""/"",""/"",IF(D355="".."",JOIN(""."", ARRAY_CONSTRAIN(SPLIT(E354,"".""), 1, COLUMNS(SPLIT(E354,"".""))-1)), E354&amp;"".""&amp;D355)),E354)"),"/.bhtvbj.smtrp.hlpzdbwp.frzvnrb.rdzsz")</f>
        <v>/.bhtvbj.smtrp.hlpzdbwp.frzvnrb.rdzsz</v>
      </c>
      <c r="F355" s="9">
        <f t="shared" si="1"/>
        <v>0</v>
      </c>
      <c r="H355" s="9"/>
      <c r="I355" s="10"/>
      <c r="J355" s="10"/>
    </row>
    <row r="356">
      <c r="A356" s="7" t="s">
        <v>230</v>
      </c>
      <c r="B356" s="8">
        <f>IFERROR(__xludf.DUMMYFUNCTION("SPLIT(A356,"" "")"),35362.0)</f>
        <v>35362</v>
      </c>
      <c r="C356" s="8" t="str">
        <f>IFERROR(__xludf.DUMMYFUNCTION("""COMPUTED_VALUE"""),"jngsmcrm.pwt")</f>
        <v>jngsmcrm.pwt</v>
      </c>
      <c r="D356" s="9"/>
      <c r="E356" s="9" t="str">
        <f>IFERROR(__xludf.DUMMYFUNCTION("IF(C356=""cd"",IF(D356=""/"",""/"",IF(D356="".."",JOIN(""."", ARRAY_CONSTRAIN(SPLIT(E355,"".""), 1, COLUMNS(SPLIT(E355,"".""))-1)), E355&amp;"".""&amp;D356)),E355)"),"/.bhtvbj.smtrp.hlpzdbwp.frzvnrb.rdzsz")</f>
        <v>/.bhtvbj.smtrp.hlpzdbwp.frzvnrb.rdzsz</v>
      </c>
      <c r="F356" s="9">
        <f t="shared" si="1"/>
        <v>35362</v>
      </c>
      <c r="H356" s="9"/>
      <c r="I356" s="10"/>
      <c r="J356" s="10"/>
    </row>
    <row r="357">
      <c r="A357" s="7" t="s">
        <v>26</v>
      </c>
      <c r="B357" s="8" t="str">
        <f>IFERROR(__xludf.DUMMYFUNCTION("SPLIT(A357,"" "")"),"$")</f>
        <v>$</v>
      </c>
      <c r="C357" s="8" t="str">
        <f>IFERROR(__xludf.DUMMYFUNCTION("""COMPUTED_VALUE"""),"cd")</f>
        <v>cd</v>
      </c>
      <c r="D357" s="9" t="str">
        <f>IFERROR(__xludf.DUMMYFUNCTION("""COMPUTED_VALUE"""),"..")</f>
        <v>..</v>
      </c>
      <c r="E357" s="9" t="str">
        <f>IFERROR(__xludf.DUMMYFUNCTION("IF(C357=""cd"",IF(D357=""/"",""/"",IF(D357="".."",JOIN(""."", ARRAY_CONSTRAIN(SPLIT(E356,"".""), 1, COLUMNS(SPLIT(E356,"".""))-1)), E356&amp;"".""&amp;D357)),E356)"),"/.bhtvbj.smtrp.hlpzdbwp.frzvnrb")</f>
        <v>/.bhtvbj.smtrp.hlpzdbwp.frzvnrb</v>
      </c>
      <c r="F357" s="9">
        <f t="shared" si="1"/>
        <v>0</v>
      </c>
      <c r="H357" s="9"/>
      <c r="I357" s="10"/>
      <c r="J357" s="10"/>
    </row>
    <row r="358">
      <c r="A358" s="7" t="s">
        <v>231</v>
      </c>
      <c r="B358" s="8" t="str">
        <f>IFERROR(__xludf.DUMMYFUNCTION("SPLIT(A358,"" "")"),"$")</f>
        <v>$</v>
      </c>
      <c r="C358" s="8" t="str">
        <f>IFERROR(__xludf.DUMMYFUNCTION("""COMPUTED_VALUE"""),"cd")</f>
        <v>cd</v>
      </c>
      <c r="D358" s="9" t="str">
        <f>IFERROR(__xludf.DUMMYFUNCTION("""COMPUTED_VALUE"""),"vdb")</f>
        <v>vdb</v>
      </c>
      <c r="E358" s="9" t="str">
        <f>IFERROR(__xludf.DUMMYFUNCTION("IF(C358=""cd"",IF(D358=""/"",""/"",IF(D358="".."",JOIN(""."", ARRAY_CONSTRAIN(SPLIT(E357,"".""), 1, COLUMNS(SPLIT(E357,"".""))-1)), E357&amp;"".""&amp;D358)),E357)"),"/.bhtvbj.smtrp.hlpzdbwp.frzvnrb.vdb")</f>
        <v>/.bhtvbj.smtrp.hlpzdbwp.frzvnrb.vdb</v>
      </c>
      <c r="F358" s="9">
        <f t="shared" si="1"/>
        <v>0</v>
      </c>
      <c r="H358" s="9"/>
      <c r="I358" s="10"/>
      <c r="J358" s="10"/>
    </row>
    <row r="359">
      <c r="A359" s="7" t="s">
        <v>9</v>
      </c>
      <c r="B359" s="8" t="str">
        <f>IFERROR(__xludf.DUMMYFUNCTION("SPLIT(A359,"" "")"),"$")</f>
        <v>$</v>
      </c>
      <c r="C359" s="8" t="str">
        <f>IFERROR(__xludf.DUMMYFUNCTION("""COMPUTED_VALUE"""),"ls")</f>
        <v>ls</v>
      </c>
      <c r="D359" s="9"/>
      <c r="E359" s="9" t="str">
        <f>IFERROR(__xludf.DUMMYFUNCTION("IF(C359=""cd"",IF(D359=""/"",""/"",IF(D359="".."",JOIN(""."", ARRAY_CONSTRAIN(SPLIT(E358,"".""), 1, COLUMNS(SPLIT(E358,"".""))-1)), E358&amp;"".""&amp;D359)),E358)"),"/.bhtvbj.smtrp.hlpzdbwp.frzvnrb.vdb")</f>
        <v>/.bhtvbj.smtrp.hlpzdbwp.frzvnrb.vdb</v>
      </c>
      <c r="F359" s="9">
        <f t="shared" si="1"/>
        <v>0</v>
      </c>
      <c r="H359" s="9"/>
      <c r="I359" s="10"/>
      <c r="J359" s="10"/>
    </row>
    <row r="360">
      <c r="A360" s="7" t="s">
        <v>232</v>
      </c>
      <c r="B360" s="8">
        <f>IFERROR(__xludf.DUMMYFUNCTION("SPLIT(A360,"" "")"),239928.0)</f>
        <v>239928</v>
      </c>
      <c r="C360" s="8" t="str">
        <f>IFERROR(__xludf.DUMMYFUNCTION("""COMPUTED_VALUE"""),"jrvt.nbf")</f>
        <v>jrvt.nbf</v>
      </c>
      <c r="D360" s="9"/>
      <c r="E360" s="9" t="str">
        <f>IFERROR(__xludf.DUMMYFUNCTION("IF(C360=""cd"",IF(D360=""/"",""/"",IF(D360="".."",JOIN(""."", ARRAY_CONSTRAIN(SPLIT(E359,"".""), 1, COLUMNS(SPLIT(E359,"".""))-1)), E359&amp;"".""&amp;D360)),E359)"),"/.bhtvbj.smtrp.hlpzdbwp.frzvnrb.vdb")</f>
        <v>/.bhtvbj.smtrp.hlpzdbwp.frzvnrb.vdb</v>
      </c>
      <c r="F360" s="9">
        <f t="shared" si="1"/>
        <v>239928</v>
      </c>
      <c r="H360" s="9"/>
      <c r="I360" s="10"/>
      <c r="J360" s="10"/>
    </row>
    <row r="361">
      <c r="A361" s="7" t="s">
        <v>233</v>
      </c>
      <c r="B361" s="8">
        <f>IFERROR(__xludf.DUMMYFUNCTION("SPLIT(A361,"" "")"),16883.0)</f>
        <v>16883</v>
      </c>
      <c r="C361" s="8" t="str">
        <f>IFERROR(__xludf.DUMMYFUNCTION("""COMPUTED_VALUE"""),"ngmqbc")</f>
        <v>ngmqbc</v>
      </c>
      <c r="D361" s="9"/>
      <c r="E361" s="9" t="str">
        <f>IFERROR(__xludf.DUMMYFUNCTION("IF(C361=""cd"",IF(D361=""/"",""/"",IF(D361="".."",JOIN(""."", ARRAY_CONSTRAIN(SPLIT(E360,"".""), 1, COLUMNS(SPLIT(E360,"".""))-1)), E360&amp;"".""&amp;D361)),E360)"),"/.bhtvbj.smtrp.hlpzdbwp.frzvnrb.vdb")</f>
        <v>/.bhtvbj.smtrp.hlpzdbwp.frzvnrb.vdb</v>
      </c>
      <c r="F361" s="9">
        <f t="shared" si="1"/>
        <v>16883</v>
      </c>
      <c r="H361" s="9"/>
      <c r="I361" s="10"/>
      <c r="J361" s="10"/>
    </row>
    <row r="362">
      <c r="A362" s="7" t="s">
        <v>26</v>
      </c>
      <c r="B362" s="8" t="str">
        <f>IFERROR(__xludf.DUMMYFUNCTION("SPLIT(A362,"" "")"),"$")</f>
        <v>$</v>
      </c>
      <c r="C362" s="8" t="str">
        <f>IFERROR(__xludf.DUMMYFUNCTION("""COMPUTED_VALUE"""),"cd")</f>
        <v>cd</v>
      </c>
      <c r="D362" s="9" t="str">
        <f>IFERROR(__xludf.DUMMYFUNCTION("""COMPUTED_VALUE"""),"..")</f>
        <v>..</v>
      </c>
      <c r="E362" s="9" t="str">
        <f>IFERROR(__xludf.DUMMYFUNCTION("IF(C362=""cd"",IF(D362=""/"",""/"",IF(D362="".."",JOIN(""."", ARRAY_CONSTRAIN(SPLIT(E361,"".""), 1, COLUMNS(SPLIT(E361,"".""))-1)), E361&amp;"".""&amp;D362)),E361)"),"/.bhtvbj.smtrp.hlpzdbwp.frzvnrb")</f>
        <v>/.bhtvbj.smtrp.hlpzdbwp.frzvnrb</v>
      </c>
      <c r="F362" s="9">
        <f t="shared" si="1"/>
        <v>0</v>
      </c>
      <c r="H362" s="9"/>
      <c r="I362" s="10"/>
      <c r="J362" s="10"/>
    </row>
    <row r="363">
      <c r="A363" s="7" t="s">
        <v>26</v>
      </c>
      <c r="B363" s="8" t="str">
        <f>IFERROR(__xludf.DUMMYFUNCTION("SPLIT(A363,"" "")"),"$")</f>
        <v>$</v>
      </c>
      <c r="C363" s="8" t="str">
        <f>IFERROR(__xludf.DUMMYFUNCTION("""COMPUTED_VALUE"""),"cd")</f>
        <v>cd</v>
      </c>
      <c r="D363" s="9" t="str">
        <f>IFERROR(__xludf.DUMMYFUNCTION("""COMPUTED_VALUE"""),"..")</f>
        <v>..</v>
      </c>
      <c r="E363" s="9" t="str">
        <f>IFERROR(__xludf.DUMMYFUNCTION("IF(C363=""cd"",IF(D363=""/"",""/"",IF(D363="".."",JOIN(""."", ARRAY_CONSTRAIN(SPLIT(E362,"".""), 1, COLUMNS(SPLIT(E362,"".""))-1)), E362&amp;"".""&amp;D363)),E362)"),"/.bhtvbj.smtrp.hlpzdbwp")</f>
        <v>/.bhtvbj.smtrp.hlpzdbwp</v>
      </c>
      <c r="F363" s="9">
        <f t="shared" si="1"/>
        <v>0</v>
      </c>
      <c r="H363" s="9"/>
      <c r="I363" s="10"/>
      <c r="J363" s="10"/>
    </row>
    <row r="364">
      <c r="A364" s="7" t="s">
        <v>141</v>
      </c>
      <c r="B364" s="8" t="str">
        <f>IFERROR(__xludf.DUMMYFUNCTION("SPLIT(A364,"" "")"),"$")</f>
        <v>$</v>
      </c>
      <c r="C364" s="8" t="str">
        <f>IFERROR(__xludf.DUMMYFUNCTION("""COMPUTED_VALUE"""),"cd")</f>
        <v>cd</v>
      </c>
      <c r="D364" s="9" t="str">
        <f>IFERROR(__xludf.DUMMYFUNCTION("""COMPUTED_VALUE"""),"jrvt")</f>
        <v>jrvt</v>
      </c>
      <c r="E364" s="9" t="str">
        <f>IFERROR(__xludf.DUMMYFUNCTION("IF(C364=""cd"",IF(D364=""/"",""/"",IF(D364="".."",JOIN(""."", ARRAY_CONSTRAIN(SPLIT(E363,"".""), 1, COLUMNS(SPLIT(E363,"".""))-1)), E363&amp;"".""&amp;D364)),E363)"),"/.bhtvbj.smtrp.hlpzdbwp.jrvt")</f>
        <v>/.bhtvbj.smtrp.hlpzdbwp.jrvt</v>
      </c>
      <c r="F364" s="9">
        <f t="shared" si="1"/>
        <v>0</v>
      </c>
      <c r="H364" s="9"/>
      <c r="I364" s="10"/>
      <c r="J364" s="10"/>
    </row>
    <row r="365">
      <c r="A365" s="7" t="s">
        <v>9</v>
      </c>
      <c r="B365" s="8" t="str">
        <f>IFERROR(__xludf.DUMMYFUNCTION("SPLIT(A365,"" "")"),"$")</f>
        <v>$</v>
      </c>
      <c r="C365" s="8" t="str">
        <f>IFERROR(__xludf.DUMMYFUNCTION("""COMPUTED_VALUE"""),"ls")</f>
        <v>ls</v>
      </c>
      <c r="D365" s="9"/>
      <c r="E365" s="9" t="str">
        <f>IFERROR(__xludf.DUMMYFUNCTION("IF(C365=""cd"",IF(D365=""/"",""/"",IF(D365="".."",JOIN(""."", ARRAY_CONSTRAIN(SPLIT(E364,"".""), 1, COLUMNS(SPLIT(E364,"".""))-1)), E364&amp;"".""&amp;D365)),E364)"),"/.bhtvbj.smtrp.hlpzdbwp.jrvt")</f>
        <v>/.bhtvbj.smtrp.hlpzdbwp.jrvt</v>
      </c>
      <c r="F365" s="9">
        <f t="shared" si="1"/>
        <v>0</v>
      </c>
      <c r="H365" s="9"/>
      <c r="I365" s="10"/>
      <c r="J365" s="10"/>
    </row>
    <row r="366">
      <c r="A366" s="7" t="s">
        <v>234</v>
      </c>
      <c r="B366" s="8" t="str">
        <f>IFERROR(__xludf.DUMMYFUNCTION("SPLIT(A366,"" "")"),"dir")</f>
        <v>dir</v>
      </c>
      <c r="C366" s="8" t="str">
        <f>IFERROR(__xludf.DUMMYFUNCTION("""COMPUTED_VALUE"""),"lcchtcz")</f>
        <v>lcchtcz</v>
      </c>
      <c r="D366" s="9"/>
      <c r="E366" s="9" t="str">
        <f>IFERROR(__xludf.DUMMYFUNCTION("IF(C366=""cd"",IF(D366=""/"",""/"",IF(D366="".."",JOIN(""."", ARRAY_CONSTRAIN(SPLIT(E365,"".""), 1, COLUMNS(SPLIT(E365,"".""))-1)), E365&amp;"".""&amp;D366)),E365)"),"/.bhtvbj.smtrp.hlpzdbwp.jrvt")</f>
        <v>/.bhtvbj.smtrp.hlpzdbwp.jrvt</v>
      </c>
      <c r="F366" s="9">
        <f t="shared" si="1"/>
        <v>0</v>
      </c>
      <c r="H366" s="9"/>
      <c r="I366" s="10"/>
      <c r="J366" s="10"/>
    </row>
    <row r="367">
      <c r="A367" s="7" t="s">
        <v>235</v>
      </c>
      <c r="B367" s="8" t="str">
        <f>IFERROR(__xludf.DUMMYFUNCTION("SPLIT(A367,"" "")"),"$")</f>
        <v>$</v>
      </c>
      <c r="C367" s="8" t="str">
        <f>IFERROR(__xludf.DUMMYFUNCTION("""COMPUTED_VALUE"""),"cd")</f>
        <v>cd</v>
      </c>
      <c r="D367" s="9" t="str">
        <f>IFERROR(__xludf.DUMMYFUNCTION("""COMPUTED_VALUE"""),"lcchtcz")</f>
        <v>lcchtcz</v>
      </c>
      <c r="E367" s="9" t="str">
        <f>IFERROR(__xludf.DUMMYFUNCTION("IF(C367=""cd"",IF(D367=""/"",""/"",IF(D367="".."",JOIN(""."", ARRAY_CONSTRAIN(SPLIT(E366,"".""), 1, COLUMNS(SPLIT(E366,"".""))-1)), E366&amp;"".""&amp;D367)),E366)"),"/.bhtvbj.smtrp.hlpzdbwp.jrvt.lcchtcz")</f>
        <v>/.bhtvbj.smtrp.hlpzdbwp.jrvt.lcchtcz</v>
      </c>
      <c r="F367" s="9">
        <f t="shared" si="1"/>
        <v>0</v>
      </c>
      <c r="H367" s="9"/>
      <c r="I367" s="10"/>
      <c r="J367" s="10"/>
    </row>
    <row r="368">
      <c r="A368" s="7" t="s">
        <v>9</v>
      </c>
      <c r="B368" s="8" t="str">
        <f>IFERROR(__xludf.DUMMYFUNCTION("SPLIT(A368,"" "")"),"$")</f>
        <v>$</v>
      </c>
      <c r="C368" s="8" t="str">
        <f>IFERROR(__xludf.DUMMYFUNCTION("""COMPUTED_VALUE"""),"ls")</f>
        <v>ls</v>
      </c>
      <c r="D368" s="9"/>
      <c r="E368" s="9" t="str">
        <f>IFERROR(__xludf.DUMMYFUNCTION("IF(C368=""cd"",IF(D368=""/"",""/"",IF(D368="".."",JOIN(""."", ARRAY_CONSTRAIN(SPLIT(E367,"".""), 1, COLUMNS(SPLIT(E367,"".""))-1)), E367&amp;"".""&amp;D368)),E367)"),"/.bhtvbj.smtrp.hlpzdbwp.jrvt.lcchtcz")</f>
        <v>/.bhtvbj.smtrp.hlpzdbwp.jrvt.lcchtcz</v>
      </c>
      <c r="F368" s="9">
        <f t="shared" si="1"/>
        <v>0</v>
      </c>
      <c r="H368" s="9"/>
      <c r="I368" s="10"/>
      <c r="J368" s="10"/>
    </row>
    <row r="369">
      <c r="A369" s="7" t="s">
        <v>236</v>
      </c>
      <c r="B369" s="8">
        <f>IFERROR(__xludf.DUMMYFUNCTION("SPLIT(A369,"" "")"),199091.0)</f>
        <v>199091</v>
      </c>
      <c r="C369" s="8" t="str">
        <f>IFERROR(__xludf.DUMMYFUNCTION("""COMPUTED_VALUE"""),"qzsh.fst")</f>
        <v>qzsh.fst</v>
      </c>
      <c r="D369" s="9"/>
      <c r="E369" s="9" t="str">
        <f>IFERROR(__xludf.DUMMYFUNCTION("IF(C369=""cd"",IF(D369=""/"",""/"",IF(D369="".."",JOIN(""."", ARRAY_CONSTRAIN(SPLIT(E368,"".""), 1, COLUMNS(SPLIT(E368,"".""))-1)), E368&amp;"".""&amp;D369)),E368)"),"/.bhtvbj.smtrp.hlpzdbwp.jrvt.lcchtcz")</f>
        <v>/.bhtvbj.smtrp.hlpzdbwp.jrvt.lcchtcz</v>
      </c>
      <c r="F369" s="9">
        <f t="shared" si="1"/>
        <v>199091</v>
      </c>
      <c r="H369" s="9"/>
      <c r="I369" s="10"/>
      <c r="J369" s="10"/>
    </row>
    <row r="370">
      <c r="A370" s="7" t="s">
        <v>26</v>
      </c>
      <c r="B370" s="8" t="str">
        <f>IFERROR(__xludf.DUMMYFUNCTION("SPLIT(A370,"" "")"),"$")</f>
        <v>$</v>
      </c>
      <c r="C370" s="8" t="str">
        <f>IFERROR(__xludf.DUMMYFUNCTION("""COMPUTED_VALUE"""),"cd")</f>
        <v>cd</v>
      </c>
      <c r="D370" s="9" t="str">
        <f>IFERROR(__xludf.DUMMYFUNCTION("""COMPUTED_VALUE"""),"..")</f>
        <v>..</v>
      </c>
      <c r="E370" s="9" t="str">
        <f>IFERROR(__xludf.DUMMYFUNCTION("IF(C370=""cd"",IF(D370=""/"",""/"",IF(D370="".."",JOIN(""."", ARRAY_CONSTRAIN(SPLIT(E369,"".""), 1, COLUMNS(SPLIT(E369,"".""))-1)), E369&amp;"".""&amp;D370)),E369)"),"/.bhtvbj.smtrp.hlpzdbwp.jrvt")</f>
        <v>/.bhtvbj.smtrp.hlpzdbwp.jrvt</v>
      </c>
      <c r="F370" s="9">
        <f t="shared" si="1"/>
        <v>0</v>
      </c>
      <c r="H370" s="9"/>
      <c r="I370" s="10"/>
      <c r="J370" s="10"/>
    </row>
    <row r="371">
      <c r="A371" s="7" t="s">
        <v>26</v>
      </c>
      <c r="B371" s="8" t="str">
        <f>IFERROR(__xludf.DUMMYFUNCTION("SPLIT(A371,"" "")"),"$")</f>
        <v>$</v>
      </c>
      <c r="C371" s="8" t="str">
        <f>IFERROR(__xludf.DUMMYFUNCTION("""COMPUTED_VALUE"""),"cd")</f>
        <v>cd</v>
      </c>
      <c r="D371" s="9" t="str">
        <f>IFERROR(__xludf.DUMMYFUNCTION("""COMPUTED_VALUE"""),"..")</f>
        <v>..</v>
      </c>
      <c r="E371" s="9" t="str">
        <f>IFERROR(__xludf.DUMMYFUNCTION("IF(C371=""cd"",IF(D371=""/"",""/"",IF(D371="".."",JOIN(""."", ARRAY_CONSTRAIN(SPLIT(E370,"".""), 1, COLUMNS(SPLIT(E370,"".""))-1)), E370&amp;"".""&amp;D371)),E370)"),"/.bhtvbj.smtrp.hlpzdbwp")</f>
        <v>/.bhtvbj.smtrp.hlpzdbwp</v>
      </c>
      <c r="F371" s="9">
        <f t="shared" si="1"/>
        <v>0</v>
      </c>
      <c r="H371" s="9"/>
      <c r="I371" s="10"/>
      <c r="J371" s="10"/>
    </row>
    <row r="372">
      <c r="A372" s="7" t="s">
        <v>26</v>
      </c>
      <c r="B372" s="8" t="str">
        <f>IFERROR(__xludf.DUMMYFUNCTION("SPLIT(A372,"" "")"),"$")</f>
        <v>$</v>
      </c>
      <c r="C372" s="8" t="str">
        <f>IFERROR(__xludf.DUMMYFUNCTION("""COMPUTED_VALUE"""),"cd")</f>
        <v>cd</v>
      </c>
      <c r="D372" s="9" t="str">
        <f>IFERROR(__xludf.DUMMYFUNCTION("""COMPUTED_VALUE"""),"..")</f>
        <v>..</v>
      </c>
      <c r="E372" s="9" t="str">
        <f>IFERROR(__xludf.DUMMYFUNCTION("IF(C372=""cd"",IF(D372=""/"",""/"",IF(D372="".."",JOIN(""."", ARRAY_CONSTRAIN(SPLIT(E371,"".""), 1, COLUMNS(SPLIT(E371,"".""))-1)), E371&amp;"".""&amp;D372)),E371)"),"/.bhtvbj.smtrp")</f>
        <v>/.bhtvbj.smtrp</v>
      </c>
      <c r="F372" s="9">
        <f t="shared" si="1"/>
        <v>0</v>
      </c>
      <c r="H372" s="9"/>
      <c r="I372" s="10"/>
      <c r="J372" s="10"/>
    </row>
    <row r="373">
      <c r="A373" s="7" t="s">
        <v>237</v>
      </c>
      <c r="B373" s="8" t="str">
        <f>IFERROR(__xludf.DUMMYFUNCTION("SPLIT(A373,"" "")"),"$")</f>
        <v>$</v>
      </c>
      <c r="C373" s="8" t="str">
        <f>IFERROR(__xludf.DUMMYFUNCTION("""COMPUTED_VALUE"""),"cd")</f>
        <v>cd</v>
      </c>
      <c r="D373" s="9" t="str">
        <f>IFERROR(__xludf.DUMMYFUNCTION("""COMPUTED_VALUE"""),"nflt")</f>
        <v>nflt</v>
      </c>
      <c r="E373" s="9" t="str">
        <f>IFERROR(__xludf.DUMMYFUNCTION("IF(C373=""cd"",IF(D373=""/"",""/"",IF(D373="".."",JOIN(""."", ARRAY_CONSTRAIN(SPLIT(E372,"".""), 1, COLUMNS(SPLIT(E372,"".""))-1)), E372&amp;"".""&amp;D373)),E372)"),"/.bhtvbj.smtrp.nflt")</f>
        <v>/.bhtvbj.smtrp.nflt</v>
      </c>
      <c r="F373" s="9">
        <f t="shared" si="1"/>
        <v>0</v>
      </c>
      <c r="H373" s="9"/>
      <c r="I373" s="10"/>
      <c r="J373" s="10"/>
    </row>
    <row r="374">
      <c r="A374" s="7" t="s">
        <v>9</v>
      </c>
      <c r="B374" s="8" t="str">
        <f>IFERROR(__xludf.DUMMYFUNCTION("SPLIT(A374,"" "")"),"$")</f>
        <v>$</v>
      </c>
      <c r="C374" s="8" t="str">
        <f>IFERROR(__xludf.DUMMYFUNCTION("""COMPUTED_VALUE"""),"ls")</f>
        <v>ls</v>
      </c>
      <c r="D374" s="9"/>
      <c r="E374" s="9" t="str">
        <f>IFERROR(__xludf.DUMMYFUNCTION("IF(C374=""cd"",IF(D374=""/"",""/"",IF(D374="".."",JOIN(""."", ARRAY_CONSTRAIN(SPLIT(E373,"".""), 1, COLUMNS(SPLIT(E373,"".""))-1)), E373&amp;"".""&amp;D374)),E373)"),"/.bhtvbj.smtrp.nflt")</f>
        <v>/.bhtvbj.smtrp.nflt</v>
      </c>
      <c r="F374" s="9">
        <f t="shared" si="1"/>
        <v>0</v>
      </c>
      <c r="H374" s="9"/>
      <c r="I374" s="10"/>
      <c r="J374" s="10"/>
    </row>
    <row r="375">
      <c r="A375" s="7" t="s">
        <v>238</v>
      </c>
      <c r="B375" s="8">
        <f>IFERROR(__xludf.DUMMYFUNCTION("SPLIT(A375,"" "")"),219987.0)</f>
        <v>219987</v>
      </c>
      <c r="C375" s="8" t="str">
        <f>IFERROR(__xludf.DUMMYFUNCTION("""COMPUTED_VALUE"""),"nwqgchw.qpf")</f>
        <v>nwqgchw.qpf</v>
      </c>
      <c r="D375" s="9"/>
      <c r="E375" s="9" t="str">
        <f>IFERROR(__xludf.DUMMYFUNCTION("IF(C375=""cd"",IF(D375=""/"",""/"",IF(D375="".."",JOIN(""."", ARRAY_CONSTRAIN(SPLIT(E374,"".""), 1, COLUMNS(SPLIT(E374,"".""))-1)), E374&amp;"".""&amp;D375)),E374)"),"/.bhtvbj.smtrp.nflt")</f>
        <v>/.bhtvbj.smtrp.nflt</v>
      </c>
      <c r="F375" s="9">
        <f t="shared" si="1"/>
        <v>219987</v>
      </c>
      <c r="H375" s="9"/>
      <c r="I375" s="10"/>
      <c r="J375" s="10"/>
    </row>
    <row r="376">
      <c r="A376" s="7" t="s">
        <v>129</v>
      </c>
      <c r="B376" s="8" t="str">
        <f>IFERROR(__xludf.DUMMYFUNCTION("SPLIT(A376,"" "")"),"dir")</f>
        <v>dir</v>
      </c>
      <c r="C376" s="8" t="str">
        <f>IFERROR(__xludf.DUMMYFUNCTION("""COMPUTED_VALUE"""),"rdzsz")</f>
        <v>rdzsz</v>
      </c>
      <c r="D376" s="9"/>
      <c r="E376" s="9" t="str">
        <f>IFERROR(__xludf.DUMMYFUNCTION("IF(C376=""cd"",IF(D376=""/"",""/"",IF(D376="".."",JOIN(""."", ARRAY_CONSTRAIN(SPLIT(E375,"".""), 1, COLUMNS(SPLIT(E375,"".""))-1)), E375&amp;"".""&amp;D376)),E375)"),"/.bhtvbj.smtrp.nflt")</f>
        <v>/.bhtvbj.smtrp.nflt</v>
      </c>
      <c r="F376" s="9">
        <f t="shared" si="1"/>
        <v>0</v>
      </c>
      <c r="H376" s="9"/>
      <c r="I376" s="10"/>
      <c r="J376" s="10"/>
    </row>
    <row r="377">
      <c r="A377" s="7" t="s">
        <v>239</v>
      </c>
      <c r="B377" s="8">
        <f>IFERROR(__xludf.DUMMYFUNCTION("SPLIT(A377,"" "")"),257069.0)</f>
        <v>257069</v>
      </c>
      <c r="C377" s="8" t="str">
        <f>IFERROR(__xludf.DUMMYFUNCTION("""COMPUTED_VALUE"""),"wdcsgg.cjt")</f>
        <v>wdcsgg.cjt</v>
      </c>
      <c r="D377" s="9"/>
      <c r="E377" s="9" t="str">
        <f>IFERROR(__xludf.DUMMYFUNCTION("IF(C377=""cd"",IF(D377=""/"",""/"",IF(D377="".."",JOIN(""."", ARRAY_CONSTRAIN(SPLIT(E376,"".""), 1, COLUMNS(SPLIT(E376,"".""))-1)), E376&amp;"".""&amp;D377)),E376)"),"/.bhtvbj.smtrp.nflt")</f>
        <v>/.bhtvbj.smtrp.nflt</v>
      </c>
      <c r="F377" s="9">
        <f t="shared" si="1"/>
        <v>257069</v>
      </c>
      <c r="H377" s="9"/>
      <c r="I377" s="10"/>
      <c r="J377" s="10"/>
    </row>
    <row r="378">
      <c r="A378" s="7" t="s">
        <v>136</v>
      </c>
      <c r="B378" s="8" t="str">
        <f>IFERROR(__xludf.DUMMYFUNCTION("SPLIT(A378,"" "")"),"$")</f>
        <v>$</v>
      </c>
      <c r="C378" s="8" t="str">
        <f>IFERROR(__xludf.DUMMYFUNCTION("""COMPUTED_VALUE"""),"cd")</f>
        <v>cd</v>
      </c>
      <c r="D378" s="9" t="str">
        <f>IFERROR(__xludf.DUMMYFUNCTION("""COMPUTED_VALUE"""),"rdzsz")</f>
        <v>rdzsz</v>
      </c>
      <c r="E378" s="9" t="str">
        <f>IFERROR(__xludf.DUMMYFUNCTION("IF(C378=""cd"",IF(D378=""/"",""/"",IF(D378="".."",JOIN(""."", ARRAY_CONSTRAIN(SPLIT(E377,"".""), 1, COLUMNS(SPLIT(E377,"".""))-1)), E377&amp;"".""&amp;D378)),E377)"),"/.bhtvbj.smtrp.nflt.rdzsz")</f>
        <v>/.bhtvbj.smtrp.nflt.rdzsz</v>
      </c>
      <c r="F378" s="9">
        <f t="shared" si="1"/>
        <v>0</v>
      </c>
      <c r="H378" s="9"/>
      <c r="I378" s="10"/>
      <c r="J378" s="10"/>
    </row>
    <row r="379">
      <c r="A379" s="7" t="s">
        <v>9</v>
      </c>
      <c r="B379" s="8" t="str">
        <f>IFERROR(__xludf.DUMMYFUNCTION("SPLIT(A379,"" "")"),"$")</f>
        <v>$</v>
      </c>
      <c r="C379" s="8" t="str">
        <f>IFERROR(__xludf.DUMMYFUNCTION("""COMPUTED_VALUE"""),"ls")</f>
        <v>ls</v>
      </c>
      <c r="D379" s="9"/>
      <c r="E379" s="9" t="str">
        <f>IFERROR(__xludf.DUMMYFUNCTION("IF(C379=""cd"",IF(D379=""/"",""/"",IF(D379="".."",JOIN(""."", ARRAY_CONSTRAIN(SPLIT(E378,"".""), 1, COLUMNS(SPLIT(E378,"".""))-1)), E378&amp;"".""&amp;D379)),E378)"),"/.bhtvbj.smtrp.nflt.rdzsz")</f>
        <v>/.bhtvbj.smtrp.nflt.rdzsz</v>
      </c>
      <c r="F379" s="9">
        <f t="shared" si="1"/>
        <v>0</v>
      </c>
      <c r="H379" s="9"/>
      <c r="I379" s="10"/>
      <c r="J379" s="10"/>
    </row>
    <row r="380">
      <c r="A380" s="7" t="s">
        <v>240</v>
      </c>
      <c r="B380" s="8" t="str">
        <f>IFERROR(__xludf.DUMMYFUNCTION("SPLIT(A380,"" "")"),"dir")</f>
        <v>dir</v>
      </c>
      <c r="C380" s="8" t="str">
        <f>IFERROR(__xludf.DUMMYFUNCTION("""COMPUTED_VALUE"""),"zmgf")</f>
        <v>zmgf</v>
      </c>
      <c r="D380" s="9"/>
      <c r="E380" s="9" t="str">
        <f>IFERROR(__xludf.DUMMYFUNCTION("IF(C380=""cd"",IF(D380=""/"",""/"",IF(D380="".."",JOIN(""."", ARRAY_CONSTRAIN(SPLIT(E379,"".""), 1, COLUMNS(SPLIT(E379,"".""))-1)), E379&amp;"".""&amp;D380)),E379)"),"/.bhtvbj.smtrp.nflt.rdzsz")</f>
        <v>/.bhtvbj.smtrp.nflt.rdzsz</v>
      </c>
      <c r="F380" s="9">
        <f t="shared" si="1"/>
        <v>0</v>
      </c>
      <c r="H380" s="9"/>
      <c r="I380" s="10"/>
      <c r="J380" s="10"/>
    </row>
    <row r="381">
      <c r="A381" s="7" t="s">
        <v>241</v>
      </c>
      <c r="B381" s="8" t="str">
        <f>IFERROR(__xludf.DUMMYFUNCTION("SPLIT(A381,"" "")"),"$")</f>
        <v>$</v>
      </c>
      <c r="C381" s="8" t="str">
        <f>IFERROR(__xludf.DUMMYFUNCTION("""COMPUTED_VALUE"""),"cd")</f>
        <v>cd</v>
      </c>
      <c r="D381" s="9" t="str">
        <f>IFERROR(__xludf.DUMMYFUNCTION("""COMPUTED_VALUE"""),"zmgf")</f>
        <v>zmgf</v>
      </c>
      <c r="E381" s="9" t="str">
        <f>IFERROR(__xludf.DUMMYFUNCTION("IF(C381=""cd"",IF(D381=""/"",""/"",IF(D381="".."",JOIN(""."", ARRAY_CONSTRAIN(SPLIT(E380,"".""), 1, COLUMNS(SPLIT(E380,"".""))-1)), E380&amp;"".""&amp;D381)),E380)"),"/.bhtvbj.smtrp.nflt.rdzsz.zmgf")</f>
        <v>/.bhtvbj.smtrp.nflt.rdzsz.zmgf</v>
      </c>
      <c r="F381" s="9">
        <f t="shared" si="1"/>
        <v>0</v>
      </c>
      <c r="H381" s="9"/>
      <c r="I381" s="10"/>
      <c r="J381" s="10"/>
    </row>
    <row r="382">
      <c r="A382" s="7" t="s">
        <v>9</v>
      </c>
      <c r="B382" s="8" t="str">
        <f>IFERROR(__xludf.DUMMYFUNCTION("SPLIT(A382,"" "")"),"$")</f>
        <v>$</v>
      </c>
      <c r="C382" s="8" t="str">
        <f>IFERROR(__xludf.DUMMYFUNCTION("""COMPUTED_VALUE"""),"ls")</f>
        <v>ls</v>
      </c>
      <c r="D382" s="9"/>
      <c r="E382" s="9" t="str">
        <f>IFERROR(__xludf.DUMMYFUNCTION("IF(C382=""cd"",IF(D382=""/"",""/"",IF(D382="".."",JOIN(""."", ARRAY_CONSTRAIN(SPLIT(E381,"".""), 1, COLUMNS(SPLIT(E381,"".""))-1)), E381&amp;"".""&amp;D382)),E381)"),"/.bhtvbj.smtrp.nflt.rdzsz.zmgf")</f>
        <v>/.bhtvbj.smtrp.nflt.rdzsz.zmgf</v>
      </c>
      <c r="F382" s="9">
        <f t="shared" si="1"/>
        <v>0</v>
      </c>
      <c r="H382" s="9"/>
      <c r="I382" s="10"/>
      <c r="J382" s="10"/>
    </row>
    <row r="383">
      <c r="A383" s="7" t="s">
        <v>242</v>
      </c>
      <c r="B383" s="8" t="str">
        <f>IFERROR(__xludf.DUMMYFUNCTION("SPLIT(A383,"" "")"),"dir")</f>
        <v>dir</v>
      </c>
      <c r="C383" s="8" t="str">
        <f>IFERROR(__xludf.DUMMYFUNCTION("""COMPUTED_VALUE"""),"vwcvbff")</f>
        <v>vwcvbff</v>
      </c>
      <c r="D383" s="9"/>
      <c r="E383" s="9" t="str">
        <f>IFERROR(__xludf.DUMMYFUNCTION("IF(C383=""cd"",IF(D383=""/"",""/"",IF(D383="".."",JOIN(""."", ARRAY_CONSTRAIN(SPLIT(E382,"".""), 1, COLUMNS(SPLIT(E382,"".""))-1)), E382&amp;"".""&amp;D383)),E382)"),"/.bhtvbj.smtrp.nflt.rdzsz.zmgf")</f>
        <v>/.bhtvbj.smtrp.nflt.rdzsz.zmgf</v>
      </c>
      <c r="F383" s="9">
        <f t="shared" si="1"/>
        <v>0</v>
      </c>
      <c r="H383" s="9"/>
      <c r="I383" s="10"/>
      <c r="J383" s="10"/>
    </row>
    <row r="384">
      <c r="A384" s="7" t="s">
        <v>243</v>
      </c>
      <c r="B384" s="8" t="str">
        <f>IFERROR(__xludf.DUMMYFUNCTION("SPLIT(A384,"" "")"),"$")</f>
        <v>$</v>
      </c>
      <c r="C384" s="8" t="str">
        <f>IFERROR(__xludf.DUMMYFUNCTION("""COMPUTED_VALUE"""),"cd")</f>
        <v>cd</v>
      </c>
      <c r="D384" s="9" t="str">
        <f>IFERROR(__xludf.DUMMYFUNCTION("""COMPUTED_VALUE"""),"vwcvbff")</f>
        <v>vwcvbff</v>
      </c>
      <c r="E384" s="9" t="str">
        <f>IFERROR(__xludf.DUMMYFUNCTION("IF(C384=""cd"",IF(D384=""/"",""/"",IF(D384="".."",JOIN(""."", ARRAY_CONSTRAIN(SPLIT(E383,"".""), 1, COLUMNS(SPLIT(E383,"".""))-1)), E383&amp;"".""&amp;D384)),E383)"),"/.bhtvbj.smtrp.nflt.rdzsz.zmgf.vwcvbff")</f>
        <v>/.bhtvbj.smtrp.nflt.rdzsz.zmgf.vwcvbff</v>
      </c>
      <c r="F384" s="9">
        <f t="shared" si="1"/>
        <v>0</v>
      </c>
      <c r="H384" s="9"/>
      <c r="I384" s="10"/>
      <c r="J384" s="10"/>
    </row>
    <row r="385">
      <c r="A385" s="7" t="s">
        <v>9</v>
      </c>
      <c r="B385" s="8" t="str">
        <f>IFERROR(__xludf.DUMMYFUNCTION("SPLIT(A385,"" "")"),"$")</f>
        <v>$</v>
      </c>
      <c r="C385" s="8" t="str">
        <f>IFERROR(__xludf.DUMMYFUNCTION("""COMPUTED_VALUE"""),"ls")</f>
        <v>ls</v>
      </c>
      <c r="D385" s="9"/>
      <c r="E385" s="9" t="str">
        <f>IFERROR(__xludf.DUMMYFUNCTION("IF(C385=""cd"",IF(D385=""/"",""/"",IF(D385="".."",JOIN(""."", ARRAY_CONSTRAIN(SPLIT(E384,"".""), 1, COLUMNS(SPLIT(E384,"".""))-1)), E384&amp;"".""&amp;D385)),E384)"),"/.bhtvbj.smtrp.nflt.rdzsz.zmgf.vwcvbff")</f>
        <v>/.bhtvbj.smtrp.nflt.rdzsz.zmgf.vwcvbff</v>
      </c>
      <c r="F385" s="9">
        <f t="shared" si="1"/>
        <v>0</v>
      </c>
      <c r="H385" s="9"/>
      <c r="I385" s="10"/>
      <c r="J385" s="10"/>
    </row>
    <row r="386">
      <c r="A386" s="7" t="s">
        <v>244</v>
      </c>
      <c r="B386" s="8">
        <f>IFERROR(__xludf.DUMMYFUNCTION("SPLIT(A386,"" "")"),157598.0)</f>
        <v>157598</v>
      </c>
      <c r="C386" s="8" t="str">
        <f>IFERROR(__xludf.DUMMYFUNCTION("""COMPUTED_VALUE"""),"qsp")</f>
        <v>qsp</v>
      </c>
      <c r="D386" s="9"/>
      <c r="E386" s="9" t="str">
        <f>IFERROR(__xludf.DUMMYFUNCTION("IF(C386=""cd"",IF(D386=""/"",""/"",IF(D386="".."",JOIN(""."", ARRAY_CONSTRAIN(SPLIT(E385,"".""), 1, COLUMNS(SPLIT(E385,"".""))-1)), E385&amp;"".""&amp;D386)),E385)"),"/.bhtvbj.smtrp.nflt.rdzsz.zmgf.vwcvbff")</f>
        <v>/.bhtvbj.smtrp.nflt.rdzsz.zmgf.vwcvbff</v>
      </c>
      <c r="F386" s="9">
        <f t="shared" si="1"/>
        <v>157598</v>
      </c>
      <c r="H386" s="9"/>
      <c r="I386" s="10"/>
      <c r="J386" s="10"/>
    </row>
    <row r="387">
      <c r="A387" s="7" t="s">
        <v>26</v>
      </c>
      <c r="B387" s="8" t="str">
        <f>IFERROR(__xludf.DUMMYFUNCTION("SPLIT(A387,"" "")"),"$")</f>
        <v>$</v>
      </c>
      <c r="C387" s="8" t="str">
        <f>IFERROR(__xludf.DUMMYFUNCTION("""COMPUTED_VALUE"""),"cd")</f>
        <v>cd</v>
      </c>
      <c r="D387" s="9" t="str">
        <f>IFERROR(__xludf.DUMMYFUNCTION("""COMPUTED_VALUE"""),"..")</f>
        <v>..</v>
      </c>
      <c r="E387" s="9" t="str">
        <f>IFERROR(__xludf.DUMMYFUNCTION("IF(C387=""cd"",IF(D387=""/"",""/"",IF(D387="".."",JOIN(""."", ARRAY_CONSTRAIN(SPLIT(E386,"".""), 1, COLUMNS(SPLIT(E386,"".""))-1)), E386&amp;"".""&amp;D387)),E386)"),"/.bhtvbj.smtrp.nflt.rdzsz.zmgf")</f>
        <v>/.bhtvbj.smtrp.nflt.rdzsz.zmgf</v>
      </c>
      <c r="F387" s="9">
        <f t="shared" si="1"/>
        <v>0</v>
      </c>
      <c r="H387" s="9"/>
      <c r="I387" s="10"/>
      <c r="J387" s="10"/>
    </row>
    <row r="388">
      <c r="A388" s="7" t="s">
        <v>26</v>
      </c>
      <c r="B388" s="8" t="str">
        <f>IFERROR(__xludf.DUMMYFUNCTION("SPLIT(A388,"" "")"),"$")</f>
        <v>$</v>
      </c>
      <c r="C388" s="8" t="str">
        <f>IFERROR(__xludf.DUMMYFUNCTION("""COMPUTED_VALUE"""),"cd")</f>
        <v>cd</v>
      </c>
      <c r="D388" s="9" t="str">
        <f>IFERROR(__xludf.DUMMYFUNCTION("""COMPUTED_VALUE"""),"..")</f>
        <v>..</v>
      </c>
      <c r="E388" s="9" t="str">
        <f>IFERROR(__xludf.DUMMYFUNCTION("IF(C388=""cd"",IF(D388=""/"",""/"",IF(D388="".."",JOIN(""."", ARRAY_CONSTRAIN(SPLIT(E387,"".""), 1, COLUMNS(SPLIT(E387,"".""))-1)), E387&amp;"".""&amp;D388)),E387)"),"/.bhtvbj.smtrp.nflt.rdzsz")</f>
        <v>/.bhtvbj.smtrp.nflt.rdzsz</v>
      </c>
      <c r="F388" s="9">
        <f t="shared" si="1"/>
        <v>0</v>
      </c>
      <c r="H388" s="9"/>
      <c r="I388" s="10"/>
      <c r="J388" s="10"/>
    </row>
    <row r="389">
      <c r="A389" s="7" t="s">
        <v>26</v>
      </c>
      <c r="B389" s="8" t="str">
        <f>IFERROR(__xludf.DUMMYFUNCTION("SPLIT(A389,"" "")"),"$")</f>
        <v>$</v>
      </c>
      <c r="C389" s="8" t="str">
        <f>IFERROR(__xludf.DUMMYFUNCTION("""COMPUTED_VALUE"""),"cd")</f>
        <v>cd</v>
      </c>
      <c r="D389" s="9" t="str">
        <f>IFERROR(__xludf.DUMMYFUNCTION("""COMPUTED_VALUE"""),"..")</f>
        <v>..</v>
      </c>
      <c r="E389" s="9" t="str">
        <f>IFERROR(__xludf.DUMMYFUNCTION("IF(C389=""cd"",IF(D389=""/"",""/"",IF(D389="".."",JOIN(""."", ARRAY_CONSTRAIN(SPLIT(E388,"".""), 1, COLUMNS(SPLIT(E388,"".""))-1)), E388&amp;"".""&amp;D389)),E388)"),"/.bhtvbj.smtrp.nflt")</f>
        <v>/.bhtvbj.smtrp.nflt</v>
      </c>
      <c r="F389" s="9">
        <f t="shared" si="1"/>
        <v>0</v>
      </c>
      <c r="H389" s="9"/>
      <c r="I389" s="10"/>
      <c r="J389" s="10"/>
    </row>
    <row r="390">
      <c r="A390" s="7" t="s">
        <v>26</v>
      </c>
      <c r="B390" s="8" t="str">
        <f>IFERROR(__xludf.DUMMYFUNCTION("SPLIT(A390,"" "")"),"$")</f>
        <v>$</v>
      </c>
      <c r="C390" s="8" t="str">
        <f>IFERROR(__xludf.DUMMYFUNCTION("""COMPUTED_VALUE"""),"cd")</f>
        <v>cd</v>
      </c>
      <c r="D390" s="9" t="str">
        <f>IFERROR(__xludf.DUMMYFUNCTION("""COMPUTED_VALUE"""),"..")</f>
        <v>..</v>
      </c>
      <c r="E390" s="9" t="str">
        <f>IFERROR(__xludf.DUMMYFUNCTION("IF(C390=""cd"",IF(D390=""/"",""/"",IF(D390="".."",JOIN(""."", ARRAY_CONSTRAIN(SPLIT(E389,"".""), 1, COLUMNS(SPLIT(E389,"".""))-1)), E389&amp;"".""&amp;D390)),E389)"),"/.bhtvbj.smtrp")</f>
        <v>/.bhtvbj.smtrp</v>
      </c>
      <c r="F390" s="9">
        <f t="shared" si="1"/>
        <v>0</v>
      </c>
      <c r="H390" s="9"/>
      <c r="I390" s="10"/>
      <c r="J390" s="10"/>
    </row>
    <row r="391">
      <c r="A391" s="7" t="s">
        <v>245</v>
      </c>
      <c r="B391" s="8" t="str">
        <f>IFERROR(__xludf.DUMMYFUNCTION("SPLIT(A391,"" "")"),"$")</f>
        <v>$</v>
      </c>
      <c r="C391" s="8" t="str">
        <f>IFERROR(__xludf.DUMMYFUNCTION("""COMPUTED_VALUE"""),"cd")</f>
        <v>cd</v>
      </c>
      <c r="D391" s="9" t="str">
        <f>IFERROR(__xludf.DUMMYFUNCTION("""COMPUTED_VALUE"""),"qcph")</f>
        <v>qcph</v>
      </c>
      <c r="E391" s="9" t="str">
        <f>IFERROR(__xludf.DUMMYFUNCTION("IF(C391=""cd"",IF(D391=""/"",""/"",IF(D391="".."",JOIN(""."", ARRAY_CONSTRAIN(SPLIT(E390,"".""), 1, COLUMNS(SPLIT(E390,"".""))-1)), E390&amp;"".""&amp;D391)),E390)"),"/.bhtvbj.smtrp.qcph")</f>
        <v>/.bhtvbj.smtrp.qcph</v>
      </c>
      <c r="F391" s="9">
        <f t="shared" si="1"/>
        <v>0</v>
      </c>
      <c r="H391" s="9"/>
      <c r="I391" s="10"/>
      <c r="J391" s="10"/>
    </row>
    <row r="392">
      <c r="A392" s="7" t="s">
        <v>9</v>
      </c>
      <c r="B392" s="8" t="str">
        <f>IFERROR(__xludf.DUMMYFUNCTION("SPLIT(A392,"" "")"),"$")</f>
        <v>$</v>
      </c>
      <c r="C392" s="8" t="str">
        <f>IFERROR(__xludf.DUMMYFUNCTION("""COMPUTED_VALUE"""),"ls")</f>
        <v>ls</v>
      </c>
      <c r="D392" s="9"/>
      <c r="E392" s="9" t="str">
        <f>IFERROR(__xludf.DUMMYFUNCTION("IF(C392=""cd"",IF(D392=""/"",""/"",IF(D392="".."",JOIN(""."", ARRAY_CONSTRAIN(SPLIT(E391,"".""), 1, COLUMNS(SPLIT(E391,"".""))-1)), E391&amp;"".""&amp;D392)),E391)"),"/.bhtvbj.smtrp.qcph")</f>
        <v>/.bhtvbj.smtrp.qcph</v>
      </c>
      <c r="F392" s="9">
        <f t="shared" si="1"/>
        <v>0</v>
      </c>
      <c r="H392" s="9"/>
      <c r="I392" s="10"/>
      <c r="J392" s="10"/>
    </row>
    <row r="393">
      <c r="A393" s="7" t="s">
        <v>246</v>
      </c>
      <c r="B393" s="8">
        <f>IFERROR(__xludf.DUMMYFUNCTION("SPLIT(A393,"" "")"),158708.0)</f>
        <v>158708</v>
      </c>
      <c r="C393" s="8" t="str">
        <f>IFERROR(__xludf.DUMMYFUNCTION("""COMPUTED_VALUE"""),"cdj.bch")</f>
        <v>cdj.bch</v>
      </c>
      <c r="D393" s="9"/>
      <c r="E393" s="9" t="str">
        <f>IFERROR(__xludf.DUMMYFUNCTION("IF(C393=""cd"",IF(D393=""/"",""/"",IF(D393="".."",JOIN(""."", ARRAY_CONSTRAIN(SPLIT(E392,"".""), 1, COLUMNS(SPLIT(E392,"".""))-1)), E392&amp;"".""&amp;D393)),E392)"),"/.bhtvbj.smtrp.qcph")</f>
        <v>/.bhtvbj.smtrp.qcph</v>
      </c>
      <c r="F393" s="9">
        <f t="shared" si="1"/>
        <v>158708</v>
      </c>
      <c r="H393" s="9"/>
      <c r="I393" s="10"/>
      <c r="J393" s="10"/>
    </row>
    <row r="394">
      <c r="A394" s="7" t="s">
        <v>247</v>
      </c>
      <c r="B394" s="8" t="str">
        <f>IFERROR(__xludf.DUMMYFUNCTION("SPLIT(A394,"" "")"),"dir")</f>
        <v>dir</v>
      </c>
      <c r="C394" s="8" t="str">
        <f>IFERROR(__xludf.DUMMYFUNCTION("""COMPUTED_VALUE"""),"drdpdzj")</f>
        <v>drdpdzj</v>
      </c>
      <c r="D394" s="9"/>
      <c r="E394" s="9" t="str">
        <f>IFERROR(__xludf.DUMMYFUNCTION("IF(C394=""cd"",IF(D394=""/"",""/"",IF(D394="".."",JOIN(""."", ARRAY_CONSTRAIN(SPLIT(E393,"".""), 1, COLUMNS(SPLIT(E393,"".""))-1)), E393&amp;"".""&amp;D394)),E393)"),"/.bhtvbj.smtrp.qcph")</f>
        <v>/.bhtvbj.smtrp.qcph</v>
      </c>
      <c r="F394" s="9">
        <f t="shared" si="1"/>
        <v>0</v>
      </c>
      <c r="H394" s="9"/>
      <c r="I394" s="10"/>
      <c r="J394" s="10"/>
    </row>
    <row r="395">
      <c r="A395" s="7" t="s">
        <v>137</v>
      </c>
      <c r="B395" s="8" t="str">
        <f>IFERROR(__xludf.DUMMYFUNCTION("SPLIT(A395,"" "")"),"dir")</f>
        <v>dir</v>
      </c>
      <c r="C395" s="8" t="str">
        <f>IFERROR(__xludf.DUMMYFUNCTION("""COMPUTED_VALUE"""),"jrvt")</f>
        <v>jrvt</v>
      </c>
      <c r="D395" s="9"/>
      <c r="E395" s="9" t="str">
        <f>IFERROR(__xludf.DUMMYFUNCTION("IF(C395=""cd"",IF(D395=""/"",""/"",IF(D395="".."",JOIN(""."", ARRAY_CONSTRAIN(SPLIT(E394,"".""), 1, COLUMNS(SPLIT(E394,"".""))-1)), E394&amp;"".""&amp;D395)),E394)"),"/.bhtvbj.smtrp.qcph")</f>
        <v>/.bhtvbj.smtrp.qcph</v>
      </c>
      <c r="F395" s="9">
        <f t="shared" si="1"/>
        <v>0</v>
      </c>
      <c r="H395" s="9"/>
      <c r="I395" s="10"/>
      <c r="J395" s="10"/>
    </row>
    <row r="396">
      <c r="A396" s="7" t="s">
        <v>248</v>
      </c>
      <c r="B396" s="8">
        <f>IFERROR(__xludf.DUMMYFUNCTION("SPLIT(A396,"" "")"),109459.0)</f>
        <v>109459</v>
      </c>
      <c r="C396" s="8" t="str">
        <f>IFERROR(__xludf.DUMMYFUNCTION("""COMPUTED_VALUE"""),"lhfsc.lrh")</f>
        <v>lhfsc.lrh</v>
      </c>
      <c r="D396" s="9"/>
      <c r="E396" s="9" t="str">
        <f>IFERROR(__xludf.DUMMYFUNCTION("IF(C396=""cd"",IF(D396=""/"",""/"",IF(D396="".."",JOIN(""."", ARRAY_CONSTRAIN(SPLIT(E395,"".""), 1, COLUMNS(SPLIT(E395,"".""))-1)), E395&amp;"".""&amp;D396)),E395)"),"/.bhtvbj.smtrp.qcph")</f>
        <v>/.bhtvbj.smtrp.qcph</v>
      </c>
      <c r="F396" s="9">
        <f t="shared" si="1"/>
        <v>109459</v>
      </c>
      <c r="H396" s="9"/>
      <c r="I396" s="10"/>
      <c r="J396" s="10"/>
    </row>
    <row r="397">
      <c r="A397" s="7" t="s">
        <v>249</v>
      </c>
      <c r="B397" s="8" t="str">
        <f>IFERROR(__xludf.DUMMYFUNCTION("SPLIT(A397,"" "")"),"dir")</f>
        <v>dir</v>
      </c>
      <c r="C397" s="8" t="str">
        <f>IFERROR(__xludf.DUMMYFUNCTION("""COMPUTED_VALUE"""),"ngmqbc")</f>
        <v>ngmqbc</v>
      </c>
      <c r="D397" s="9"/>
      <c r="E397" s="9" t="str">
        <f>IFERROR(__xludf.DUMMYFUNCTION("IF(C397=""cd"",IF(D397=""/"",""/"",IF(D397="".."",JOIN(""."", ARRAY_CONSTRAIN(SPLIT(E396,"".""), 1, COLUMNS(SPLIT(E396,"".""))-1)), E396&amp;"".""&amp;D397)),E396)"),"/.bhtvbj.smtrp.qcph")</f>
        <v>/.bhtvbj.smtrp.qcph</v>
      </c>
      <c r="F397" s="9">
        <f t="shared" si="1"/>
        <v>0</v>
      </c>
      <c r="H397" s="9"/>
      <c r="I397" s="10"/>
      <c r="J397" s="10"/>
    </row>
    <row r="398">
      <c r="A398" s="7" t="s">
        <v>250</v>
      </c>
      <c r="B398" s="8">
        <f>IFERROR(__xludf.DUMMYFUNCTION("SPLIT(A398,"" "")"),164488.0)</f>
        <v>164488</v>
      </c>
      <c r="C398" s="8" t="str">
        <f>IFERROR(__xludf.DUMMYFUNCTION("""COMPUTED_VALUE"""),"rtnvpg")</f>
        <v>rtnvpg</v>
      </c>
      <c r="D398" s="9"/>
      <c r="E398" s="9" t="str">
        <f>IFERROR(__xludf.DUMMYFUNCTION("IF(C398=""cd"",IF(D398=""/"",""/"",IF(D398="".."",JOIN(""."", ARRAY_CONSTRAIN(SPLIT(E397,"".""), 1, COLUMNS(SPLIT(E397,"".""))-1)), E397&amp;"".""&amp;D398)),E397)"),"/.bhtvbj.smtrp.qcph")</f>
        <v>/.bhtvbj.smtrp.qcph</v>
      </c>
      <c r="F398" s="9">
        <f t="shared" si="1"/>
        <v>164488</v>
      </c>
      <c r="H398" s="9"/>
      <c r="I398" s="10"/>
      <c r="J398" s="10"/>
    </row>
    <row r="399">
      <c r="A399" s="7" t="s">
        <v>251</v>
      </c>
      <c r="B399" s="8">
        <f>IFERROR(__xludf.DUMMYFUNCTION("SPLIT(A399,"" "")"),23729.0)</f>
        <v>23729</v>
      </c>
      <c r="C399" s="8" t="str">
        <f>IFERROR(__xludf.DUMMYFUNCTION("""COMPUTED_VALUE"""),"vqqcvgts.vrc")</f>
        <v>vqqcvgts.vrc</v>
      </c>
      <c r="D399" s="9"/>
      <c r="E399" s="9" t="str">
        <f>IFERROR(__xludf.DUMMYFUNCTION("IF(C399=""cd"",IF(D399=""/"",""/"",IF(D399="".."",JOIN(""."", ARRAY_CONSTRAIN(SPLIT(E398,"".""), 1, COLUMNS(SPLIT(E398,"".""))-1)), E398&amp;"".""&amp;D399)),E398)"),"/.bhtvbj.smtrp.qcph")</f>
        <v>/.bhtvbj.smtrp.qcph</v>
      </c>
      <c r="F399" s="9">
        <f t="shared" si="1"/>
        <v>23729</v>
      </c>
      <c r="H399" s="9"/>
      <c r="I399" s="10"/>
      <c r="J399" s="10"/>
    </row>
    <row r="400">
      <c r="A400" s="7" t="s">
        <v>252</v>
      </c>
      <c r="B400" s="8">
        <f>IFERROR(__xludf.DUMMYFUNCTION("SPLIT(A400,"" "")"),115775.0)</f>
        <v>115775</v>
      </c>
      <c r="C400" s="8" t="str">
        <f>IFERROR(__xludf.DUMMYFUNCTION("""COMPUTED_VALUE"""),"wdcsgg.cjt")</f>
        <v>wdcsgg.cjt</v>
      </c>
      <c r="D400" s="9"/>
      <c r="E400" s="9" t="str">
        <f>IFERROR(__xludf.DUMMYFUNCTION("IF(C400=""cd"",IF(D400=""/"",""/"",IF(D400="".."",JOIN(""."", ARRAY_CONSTRAIN(SPLIT(E399,"".""), 1, COLUMNS(SPLIT(E399,"".""))-1)), E399&amp;"".""&amp;D400)),E399)"),"/.bhtvbj.smtrp.qcph")</f>
        <v>/.bhtvbj.smtrp.qcph</v>
      </c>
      <c r="F400" s="9">
        <f t="shared" si="1"/>
        <v>115775</v>
      </c>
      <c r="H400" s="9"/>
      <c r="I400" s="10"/>
      <c r="J400" s="10"/>
    </row>
    <row r="401">
      <c r="A401" s="7" t="s">
        <v>253</v>
      </c>
      <c r="B401" s="8" t="str">
        <f>IFERROR(__xludf.DUMMYFUNCTION("SPLIT(A401,"" "")"),"$")</f>
        <v>$</v>
      </c>
      <c r="C401" s="8" t="str">
        <f>IFERROR(__xludf.DUMMYFUNCTION("""COMPUTED_VALUE"""),"cd")</f>
        <v>cd</v>
      </c>
      <c r="D401" s="9" t="str">
        <f>IFERROR(__xludf.DUMMYFUNCTION("""COMPUTED_VALUE"""),"drdpdzj")</f>
        <v>drdpdzj</v>
      </c>
      <c r="E401" s="9" t="str">
        <f>IFERROR(__xludf.DUMMYFUNCTION("IF(C401=""cd"",IF(D401=""/"",""/"",IF(D401="".."",JOIN(""."", ARRAY_CONSTRAIN(SPLIT(E400,"".""), 1, COLUMNS(SPLIT(E400,"".""))-1)), E400&amp;"".""&amp;D401)),E400)"),"/.bhtvbj.smtrp.qcph.drdpdzj")</f>
        <v>/.bhtvbj.smtrp.qcph.drdpdzj</v>
      </c>
      <c r="F401" s="9">
        <f t="shared" si="1"/>
        <v>0</v>
      </c>
      <c r="H401" s="9"/>
      <c r="I401" s="10"/>
      <c r="J401" s="10"/>
    </row>
    <row r="402">
      <c r="A402" s="7" t="s">
        <v>9</v>
      </c>
      <c r="B402" s="8" t="str">
        <f>IFERROR(__xludf.DUMMYFUNCTION("SPLIT(A402,"" "")"),"$")</f>
        <v>$</v>
      </c>
      <c r="C402" s="8" t="str">
        <f>IFERROR(__xludf.DUMMYFUNCTION("""COMPUTED_VALUE"""),"ls")</f>
        <v>ls</v>
      </c>
      <c r="D402" s="9"/>
      <c r="E402" s="9" t="str">
        <f>IFERROR(__xludf.DUMMYFUNCTION("IF(C402=""cd"",IF(D402=""/"",""/"",IF(D402="".."",JOIN(""."", ARRAY_CONSTRAIN(SPLIT(E401,"".""), 1, COLUMNS(SPLIT(E401,"".""))-1)), E401&amp;"".""&amp;D402)),E401)"),"/.bhtvbj.smtrp.qcph.drdpdzj")</f>
        <v>/.bhtvbj.smtrp.qcph.drdpdzj</v>
      </c>
      <c r="F402" s="9">
        <f t="shared" si="1"/>
        <v>0</v>
      </c>
      <c r="H402" s="9"/>
      <c r="I402" s="10"/>
      <c r="J402" s="10"/>
    </row>
    <row r="403">
      <c r="A403" s="7" t="s">
        <v>254</v>
      </c>
      <c r="B403" s="8" t="str">
        <f>IFERROR(__xludf.DUMMYFUNCTION("SPLIT(A403,"" "")"),"dir")</f>
        <v>dir</v>
      </c>
      <c r="C403" s="8" t="str">
        <f>IFERROR(__xludf.DUMMYFUNCTION("""COMPUTED_VALUE"""),"ngwcr")</f>
        <v>ngwcr</v>
      </c>
      <c r="D403" s="9"/>
      <c r="E403" s="9" t="str">
        <f>IFERROR(__xludf.DUMMYFUNCTION("IF(C403=""cd"",IF(D403=""/"",""/"",IF(D403="".."",JOIN(""."", ARRAY_CONSTRAIN(SPLIT(E402,"".""), 1, COLUMNS(SPLIT(E402,"".""))-1)), E402&amp;"".""&amp;D403)),E402)"),"/.bhtvbj.smtrp.qcph.drdpdzj")</f>
        <v>/.bhtvbj.smtrp.qcph.drdpdzj</v>
      </c>
      <c r="F403" s="9">
        <f t="shared" si="1"/>
        <v>0</v>
      </c>
      <c r="H403" s="9"/>
      <c r="I403" s="10"/>
      <c r="J403" s="10"/>
    </row>
    <row r="404">
      <c r="A404" s="7" t="s">
        <v>255</v>
      </c>
      <c r="B404" s="8" t="str">
        <f>IFERROR(__xludf.DUMMYFUNCTION("SPLIT(A404,"" "")"),"dir")</f>
        <v>dir</v>
      </c>
      <c r="C404" s="8" t="str">
        <f>IFERROR(__xludf.DUMMYFUNCTION("""COMPUTED_VALUE"""),"pwffm")</f>
        <v>pwffm</v>
      </c>
      <c r="D404" s="9"/>
      <c r="E404" s="9" t="str">
        <f>IFERROR(__xludf.DUMMYFUNCTION("IF(C404=""cd"",IF(D404=""/"",""/"",IF(D404="".."",JOIN(""."", ARRAY_CONSTRAIN(SPLIT(E403,"".""), 1, COLUMNS(SPLIT(E403,"".""))-1)), E403&amp;"".""&amp;D404)),E403)"),"/.bhtvbj.smtrp.qcph.drdpdzj")</f>
        <v>/.bhtvbj.smtrp.qcph.drdpdzj</v>
      </c>
      <c r="F404" s="9">
        <f t="shared" si="1"/>
        <v>0</v>
      </c>
      <c r="H404" s="9"/>
      <c r="I404" s="10"/>
      <c r="J404" s="10"/>
    </row>
    <row r="405">
      <c r="A405" s="7" t="s">
        <v>256</v>
      </c>
      <c r="B405" s="8" t="str">
        <f>IFERROR(__xludf.DUMMYFUNCTION("SPLIT(A405,"" "")"),"dir")</f>
        <v>dir</v>
      </c>
      <c r="C405" s="8" t="str">
        <f>IFERROR(__xludf.DUMMYFUNCTION("""COMPUTED_VALUE"""),"vcclwq")</f>
        <v>vcclwq</v>
      </c>
      <c r="D405" s="9"/>
      <c r="E405" s="9" t="str">
        <f>IFERROR(__xludf.DUMMYFUNCTION("IF(C405=""cd"",IF(D405=""/"",""/"",IF(D405="".."",JOIN(""."", ARRAY_CONSTRAIN(SPLIT(E404,"".""), 1, COLUMNS(SPLIT(E404,"".""))-1)), E404&amp;"".""&amp;D405)),E404)"),"/.bhtvbj.smtrp.qcph.drdpdzj")</f>
        <v>/.bhtvbj.smtrp.qcph.drdpdzj</v>
      </c>
      <c r="F405" s="9">
        <f t="shared" si="1"/>
        <v>0</v>
      </c>
      <c r="H405" s="9"/>
      <c r="I405" s="10"/>
      <c r="J405" s="10"/>
    </row>
    <row r="406">
      <c r="A406" s="7" t="s">
        <v>257</v>
      </c>
      <c r="B406" s="8" t="str">
        <f>IFERROR(__xludf.DUMMYFUNCTION("SPLIT(A406,"" "")"),"$")</f>
        <v>$</v>
      </c>
      <c r="C406" s="8" t="str">
        <f>IFERROR(__xludf.DUMMYFUNCTION("""COMPUTED_VALUE"""),"cd")</f>
        <v>cd</v>
      </c>
      <c r="D406" s="9" t="str">
        <f>IFERROR(__xludf.DUMMYFUNCTION("""COMPUTED_VALUE"""),"ngwcr")</f>
        <v>ngwcr</v>
      </c>
      <c r="E406" s="9" t="str">
        <f>IFERROR(__xludf.DUMMYFUNCTION("IF(C406=""cd"",IF(D406=""/"",""/"",IF(D406="".."",JOIN(""."", ARRAY_CONSTRAIN(SPLIT(E405,"".""), 1, COLUMNS(SPLIT(E405,"".""))-1)), E405&amp;"".""&amp;D406)),E405)"),"/.bhtvbj.smtrp.qcph.drdpdzj.ngwcr")</f>
        <v>/.bhtvbj.smtrp.qcph.drdpdzj.ngwcr</v>
      </c>
      <c r="F406" s="9">
        <f t="shared" si="1"/>
        <v>0</v>
      </c>
      <c r="H406" s="9"/>
      <c r="I406" s="10"/>
      <c r="J406" s="10"/>
    </row>
    <row r="407">
      <c r="A407" s="7" t="s">
        <v>9</v>
      </c>
      <c r="B407" s="8" t="str">
        <f>IFERROR(__xludf.DUMMYFUNCTION("SPLIT(A407,"" "")"),"$")</f>
        <v>$</v>
      </c>
      <c r="C407" s="8" t="str">
        <f>IFERROR(__xludf.DUMMYFUNCTION("""COMPUTED_VALUE"""),"ls")</f>
        <v>ls</v>
      </c>
      <c r="D407" s="9"/>
      <c r="E407" s="9" t="str">
        <f>IFERROR(__xludf.DUMMYFUNCTION("IF(C407=""cd"",IF(D407=""/"",""/"",IF(D407="".."",JOIN(""."", ARRAY_CONSTRAIN(SPLIT(E406,"".""), 1, COLUMNS(SPLIT(E406,"".""))-1)), E406&amp;"".""&amp;D407)),E406)"),"/.bhtvbj.smtrp.qcph.drdpdzj.ngwcr")</f>
        <v>/.bhtvbj.smtrp.qcph.drdpdzj.ngwcr</v>
      </c>
      <c r="F407" s="9">
        <f t="shared" si="1"/>
        <v>0</v>
      </c>
      <c r="H407" s="9"/>
      <c r="I407" s="10"/>
      <c r="J407" s="10"/>
    </row>
    <row r="408">
      <c r="A408" s="7" t="s">
        <v>258</v>
      </c>
      <c r="B408" s="8">
        <f>IFERROR(__xludf.DUMMYFUNCTION("SPLIT(A408,"" "")"),76003.0)</f>
        <v>76003</v>
      </c>
      <c r="C408" s="8" t="str">
        <f>IFERROR(__xludf.DUMMYFUNCTION("""COMPUTED_VALUE"""),"rqjbn")</f>
        <v>rqjbn</v>
      </c>
      <c r="D408" s="9"/>
      <c r="E408" s="9" t="str">
        <f>IFERROR(__xludf.DUMMYFUNCTION("IF(C408=""cd"",IF(D408=""/"",""/"",IF(D408="".."",JOIN(""."", ARRAY_CONSTRAIN(SPLIT(E407,"".""), 1, COLUMNS(SPLIT(E407,"".""))-1)), E407&amp;"".""&amp;D408)),E407)"),"/.bhtvbj.smtrp.qcph.drdpdzj.ngwcr")</f>
        <v>/.bhtvbj.smtrp.qcph.drdpdzj.ngwcr</v>
      </c>
      <c r="F408" s="9">
        <f t="shared" si="1"/>
        <v>76003</v>
      </c>
      <c r="H408" s="9"/>
      <c r="I408" s="10"/>
      <c r="J408" s="10"/>
    </row>
    <row r="409">
      <c r="A409" s="7" t="s">
        <v>259</v>
      </c>
      <c r="B409" s="8">
        <f>IFERROR(__xludf.DUMMYFUNCTION("SPLIT(A409,"" "")"),84407.0)</f>
        <v>84407</v>
      </c>
      <c r="C409" s="8" t="str">
        <f>IFERROR(__xludf.DUMMYFUNCTION("""COMPUTED_VALUE"""),"vqqcvgts.vrc")</f>
        <v>vqqcvgts.vrc</v>
      </c>
      <c r="D409" s="9"/>
      <c r="E409" s="9" t="str">
        <f>IFERROR(__xludf.DUMMYFUNCTION("IF(C409=""cd"",IF(D409=""/"",""/"",IF(D409="".."",JOIN(""."", ARRAY_CONSTRAIN(SPLIT(E408,"".""), 1, COLUMNS(SPLIT(E408,"".""))-1)), E408&amp;"".""&amp;D409)),E408)"),"/.bhtvbj.smtrp.qcph.drdpdzj.ngwcr")</f>
        <v>/.bhtvbj.smtrp.qcph.drdpdzj.ngwcr</v>
      </c>
      <c r="F409" s="9">
        <f t="shared" si="1"/>
        <v>84407</v>
      </c>
      <c r="H409" s="9"/>
      <c r="I409" s="10"/>
      <c r="J409" s="10"/>
    </row>
    <row r="410">
      <c r="A410" s="7" t="s">
        <v>26</v>
      </c>
      <c r="B410" s="8" t="str">
        <f>IFERROR(__xludf.DUMMYFUNCTION("SPLIT(A410,"" "")"),"$")</f>
        <v>$</v>
      </c>
      <c r="C410" s="8" t="str">
        <f>IFERROR(__xludf.DUMMYFUNCTION("""COMPUTED_VALUE"""),"cd")</f>
        <v>cd</v>
      </c>
      <c r="D410" s="9" t="str">
        <f>IFERROR(__xludf.DUMMYFUNCTION("""COMPUTED_VALUE"""),"..")</f>
        <v>..</v>
      </c>
      <c r="E410" s="9" t="str">
        <f>IFERROR(__xludf.DUMMYFUNCTION("IF(C410=""cd"",IF(D410=""/"",""/"",IF(D410="".."",JOIN(""."", ARRAY_CONSTRAIN(SPLIT(E409,"".""), 1, COLUMNS(SPLIT(E409,"".""))-1)), E409&amp;"".""&amp;D410)),E409)"),"/.bhtvbj.smtrp.qcph.drdpdzj")</f>
        <v>/.bhtvbj.smtrp.qcph.drdpdzj</v>
      </c>
      <c r="F410" s="9">
        <f t="shared" si="1"/>
        <v>0</v>
      </c>
      <c r="H410" s="9"/>
      <c r="I410" s="10"/>
      <c r="J410" s="10"/>
    </row>
    <row r="411">
      <c r="A411" s="7" t="s">
        <v>260</v>
      </c>
      <c r="B411" s="8" t="str">
        <f>IFERROR(__xludf.DUMMYFUNCTION("SPLIT(A411,"" "")"),"$")</f>
        <v>$</v>
      </c>
      <c r="C411" s="8" t="str">
        <f>IFERROR(__xludf.DUMMYFUNCTION("""COMPUTED_VALUE"""),"cd")</f>
        <v>cd</v>
      </c>
      <c r="D411" s="9" t="str">
        <f>IFERROR(__xludf.DUMMYFUNCTION("""COMPUTED_VALUE"""),"pwffm")</f>
        <v>pwffm</v>
      </c>
      <c r="E411" s="9" t="str">
        <f>IFERROR(__xludf.DUMMYFUNCTION("IF(C411=""cd"",IF(D411=""/"",""/"",IF(D411="".."",JOIN(""."", ARRAY_CONSTRAIN(SPLIT(E410,"".""), 1, COLUMNS(SPLIT(E410,"".""))-1)), E410&amp;"".""&amp;D411)),E410)"),"/.bhtvbj.smtrp.qcph.drdpdzj.pwffm")</f>
        <v>/.bhtvbj.smtrp.qcph.drdpdzj.pwffm</v>
      </c>
      <c r="F411" s="9">
        <f t="shared" si="1"/>
        <v>0</v>
      </c>
      <c r="H411" s="9"/>
      <c r="I411" s="10"/>
      <c r="J411" s="10"/>
    </row>
    <row r="412">
      <c r="A412" s="7" t="s">
        <v>9</v>
      </c>
      <c r="B412" s="8" t="str">
        <f>IFERROR(__xludf.DUMMYFUNCTION("SPLIT(A412,"" "")"),"$")</f>
        <v>$</v>
      </c>
      <c r="C412" s="8" t="str">
        <f>IFERROR(__xludf.DUMMYFUNCTION("""COMPUTED_VALUE"""),"ls")</f>
        <v>ls</v>
      </c>
      <c r="D412" s="9"/>
      <c r="E412" s="9" t="str">
        <f>IFERROR(__xludf.DUMMYFUNCTION("IF(C412=""cd"",IF(D412=""/"",""/"",IF(D412="".."",JOIN(""."", ARRAY_CONSTRAIN(SPLIT(E411,"".""), 1, COLUMNS(SPLIT(E411,"".""))-1)), E411&amp;"".""&amp;D412)),E411)"),"/.bhtvbj.smtrp.qcph.drdpdzj.pwffm")</f>
        <v>/.bhtvbj.smtrp.qcph.drdpdzj.pwffm</v>
      </c>
      <c r="F412" s="9">
        <f t="shared" si="1"/>
        <v>0</v>
      </c>
      <c r="H412" s="9"/>
      <c r="I412" s="10"/>
      <c r="J412" s="10"/>
    </row>
    <row r="413">
      <c r="A413" s="7" t="s">
        <v>261</v>
      </c>
      <c r="B413" s="8">
        <f>IFERROR(__xludf.DUMMYFUNCTION("SPLIT(A413,"" "")"),284565.0)</f>
        <v>284565</v>
      </c>
      <c r="C413" s="8" t="str">
        <f>IFERROR(__xludf.DUMMYFUNCTION("""COMPUTED_VALUE"""),"rzdjrmn.jdz")</f>
        <v>rzdjrmn.jdz</v>
      </c>
      <c r="D413" s="9"/>
      <c r="E413" s="9" t="str">
        <f>IFERROR(__xludf.DUMMYFUNCTION("IF(C413=""cd"",IF(D413=""/"",""/"",IF(D413="".."",JOIN(""."", ARRAY_CONSTRAIN(SPLIT(E412,"".""), 1, COLUMNS(SPLIT(E412,"".""))-1)), E412&amp;"".""&amp;D413)),E412)"),"/.bhtvbj.smtrp.qcph.drdpdzj.pwffm")</f>
        <v>/.bhtvbj.smtrp.qcph.drdpdzj.pwffm</v>
      </c>
      <c r="F413" s="9">
        <f t="shared" si="1"/>
        <v>284565</v>
      </c>
      <c r="H413" s="9"/>
      <c r="I413" s="10"/>
      <c r="J413" s="10"/>
    </row>
    <row r="414">
      <c r="A414" s="7" t="s">
        <v>26</v>
      </c>
      <c r="B414" s="8" t="str">
        <f>IFERROR(__xludf.DUMMYFUNCTION("SPLIT(A414,"" "")"),"$")</f>
        <v>$</v>
      </c>
      <c r="C414" s="8" t="str">
        <f>IFERROR(__xludf.DUMMYFUNCTION("""COMPUTED_VALUE"""),"cd")</f>
        <v>cd</v>
      </c>
      <c r="D414" s="9" t="str">
        <f>IFERROR(__xludf.DUMMYFUNCTION("""COMPUTED_VALUE"""),"..")</f>
        <v>..</v>
      </c>
      <c r="E414" s="9" t="str">
        <f>IFERROR(__xludf.DUMMYFUNCTION("IF(C414=""cd"",IF(D414=""/"",""/"",IF(D414="".."",JOIN(""."", ARRAY_CONSTRAIN(SPLIT(E413,"".""), 1, COLUMNS(SPLIT(E413,"".""))-1)), E413&amp;"".""&amp;D414)),E413)"),"/.bhtvbj.smtrp.qcph.drdpdzj")</f>
        <v>/.bhtvbj.smtrp.qcph.drdpdzj</v>
      </c>
      <c r="F414" s="9">
        <f t="shared" si="1"/>
        <v>0</v>
      </c>
      <c r="H414" s="9"/>
      <c r="I414" s="10"/>
      <c r="J414" s="10"/>
    </row>
    <row r="415">
      <c r="A415" s="7" t="s">
        <v>262</v>
      </c>
      <c r="B415" s="8" t="str">
        <f>IFERROR(__xludf.DUMMYFUNCTION("SPLIT(A415,"" "")"),"$")</f>
        <v>$</v>
      </c>
      <c r="C415" s="8" t="str">
        <f>IFERROR(__xludf.DUMMYFUNCTION("""COMPUTED_VALUE"""),"cd")</f>
        <v>cd</v>
      </c>
      <c r="D415" s="9" t="str">
        <f>IFERROR(__xludf.DUMMYFUNCTION("""COMPUTED_VALUE"""),"vcclwq")</f>
        <v>vcclwq</v>
      </c>
      <c r="E415" s="9" t="str">
        <f>IFERROR(__xludf.DUMMYFUNCTION("IF(C415=""cd"",IF(D415=""/"",""/"",IF(D415="".."",JOIN(""."", ARRAY_CONSTRAIN(SPLIT(E414,"".""), 1, COLUMNS(SPLIT(E414,"".""))-1)), E414&amp;"".""&amp;D415)),E414)"),"/.bhtvbj.smtrp.qcph.drdpdzj.vcclwq")</f>
        <v>/.bhtvbj.smtrp.qcph.drdpdzj.vcclwq</v>
      </c>
      <c r="F415" s="9">
        <f t="shared" si="1"/>
        <v>0</v>
      </c>
      <c r="H415" s="9"/>
      <c r="I415" s="10"/>
      <c r="J415" s="10"/>
    </row>
    <row r="416">
      <c r="A416" s="7" t="s">
        <v>9</v>
      </c>
      <c r="B416" s="8" t="str">
        <f>IFERROR(__xludf.DUMMYFUNCTION("SPLIT(A416,"" "")"),"$")</f>
        <v>$</v>
      </c>
      <c r="C416" s="8" t="str">
        <f>IFERROR(__xludf.DUMMYFUNCTION("""COMPUTED_VALUE"""),"ls")</f>
        <v>ls</v>
      </c>
      <c r="D416" s="9"/>
      <c r="E416" s="9" t="str">
        <f>IFERROR(__xludf.DUMMYFUNCTION("IF(C416=""cd"",IF(D416=""/"",""/"",IF(D416="".."",JOIN(""."", ARRAY_CONSTRAIN(SPLIT(E415,"".""), 1, COLUMNS(SPLIT(E415,"".""))-1)), E415&amp;"".""&amp;D416)),E415)"),"/.bhtvbj.smtrp.qcph.drdpdzj.vcclwq")</f>
        <v>/.bhtvbj.smtrp.qcph.drdpdzj.vcclwq</v>
      </c>
      <c r="F416" s="9">
        <f t="shared" si="1"/>
        <v>0</v>
      </c>
      <c r="H416" s="9"/>
      <c r="I416" s="10"/>
      <c r="J416" s="10"/>
    </row>
    <row r="417">
      <c r="A417" s="7" t="s">
        <v>263</v>
      </c>
      <c r="B417" s="8">
        <f>IFERROR(__xludf.DUMMYFUNCTION("SPLIT(A417,"" "")"),137044.0)</f>
        <v>137044</v>
      </c>
      <c r="C417" s="8" t="str">
        <f>IFERROR(__xludf.DUMMYFUNCTION("""COMPUTED_VALUE"""),"czvcf.qll")</f>
        <v>czvcf.qll</v>
      </c>
      <c r="D417" s="9"/>
      <c r="E417" s="9" t="str">
        <f>IFERROR(__xludf.DUMMYFUNCTION("IF(C417=""cd"",IF(D417=""/"",""/"",IF(D417="".."",JOIN(""."", ARRAY_CONSTRAIN(SPLIT(E416,"".""), 1, COLUMNS(SPLIT(E416,"".""))-1)), E416&amp;"".""&amp;D417)),E416)"),"/.bhtvbj.smtrp.qcph.drdpdzj.vcclwq")</f>
        <v>/.bhtvbj.smtrp.qcph.drdpdzj.vcclwq</v>
      </c>
      <c r="F417" s="9">
        <f t="shared" si="1"/>
        <v>137044</v>
      </c>
      <c r="H417" s="9"/>
      <c r="I417" s="10"/>
      <c r="J417" s="10"/>
    </row>
    <row r="418">
      <c r="A418" s="7" t="s">
        <v>264</v>
      </c>
      <c r="B418" s="8">
        <f>IFERROR(__xludf.DUMMYFUNCTION("SPLIT(A418,"" "")"),3433.0)</f>
        <v>3433</v>
      </c>
      <c r="C418" s="8" t="str">
        <f>IFERROR(__xludf.DUMMYFUNCTION("""COMPUTED_VALUE"""),"nwqgchw")</f>
        <v>nwqgchw</v>
      </c>
      <c r="D418" s="9"/>
      <c r="E418" s="9" t="str">
        <f>IFERROR(__xludf.DUMMYFUNCTION("IF(C418=""cd"",IF(D418=""/"",""/"",IF(D418="".."",JOIN(""."", ARRAY_CONSTRAIN(SPLIT(E417,"".""), 1, COLUMNS(SPLIT(E417,"".""))-1)), E417&amp;"".""&amp;D418)),E417)"),"/.bhtvbj.smtrp.qcph.drdpdzj.vcclwq")</f>
        <v>/.bhtvbj.smtrp.qcph.drdpdzj.vcclwq</v>
      </c>
      <c r="F418" s="9">
        <f t="shared" si="1"/>
        <v>3433</v>
      </c>
      <c r="H418" s="9"/>
      <c r="I418" s="10"/>
      <c r="J418" s="10"/>
    </row>
    <row r="419">
      <c r="A419" s="7" t="s">
        <v>265</v>
      </c>
      <c r="B419" s="8">
        <f>IFERROR(__xludf.DUMMYFUNCTION("SPLIT(A419,"" "")"),18027.0)</f>
        <v>18027</v>
      </c>
      <c r="C419" s="8" t="str">
        <f>IFERROR(__xludf.DUMMYFUNCTION("""COMPUTED_VALUE"""),"vqqcvgts.vrc")</f>
        <v>vqqcvgts.vrc</v>
      </c>
      <c r="D419" s="9"/>
      <c r="E419" s="9" t="str">
        <f>IFERROR(__xludf.DUMMYFUNCTION("IF(C419=""cd"",IF(D419=""/"",""/"",IF(D419="".."",JOIN(""."", ARRAY_CONSTRAIN(SPLIT(E418,"".""), 1, COLUMNS(SPLIT(E418,"".""))-1)), E418&amp;"".""&amp;D419)),E418)"),"/.bhtvbj.smtrp.qcph.drdpdzj.vcclwq")</f>
        <v>/.bhtvbj.smtrp.qcph.drdpdzj.vcclwq</v>
      </c>
      <c r="F419" s="9">
        <f t="shared" si="1"/>
        <v>18027</v>
      </c>
      <c r="H419" s="9"/>
      <c r="I419" s="10"/>
      <c r="J419" s="10"/>
    </row>
    <row r="420">
      <c r="A420" s="7" t="s">
        <v>26</v>
      </c>
      <c r="B420" s="8" t="str">
        <f>IFERROR(__xludf.DUMMYFUNCTION("SPLIT(A420,"" "")"),"$")</f>
        <v>$</v>
      </c>
      <c r="C420" s="8" t="str">
        <f>IFERROR(__xludf.DUMMYFUNCTION("""COMPUTED_VALUE"""),"cd")</f>
        <v>cd</v>
      </c>
      <c r="D420" s="9" t="str">
        <f>IFERROR(__xludf.DUMMYFUNCTION("""COMPUTED_VALUE"""),"..")</f>
        <v>..</v>
      </c>
      <c r="E420" s="9" t="str">
        <f>IFERROR(__xludf.DUMMYFUNCTION("IF(C420=""cd"",IF(D420=""/"",""/"",IF(D420="".."",JOIN(""."", ARRAY_CONSTRAIN(SPLIT(E419,"".""), 1, COLUMNS(SPLIT(E419,"".""))-1)), E419&amp;"".""&amp;D420)),E419)"),"/.bhtvbj.smtrp.qcph.drdpdzj")</f>
        <v>/.bhtvbj.smtrp.qcph.drdpdzj</v>
      </c>
      <c r="F420" s="9">
        <f t="shared" si="1"/>
        <v>0</v>
      </c>
      <c r="H420" s="9"/>
      <c r="I420" s="10"/>
      <c r="J420" s="10"/>
    </row>
    <row r="421">
      <c r="A421" s="7" t="s">
        <v>26</v>
      </c>
      <c r="B421" s="8" t="str">
        <f>IFERROR(__xludf.DUMMYFUNCTION("SPLIT(A421,"" "")"),"$")</f>
        <v>$</v>
      </c>
      <c r="C421" s="8" t="str">
        <f>IFERROR(__xludf.DUMMYFUNCTION("""COMPUTED_VALUE"""),"cd")</f>
        <v>cd</v>
      </c>
      <c r="D421" s="9" t="str">
        <f>IFERROR(__xludf.DUMMYFUNCTION("""COMPUTED_VALUE"""),"..")</f>
        <v>..</v>
      </c>
      <c r="E421" s="9" t="str">
        <f>IFERROR(__xludf.DUMMYFUNCTION("IF(C421=""cd"",IF(D421=""/"",""/"",IF(D421="".."",JOIN(""."", ARRAY_CONSTRAIN(SPLIT(E420,"".""), 1, COLUMNS(SPLIT(E420,"".""))-1)), E420&amp;"".""&amp;D421)),E420)"),"/.bhtvbj.smtrp.qcph")</f>
        <v>/.bhtvbj.smtrp.qcph</v>
      </c>
      <c r="F421" s="9">
        <f t="shared" si="1"/>
        <v>0</v>
      </c>
      <c r="H421" s="9"/>
      <c r="I421" s="10"/>
      <c r="J421" s="10"/>
    </row>
    <row r="422">
      <c r="A422" s="7" t="s">
        <v>141</v>
      </c>
      <c r="B422" s="8" t="str">
        <f>IFERROR(__xludf.DUMMYFUNCTION("SPLIT(A422,"" "")"),"$")</f>
        <v>$</v>
      </c>
      <c r="C422" s="8" t="str">
        <f>IFERROR(__xludf.DUMMYFUNCTION("""COMPUTED_VALUE"""),"cd")</f>
        <v>cd</v>
      </c>
      <c r="D422" s="9" t="str">
        <f>IFERROR(__xludf.DUMMYFUNCTION("""COMPUTED_VALUE"""),"jrvt")</f>
        <v>jrvt</v>
      </c>
      <c r="E422" s="9" t="str">
        <f>IFERROR(__xludf.DUMMYFUNCTION("IF(C422=""cd"",IF(D422=""/"",""/"",IF(D422="".."",JOIN(""."", ARRAY_CONSTRAIN(SPLIT(E421,"".""), 1, COLUMNS(SPLIT(E421,"".""))-1)), E421&amp;"".""&amp;D422)),E421)"),"/.bhtvbj.smtrp.qcph.jrvt")</f>
        <v>/.bhtvbj.smtrp.qcph.jrvt</v>
      </c>
      <c r="F422" s="9">
        <f t="shared" si="1"/>
        <v>0</v>
      </c>
      <c r="H422" s="9"/>
      <c r="I422" s="10"/>
      <c r="J422" s="10"/>
    </row>
    <row r="423">
      <c r="A423" s="7" t="s">
        <v>9</v>
      </c>
      <c r="B423" s="8" t="str">
        <f>IFERROR(__xludf.DUMMYFUNCTION("SPLIT(A423,"" "")"),"$")</f>
        <v>$</v>
      </c>
      <c r="C423" s="8" t="str">
        <f>IFERROR(__xludf.DUMMYFUNCTION("""COMPUTED_VALUE"""),"ls")</f>
        <v>ls</v>
      </c>
      <c r="D423" s="9"/>
      <c r="E423" s="9" t="str">
        <f>IFERROR(__xludf.DUMMYFUNCTION("IF(C423=""cd"",IF(D423=""/"",""/"",IF(D423="".."",JOIN(""."", ARRAY_CONSTRAIN(SPLIT(E422,"".""), 1, COLUMNS(SPLIT(E422,"".""))-1)), E422&amp;"".""&amp;D423)),E422)"),"/.bhtvbj.smtrp.qcph.jrvt")</f>
        <v>/.bhtvbj.smtrp.qcph.jrvt</v>
      </c>
      <c r="F423" s="9">
        <f t="shared" si="1"/>
        <v>0</v>
      </c>
      <c r="H423" s="9"/>
      <c r="I423" s="10"/>
      <c r="J423" s="10"/>
    </row>
    <row r="424">
      <c r="A424" s="7" t="s">
        <v>266</v>
      </c>
      <c r="B424" s="8">
        <f>IFERROR(__xludf.DUMMYFUNCTION("SPLIT(A424,"" "")"),57605.0)</f>
        <v>57605</v>
      </c>
      <c r="C424" s="8" t="str">
        <f>IFERROR(__xludf.DUMMYFUNCTION("""COMPUTED_VALUE"""),"vljs")</f>
        <v>vljs</v>
      </c>
      <c r="D424" s="9"/>
      <c r="E424" s="9" t="str">
        <f>IFERROR(__xludf.DUMMYFUNCTION("IF(C424=""cd"",IF(D424=""/"",""/"",IF(D424="".."",JOIN(""."", ARRAY_CONSTRAIN(SPLIT(E423,"".""), 1, COLUMNS(SPLIT(E423,"".""))-1)), E423&amp;"".""&amp;D424)),E423)"),"/.bhtvbj.smtrp.qcph.jrvt")</f>
        <v>/.bhtvbj.smtrp.qcph.jrvt</v>
      </c>
      <c r="F424" s="9">
        <f t="shared" si="1"/>
        <v>57605</v>
      </c>
      <c r="H424" s="9"/>
      <c r="I424" s="10"/>
      <c r="J424" s="10"/>
    </row>
    <row r="425">
      <c r="A425" s="7" t="s">
        <v>26</v>
      </c>
      <c r="B425" s="8" t="str">
        <f>IFERROR(__xludf.DUMMYFUNCTION("SPLIT(A425,"" "")"),"$")</f>
        <v>$</v>
      </c>
      <c r="C425" s="8" t="str">
        <f>IFERROR(__xludf.DUMMYFUNCTION("""COMPUTED_VALUE"""),"cd")</f>
        <v>cd</v>
      </c>
      <c r="D425" s="9" t="str">
        <f>IFERROR(__xludf.DUMMYFUNCTION("""COMPUTED_VALUE"""),"..")</f>
        <v>..</v>
      </c>
      <c r="E425" s="9" t="str">
        <f>IFERROR(__xludf.DUMMYFUNCTION("IF(C425=""cd"",IF(D425=""/"",""/"",IF(D425="".."",JOIN(""."", ARRAY_CONSTRAIN(SPLIT(E424,"".""), 1, COLUMNS(SPLIT(E424,"".""))-1)), E424&amp;"".""&amp;D425)),E424)"),"/.bhtvbj.smtrp.qcph")</f>
        <v>/.bhtvbj.smtrp.qcph</v>
      </c>
      <c r="F425" s="9">
        <f t="shared" si="1"/>
        <v>0</v>
      </c>
      <c r="H425" s="9"/>
      <c r="I425" s="10"/>
      <c r="J425" s="10"/>
    </row>
    <row r="426">
      <c r="A426" s="7" t="s">
        <v>267</v>
      </c>
      <c r="B426" s="8" t="str">
        <f>IFERROR(__xludf.DUMMYFUNCTION("SPLIT(A426,"" "")"),"$")</f>
        <v>$</v>
      </c>
      <c r="C426" s="8" t="str">
        <f>IFERROR(__xludf.DUMMYFUNCTION("""COMPUTED_VALUE"""),"cd")</f>
        <v>cd</v>
      </c>
      <c r="D426" s="9" t="str">
        <f>IFERROR(__xludf.DUMMYFUNCTION("""COMPUTED_VALUE"""),"ngmqbc")</f>
        <v>ngmqbc</v>
      </c>
      <c r="E426" s="9" t="str">
        <f>IFERROR(__xludf.DUMMYFUNCTION("IF(C426=""cd"",IF(D426=""/"",""/"",IF(D426="".."",JOIN(""."", ARRAY_CONSTRAIN(SPLIT(E425,"".""), 1, COLUMNS(SPLIT(E425,"".""))-1)), E425&amp;"".""&amp;D426)),E425)"),"/.bhtvbj.smtrp.qcph.ngmqbc")</f>
        <v>/.bhtvbj.smtrp.qcph.ngmqbc</v>
      </c>
      <c r="F426" s="9">
        <f t="shared" si="1"/>
        <v>0</v>
      </c>
      <c r="H426" s="9"/>
      <c r="I426" s="10"/>
      <c r="J426" s="10"/>
    </row>
    <row r="427">
      <c r="A427" s="7" t="s">
        <v>9</v>
      </c>
      <c r="B427" s="8" t="str">
        <f>IFERROR(__xludf.DUMMYFUNCTION("SPLIT(A427,"" "")"),"$")</f>
        <v>$</v>
      </c>
      <c r="C427" s="8" t="str">
        <f>IFERROR(__xludf.DUMMYFUNCTION("""COMPUTED_VALUE"""),"ls")</f>
        <v>ls</v>
      </c>
      <c r="D427" s="9"/>
      <c r="E427" s="9" t="str">
        <f>IFERROR(__xludf.DUMMYFUNCTION("IF(C427=""cd"",IF(D427=""/"",""/"",IF(D427="".."",JOIN(""."", ARRAY_CONSTRAIN(SPLIT(E426,"".""), 1, COLUMNS(SPLIT(E426,"".""))-1)), E426&amp;"".""&amp;D427)),E426)"),"/.bhtvbj.smtrp.qcph.ngmqbc")</f>
        <v>/.bhtvbj.smtrp.qcph.ngmqbc</v>
      </c>
      <c r="F427" s="9">
        <f t="shared" si="1"/>
        <v>0</v>
      </c>
      <c r="H427" s="9"/>
      <c r="I427" s="10"/>
      <c r="J427" s="10"/>
    </row>
    <row r="428">
      <c r="A428" s="7" t="s">
        <v>268</v>
      </c>
      <c r="B428" s="8">
        <f>IFERROR(__xludf.DUMMYFUNCTION("SPLIT(A428,"" "")"),217554.0)</f>
        <v>217554</v>
      </c>
      <c r="C428" s="8" t="str">
        <f>IFERROR(__xludf.DUMMYFUNCTION("""COMPUTED_VALUE"""),"btmz")</f>
        <v>btmz</v>
      </c>
      <c r="D428" s="9"/>
      <c r="E428" s="9" t="str">
        <f>IFERROR(__xludf.DUMMYFUNCTION("IF(C428=""cd"",IF(D428=""/"",""/"",IF(D428="".."",JOIN(""."", ARRAY_CONSTRAIN(SPLIT(E427,"".""), 1, COLUMNS(SPLIT(E427,"".""))-1)), E427&amp;"".""&amp;D428)),E427)"),"/.bhtvbj.smtrp.qcph.ngmqbc")</f>
        <v>/.bhtvbj.smtrp.qcph.ngmqbc</v>
      </c>
      <c r="F428" s="9">
        <f t="shared" si="1"/>
        <v>217554</v>
      </c>
      <c r="H428" s="9"/>
      <c r="I428" s="10"/>
      <c r="J428" s="10"/>
    </row>
    <row r="429">
      <c r="A429" s="7" t="s">
        <v>269</v>
      </c>
      <c r="B429" s="8">
        <f>IFERROR(__xludf.DUMMYFUNCTION("SPLIT(A429,"" "")"),96485.0)</f>
        <v>96485</v>
      </c>
      <c r="C429" s="8" t="str">
        <f>IFERROR(__xludf.DUMMYFUNCTION("""COMPUTED_VALUE"""),"lhfsc.lrh")</f>
        <v>lhfsc.lrh</v>
      </c>
      <c r="D429" s="9"/>
      <c r="E429" s="9" t="str">
        <f>IFERROR(__xludf.DUMMYFUNCTION("IF(C429=""cd"",IF(D429=""/"",""/"",IF(D429="".."",JOIN(""."", ARRAY_CONSTRAIN(SPLIT(E428,"".""), 1, COLUMNS(SPLIT(E428,"".""))-1)), E428&amp;"".""&amp;D429)),E428)"),"/.bhtvbj.smtrp.qcph.ngmqbc")</f>
        <v>/.bhtvbj.smtrp.qcph.ngmqbc</v>
      </c>
      <c r="F429" s="9">
        <f t="shared" si="1"/>
        <v>96485</v>
      </c>
      <c r="H429" s="9"/>
      <c r="I429" s="10"/>
      <c r="J429" s="10"/>
    </row>
    <row r="430">
      <c r="A430" s="7" t="s">
        <v>270</v>
      </c>
      <c r="B430" s="8" t="str">
        <f>IFERROR(__xludf.DUMMYFUNCTION("SPLIT(A430,"" "")"),"dir")</f>
        <v>dir</v>
      </c>
      <c r="C430" s="8" t="str">
        <f>IFERROR(__xludf.DUMMYFUNCTION("""COMPUTED_VALUE"""),"lpcr")</f>
        <v>lpcr</v>
      </c>
      <c r="D430" s="9"/>
      <c r="E430" s="9" t="str">
        <f>IFERROR(__xludf.DUMMYFUNCTION("IF(C430=""cd"",IF(D430=""/"",""/"",IF(D430="".."",JOIN(""."", ARRAY_CONSTRAIN(SPLIT(E429,"".""), 1, COLUMNS(SPLIT(E429,"".""))-1)), E429&amp;"".""&amp;D430)),E429)"),"/.bhtvbj.smtrp.qcph.ngmqbc")</f>
        <v>/.bhtvbj.smtrp.qcph.ngmqbc</v>
      </c>
      <c r="F430" s="9">
        <f t="shared" si="1"/>
        <v>0</v>
      </c>
      <c r="H430" s="9"/>
      <c r="I430" s="10"/>
      <c r="J430" s="10"/>
    </row>
    <row r="431">
      <c r="A431" s="7" t="s">
        <v>271</v>
      </c>
      <c r="B431" s="8" t="str">
        <f>IFERROR(__xludf.DUMMYFUNCTION("SPLIT(A431,"" "")"),"dir")</f>
        <v>dir</v>
      </c>
      <c r="C431" s="8" t="str">
        <f>IFERROR(__xludf.DUMMYFUNCTION("""COMPUTED_VALUE"""),"sltwgmjv")</f>
        <v>sltwgmjv</v>
      </c>
      <c r="D431" s="9"/>
      <c r="E431" s="9" t="str">
        <f>IFERROR(__xludf.DUMMYFUNCTION("IF(C431=""cd"",IF(D431=""/"",""/"",IF(D431="".."",JOIN(""."", ARRAY_CONSTRAIN(SPLIT(E430,"".""), 1, COLUMNS(SPLIT(E430,"".""))-1)), E430&amp;"".""&amp;D431)),E430)"),"/.bhtvbj.smtrp.qcph.ngmqbc")</f>
        <v>/.bhtvbj.smtrp.qcph.ngmqbc</v>
      </c>
      <c r="F431" s="9">
        <f t="shared" si="1"/>
        <v>0</v>
      </c>
      <c r="H431" s="9"/>
      <c r="I431" s="10"/>
      <c r="J431" s="10"/>
    </row>
    <row r="432">
      <c r="A432" s="7" t="s">
        <v>272</v>
      </c>
      <c r="B432" s="8" t="str">
        <f>IFERROR(__xludf.DUMMYFUNCTION("SPLIT(A432,"" "")"),"dir")</f>
        <v>dir</v>
      </c>
      <c r="C432" s="8" t="str">
        <f>IFERROR(__xludf.DUMMYFUNCTION("""COMPUTED_VALUE"""),"snll")</f>
        <v>snll</v>
      </c>
      <c r="D432" s="9"/>
      <c r="E432" s="9" t="str">
        <f>IFERROR(__xludf.DUMMYFUNCTION("IF(C432=""cd"",IF(D432=""/"",""/"",IF(D432="".."",JOIN(""."", ARRAY_CONSTRAIN(SPLIT(E431,"".""), 1, COLUMNS(SPLIT(E431,"".""))-1)), E431&amp;"".""&amp;D432)),E431)"),"/.bhtvbj.smtrp.qcph.ngmqbc")</f>
        <v>/.bhtvbj.smtrp.qcph.ngmqbc</v>
      </c>
      <c r="F432" s="9">
        <f t="shared" si="1"/>
        <v>0</v>
      </c>
      <c r="H432" s="9"/>
      <c r="I432" s="10"/>
      <c r="J432" s="10"/>
    </row>
    <row r="433">
      <c r="A433" s="7" t="s">
        <v>273</v>
      </c>
      <c r="B433" s="8" t="str">
        <f>IFERROR(__xludf.DUMMYFUNCTION("SPLIT(A433,"" "")"),"dir")</f>
        <v>dir</v>
      </c>
      <c r="C433" s="8" t="str">
        <f>IFERROR(__xludf.DUMMYFUNCTION("""COMPUTED_VALUE"""),"tsq")</f>
        <v>tsq</v>
      </c>
      <c r="D433" s="9"/>
      <c r="E433" s="9" t="str">
        <f>IFERROR(__xludf.DUMMYFUNCTION("IF(C433=""cd"",IF(D433=""/"",""/"",IF(D433="".."",JOIN(""."", ARRAY_CONSTRAIN(SPLIT(E432,"".""), 1, COLUMNS(SPLIT(E432,"".""))-1)), E432&amp;"".""&amp;D433)),E432)"),"/.bhtvbj.smtrp.qcph.ngmqbc")</f>
        <v>/.bhtvbj.smtrp.qcph.ngmqbc</v>
      </c>
      <c r="F433" s="9">
        <f t="shared" si="1"/>
        <v>0</v>
      </c>
      <c r="H433" s="9"/>
      <c r="I433" s="10"/>
      <c r="J433" s="10"/>
    </row>
    <row r="434">
      <c r="A434" s="7" t="s">
        <v>274</v>
      </c>
      <c r="B434" s="8">
        <f>IFERROR(__xludf.DUMMYFUNCTION("SPLIT(A434,"" "")"),218323.0)</f>
        <v>218323</v>
      </c>
      <c r="C434" s="8" t="str">
        <f>IFERROR(__xludf.DUMMYFUNCTION("""COMPUTED_VALUE"""),"vqqcvgts.vrc")</f>
        <v>vqqcvgts.vrc</v>
      </c>
      <c r="D434" s="9"/>
      <c r="E434" s="9" t="str">
        <f>IFERROR(__xludf.DUMMYFUNCTION("IF(C434=""cd"",IF(D434=""/"",""/"",IF(D434="".."",JOIN(""."", ARRAY_CONSTRAIN(SPLIT(E433,"".""), 1, COLUMNS(SPLIT(E433,"".""))-1)), E433&amp;"".""&amp;D434)),E433)"),"/.bhtvbj.smtrp.qcph.ngmqbc")</f>
        <v>/.bhtvbj.smtrp.qcph.ngmqbc</v>
      </c>
      <c r="F434" s="9">
        <f t="shared" si="1"/>
        <v>218323</v>
      </c>
      <c r="H434" s="9"/>
      <c r="I434" s="10"/>
      <c r="J434" s="10"/>
    </row>
    <row r="435">
      <c r="A435" s="7" t="s">
        <v>275</v>
      </c>
      <c r="B435" s="8">
        <f>IFERROR(__xludf.DUMMYFUNCTION("SPLIT(A435,"" "")"),150009.0)</f>
        <v>150009</v>
      </c>
      <c r="C435" s="8" t="str">
        <f>IFERROR(__xludf.DUMMYFUNCTION("""COMPUTED_VALUE"""),"wdcsgg.cjt")</f>
        <v>wdcsgg.cjt</v>
      </c>
      <c r="D435" s="9"/>
      <c r="E435" s="9" t="str">
        <f>IFERROR(__xludf.DUMMYFUNCTION("IF(C435=""cd"",IF(D435=""/"",""/"",IF(D435="".."",JOIN(""."", ARRAY_CONSTRAIN(SPLIT(E434,"".""), 1, COLUMNS(SPLIT(E434,"".""))-1)), E434&amp;"".""&amp;D435)),E434)"),"/.bhtvbj.smtrp.qcph.ngmqbc")</f>
        <v>/.bhtvbj.smtrp.qcph.ngmqbc</v>
      </c>
      <c r="F435" s="9">
        <f t="shared" si="1"/>
        <v>150009</v>
      </c>
      <c r="H435" s="9"/>
      <c r="I435" s="10"/>
      <c r="J435" s="10"/>
    </row>
    <row r="436">
      <c r="A436" s="7" t="s">
        <v>276</v>
      </c>
      <c r="B436" s="8" t="str">
        <f>IFERROR(__xludf.DUMMYFUNCTION("SPLIT(A436,"" "")"),"$")</f>
        <v>$</v>
      </c>
      <c r="C436" s="8" t="str">
        <f>IFERROR(__xludf.DUMMYFUNCTION("""COMPUTED_VALUE"""),"cd")</f>
        <v>cd</v>
      </c>
      <c r="D436" s="9" t="str">
        <f>IFERROR(__xludf.DUMMYFUNCTION("""COMPUTED_VALUE"""),"lpcr")</f>
        <v>lpcr</v>
      </c>
      <c r="E436" s="9" t="str">
        <f>IFERROR(__xludf.DUMMYFUNCTION("IF(C436=""cd"",IF(D436=""/"",""/"",IF(D436="".."",JOIN(""."", ARRAY_CONSTRAIN(SPLIT(E435,"".""), 1, COLUMNS(SPLIT(E435,"".""))-1)), E435&amp;"".""&amp;D436)),E435)"),"/.bhtvbj.smtrp.qcph.ngmqbc.lpcr")</f>
        <v>/.bhtvbj.smtrp.qcph.ngmqbc.lpcr</v>
      </c>
      <c r="F436" s="9">
        <f t="shared" si="1"/>
        <v>0</v>
      </c>
      <c r="H436" s="9"/>
      <c r="I436" s="10"/>
      <c r="J436" s="10"/>
    </row>
    <row r="437">
      <c r="A437" s="7" t="s">
        <v>9</v>
      </c>
      <c r="B437" s="8" t="str">
        <f>IFERROR(__xludf.DUMMYFUNCTION("SPLIT(A437,"" "")"),"$")</f>
        <v>$</v>
      </c>
      <c r="C437" s="8" t="str">
        <f>IFERROR(__xludf.DUMMYFUNCTION("""COMPUTED_VALUE"""),"ls")</f>
        <v>ls</v>
      </c>
      <c r="D437" s="9"/>
      <c r="E437" s="9" t="str">
        <f>IFERROR(__xludf.DUMMYFUNCTION("IF(C437=""cd"",IF(D437=""/"",""/"",IF(D437="".."",JOIN(""."", ARRAY_CONSTRAIN(SPLIT(E436,"".""), 1, COLUMNS(SPLIT(E436,"".""))-1)), E436&amp;"".""&amp;D437)),E436)"),"/.bhtvbj.smtrp.qcph.ngmqbc.lpcr")</f>
        <v>/.bhtvbj.smtrp.qcph.ngmqbc.lpcr</v>
      </c>
      <c r="F437" s="9">
        <f t="shared" si="1"/>
        <v>0</v>
      </c>
      <c r="H437" s="9"/>
      <c r="I437" s="10"/>
      <c r="J437" s="10"/>
    </row>
    <row r="438">
      <c r="A438" s="7" t="s">
        <v>277</v>
      </c>
      <c r="B438" s="8">
        <f>IFERROR(__xludf.DUMMYFUNCTION("SPLIT(A438,"" "")"),227650.0)</f>
        <v>227650</v>
      </c>
      <c r="C438" s="8" t="str">
        <f>IFERROR(__xludf.DUMMYFUNCTION("""COMPUTED_VALUE"""),"qhfz.grc")</f>
        <v>qhfz.grc</v>
      </c>
      <c r="D438" s="9"/>
      <c r="E438" s="9" t="str">
        <f>IFERROR(__xludf.DUMMYFUNCTION("IF(C438=""cd"",IF(D438=""/"",""/"",IF(D438="".."",JOIN(""."", ARRAY_CONSTRAIN(SPLIT(E437,"".""), 1, COLUMNS(SPLIT(E437,"".""))-1)), E437&amp;"".""&amp;D438)),E437)"),"/.bhtvbj.smtrp.qcph.ngmqbc.lpcr")</f>
        <v>/.bhtvbj.smtrp.qcph.ngmqbc.lpcr</v>
      </c>
      <c r="F438" s="9">
        <f t="shared" si="1"/>
        <v>227650</v>
      </c>
      <c r="H438" s="9"/>
      <c r="I438" s="10"/>
      <c r="J438" s="10"/>
    </row>
    <row r="439">
      <c r="A439" s="7" t="s">
        <v>26</v>
      </c>
      <c r="B439" s="8" t="str">
        <f>IFERROR(__xludf.DUMMYFUNCTION("SPLIT(A439,"" "")"),"$")</f>
        <v>$</v>
      </c>
      <c r="C439" s="8" t="str">
        <f>IFERROR(__xludf.DUMMYFUNCTION("""COMPUTED_VALUE"""),"cd")</f>
        <v>cd</v>
      </c>
      <c r="D439" s="9" t="str">
        <f>IFERROR(__xludf.DUMMYFUNCTION("""COMPUTED_VALUE"""),"..")</f>
        <v>..</v>
      </c>
      <c r="E439" s="9" t="str">
        <f>IFERROR(__xludf.DUMMYFUNCTION("IF(C439=""cd"",IF(D439=""/"",""/"",IF(D439="".."",JOIN(""."", ARRAY_CONSTRAIN(SPLIT(E438,"".""), 1, COLUMNS(SPLIT(E438,"".""))-1)), E438&amp;"".""&amp;D439)),E438)"),"/.bhtvbj.smtrp.qcph.ngmqbc")</f>
        <v>/.bhtvbj.smtrp.qcph.ngmqbc</v>
      </c>
      <c r="F439" s="9">
        <f t="shared" si="1"/>
        <v>0</v>
      </c>
      <c r="H439" s="9"/>
      <c r="I439" s="10"/>
      <c r="J439" s="10"/>
    </row>
    <row r="440">
      <c r="A440" s="7" t="s">
        <v>278</v>
      </c>
      <c r="B440" s="8" t="str">
        <f>IFERROR(__xludf.DUMMYFUNCTION("SPLIT(A440,"" "")"),"$")</f>
        <v>$</v>
      </c>
      <c r="C440" s="8" t="str">
        <f>IFERROR(__xludf.DUMMYFUNCTION("""COMPUTED_VALUE"""),"cd")</f>
        <v>cd</v>
      </c>
      <c r="D440" s="9" t="str">
        <f>IFERROR(__xludf.DUMMYFUNCTION("""COMPUTED_VALUE"""),"sltwgmjv")</f>
        <v>sltwgmjv</v>
      </c>
      <c r="E440" s="9" t="str">
        <f>IFERROR(__xludf.DUMMYFUNCTION("IF(C440=""cd"",IF(D440=""/"",""/"",IF(D440="".."",JOIN(""."", ARRAY_CONSTRAIN(SPLIT(E439,"".""), 1, COLUMNS(SPLIT(E439,"".""))-1)), E439&amp;"".""&amp;D440)),E439)"),"/.bhtvbj.smtrp.qcph.ngmqbc.sltwgmjv")</f>
        <v>/.bhtvbj.smtrp.qcph.ngmqbc.sltwgmjv</v>
      </c>
      <c r="F440" s="9">
        <f t="shared" si="1"/>
        <v>0</v>
      </c>
      <c r="H440" s="9"/>
      <c r="I440" s="10"/>
      <c r="J440" s="10"/>
    </row>
    <row r="441">
      <c r="A441" s="7" t="s">
        <v>9</v>
      </c>
      <c r="B441" s="8" t="str">
        <f>IFERROR(__xludf.DUMMYFUNCTION("SPLIT(A441,"" "")"),"$")</f>
        <v>$</v>
      </c>
      <c r="C441" s="8" t="str">
        <f>IFERROR(__xludf.DUMMYFUNCTION("""COMPUTED_VALUE"""),"ls")</f>
        <v>ls</v>
      </c>
      <c r="D441" s="9"/>
      <c r="E441" s="9" t="str">
        <f>IFERROR(__xludf.DUMMYFUNCTION("IF(C441=""cd"",IF(D441=""/"",""/"",IF(D441="".."",JOIN(""."", ARRAY_CONSTRAIN(SPLIT(E440,"".""), 1, COLUMNS(SPLIT(E440,"".""))-1)), E440&amp;"".""&amp;D441)),E440)"),"/.bhtvbj.smtrp.qcph.ngmqbc.sltwgmjv")</f>
        <v>/.bhtvbj.smtrp.qcph.ngmqbc.sltwgmjv</v>
      </c>
      <c r="F441" s="9">
        <f t="shared" si="1"/>
        <v>0</v>
      </c>
      <c r="H441" s="9"/>
      <c r="I441" s="10"/>
      <c r="J441" s="10"/>
    </row>
    <row r="442">
      <c r="A442" s="7" t="s">
        <v>279</v>
      </c>
      <c r="B442" s="8">
        <f>IFERROR(__xludf.DUMMYFUNCTION("SPLIT(A442,"" "")"),39536.0)</f>
        <v>39536</v>
      </c>
      <c r="C442" s="8" t="str">
        <f>IFERROR(__xludf.DUMMYFUNCTION("""COMPUTED_VALUE"""),"fncjl.vlr")</f>
        <v>fncjl.vlr</v>
      </c>
      <c r="D442" s="9"/>
      <c r="E442" s="9" t="str">
        <f>IFERROR(__xludf.DUMMYFUNCTION("IF(C442=""cd"",IF(D442=""/"",""/"",IF(D442="".."",JOIN(""."", ARRAY_CONSTRAIN(SPLIT(E441,"".""), 1, COLUMNS(SPLIT(E441,"".""))-1)), E441&amp;"".""&amp;D442)),E441)"),"/.bhtvbj.smtrp.qcph.ngmqbc.sltwgmjv")</f>
        <v>/.bhtvbj.smtrp.qcph.ngmqbc.sltwgmjv</v>
      </c>
      <c r="F442" s="9">
        <f t="shared" si="1"/>
        <v>39536</v>
      </c>
      <c r="H442" s="9"/>
      <c r="I442" s="10"/>
      <c r="J442" s="10"/>
    </row>
    <row r="443">
      <c r="A443" s="7" t="s">
        <v>280</v>
      </c>
      <c r="B443" s="8">
        <f>IFERROR(__xludf.DUMMYFUNCTION("SPLIT(A443,"" "")"),248067.0)</f>
        <v>248067</v>
      </c>
      <c r="C443" s="8" t="str">
        <f>IFERROR(__xludf.DUMMYFUNCTION("""COMPUTED_VALUE"""),"lcpgtrc.dqm")</f>
        <v>lcpgtrc.dqm</v>
      </c>
      <c r="D443" s="9"/>
      <c r="E443" s="9" t="str">
        <f>IFERROR(__xludf.DUMMYFUNCTION("IF(C443=""cd"",IF(D443=""/"",""/"",IF(D443="".."",JOIN(""."", ARRAY_CONSTRAIN(SPLIT(E442,"".""), 1, COLUMNS(SPLIT(E442,"".""))-1)), E442&amp;"".""&amp;D443)),E442)"),"/.bhtvbj.smtrp.qcph.ngmqbc.sltwgmjv")</f>
        <v>/.bhtvbj.smtrp.qcph.ngmqbc.sltwgmjv</v>
      </c>
      <c r="F443" s="9">
        <f t="shared" si="1"/>
        <v>248067</v>
      </c>
      <c r="H443" s="9"/>
      <c r="I443" s="10"/>
      <c r="J443" s="10"/>
    </row>
    <row r="444">
      <c r="A444" s="7" t="s">
        <v>26</v>
      </c>
      <c r="B444" s="8" t="str">
        <f>IFERROR(__xludf.DUMMYFUNCTION("SPLIT(A444,"" "")"),"$")</f>
        <v>$</v>
      </c>
      <c r="C444" s="8" t="str">
        <f>IFERROR(__xludf.DUMMYFUNCTION("""COMPUTED_VALUE"""),"cd")</f>
        <v>cd</v>
      </c>
      <c r="D444" s="9" t="str">
        <f>IFERROR(__xludf.DUMMYFUNCTION("""COMPUTED_VALUE"""),"..")</f>
        <v>..</v>
      </c>
      <c r="E444" s="9" t="str">
        <f>IFERROR(__xludf.DUMMYFUNCTION("IF(C444=""cd"",IF(D444=""/"",""/"",IF(D444="".."",JOIN(""."", ARRAY_CONSTRAIN(SPLIT(E443,"".""), 1, COLUMNS(SPLIT(E443,"".""))-1)), E443&amp;"".""&amp;D444)),E443)"),"/.bhtvbj.smtrp.qcph.ngmqbc")</f>
        <v>/.bhtvbj.smtrp.qcph.ngmqbc</v>
      </c>
      <c r="F444" s="9">
        <f t="shared" si="1"/>
        <v>0</v>
      </c>
      <c r="H444" s="9"/>
      <c r="I444" s="10"/>
      <c r="J444" s="10"/>
    </row>
    <row r="445">
      <c r="A445" s="7" t="s">
        <v>281</v>
      </c>
      <c r="B445" s="8" t="str">
        <f>IFERROR(__xludf.DUMMYFUNCTION("SPLIT(A445,"" "")"),"$")</f>
        <v>$</v>
      </c>
      <c r="C445" s="8" t="str">
        <f>IFERROR(__xludf.DUMMYFUNCTION("""COMPUTED_VALUE"""),"cd")</f>
        <v>cd</v>
      </c>
      <c r="D445" s="9" t="str">
        <f>IFERROR(__xludf.DUMMYFUNCTION("""COMPUTED_VALUE"""),"snll")</f>
        <v>snll</v>
      </c>
      <c r="E445" s="9" t="str">
        <f>IFERROR(__xludf.DUMMYFUNCTION("IF(C445=""cd"",IF(D445=""/"",""/"",IF(D445="".."",JOIN(""."", ARRAY_CONSTRAIN(SPLIT(E444,"".""), 1, COLUMNS(SPLIT(E444,"".""))-1)), E444&amp;"".""&amp;D445)),E444)"),"/.bhtvbj.smtrp.qcph.ngmqbc.snll")</f>
        <v>/.bhtvbj.smtrp.qcph.ngmqbc.snll</v>
      </c>
      <c r="F445" s="9">
        <f t="shared" si="1"/>
        <v>0</v>
      </c>
      <c r="H445" s="9"/>
      <c r="I445" s="10"/>
      <c r="J445" s="10"/>
    </row>
    <row r="446">
      <c r="A446" s="7" t="s">
        <v>9</v>
      </c>
      <c r="B446" s="8" t="str">
        <f>IFERROR(__xludf.DUMMYFUNCTION("SPLIT(A446,"" "")"),"$")</f>
        <v>$</v>
      </c>
      <c r="C446" s="8" t="str">
        <f>IFERROR(__xludf.DUMMYFUNCTION("""COMPUTED_VALUE"""),"ls")</f>
        <v>ls</v>
      </c>
      <c r="D446" s="9"/>
      <c r="E446" s="9" t="str">
        <f>IFERROR(__xludf.DUMMYFUNCTION("IF(C446=""cd"",IF(D446=""/"",""/"",IF(D446="".."",JOIN(""."", ARRAY_CONSTRAIN(SPLIT(E445,"".""), 1, COLUMNS(SPLIT(E445,"".""))-1)), E445&amp;"".""&amp;D446)),E445)"),"/.bhtvbj.smtrp.qcph.ngmqbc.snll")</f>
        <v>/.bhtvbj.smtrp.qcph.ngmqbc.snll</v>
      </c>
      <c r="F446" s="9">
        <f t="shared" si="1"/>
        <v>0</v>
      </c>
      <c r="H446" s="9"/>
      <c r="I446" s="10"/>
      <c r="J446" s="10"/>
    </row>
    <row r="447">
      <c r="A447" s="7" t="s">
        <v>282</v>
      </c>
      <c r="B447" s="8">
        <f>IFERROR(__xludf.DUMMYFUNCTION("SPLIT(A447,"" "")"),70368.0)</f>
        <v>70368</v>
      </c>
      <c r="C447" s="8" t="str">
        <f>IFERROR(__xludf.DUMMYFUNCTION("""COMPUTED_VALUE"""),"btmz")</f>
        <v>btmz</v>
      </c>
      <c r="D447" s="9"/>
      <c r="E447" s="9" t="str">
        <f>IFERROR(__xludf.DUMMYFUNCTION("IF(C447=""cd"",IF(D447=""/"",""/"",IF(D447="".."",JOIN(""."", ARRAY_CONSTRAIN(SPLIT(E446,"".""), 1, COLUMNS(SPLIT(E446,"".""))-1)), E446&amp;"".""&amp;D447)),E446)"),"/.bhtvbj.smtrp.qcph.ngmqbc.snll")</f>
        <v>/.bhtvbj.smtrp.qcph.ngmqbc.snll</v>
      </c>
      <c r="F447" s="9">
        <f t="shared" si="1"/>
        <v>70368</v>
      </c>
      <c r="H447" s="9"/>
      <c r="I447" s="10"/>
      <c r="J447" s="10"/>
    </row>
    <row r="448">
      <c r="A448" s="7" t="s">
        <v>283</v>
      </c>
      <c r="B448" s="8">
        <f>IFERROR(__xludf.DUMMYFUNCTION("SPLIT(A448,"" "")"),195228.0)</f>
        <v>195228</v>
      </c>
      <c r="C448" s="8" t="str">
        <f>IFERROR(__xludf.DUMMYFUNCTION("""COMPUTED_VALUE"""),"svmdc.pcv")</f>
        <v>svmdc.pcv</v>
      </c>
      <c r="D448" s="9"/>
      <c r="E448" s="9" t="str">
        <f>IFERROR(__xludf.DUMMYFUNCTION("IF(C448=""cd"",IF(D448=""/"",""/"",IF(D448="".."",JOIN(""."", ARRAY_CONSTRAIN(SPLIT(E447,"".""), 1, COLUMNS(SPLIT(E447,"".""))-1)), E447&amp;"".""&amp;D448)),E447)"),"/.bhtvbj.smtrp.qcph.ngmqbc.snll")</f>
        <v>/.bhtvbj.smtrp.qcph.ngmqbc.snll</v>
      </c>
      <c r="F448" s="9">
        <f t="shared" si="1"/>
        <v>195228</v>
      </c>
      <c r="H448" s="9"/>
      <c r="I448" s="10"/>
      <c r="J448" s="10"/>
    </row>
    <row r="449">
      <c r="A449" s="7" t="s">
        <v>26</v>
      </c>
      <c r="B449" s="8" t="str">
        <f>IFERROR(__xludf.DUMMYFUNCTION("SPLIT(A449,"" "")"),"$")</f>
        <v>$</v>
      </c>
      <c r="C449" s="8" t="str">
        <f>IFERROR(__xludf.DUMMYFUNCTION("""COMPUTED_VALUE"""),"cd")</f>
        <v>cd</v>
      </c>
      <c r="D449" s="9" t="str">
        <f>IFERROR(__xludf.DUMMYFUNCTION("""COMPUTED_VALUE"""),"..")</f>
        <v>..</v>
      </c>
      <c r="E449" s="9" t="str">
        <f>IFERROR(__xludf.DUMMYFUNCTION("IF(C449=""cd"",IF(D449=""/"",""/"",IF(D449="".."",JOIN(""."", ARRAY_CONSTRAIN(SPLIT(E448,"".""), 1, COLUMNS(SPLIT(E448,"".""))-1)), E448&amp;"".""&amp;D449)),E448)"),"/.bhtvbj.smtrp.qcph.ngmqbc")</f>
        <v>/.bhtvbj.smtrp.qcph.ngmqbc</v>
      </c>
      <c r="F449" s="9">
        <f t="shared" si="1"/>
        <v>0</v>
      </c>
      <c r="H449" s="9"/>
      <c r="I449" s="10"/>
      <c r="J449" s="10"/>
    </row>
    <row r="450">
      <c r="A450" s="7" t="s">
        <v>284</v>
      </c>
      <c r="B450" s="8" t="str">
        <f>IFERROR(__xludf.DUMMYFUNCTION("SPLIT(A450,"" "")"),"$")</f>
        <v>$</v>
      </c>
      <c r="C450" s="8" t="str">
        <f>IFERROR(__xludf.DUMMYFUNCTION("""COMPUTED_VALUE"""),"cd")</f>
        <v>cd</v>
      </c>
      <c r="D450" s="9" t="str">
        <f>IFERROR(__xludf.DUMMYFUNCTION("""COMPUTED_VALUE"""),"tsq")</f>
        <v>tsq</v>
      </c>
      <c r="E450" s="9" t="str">
        <f>IFERROR(__xludf.DUMMYFUNCTION("IF(C450=""cd"",IF(D450=""/"",""/"",IF(D450="".."",JOIN(""."", ARRAY_CONSTRAIN(SPLIT(E449,"".""), 1, COLUMNS(SPLIT(E449,"".""))-1)), E449&amp;"".""&amp;D450)),E449)"),"/.bhtvbj.smtrp.qcph.ngmqbc.tsq")</f>
        <v>/.bhtvbj.smtrp.qcph.ngmqbc.tsq</v>
      </c>
      <c r="F450" s="9">
        <f t="shared" si="1"/>
        <v>0</v>
      </c>
      <c r="H450" s="9"/>
      <c r="I450" s="10"/>
      <c r="J450" s="10"/>
    </row>
    <row r="451">
      <c r="A451" s="7" t="s">
        <v>9</v>
      </c>
      <c r="B451" s="8" t="str">
        <f>IFERROR(__xludf.DUMMYFUNCTION("SPLIT(A451,"" "")"),"$")</f>
        <v>$</v>
      </c>
      <c r="C451" s="8" t="str">
        <f>IFERROR(__xludf.DUMMYFUNCTION("""COMPUTED_VALUE"""),"ls")</f>
        <v>ls</v>
      </c>
      <c r="D451" s="9"/>
      <c r="E451" s="9" t="str">
        <f>IFERROR(__xludf.DUMMYFUNCTION("IF(C451=""cd"",IF(D451=""/"",""/"",IF(D451="".."",JOIN(""."", ARRAY_CONSTRAIN(SPLIT(E450,"".""), 1, COLUMNS(SPLIT(E450,"".""))-1)), E450&amp;"".""&amp;D451)),E450)"),"/.bhtvbj.smtrp.qcph.ngmqbc.tsq")</f>
        <v>/.bhtvbj.smtrp.qcph.ngmqbc.tsq</v>
      </c>
      <c r="F451" s="9">
        <f t="shared" si="1"/>
        <v>0</v>
      </c>
      <c r="H451" s="9"/>
      <c r="I451" s="10"/>
      <c r="J451" s="10"/>
    </row>
    <row r="452">
      <c r="A452" s="7" t="s">
        <v>285</v>
      </c>
      <c r="B452" s="8">
        <f>IFERROR(__xludf.DUMMYFUNCTION("SPLIT(A452,"" "")"),271904.0)</f>
        <v>271904</v>
      </c>
      <c r="C452" s="8" t="str">
        <f>IFERROR(__xludf.DUMMYFUNCTION("""COMPUTED_VALUE"""),"vqqcvgts.vrc")</f>
        <v>vqqcvgts.vrc</v>
      </c>
      <c r="D452" s="9"/>
      <c r="E452" s="9" t="str">
        <f>IFERROR(__xludf.DUMMYFUNCTION("IF(C452=""cd"",IF(D452=""/"",""/"",IF(D452="".."",JOIN(""."", ARRAY_CONSTRAIN(SPLIT(E451,"".""), 1, COLUMNS(SPLIT(E451,"".""))-1)), E451&amp;"".""&amp;D452)),E451)"),"/.bhtvbj.smtrp.qcph.ngmqbc.tsq")</f>
        <v>/.bhtvbj.smtrp.qcph.ngmqbc.tsq</v>
      </c>
      <c r="F452" s="9">
        <f t="shared" si="1"/>
        <v>271904</v>
      </c>
      <c r="H452" s="9"/>
      <c r="I452" s="10"/>
      <c r="J452" s="10"/>
    </row>
    <row r="453">
      <c r="A453" s="7" t="s">
        <v>286</v>
      </c>
      <c r="B453" s="8">
        <f>IFERROR(__xludf.DUMMYFUNCTION("SPLIT(A453,"" "")"),104043.0)</f>
        <v>104043</v>
      </c>
      <c r="C453" s="8" t="str">
        <f>IFERROR(__xludf.DUMMYFUNCTION("""COMPUTED_VALUE"""),"wbgwpcl")</f>
        <v>wbgwpcl</v>
      </c>
      <c r="D453" s="9"/>
      <c r="E453" s="9" t="str">
        <f>IFERROR(__xludf.DUMMYFUNCTION("IF(C453=""cd"",IF(D453=""/"",""/"",IF(D453="".."",JOIN(""."", ARRAY_CONSTRAIN(SPLIT(E452,"".""), 1, COLUMNS(SPLIT(E452,"".""))-1)), E452&amp;"".""&amp;D453)),E452)"),"/.bhtvbj.smtrp.qcph.ngmqbc.tsq")</f>
        <v>/.bhtvbj.smtrp.qcph.ngmqbc.tsq</v>
      </c>
      <c r="F453" s="9">
        <f t="shared" si="1"/>
        <v>104043</v>
      </c>
      <c r="H453" s="9"/>
      <c r="I453" s="10"/>
      <c r="J453" s="10"/>
    </row>
    <row r="454">
      <c r="A454" s="7" t="s">
        <v>26</v>
      </c>
      <c r="B454" s="8" t="str">
        <f>IFERROR(__xludf.DUMMYFUNCTION("SPLIT(A454,"" "")"),"$")</f>
        <v>$</v>
      </c>
      <c r="C454" s="8" t="str">
        <f>IFERROR(__xludf.DUMMYFUNCTION("""COMPUTED_VALUE"""),"cd")</f>
        <v>cd</v>
      </c>
      <c r="D454" s="9" t="str">
        <f>IFERROR(__xludf.DUMMYFUNCTION("""COMPUTED_VALUE"""),"..")</f>
        <v>..</v>
      </c>
      <c r="E454" s="9" t="str">
        <f>IFERROR(__xludf.DUMMYFUNCTION("IF(C454=""cd"",IF(D454=""/"",""/"",IF(D454="".."",JOIN(""."", ARRAY_CONSTRAIN(SPLIT(E453,"".""), 1, COLUMNS(SPLIT(E453,"".""))-1)), E453&amp;"".""&amp;D454)),E453)"),"/.bhtvbj.smtrp.qcph.ngmqbc")</f>
        <v>/.bhtvbj.smtrp.qcph.ngmqbc</v>
      </c>
      <c r="F454" s="9">
        <f t="shared" si="1"/>
        <v>0</v>
      </c>
      <c r="H454" s="9"/>
      <c r="I454" s="10"/>
      <c r="J454" s="10"/>
    </row>
    <row r="455">
      <c r="A455" s="7" t="s">
        <v>26</v>
      </c>
      <c r="B455" s="8" t="str">
        <f>IFERROR(__xludf.DUMMYFUNCTION("SPLIT(A455,"" "")"),"$")</f>
        <v>$</v>
      </c>
      <c r="C455" s="8" t="str">
        <f>IFERROR(__xludf.DUMMYFUNCTION("""COMPUTED_VALUE"""),"cd")</f>
        <v>cd</v>
      </c>
      <c r="D455" s="9" t="str">
        <f>IFERROR(__xludf.DUMMYFUNCTION("""COMPUTED_VALUE"""),"..")</f>
        <v>..</v>
      </c>
      <c r="E455" s="9" t="str">
        <f>IFERROR(__xludf.DUMMYFUNCTION("IF(C455=""cd"",IF(D455=""/"",""/"",IF(D455="".."",JOIN(""."", ARRAY_CONSTRAIN(SPLIT(E454,"".""), 1, COLUMNS(SPLIT(E454,"".""))-1)), E454&amp;"".""&amp;D455)),E454)"),"/.bhtvbj.smtrp.qcph")</f>
        <v>/.bhtvbj.smtrp.qcph</v>
      </c>
      <c r="F455" s="9">
        <f t="shared" si="1"/>
        <v>0</v>
      </c>
      <c r="H455" s="9"/>
      <c r="I455" s="10"/>
      <c r="J455" s="10"/>
    </row>
    <row r="456">
      <c r="A456" s="7" t="s">
        <v>26</v>
      </c>
      <c r="B456" s="8" t="str">
        <f>IFERROR(__xludf.DUMMYFUNCTION("SPLIT(A456,"" "")"),"$")</f>
        <v>$</v>
      </c>
      <c r="C456" s="8" t="str">
        <f>IFERROR(__xludf.DUMMYFUNCTION("""COMPUTED_VALUE"""),"cd")</f>
        <v>cd</v>
      </c>
      <c r="D456" s="9" t="str">
        <f>IFERROR(__xludf.DUMMYFUNCTION("""COMPUTED_VALUE"""),"..")</f>
        <v>..</v>
      </c>
      <c r="E456" s="9" t="str">
        <f>IFERROR(__xludf.DUMMYFUNCTION("IF(C456=""cd"",IF(D456=""/"",""/"",IF(D456="".."",JOIN(""."", ARRAY_CONSTRAIN(SPLIT(E455,"".""), 1, COLUMNS(SPLIT(E455,"".""))-1)), E455&amp;"".""&amp;D456)),E455)"),"/.bhtvbj.smtrp")</f>
        <v>/.bhtvbj.smtrp</v>
      </c>
      <c r="F456" s="9">
        <f t="shared" si="1"/>
        <v>0</v>
      </c>
      <c r="H456" s="9"/>
      <c r="I456" s="10"/>
      <c r="J456" s="10"/>
    </row>
    <row r="457">
      <c r="A457" s="7" t="s">
        <v>287</v>
      </c>
      <c r="B457" s="8" t="str">
        <f>IFERROR(__xludf.DUMMYFUNCTION("SPLIT(A457,"" "")"),"$")</f>
        <v>$</v>
      </c>
      <c r="C457" s="8" t="str">
        <f>IFERROR(__xludf.DUMMYFUNCTION("""COMPUTED_VALUE"""),"cd")</f>
        <v>cd</v>
      </c>
      <c r="D457" s="9" t="str">
        <f>IFERROR(__xludf.DUMMYFUNCTION("""COMPUTED_VALUE"""),"qlrdf")</f>
        <v>qlrdf</v>
      </c>
      <c r="E457" s="9" t="str">
        <f>IFERROR(__xludf.DUMMYFUNCTION("IF(C457=""cd"",IF(D457=""/"",""/"",IF(D457="".."",JOIN(""."", ARRAY_CONSTRAIN(SPLIT(E456,"".""), 1, COLUMNS(SPLIT(E456,"".""))-1)), E456&amp;"".""&amp;D457)),E456)"),"/.bhtvbj.smtrp.qlrdf")</f>
        <v>/.bhtvbj.smtrp.qlrdf</v>
      </c>
      <c r="F457" s="9">
        <f t="shared" si="1"/>
        <v>0</v>
      </c>
      <c r="H457" s="9"/>
      <c r="I457" s="10"/>
      <c r="J457" s="10"/>
    </row>
    <row r="458">
      <c r="A458" s="7" t="s">
        <v>9</v>
      </c>
      <c r="B458" s="8" t="str">
        <f>IFERROR(__xludf.DUMMYFUNCTION("SPLIT(A458,"" "")"),"$")</f>
        <v>$</v>
      </c>
      <c r="C458" s="8" t="str">
        <f>IFERROR(__xludf.DUMMYFUNCTION("""COMPUTED_VALUE"""),"ls")</f>
        <v>ls</v>
      </c>
      <c r="D458" s="9"/>
      <c r="E458" s="9" t="str">
        <f>IFERROR(__xludf.DUMMYFUNCTION("IF(C458=""cd"",IF(D458=""/"",""/"",IF(D458="".."",JOIN(""."", ARRAY_CONSTRAIN(SPLIT(E457,"".""), 1, COLUMNS(SPLIT(E457,"".""))-1)), E457&amp;"".""&amp;D458)),E457)"),"/.bhtvbj.smtrp.qlrdf")</f>
        <v>/.bhtvbj.smtrp.qlrdf</v>
      </c>
      <c r="F458" s="9">
        <f t="shared" si="1"/>
        <v>0</v>
      </c>
      <c r="H458" s="9"/>
      <c r="I458" s="10"/>
      <c r="J458" s="10"/>
    </row>
    <row r="459">
      <c r="A459" s="7" t="s">
        <v>288</v>
      </c>
      <c r="B459" s="8" t="str">
        <f>IFERROR(__xludf.DUMMYFUNCTION("SPLIT(A459,"" "")"),"dir")</f>
        <v>dir</v>
      </c>
      <c r="C459" s="8" t="str">
        <f>IFERROR(__xludf.DUMMYFUNCTION("""COMPUTED_VALUE"""),"dqgln")</f>
        <v>dqgln</v>
      </c>
      <c r="D459" s="9"/>
      <c r="E459" s="9" t="str">
        <f>IFERROR(__xludf.DUMMYFUNCTION("IF(C459=""cd"",IF(D459=""/"",""/"",IF(D459="".."",JOIN(""."", ARRAY_CONSTRAIN(SPLIT(E458,"".""), 1, COLUMNS(SPLIT(E458,"".""))-1)), E458&amp;"".""&amp;D459)),E458)"),"/.bhtvbj.smtrp.qlrdf")</f>
        <v>/.bhtvbj.smtrp.qlrdf</v>
      </c>
      <c r="F459" s="9">
        <f t="shared" si="1"/>
        <v>0</v>
      </c>
      <c r="H459" s="9"/>
      <c r="I459" s="10"/>
      <c r="J459" s="10"/>
    </row>
    <row r="460">
      <c r="A460" s="7" t="s">
        <v>249</v>
      </c>
      <c r="B460" s="8" t="str">
        <f>IFERROR(__xludf.DUMMYFUNCTION("SPLIT(A460,"" "")"),"dir")</f>
        <v>dir</v>
      </c>
      <c r="C460" s="8" t="str">
        <f>IFERROR(__xludf.DUMMYFUNCTION("""COMPUTED_VALUE"""),"ngmqbc")</f>
        <v>ngmqbc</v>
      </c>
      <c r="D460" s="9"/>
      <c r="E460" s="9" t="str">
        <f>IFERROR(__xludf.DUMMYFUNCTION("IF(C460=""cd"",IF(D460=""/"",""/"",IF(D460="".."",JOIN(""."", ARRAY_CONSTRAIN(SPLIT(E459,"".""), 1, COLUMNS(SPLIT(E459,"".""))-1)), E459&amp;"".""&amp;D460)),E459)"),"/.bhtvbj.smtrp.qlrdf")</f>
        <v>/.bhtvbj.smtrp.qlrdf</v>
      </c>
      <c r="F460" s="9">
        <f t="shared" si="1"/>
        <v>0</v>
      </c>
      <c r="H460" s="9"/>
      <c r="I460" s="10"/>
      <c r="J460" s="10"/>
    </row>
    <row r="461">
      <c r="A461" s="7" t="s">
        <v>289</v>
      </c>
      <c r="B461" s="8" t="str">
        <f>IFERROR(__xludf.DUMMYFUNCTION("SPLIT(A461,"" "")"),"dir")</f>
        <v>dir</v>
      </c>
      <c r="C461" s="8" t="str">
        <f>IFERROR(__xludf.DUMMYFUNCTION("""COMPUTED_VALUE"""),"ntngh")</f>
        <v>ntngh</v>
      </c>
      <c r="D461" s="9"/>
      <c r="E461" s="9" t="str">
        <f>IFERROR(__xludf.DUMMYFUNCTION("IF(C461=""cd"",IF(D461=""/"",""/"",IF(D461="".."",JOIN(""."", ARRAY_CONSTRAIN(SPLIT(E460,"".""), 1, COLUMNS(SPLIT(E460,"".""))-1)), E460&amp;"".""&amp;D461)),E460)"),"/.bhtvbj.smtrp.qlrdf")</f>
        <v>/.bhtvbj.smtrp.qlrdf</v>
      </c>
      <c r="F461" s="9">
        <f t="shared" si="1"/>
        <v>0</v>
      </c>
      <c r="H461" s="9"/>
      <c r="I461" s="10"/>
      <c r="J461" s="10"/>
    </row>
    <row r="462">
      <c r="A462" s="7" t="s">
        <v>290</v>
      </c>
      <c r="B462" s="8" t="str">
        <f>IFERROR(__xludf.DUMMYFUNCTION("SPLIT(A462,"" "")"),"$")</f>
        <v>$</v>
      </c>
      <c r="C462" s="8" t="str">
        <f>IFERROR(__xludf.DUMMYFUNCTION("""COMPUTED_VALUE"""),"cd")</f>
        <v>cd</v>
      </c>
      <c r="D462" s="9" t="str">
        <f>IFERROR(__xludf.DUMMYFUNCTION("""COMPUTED_VALUE"""),"dqgln")</f>
        <v>dqgln</v>
      </c>
      <c r="E462" s="9" t="str">
        <f>IFERROR(__xludf.DUMMYFUNCTION("IF(C462=""cd"",IF(D462=""/"",""/"",IF(D462="".."",JOIN(""."", ARRAY_CONSTRAIN(SPLIT(E461,"".""), 1, COLUMNS(SPLIT(E461,"".""))-1)), E461&amp;"".""&amp;D462)),E461)"),"/.bhtvbj.smtrp.qlrdf.dqgln")</f>
        <v>/.bhtvbj.smtrp.qlrdf.dqgln</v>
      </c>
      <c r="F462" s="9">
        <f t="shared" si="1"/>
        <v>0</v>
      </c>
      <c r="H462" s="9"/>
      <c r="I462" s="10"/>
      <c r="J462" s="10"/>
    </row>
    <row r="463">
      <c r="A463" s="7" t="s">
        <v>9</v>
      </c>
      <c r="B463" s="8" t="str">
        <f>IFERROR(__xludf.DUMMYFUNCTION("SPLIT(A463,"" "")"),"$")</f>
        <v>$</v>
      </c>
      <c r="C463" s="8" t="str">
        <f>IFERROR(__xludf.DUMMYFUNCTION("""COMPUTED_VALUE"""),"ls")</f>
        <v>ls</v>
      </c>
      <c r="D463" s="9"/>
      <c r="E463" s="9" t="str">
        <f>IFERROR(__xludf.DUMMYFUNCTION("IF(C463=""cd"",IF(D463=""/"",""/"",IF(D463="".."",JOIN(""."", ARRAY_CONSTRAIN(SPLIT(E462,"".""), 1, COLUMNS(SPLIT(E462,"".""))-1)), E462&amp;"".""&amp;D463)),E462)"),"/.bhtvbj.smtrp.qlrdf.dqgln")</f>
        <v>/.bhtvbj.smtrp.qlrdf.dqgln</v>
      </c>
      <c r="F463" s="9">
        <f t="shared" si="1"/>
        <v>0</v>
      </c>
      <c r="H463" s="9"/>
      <c r="I463" s="10"/>
      <c r="J463" s="10"/>
    </row>
    <row r="464">
      <c r="A464" s="7" t="s">
        <v>291</v>
      </c>
      <c r="B464" s="8" t="str">
        <f>IFERROR(__xludf.DUMMYFUNCTION("SPLIT(A464,"" "")"),"dir")</f>
        <v>dir</v>
      </c>
      <c r="C464" s="8" t="str">
        <f>IFERROR(__xludf.DUMMYFUNCTION("""COMPUTED_VALUE"""),"qdrszjvm")</f>
        <v>qdrszjvm</v>
      </c>
      <c r="D464" s="9"/>
      <c r="E464" s="9" t="str">
        <f>IFERROR(__xludf.DUMMYFUNCTION("IF(C464=""cd"",IF(D464=""/"",""/"",IF(D464="".."",JOIN(""."", ARRAY_CONSTRAIN(SPLIT(E463,"".""), 1, COLUMNS(SPLIT(E463,"".""))-1)), E463&amp;"".""&amp;D464)),E463)"),"/.bhtvbj.smtrp.qlrdf.dqgln")</f>
        <v>/.bhtvbj.smtrp.qlrdf.dqgln</v>
      </c>
      <c r="F464" s="9">
        <f t="shared" si="1"/>
        <v>0</v>
      </c>
      <c r="H464" s="9"/>
      <c r="I464" s="10"/>
      <c r="J464" s="10"/>
    </row>
    <row r="465">
      <c r="A465" s="7" t="s">
        <v>292</v>
      </c>
      <c r="B465" s="8" t="str">
        <f>IFERROR(__xludf.DUMMYFUNCTION("SPLIT(A465,"" "")"),"$")</f>
        <v>$</v>
      </c>
      <c r="C465" s="8" t="str">
        <f>IFERROR(__xludf.DUMMYFUNCTION("""COMPUTED_VALUE"""),"cd")</f>
        <v>cd</v>
      </c>
      <c r="D465" s="9" t="str">
        <f>IFERROR(__xludf.DUMMYFUNCTION("""COMPUTED_VALUE"""),"qdrszjvm")</f>
        <v>qdrszjvm</v>
      </c>
      <c r="E465" s="9" t="str">
        <f>IFERROR(__xludf.DUMMYFUNCTION("IF(C465=""cd"",IF(D465=""/"",""/"",IF(D465="".."",JOIN(""."", ARRAY_CONSTRAIN(SPLIT(E464,"".""), 1, COLUMNS(SPLIT(E464,"".""))-1)), E464&amp;"".""&amp;D465)),E464)"),"/.bhtvbj.smtrp.qlrdf.dqgln.qdrszjvm")</f>
        <v>/.bhtvbj.smtrp.qlrdf.dqgln.qdrszjvm</v>
      </c>
      <c r="F465" s="9">
        <f t="shared" si="1"/>
        <v>0</v>
      </c>
      <c r="H465" s="9"/>
      <c r="I465" s="10"/>
      <c r="J465" s="10"/>
    </row>
    <row r="466">
      <c r="A466" s="7" t="s">
        <v>9</v>
      </c>
      <c r="B466" s="8" t="str">
        <f>IFERROR(__xludf.DUMMYFUNCTION("SPLIT(A466,"" "")"),"$")</f>
        <v>$</v>
      </c>
      <c r="C466" s="8" t="str">
        <f>IFERROR(__xludf.DUMMYFUNCTION("""COMPUTED_VALUE"""),"ls")</f>
        <v>ls</v>
      </c>
      <c r="D466" s="9"/>
      <c r="E466" s="9" t="str">
        <f>IFERROR(__xludf.DUMMYFUNCTION("IF(C466=""cd"",IF(D466=""/"",""/"",IF(D466="".."",JOIN(""."", ARRAY_CONSTRAIN(SPLIT(E465,"".""), 1, COLUMNS(SPLIT(E465,"".""))-1)), E465&amp;"".""&amp;D466)),E465)"),"/.bhtvbj.smtrp.qlrdf.dqgln.qdrszjvm")</f>
        <v>/.bhtvbj.smtrp.qlrdf.dqgln.qdrszjvm</v>
      </c>
      <c r="F466" s="9">
        <f t="shared" si="1"/>
        <v>0</v>
      </c>
      <c r="H466" s="9"/>
      <c r="I466" s="10"/>
      <c r="J466" s="10"/>
    </row>
    <row r="467">
      <c r="A467" s="7" t="s">
        <v>293</v>
      </c>
      <c r="B467" s="8">
        <f>IFERROR(__xludf.DUMMYFUNCTION("SPLIT(A467,"" "")"),199245.0)</f>
        <v>199245</v>
      </c>
      <c r="C467" s="8" t="str">
        <f>IFERROR(__xludf.DUMMYFUNCTION("""COMPUTED_VALUE"""),"lcpgtrc.dqm")</f>
        <v>lcpgtrc.dqm</v>
      </c>
      <c r="D467" s="9"/>
      <c r="E467" s="9" t="str">
        <f>IFERROR(__xludf.DUMMYFUNCTION("IF(C467=""cd"",IF(D467=""/"",""/"",IF(D467="".."",JOIN(""."", ARRAY_CONSTRAIN(SPLIT(E466,"".""), 1, COLUMNS(SPLIT(E466,"".""))-1)), E466&amp;"".""&amp;D467)),E466)"),"/.bhtvbj.smtrp.qlrdf.dqgln.qdrszjvm")</f>
        <v>/.bhtvbj.smtrp.qlrdf.dqgln.qdrszjvm</v>
      </c>
      <c r="F467" s="9">
        <f t="shared" si="1"/>
        <v>199245</v>
      </c>
      <c r="H467" s="9"/>
      <c r="I467" s="10"/>
      <c r="J467" s="10"/>
    </row>
    <row r="468">
      <c r="A468" s="7" t="s">
        <v>26</v>
      </c>
      <c r="B468" s="8" t="str">
        <f>IFERROR(__xludf.DUMMYFUNCTION("SPLIT(A468,"" "")"),"$")</f>
        <v>$</v>
      </c>
      <c r="C468" s="8" t="str">
        <f>IFERROR(__xludf.DUMMYFUNCTION("""COMPUTED_VALUE"""),"cd")</f>
        <v>cd</v>
      </c>
      <c r="D468" s="9" t="str">
        <f>IFERROR(__xludf.DUMMYFUNCTION("""COMPUTED_VALUE"""),"..")</f>
        <v>..</v>
      </c>
      <c r="E468" s="9" t="str">
        <f>IFERROR(__xludf.DUMMYFUNCTION("IF(C468=""cd"",IF(D468=""/"",""/"",IF(D468="".."",JOIN(""."", ARRAY_CONSTRAIN(SPLIT(E467,"".""), 1, COLUMNS(SPLIT(E467,"".""))-1)), E467&amp;"".""&amp;D468)),E467)"),"/.bhtvbj.smtrp.qlrdf.dqgln")</f>
        <v>/.bhtvbj.smtrp.qlrdf.dqgln</v>
      </c>
      <c r="F468" s="9">
        <f t="shared" si="1"/>
        <v>0</v>
      </c>
      <c r="H468" s="9"/>
      <c r="I468" s="10"/>
      <c r="J468" s="10"/>
    </row>
    <row r="469">
      <c r="A469" s="7" t="s">
        <v>26</v>
      </c>
      <c r="B469" s="8" t="str">
        <f>IFERROR(__xludf.DUMMYFUNCTION("SPLIT(A469,"" "")"),"$")</f>
        <v>$</v>
      </c>
      <c r="C469" s="8" t="str">
        <f>IFERROR(__xludf.DUMMYFUNCTION("""COMPUTED_VALUE"""),"cd")</f>
        <v>cd</v>
      </c>
      <c r="D469" s="9" t="str">
        <f>IFERROR(__xludf.DUMMYFUNCTION("""COMPUTED_VALUE"""),"..")</f>
        <v>..</v>
      </c>
      <c r="E469" s="9" t="str">
        <f>IFERROR(__xludf.DUMMYFUNCTION("IF(C469=""cd"",IF(D469=""/"",""/"",IF(D469="".."",JOIN(""."", ARRAY_CONSTRAIN(SPLIT(E468,"".""), 1, COLUMNS(SPLIT(E468,"".""))-1)), E468&amp;"".""&amp;D469)),E468)"),"/.bhtvbj.smtrp.qlrdf")</f>
        <v>/.bhtvbj.smtrp.qlrdf</v>
      </c>
      <c r="F469" s="9">
        <f t="shared" si="1"/>
        <v>0</v>
      </c>
      <c r="H469" s="9"/>
      <c r="I469" s="10"/>
      <c r="J469" s="10"/>
    </row>
    <row r="470">
      <c r="A470" s="7" t="s">
        <v>267</v>
      </c>
      <c r="B470" s="8" t="str">
        <f>IFERROR(__xludf.DUMMYFUNCTION("SPLIT(A470,"" "")"),"$")</f>
        <v>$</v>
      </c>
      <c r="C470" s="8" t="str">
        <f>IFERROR(__xludf.DUMMYFUNCTION("""COMPUTED_VALUE"""),"cd")</f>
        <v>cd</v>
      </c>
      <c r="D470" s="9" t="str">
        <f>IFERROR(__xludf.DUMMYFUNCTION("""COMPUTED_VALUE"""),"ngmqbc")</f>
        <v>ngmqbc</v>
      </c>
      <c r="E470" s="9" t="str">
        <f>IFERROR(__xludf.DUMMYFUNCTION("IF(C470=""cd"",IF(D470=""/"",""/"",IF(D470="".."",JOIN(""."", ARRAY_CONSTRAIN(SPLIT(E469,"".""), 1, COLUMNS(SPLIT(E469,"".""))-1)), E469&amp;"".""&amp;D470)),E469)"),"/.bhtvbj.smtrp.qlrdf.ngmqbc")</f>
        <v>/.bhtvbj.smtrp.qlrdf.ngmqbc</v>
      </c>
      <c r="F470" s="9">
        <f t="shared" si="1"/>
        <v>0</v>
      </c>
      <c r="H470" s="9"/>
      <c r="I470" s="10"/>
      <c r="J470" s="10"/>
    </row>
    <row r="471">
      <c r="A471" s="7" t="s">
        <v>9</v>
      </c>
      <c r="B471" s="8" t="str">
        <f>IFERROR(__xludf.DUMMYFUNCTION("SPLIT(A471,"" "")"),"$")</f>
        <v>$</v>
      </c>
      <c r="C471" s="8" t="str">
        <f>IFERROR(__xludf.DUMMYFUNCTION("""COMPUTED_VALUE"""),"ls")</f>
        <v>ls</v>
      </c>
      <c r="D471" s="9"/>
      <c r="E471" s="9" t="str">
        <f>IFERROR(__xludf.DUMMYFUNCTION("IF(C471=""cd"",IF(D471=""/"",""/"",IF(D471="".."",JOIN(""."", ARRAY_CONSTRAIN(SPLIT(E470,"".""), 1, COLUMNS(SPLIT(E470,"".""))-1)), E470&amp;"".""&amp;D471)),E470)"),"/.bhtvbj.smtrp.qlrdf.ngmqbc")</f>
        <v>/.bhtvbj.smtrp.qlrdf.ngmqbc</v>
      </c>
      <c r="F471" s="9">
        <f t="shared" si="1"/>
        <v>0</v>
      </c>
      <c r="H471" s="9"/>
      <c r="I471" s="10"/>
      <c r="J471" s="10"/>
    </row>
    <row r="472">
      <c r="A472" s="7" t="s">
        <v>294</v>
      </c>
      <c r="B472" s="8">
        <f>IFERROR(__xludf.DUMMYFUNCTION("SPLIT(A472,"" "")"),171851.0)</f>
        <v>171851</v>
      </c>
      <c r="C472" s="8" t="str">
        <f>IFERROR(__xludf.DUMMYFUNCTION("""COMPUTED_VALUE"""),"czvcf.jft")</f>
        <v>czvcf.jft</v>
      </c>
      <c r="D472" s="9"/>
      <c r="E472" s="9" t="str">
        <f>IFERROR(__xludf.DUMMYFUNCTION("IF(C472=""cd"",IF(D472=""/"",""/"",IF(D472="".."",JOIN(""."", ARRAY_CONSTRAIN(SPLIT(E471,"".""), 1, COLUMNS(SPLIT(E471,"".""))-1)), E471&amp;"".""&amp;D472)),E471)"),"/.bhtvbj.smtrp.qlrdf.ngmqbc")</f>
        <v>/.bhtvbj.smtrp.qlrdf.ngmqbc</v>
      </c>
      <c r="F472" s="9">
        <f t="shared" si="1"/>
        <v>171851</v>
      </c>
      <c r="H472" s="9"/>
      <c r="I472" s="10"/>
      <c r="J472" s="10"/>
    </row>
    <row r="473">
      <c r="A473" s="7" t="s">
        <v>249</v>
      </c>
      <c r="B473" s="8" t="str">
        <f>IFERROR(__xludf.DUMMYFUNCTION("SPLIT(A473,"" "")"),"dir")</f>
        <v>dir</v>
      </c>
      <c r="C473" s="8" t="str">
        <f>IFERROR(__xludf.DUMMYFUNCTION("""COMPUTED_VALUE"""),"ngmqbc")</f>
        <v>ngmqbc</v>
      </c>
      <c r="D473" s="9"/>
      <c r="E473" s="9" t="str">
        <f>IFERROR(__xludf.DUMMYFUNCTION("IF(C473=""cd"",IF(D473=""/"",""/"",IF(D473="".."",JOIN(""."", ARRAY_CONSTRAIN(SPLIT(E472,"".""), 1, COLUMNS(SPLIT(E472,"".""))-1)), E472&amp;"".""&amp;D473)),E472)"),"/.bhtvbj.smtrp.qlrdf.ngmqbc")</f>
        <v>/.bhtvbj.smtrp.qlrdf.ngmqbc</v>
      </c>
      <c r="F473" s="9">
        <f t="shared" si="1"/>
        <v>0</v>
      </c>
      <c r="H473" s="9"/>
      <c r="I473" s="10"/>
      <c r="J473" s="10"/>
    </row>
    <row r="474">
      <c r="A474" s="7" t="s">
        <v>295</v>
      </c>
      <c r="B474" s="8" t="str">
        <f>IFERROR(__xludf.DUMMYFUNCTION("SPLIT(A474,"" "")"),"dir")</f>
        <v>dir</v>
      </c>
      <c r="C474" s="8" t="str">
        <f>IFERROR(__xludf.DUMMYFUNCTION("""COMPUTED_VALUE"""),"qdffn")</f>
        <v>qdffn</v>
      </c>
      <c r="D474" s="9"/>
      <c r="E474" s="9" t="str">
        <f>IFERROR(__xludf.DUMMYFUNCTION("IF(C474=""cd"",IF(D474=""/"",""/"",IF(D474="".."",JOIN(""."", ARRAY_CONSTRAIN(SPLIT(E473,"".""), 1, COLUMNS(SPLIT(E473,"".""))-1)), E473&amp;"".""&amp;D474)),E473)"),"/.bhtvbj.smtrp.qlrdf.ngmqbc")</f>
        <v>/.bhtvbj.smtrp.qlrdf.ngmqbc</v>
      </c>
      <c r="F474" s="9">
        <f t="shared" si="1"/>
        <v>0</v>
      </c>
      <c r="H474" s="9"/>
      <c r="I474" s="10"/>
      <c r="J474" s="10"/>
    </row>
    <row r="475">
      <c r="A475" s="7" t="s">
        <v>267</v>
      </c>
      <c r="B475" s="8" t="str">
        <f>IFERROR(__xludf.DUMMYFUNCTION("SPLIT(A475,"" "")"),"$")</f>
        <v>$</v>
      </c>
      <c r="C475" s="8" t="str">
        <f>IFERROR(__xludf.DUMMYFUNCTION("""COMPUTED_VALUE"""),"cd")</f>
        <v>cd</v>
      </c>
      <c r="D475" s="9" t="str">
        <f>IFERROR(__xludf.DUMMYFUNCTION("""COMPUTED_VALUE"""),"ngmqbc")</f>
        <v>ngmqbc</v>
      </c>
      <c r="E475" s="9" t="str">
        <f>IFERROR(__xludf.DUMMYFUNCTION("IF(C475=""cd"",IF(D475=""/"",""/"",IF(D475="".."",JOIN(""."", ARRAY_CONSTRAIN(SPLIT(E474,"".""), 1, COLUMNS(SPLIT(E474,"".""))-1)), E474&amp;"".""&amp;D475)),E474)"),"/.bhtvbj.smtrp.qlrdf.ngmqbc.ngmqbc")</f>
        <v>/.bhtvbj.smtrp.qlrdf.ngmqbc.ngmqbc</v>
      </c>
      <c r="F475" s="9">
        <f t="shared" si="1"/>
        <v>0</v>
      </c>
      <c r="H475" s="9"/>
      <c r="I475" s="10"/>
      <c r="J475" s="10"/>
    </row>
    <row r="476">
      <c r="A476" s="7" t="s">
        <v>9</v>
      </c>
      <c r="B476" s="8" t="str">
        <f>IFERROR(__xludf.DUMMYFUNCTION("SPLIT(A476,"" "")"),"$")</f>
        <v>$</v>
      </c>
      <c r="C476" s="8" t="str">
        <f>IFERROR(__xludf.DUMMYFUNCTION("""COMPUTED_VALUE"""),"ls")</f>
        <v>ls</v>
      </c>
      <c r="D476" s="9"/>
      <c r="E476" s="9" t="str">
        <f>IFERROR(__xludf.DUMMYFUNCTION("IF(C476=""cd"",IF(D476=""/"",""/"",IF(D476="".."",JOIN(""."", ARRAY_CONSTRAIN(SPLIT(E475,"".""), 1, COLUMNS(SPLIT(E475,"".""))-1)), E475&amp;"".""&amp;D476)),E475)"),"/.bhtvbj.smtrp.qlrdf.ngmqbc.ngmqbc")</f>
        <v>/.bhtvbj.smtrp.qlrdf.ngmqbc.ngmqbc</v>
      </c>
      <c r="F476" s="9">
        <f t="shared" si="1"/>
        <v>0</v>
      </c>
      <c r="H476" s="9"/>
      <c r="I476" s="10"/>
      <c r="J476" s="10"/>
    </row>
    <row r="477">
      <c r="A477" s="7" t="s">
        <v>296</v>
      </c>
      <c r="B477" s="8">
        <f>IFERROR(__xludf.DUMMYFUNCTION("SPLIT(A477,"" "")"),14596.0)</f>
        <v>14596</v>
      </c>
      <c r="C477" s="8" t="str">
        <f>IFERROR(__xludf.DUMMYFUNCTION("""COMPUTED_VALUE"""),"jjhmhzs.dww")</f>
        <v>jjhmhzs.dww</v>
      </c>
      <c r="D477" s="9"/>
      <c r="E477" s="9" t="str">
        <f>IFERROR(__xludf.DUMMYFUNCTION("IF(C477=""cd"",IF(D477=""/"",""/"",IF(D477="".."",JOIN(""."", ARRAY_CONSTRAIN(SPLIT(E476,"".""), 1, COLUMNS(SPLIT(E476,"".""))-1)), E476&amp;"".""&amp;D477)),E476)"),"/.bhtvbj.smtrp.qlrdf.ngmqbc.ngmqbc")</f>
        <v>/.bhtvbj.smtrp.qlrdf.ngmqbc.ngmqbc</v>
      </c>
      <c r="F477" s="9">
        <f t="shared" si="1"/>
        <v>14596</v>
      </c>
      <c r="H477" s="9"/>
      <c r="I477" s="10"/>
      <c r="J477" s="10"/>
    </row>
    <row r="478">
      <c r="A478" s="7" t="s">
        <v>26</v>
      </c>
      <c r="B478" s="8" t="str">
        <f>IFERROR(__xludf.DUMMYFUNCTION("SPLIT(A478,"" "")"),"$")</f>
        <v>$</v>
      </c>
      <c r="C478" s="8" t="str">
        <f>IFERROR(__xludf.DUMMYFUNCTION("""COMPUTED_VALUE"""),"cd")</f>
        <v>cd</v>
      </c>
      <c r="D478" s="9" t="str">
        <f>IFERROR(__xludf.DUMMYFUNCTION("""COMPUTED_VALUE"""),"..")</f>
        <v>..</v>
      </c>
      <c r="E478" s="9" t="str">
        <f>IFERROR(__xludf.DUMMYFUNCTION("IF(C478=""cd"",IF(D478=""/"",""/"",IF(D478="".."",JOIN(""."", ARRAY_CONSTRAIN(SPLIT(E477,"".""), 1, COLUMNS(SPLIT(E477,"".""))-1)), E477&amp;"".""&amp;D478)),E477)"),"/.bhtvbj.smtrp.qlrdf.ngmqbc")</f>
        <v>/.bhtvbj.smtrp.qlrdf.ngmqbc</v>
      </c>
      <c r="F478" s="9">
        <f t="shared" si="1"/>
        <v>0</v>
      </c>
      <c r="H478" s="9"/>
      <c r="I478" s="10"/>
      <c r="J478" s="10"/>
    </row>
    <row r="479">
      <c r="A479" s="7" t="s">
        <v>297</v>
      </c>
      <c r="B479" s="8" t="str">
        <f>IFERROR(__xludf.DUMMYFUNCTION("SPLIT(A479,"" "")"),"$")</f>
        <v>$</v>
      </c>
      <c r="C479" s="8" t="str">
        <f>IFERROR(__xludf.DUMMYFUNCTION("""COMPUTED_VALUE"""),"cd")</f>
        <v>cd</v>
      </c>
      <c r="D479" s="9" t="str">
        <f>IFERROR(__xludf.DUMMYFUNCTION("""COMPUTED_VALUE"""),"qdffn")</f>
        <v>qdffn</v>
      </c>
      <c r="E479" s="9" t="str">
        <f>IFERROR(__xludf.DUMMYFUNCTION("IF(C479=""cd"",IF(D479=""/"",""/"",IF(D479="".."",JOIN(""."", ARRAY_CONSTRAIN(SPLIT(E478,"".""), 1, COLUMNS(SPLIT(E478,"".""))-1)), E478&amp;"".""&amp;D479)),E478)"),"/.bhtvbj.smtrp.qlrdf.ngmqbc.qdffn")</f>
        <v>/.bhtvbj.smtrp.qlrdf.ngmqbc.qdffn</v>
      </c>
      <c r="F479" s="9">
        <f t="shared" si="1"/>
        <v>0</v>
      </c>
      <c r="H479" s="9"/>
      <c r="I479" s="10"/>
      <c r="J479" s="10"/>
    </row>
    <row r="480">
      <c r="A480" s="7" t="s">
        <v>9</v>
      </c>
      <c r="B480" s="8" t="str">
        <f>IFERROR(__xludf.DUMMYFUNCTION("SPLIT(A480,"" "")"),"$")</f>
        <v>$</v>
      </c>
      <c r="C480" s="8" t="str">
        <f>IFERROR(__xludf.DUMMYFUNCTION("""COMPUTED_VALUE"""),"ls")</f>
        <v>ls</v>
      </c>
      <c r="D480" s="9"/>
      <c r="E480" s="9" t="str">
        <f>IFERROR(__xludf.DUMMYFUNCTION("IF(C480=""cd"",IF(D480=""/"",""/"",IF(D480="".."",JOIN(""."", ARRAY_CONSTRAIN(SPLIT(E479,"".""), 1, COLUMNS(SPLIT(E479,"".""))-1)), E479&amp;"".""&amp;D480)),E479)"),"/.bhtvbj.smtrp.qlrdf.ngmqbc.qdffn")</f>
        <v>/.bhtvbj.smtrp.qlrdf.ngmqbc.qdffn</v>
      </c>
      <c r="F480" s="9">
        <f t="shared" si="1"/>
        <v>0</v>
      </c>
      <c r="H480" s="9"/>
      <c r="I480" s="10"/>
      <c r="J480" s="10"/>
    </row>
    <row r="481">
      <c r="A481" s="7" t="s">
        <v>28</v>
      </c>
      <c r="B481" s="8" t="str">
        <f>IFERROR(__xludf.DUMMYFUNCTION("SPLIT(A481,"" "")"),"dir")</f>
        <v>dir</v>
      </c>
      <c r="C481" s="8" t="str">
        <f>IFERROR(__xludf.DUMMYFUNCTION("""COMPUTED_VALUE"""),"czvcf")</f>
        <v>czvcf</v>
      </c>
      <c r="D481" s="9"/>
      <c r="E481" s="9" t="str">
        <f>IFERROR(__xludf.DUMMYFUNCTION("IF(C481=""cd"",IF(D481=""/"",""/"",IF(D481="".."",JOIN(""."", ARRAY_CONSTRAIN(SPLIT(E480,"".""), 1, COLUMNS(SPLIT(E480,"".""))-1)), E480&amp;"".""&amp;D481)),E480)"),"/.bhtvbj.smtrp.qlrdf.ngmqbc.qdffn")</f>
        <v>/.bhtvbj.smtrp.qlrdf.ngmqbc.qdffn</v>
      </c>
      <c r="F481" s="9">
        <f t="shared" si="1"/>
        <v>0</v>
      </c>
      <c r="H481" s="9"/>
      <c r="I481" s="10"/>
      <c r="J481" s="10"/>
    </row>
    <row r="482">
      <c r="A482" s="7" t="s">
        <v>34</v>
      </c>
      <c r="B482" s="8" t="str">
        <f>IFERROR(__xludf.DUMMYFUNCTION("SPLIT(A482,"" "")"),"$")</f>
        <v>$</v>
      </c>
      <c r="C482" s="8" t="str">
        <f>IFERROR(__xludf.DUMMYFUNCTION("""COMPUTED_VALUE"""),"cd")</f>
        <v>cd</v>
      </c>
      <c r="D482" s="9" t="str">
        <f>IFERROR(__xludf.DUMMYFUNCTION("""COMPUTED_VALUE"""),"czvcf")</f>
        <v>czvcf</v>
      </c>
      <c r="E482" s="9" t="str">
        <f>IFERROR(__xludf.DUMMYFUNCTION("IF(C482=""cd"",IF(D482=""/"",""/"",IF(D482="".."",JOIN(""."", ARRAY_CONSTRAIN(SPLIT(E481,"".""), 1, COLUMNS(SPLIT(E481,"".""))-1)), E481&amp;"".""&amp;D482)),E481)"),"/.bhtvbj.smtrp.qlrdf.ngmqbc.qdffn.czvcf")</f>
        <v>/.bhtvbj.smtrp.qlrdf.ngmqbc.qdffn.czvcf</v>
      </c>
      <c r="F482" s="9">
        <f t="shared" si="1"/>
        <v>0</v>
      </c>
      <c r="H482" s="9"/>
      <c r="I482" s="10"/>
      <c r="J482" s="10"/>
    </row>
    <row r="483">
      <c r="A483" s="7" t="s">
        <v>9</v>
      </c>
      <c r="B483" s="8" t="str">
        <f>IFERROR(__xludf.DUMMYFUNCTION("SPLIT(A483,"" "")"),"$")</f>
        <v>$</v>
      </c>
      <c r="C483" s="8" t="str">
        <f>IFERROR(__xludf.DUMMYFUNCTION("""COMPUTED_VALUE"""),"ls")</f>
        <v>ls</v>
      </c>
      <c r="D483" s="9"/>
      <c r="E483" s="9" t="str">
        <f>IFERROR(__xludf.DUMMYFUNCTION("IF(C483=""cd"",IF(D483=""/"",""/"",IF(D483="".."",JOIN(""."", ARRAY_CONSTRAIN(SPLIT(E482,"".""), 1, COLUMNS(SPLIT(E482,"".""))-1)), E482&amp;"".""&amp;D483)),E482)"),"/.bhtvbj.smtrp.qlrdf.ngmqbc.qdffn.czvcf")</f>
        <v>/.bhtvbj.smtrp.qlrdf.ngmqbc.qdffn.czvcf</v>
      </c>
      <c r="F483" s="9">
        <f t="shared" si="1"/>
        <v>0</v>
      </c>
      <c r="H483" s="9"/>
      <c r="I483" s="10"/>
      <c r="J483" s="10"/>
    </row>
    <row r="484">
      <c r="A484" s="7" t="s">
        <v>298</v>
      </c>
      <c r="B484" s="8">
        <f>IFERROR(__xludf.DUMMYFUNCTION("SPLIT(A484,"" "")"),130227.0)</f>
        <v>130227</v>
      </c>
      <c r="C484" s="8" t="str">
        <f>IFERROR(__xludf.DUMMYFUNCTION("""COMPUTED_VALUE"""),"jhqhd.fdz")</f>
        <v>jhqhd.fdz</v>
      </c>
      <c r="D484" s="9"/>
      <c r="E484" s="9" t="str">
        <f>IFERROR(__xludf.DUMMYFUNCTION("IF(C484=""cd"",IF(D484=""/"",""/"",IF(D484="".."",JOIN(""."", ARRAY_CONSTRAIN(SPLIT(E483,"".""), 1, COLUMNS(SPLIT(E483,"".""))-1)), E483&amp;"".""&amp;D484)),E483)"),"/.bhtvbj.smtrp.qlrdf.ngmqbc.qdffn.czvcf")</f>
        <v>/.bhtvbj.smtrp.qlrdf.ngmqbc.qdffn.czvcf</v>
      </c>
      <c r="F484" s="9">
        <f t="shared" si="1"/>
        <v>130227</v>
      </c>
      <c r="H484" s="9"/>
      <c r="I484" s="10"/>
      <c r="J484" s="10"/>
    </row>
    <row r="485">
      <c r="A485" s="7" t="s">
        <v>26</v>
      </c>
      <c r="B485" s="8" t="str">
        <f>IFERROR(__xludf.DUMMYFUNCTION("SPLIT(A485,"" "")"),"$")</f>
        <v>$</v>
      </c>
      <c r="C485" s="8" t="str">
        <f>IFERROR(__xludf.DUMMYFUNCTION("""COMPUTED_VALUE"""),"cd")</f>
        <v>cd</v>
      </c>
      <c r="D485" s="9" t="str">
        <f>IFERROR(__xludf.DUMMYFUNCTION("""COMPUTED_VALUE"""),"..")</f>
        <v>..</v>
      </c>
      <c r="E485" s="9" t="str">
        <f>IFERROR(__xludf.DUMMYFUNCTION("IF(C485=""cd"",IF(D485=""/"",""/"",IF(D485="".."",JOIN(""."", ARRAY_CONSTRAIN(SPLIT(E484,"".""), 1, COLUMNS(SPLIT(E484,"".""))-1)), E484&amp;"".""&amp;D485)),E484)"),"/.bhtvbj.smtrp.qlrdf.ngmqbc.qdffn")</f>
        <v>/.bhtvbj.smtrp.qlrdf.ngmqbc.qdffn</v>
      </c>
      <c r="F485" s="9">
        <f t="shared" si="1"/>
        <v>0</v>
      </c>
      <c r="H485" s="9"/>
      <c r="I485" s="10"/>
      <c r="J485" s="10"/>
    </row>
    <row r="486">
      <c r="A486" s="7" t="s">
        <v>26</v>
      </c>
      <c r="B486" s="8" t="str">
        <f>IFERROR(__xludf.DUMMYFUNCTION("SPLIT(A486,"" "")"),"$")</f>
        <v>$</v>
      </c>
      <c r="C486" s="8" t="str">
        <f>IFERROR(__xludf.DUMMYFUNCTION("""COMPUTED_VALUE"""),"cd")</f>
        <v>cd</v>
      </c>
      <c r="D486" s="9" t="str">
        <f>IFERROR(__xludf.DUMMYFUNCTION("""COMPUTED_VALUE"""),"..")</f>
        <v>..</v>
      </c>
      <c r="E486" s="9" t="str">
        <f>IFERROR(__xludf.DUMMYFUNCTION("IF(C486=""cd"",IF(D486=""/"",""/"",IF(D486="".."",JOIN(""."", ARRAY_CONSTRAIN(SPLIT(E485,"".""), 1, COLUMNS(SPLIT(E485,"".""))-1)), E485&amp;"".""&amp;D486)),E485)"),"/.bhtvbj.smtrp.qlrdf.ngmqbc")</f>
        <v>/.bhtvbj.smtrp.qlrdf.ngmqbc</v>
      </c>
      <c r="F486" s="9">
        <f t="shared" si="1"/>
        <v>0</v>
      </c>
      <c r="H486" s="9"/>
      <c r="I486" s="10"/>
      <c r="J486" s="10"/>
    </row>
    <row r="487">
      <c r="A487" s="7" t="s">
        <v>26</v>
      </c>
      <c r="B487" s="8" t="str">
        <f>IFERROR(__xludf.DUMMYFUNCTION("SPLIT(A487,"" "")"),"$")</f>
        <v>$</v>
      </c>
      <c r="C487" s="8" t="str">
        <f>IFERROR(__xludf.DUMMYFUNCTION("""COMPUTED_VALUE"""),"cd")</f>
        <v>cd</v>
      </c>
      <c r="D487" s="9" t="str">
        <f>IFERROR(__xludf.DUMMYFUNCTION("""COMPUTED_VALUE"""),"..")</f>
        <v>..</v>
      </c>
      <c r="E487" s="9" t="str">
        <f>IFERROR(__xludf.DUMMYFUNCTION("IF(C487=""cd"",IF(D487=""/"",""/"",IF(D487="".."",JOIN(""."", ARRAY_CONSTRAIN(SPLIT(E486,"".""), 1, COLUMNS(SPLIT(E486,"".""))-1)), E486&amp;"".""&amp;D487)),E486)"),"/.bhtvbj.smtrp.qlrdf")</f>
        <v>/.bhtvbj.smtrp.qlrdf</v>
      </c>
      <c r="F487" s="9">
        <f t="shared" si="1"/>
        <v>0</v>
      </c>
      <c r="H487" s="9"/>
      <c r="I487" s="10"/>
      <c r="J487" s="10"/>
    </row>
    <row r="488">
      <c r="A488" s="7" t="s">
        <v>299</v>
      </c>
      <c r="B488" s="8" t="str">
        <f>IFERROR(__xludf.DUMMYFUNCTION("SPLIT(A488,"" "")"),"$")</f>
        <v>$</v>
      </c>
      <c r="C488" s="8" t="str">
        <f>IFERROR(__xludf.DUMMYFUNCTION("""COMPUTED_VALUE"""),"cd")</f>
        <v>cd</v>
      </c>
      <c r="D488" s="9" t="str">
        <f>IFERROR(__xludf.DUMMYFUNCTION("""COMPUTED_VALUE"""),"ntngh")</f>
        <v>ntngh</v>
      </c>
      <c r="E488" s="9" t="str">
        <f>IFERROR(__xludf.DUMMYFUNCTION("IF(C488=""cd"",IF(D488=""/"",""/"",IF(D488="".."",JOIN(""."", ARRAY_CONSTRAIN(SPLIT(E487,"".""), 1, COLUMNS(SPLIT(E487,"".""))-1)), E487&amp;"".""&amp;D488)),E487)"),"/.bhtvbj.smtrp.qlrdf.ntngh")</f>
        <v>/.bhtvbj.smtrp.qlrdf.ntngh</v>
      </c>
      <c r="F488" s="9">
        <f t="shared" si="1"/>
        <v>0</v>
      </c>
      <c r="H488" s="9"/>
      <c r="I488" s="10"/>
      <c r="J488" s="10"/>
    </row>
    <row r="489">
      <c r="A489" s="7" t="s">
        <v>9</v>
      </c>
      <c r="B489" s="8" t="str">
        <f>IFERROR(__xludf.DUMMYFUNCTION("SPLIT(A489,"" "")"),"$")</f>
        <v>$</v>
      </c>
      <c r="C489" s="8" t="str">
        <f>IFERROR(__xludf.DUMMYFUNCTION("""COMPUTED_VALUE"""),"ls")</f>
        <v>ls</v>
      </c>
      <c r="D489" s="9"/>
      <c r="E489" s="9" t="str">
        <f>IFERROR(__xludf.DUMMYFUNCTION("IF(C489=""cd"",IF(D489=""/"",""/"",IF(D489="".."",JOIN(""."", ARRAY_CONSTRAIN(SPLIT(E488,"".""), 1, COLUMNS(SPLIT(E488,"".""))-1)), E488&amp;"".""&amp;D489)),E488)"),"/.bhtvbj.smtrp.qlrdf.ntngh")</f>
        <v>/.bhtvbj.smtrp.qlrdf.ntngh</v>
      </c>
      <c r="F489" s="9">
        <f t="shared" si="1"/>
        <v>0</v>
      </c>
      <c r="H489" s="9"/>
      <c r="I489" s="10"/>
      <c r="J489" s="10"/>
    </row>
    <row r="490">
      <c r="A490" s="7" t="s">
        <v>300</v>
      </c>
      <c r="B490" s="8">
        <f>IFERROR(__xludf.DUMMYFUNCTION("SPLIT(A490,"" "")"),243908.0)</f>
        <v>243908</v>
      </c>
      <c r="C490" s="8" t="str">
        <f>IFERROR(__xludf.DUMMYFUNCTION("""COMPUTED_VALUE"""),"bqjfjnl.pcl")</f>
        <v>bqjfjnl.pcl</v>
      </c>
      <c r="D490" s="9"/>
      <c r="E490" s="9" t="str">
        <f>IFERROR(__xludf.DUMMYFUNCTION("IF(C490=""cd"",IF(D490=""/"",""/"",IF(D490="".."",JOIN(""."", ARRAY_CONSTRAIN(SPLIT(E489,"".""), 1, COLUMNS(SPLIT(E489,"".""))-1)), E489&amp;"".""&amp;D490)),E489)"),"/.bhtvbj.smtrp.qlrdf.ntngh")</f>
        <v>/.bhtvbj.smtrp.qlrdf.ntngh</v>
      </c>
      <c r="F490" s="9">
        <f t="shared" si="1"/>
        <v>243908</v>
      </c>
      <c r="H490" s="9"/>
      <c r="I490" s="10"/>
      <c r="J490" s="10"/>
    </row>
    <row r="491">
      <c r="A491" s="7" t="s">
        <v>301</v>
      </c>
      <c r="B491" s="8">
        <f>IFERROR(__xludf.DUMMYFUNCTION("SPLIT(A491,"" "")"),112351.0)</f>
        <v>112351</v>
      </c>
      <c r="C491" s="8" t="str">
        <f>IFERROR(__xludf.DUMMYFUNCTION("""COMPUTED_VALUE"""),"btmz")</f>
        <v>btmz</v>
      </c>
      <c r="D491" s="9"/>
      <c r="E491" s="9" t="str">
        <f>IFERROR(__xludf.DUMMYFUNCTION("IF(C491=""cd"",IF(D491=""/"",""/"",IF(D491="".."",JOIN(""."", ARRAY_CONSTRAIN(SPLIT(E490,"".""), 1, COLUMNS(SPLIT(E490,"".""))-1)), E490&amp;"".""&amp;D491)),E490)"),"/.bhtvbj.smtrp.qlrdf.ntngh")</f>
        <v>/.bhtvbj.smtrp.qlrdf.ntngh</v>
      </c>
      <c r="F491" s="9">
        <f t="shared" si="1"/>
        <v>112351</v>
      </c>
      <c r="H491" s="9"/>
      <c r="I491" s="10"/>
      <c r="J491" s="10"/>
    </row>
    <row r="492">
      <c r="A492" s="7" t="s">
        <v>302</v>
      </c>
      <c r="B492" s="8">
        <f>IFERROR(__xludf.DUMMYFUNCTION("SPLIT(A492,"" "")"),30167.0)</f>
        <v>30167</v>
      </c>
      <c r="C492" s="8" t="str">
        <f>IFERROR(__xludf.DUMMYFUNCTION("""COMPUTED_VALUE"""),"lcpgtrc.dqm")</f>
        <v>lcpgtrc.dqm</v>
      </c>
      <c r="D492" s="9"/>
      <c r="E492" s="9" t="str">
        <f>IFERROR(__xludf.DUMMYFUNCTION("IF(C492=""cd"",IF(D492=""/"",""/"",IF(D492="".."",JOIN(""."", ARRAY_CONSTRAIN(SPLIT(E491,"".""), 1, COLUMNS(SPLIT(E491,"".""))-1)), E491&amp;"".""&amp;D492)),E491)"),"/.bhtvbj.smtrp.qlrdf.ntngh")</f>
        <v>/.bhtvbj.smtrp.qlrdf.ntngh</v>
      </c>
      <c r="F492" s="9">
        <f t="shared" si="1"/>
        <v>30167</v>
      </c>
      <c r="H492" s="9"/>
      <c r="I492" s="10"/>
      <c r="J492" s="10"/>
    </row>
    <row r="493">
      <c r="A493" s="7" t="s">
        <v>303</v>
      </c>
      <c r="B493" s="8">
        <f>IFERROR(__xludf.DUMMYFUNCTION("SPLIT(A493,"" "")"),249181.0)</f>
        <v>249181</v>
      </c>
      <c r="C493" s="8" t="str">
        <f>IFERROR(__xludf.DUMMYFUNCTION("""COMPUTED_VALUE"""),"mfwcvc.zdg")</f>
        <v>mfwcvc.zdg</v>
      </c>
      <c r="D493" s="9"/>
      <c r="E493" s="9" t="str">
        <f>IFERROR(__xludf.DUMMYFUNCTION("IF(C493=""cd"",IF(D493=""/"",""/"",IF(D493="".."",JOIN(""."", ARRAY_CONSTRAIN(SPLIT(E492,"".""), 1, COLUMNS(SPLIT(E492,"".""))-1)), E492&amp;"".""&amp;D493)),E492)"),"/.bhtvbj.smtrp.qlrdf.ntngh")</f>
        <v>/.bhtvbj.smtrp.qlrdf.ntngh</v>
      </c>
      <c r="F493" s="9">
        <f t="shared" si="1"/>
        <v>249181</v>
      </c>
      <c r="H493" s="9"/>
      <c r="I493" s="10"/>
      <c r="J493" s="10"/>
    </row>
    <row r="494">
      <c r="A494" s="7" t="s">
        <v>304</v>
      </c>
      <c r="B494" s="8" t="str">
        <f>IFERROR(__xludf.DUMMYFUNCTION("SPLIT(A494,"" "")"),"dir")</f>
        <v>dir</v>
      </c>
      <c r="C494" s="8" t="str">
        <f>IFERROR(__xludf.DUMMYFUNCTION("""COMPUTED_VALUE"""),"qlhw")</f>
        <v>qlhw</v>
      </c>
      <c r="D494" s="9"/>
      <c r="E494" s="9" t="str">
        <f>IFERROR(__xludf.DUMMYFUNCTION("IF(C494=""cd"",IF(D494=""/"",""/"",IF(D494="".."",JOIN(""."", ARRAY_CONSTRAIN(SPLIT(E493,"".""), 1, COLUMNS(SPLIT(E493,"".""))-1)), E493&amp;"".""&amp;D494)),E493)"),"/.bhtvbj.smtrp.qlrdf.ntngh")</f>
        <v>/.bhtvbj.smtrp.qlrdf.ntngh</v>
      </c>
      <c r="F494" s="9">
        <f t="shared" si="1"/>
        <v>0</v>
      </c>
      <c r="H494" s="9"/>
      <c r="I494" s="10"/>
      <c r="J494" s="10"/>
    </row>
    <row r="495">
      <c r="A495" s="7" t="s">
        <v>305</v>
      </c>
      <c r="B495" s="8">
        <f>IFERROR(__xludf.DUMMYFUNCTION("SPLIT(A495,"" "")"),157482.0)</f>
        <v>157482</v>
      </c>
      <c r="C495" s="8" t="str">
        <f>IFERROR(__xludf.DUMMYFUNCTION("""COMPUTED_VALUE"""),"vqqcvgts.vrc")</f>
        <v>vqqcvgts.vrc</v>
      </c>
      <c r="D495" s="9"/>
      <c r="E495" s="9" t="str">
        <f>IFERROR(__xludf.DUMMYFUNCTION("IF(C495=""cd"",IF(D495=""/"",""/"",IF(D495="".."",JOIN(""."", ARRAY_CONSTRAIN(SPLIT(E494,"".""), 1, COLUMNS(SPLIT(E494,"".""))-1)), E494&amp;"".""&amp;D495)),E494)"),"/.bhtvbj.smtrp.qlrdf.ntngh")</f>
        <v>/.bhtvbj.smtrp.qlrdf.ntngh</v>
      </c>
      <c r="F495" s="9">
        <f t="shared" si="1"/>
        <v>157482</v>
      </c>
      <c r="H495" s="9"/>
      <c r="I495" s="10"/>
      <c r="J495" s="10"/>
    </row>
    <row r="496">
      <c r="A496" s="7" t="s">
        <v>306</v>
      </c>
      <c r="B496" s="8" t="str">
        <f>IFERROR(__xludf.DUMMYFUNCTION("SPLIT(A496,"" "")"),"$")</f>
        <v>$</v>
      </c>
      <c r="C496" s="8" t="str">
        <f>IFERROR(__xludf.DUMMYFUNCTION("""COMPUTED_VALUE"""),"cd")</f>
        <v>cd</v>
      </c>
      <c r="D496" s="9" t="str">
        <f>IFERROR(__xludf.DUMMYFUNCTION("""COMPUTED_VALUE"""),"qlhw")</f>
        <v>qlhw</v>
      </c>
      <c r="E496" s="9" t="str">
        <f>IFERROR(__xludf.DUMMYFUNCTION("IF(C496=""cd"",IF(D496=""/"",""/"",IF(D496="".."",JOIN(""."", ARRAY_CONSTRAIN(SPLIT(E495,"".""), 1, COLUMNS(SPLIT(E495,"".""))-1)), E495&amp;"".""&amp;D496)),E495)"),"/.bhtvbj.smtrp.qlrdf.ntngh.qlhw")</f>
        <v>/.bhtvbj.smtrp.qlrdf.ntngh.qlhw</v>
      </c>
      <c r="F496" s="9">
        <f t="shared" si="1"/>
        <v>0</v>
      </c>
      <c r="H496" s="9"/>
      <c r="I496" s="10"/>
      <c r="J496" s="10"/>
    </row>
    <row r="497">
      <c r="A497" s="7" t="s">
        <v>9</v>
      </c>
      <c r="B497" s="8" t="str">
        <f>IFERROR(__xludf.DUMMYFUNCTION("SPLIT(A497,"" "")"),"$")</f>
        <v>$</v>
      </c>
      <c r="C497" s="8" t="str">
        <f>IFERROR(__xludf.DUMMYFUNCTION("""COMPUTED_VALUE"""),"ls")</f>
        <v>ls</v>
      </c>
      <c r="D497" s="9"/>
      <c r="E497" s="9" t="str">
        <f>IFERROR(__xludf.DUMMYFUNCTION("IF(C497=""cd"",IF(D497=""/"",""/"",IF(D497="".."",JOIN(""."", ARRAY_CONSTRAIN(SPLIT(E496,"".""), 1, COLUMNS(SPLIT(E496,"".""))-1)), E496&amp;"".""&amp;D497)),E496)"),"/.bhtvbj.smtrp.qlrdf.ntngh.qlhw")</f>
        <v>/.bhtvbj.smtrp.qlrdf.ntngh.qlhw</v>
      </c>
      <c r="F497" s="9">
        <f t="shared" si="1"/>
        <v>0</v>
      </c>
      <c r="H497" s="9"/>
      <c r="I497" s="10"/>
      <c r="J497" s="10"/>
    </row>
    <row r="498">
      <c r="A498" s="7" t="s">
        <v>307</v>
      </c>
      <c r="B498" s="8">
        <f>IFERROR(__xludf.DUMMYFUNCTION("SPLIT(A498,"" "")"),267233.0)</f>
        <v>267233</v>
      </c>
      <c r="C498" s="8" t="str">
        <f>IFERROR(__xludf.DUMMYFUNCTION("""COMPUTED_VALUE"""),"gfhthp.prr")</f>
        <v>gfhthp.prr</v>
      </c>
      <c r="D498" s="9"/>
      <c r="E498" s="9" t="str">
        <f>IFERROR(__xludf.DUMMYFUNCTION("IF(C498=""cd"",IF(D498=""/"",""/"",IF(D498="".."",JOIN(""."", ARRAY_CONSTRAIN(SPLIT(E497,"".""), 1, COLUMNS(SPLIT(E497,"".""))-1)), E497&amp;"".""&amp;D498)),E497)"),"/.bhtvbj.smtrp.qlrdf.ntngh.qlhw")</f>
        <v>/.bhtvbj.smtrp.qlrdf.ntngh.qlhw</v>
      </c>
      <c r="F498" s="9">
        <f t="shared" si="1"/>
        <v>267233</v>
      </c>
      <c r="H498" s="9"/>
      <c r="I498" s="10"/>
      <c r="J498" s="10"/>
    </row>
    <row r="499">
      <c r="A499" s="7" t="s">
        <v>26</v>
      </c>
      <c r="B499" s="8" t="str">
        <f>IFERROR(__xludf.DUMMYFUNCTION("SPLIT(A499,"" "")"),"$")</f>
        <v>$</v>
      </c>
      <c r="C499" s="8" t="str">
        <f>IFERROR(__xludf.DUMMYFUNCTION("""COMPUTED_VALUE"""),"cd")</f>
        <v>cd</v>
      </c>
      <c r="D499" s="9" t="str">
        <f>IFERROR(__xludf.DUMMYFUNCTION("""COMPUTED_VALUE"""),"..")</f>
        <v>..</v>
      </c>
      <c r="E499" s="9" t="str">
        <f>IFERROR(__xludf.DUMMYFUNCTION("IF(C499=""cd"",IF(D499=""/"",""/"",IF(D499="".."",JOIN(""."", ARRAY_CONSTRAIN(SPLIT(E498,"".""), 1, COLUMNS(SPLIT(E498,"".""))-1)), E498&amp;"".""&amp;D499)),E498)"),"/.bhtvbj.smtrp.qlrdf.ntngh")</f>
        <v>/.bhtvbj.smtrp.qlrdf.ntngh</v>
      </c>
      <c r="F499" s="9">
        <f t="shared" si="1"/>
        <v>0</v>
      </c>
      <c r="H499" s="9"/>
      <c r="I499" s="10"/>
      <c r="J499" s="10"/>
    </row>
    <row r="500">
      <c r="A500" s="7" t="s">
        <v>26</v>
      </c>
      <c r="B500" s="8" t="str">
        <f>IFERROR(__xludf.DUMMYFUNCTION("SPLIT(A500,"" "")"),"$")</f>
        <v>$</v>
      </c>
      <c r="C500" s="8" t="str">
        <f>IFERROR(__xludf.DUMMYFUNCTION("""COMPUTED_VALUE"""),"cd")</f>
        <v>cd</v>
      </c>
      <c r="D500" s="9" t="str">
        <f>IFERROR(__xludf.DUMMYFUNCTION("""COMPUTED_VALUE"""),"..")</f>
        <v>..</v>
      </c>
      <c r="E500" s="9" t="str">
        <f>IFERROR(__xludf.DUMMYFUNCTION("IF(C500=""cd"",IF(D500=""/"",""/"",IF(D500="".."",JOIN(""."", ARRAY_CONSTRAIN(SPLIT(E499,"".""), 1, COLUMNS(SPLIT(E499,"".""))-1)), E499&amp;"".""&amp;D500)),E499)"),"/.bhtvbj.smtrp.qlrdf")</f>
        <v>/.bhtvbj.smtrp.qlrdf</v>
      </c>
      <c r="F500" s="9">
        <f t="shared" si="1"/>
        <v>0</v>
      </c>
      <c r="H500" s="9"/>
      <c r="I500" s="10"/>
      <c r="J500" s="10"/>
    </row>
    <row r="501">
      <c r="A501" s="7" t="s">
        <v>26</v>
      </c>
      <c r="B501" s="8" t="str">
        <f>IFERROR(__xludf.DUMMYFUNCTION("SPLIT(A501,"" "")"),"$")</f>
        <v>$</v>
      </c>
      <c r="C501" s="8" t="str">
        <f>IFERROR(__xludf.DUMMYFUNCTION("""COMPUTED_VALUE"""),"cd")</f>
        <v>cd</v>
      </c>
      <c r="D501" s="9" t="str">
        <f>IFERROR(__xludf.DUMMYFUNCTION("""COMPUTED_VALUE"""),"..")</f>
        <v>..</v>
      </c>
      <c r="E501" s="9" t="str">
        <f>IFERROR(__xludf.DUMMYFUNCTION("IF(C501=""cd"",IF(D501=""/"",""/"",IF(D501="".."",JOIN(""."", ARRAY_CONSTRAIN(SPLIT(E500,"".""), 1, COLUMNS(SPLIT(E500,"".""))-1)), E500&amp;"".""&amp;D501)),E500)"),"/.bhtvbj.smtrp")</f>
        <v>/.bhtvbj.smtrp</v>
      </c>
      <c r="F501" s="9">
        <f t="shared" si="1"/>
        <v>0</v>
      </c>
      <c r="H501" s="9"/>
      <c r="I501" s="10"/>
      <c r="J501" s="10"/>
    </row>
    <row r="502">
      <c r="A502" s="7" t="s">
        <v>26</v>
      </c>
      <c r="B502" s="8" t="str">
        <f>IFERROR(__xludf.DUMMYFUNCTION("SPLIT(A502,"" "")"),"$")</f>
        <v>$</v>
      </c>
      <c r="C502" s="8" t="str">
        <f>IFERROR(__xludf.DUMMYFUNCTION("""COMPUTED_VALUE"""),"cd")</f>
        <v>cd</v>
      </c>
      <c r="D502" s="9" t="str">
        <f>IFERROR(__xludf.DUMMYFUNCTION("""COMPUTED_VALUE"""),"..")</f>
        <v>..</v>
      </c>
      <c r="E502" s="9" t="str">
        <f>IFERROR(__xludf.DUMMYFUNCTION("IF(C502=""cd"",IF(D502=""/"",""/"",IF(D502="".."",JOIN(""."", ARRAY_CONSTRAIN(SPLIT(E501,"".""), 1, COLUMNS(SPLIT(E501,"".""))-1)), E501&amp;"".""&amp;D502)),E501)"),"/.bhtvbj")</f>
        <v>/.bhtvbj</v>
      </c>
      <c r="F502" s="9">
        <f t="shared" si="1"/>
        <v>0</v>
      </c>
      <c r="H502" s="9"/>
      <c r="I502" s="10"/>
      <c r="J502" s="10"/>
    </row>
    <row r="503">
      <c r="A503" s="7" t="s">
        <v>308</v>
      </c>
      <c r="B503" s="8" t="str">
        <f>IFERROR(__xludf.DUMMYFUNCTION("SPLIT(A503,"" "")"),"$")</f>
        <v>$</v>
      </c>
      <c r="C503" s="8" t="str">
        <f>IFERROR(__xludf.DUMMYFUNCTION("""COMPUTED_VALUE"""),"cd")</f>
        <v>cd</v>
      </c>
      <c r="D503" s="9" t="str">
        <f>IFERROR(__xludf.DUMMYFUNCTION("""COMPUTED_VALUE"""),"tbdsml")</f>
        <v>tbdsml</v>
      </c>
      <c r="E503" s="9" t="str">
        <f>IFERROR(__xludf.DUMMYFUNCTION("IF(C503=""cd"",IF(D503=""/"",""/"",IF(D503="".."",JOIN(""."", ARRAY_CONSTRAIN(SPLIT(E502,"".""), 1, COLUMNS(SPLIT(E502,"".""))-1)), E502&amp;"".""&amp;D503)),E502)"),"/.bhtvbj.tbdsml")</f>
        <v>/.bhtvbj.tbdsml</v>
      </c>
      <c r="F503" s="9">
        <f t="shared" si="1"/>
        <v>0</v>
      </c>
      <c r="H503" s="9"/>
      <c r="I503" s="10"/>
      <c r="J503" s="10"/>
    </row>
    <row r="504">
      <c r="A504" s="7" t="s">
        <v>9</v>
      </c>
      <c r="B504" s="8" t="str">
        <f>IFERROR(__xludf.DUMMYFUNCTION("SPLIT(A504,"" "")"),"$")</f>
        <v>$</v>
      </c>
      <c r="C504" s="8" t="str">
        <f>IFERROR(__xludf.DUMMYFUNCTION("""COMPUTED_VALUE"""),"ls")</f>
        <v>ls</v>
      </c>
      <c r="D504" s="9"/>
      <c r="E504" s="9" t="str">
        <f>IFERROR(__xludf.DUMMYFUNCTION("IF(C504=""cd"",IF(D504=""/"",""/"",IF(D504="".."",JOIN(""."", ARRAY_CONSTRAIN(SPLIT(E503,"".""), 1, COLUMNS(SPLIT(E503,"".""))-1)), E503&amp;"".""&amp;D504)),E503)"),"/.bhtvbj.tbdsml")</f>
        <v>/.bhtvbj.tbdsml</v>
      </c>
      <c r="F504" s="9">
        <f t="shared" si="1"/>
        <v>0</v>
      </c>
      <c r="H504" s="9"/>
      <c r="I504" s="10"/>
      <c r="J504" s="10"/>
    </row>
    <row r="505">
      <c r="A505" s="7" t="s">
        <v>309</v>
      </c>
      <c r="B505" s="8">
        <f>IFERROR(__xludf.DUMMYFUNCTION("SPLIT(A505,"" "")"),44152.0)</f>
        <v>44152</v>
      </c>
      <c r="C505" s="8" t="str">
        <f>IFERROR(__xludf.DUMMYFUNCTION("""COMPUTED_VALUE"""),"btmz")</f>
        <v>btmz</v>
      </c>
      <c r="D505" s="9"/>
      <c r="E505" s="9" t="str">
        <f>IFERROR(__xludf.DUMMYFUNCTION("IF(C505=""cd"",IF(D505=""/"",""/"",IF(D505="".."",JOIN(""."", ARRAY_CONSTRAIN(SPLIT(E504,"".""), 1, COLUMNS(SPLIT(E504,"".""))-1)), E504&amp;"".""&amp;D505)),E504)"),"/.bhtvbj.tbdsml")</f>
        <v>/.bhtvbj.tbdsml</v>
      </c>
      <c r="F505" s="9">
        <f t="shared" si="1"/>
        <v>44152</v>
      </c>
      <c r="H505" s="9"/>
      <c r="I505" s="10"/>
      <c r="J505" s="10"/>
    </row>
    <row r="506">
      <c r="A506" s="7" t="s">
        <v>310</v>
      </c>
      <c r="B506" s="8">
        <f>IFERROR(__xludf.DUMMYFUNCTION("SPLIT(A506,"" "")"),143454.0)</f>
        <v>143454</v>
      </c>
      <c r="C506" s="8" t="str">
        <f>IFERROR(__xludf.DUMMYFUNCTION("""COMPUTED_VALUE"""),"cpzlrsh")</f>
        <v>cpzlrsh</v>
      </c>
      <c r="D506" s="9"/>
      <c r="E506" s="9" t="str">
        <f>IFERROR(__xludf.DUMMYFUNCTION("IF(C506=""cd"",IF(D506=""/"",""/"",IF(D506="".."",JOIN(""."", ARRAY_CONSTRAIN(SPLIT(E505,"".""), 1, COLUMNS(SPLIT(E505,"".""))-1)), E505&amp;"".""&amp;D506)),E505)"),"/.bhtvbj.tbdsml")</f>
        <v>/.bhtvbj.tbdsml</v>
      </c>
      <c r="F506" s="9">
        <f t="shared" si="1"/>
        <v>143454</v>
      </c>
      <c r="H506" s="9"/>
      <c r="I506" s="10"/>
      <c r="J506" s="10"/>
    </row>
    <row r="507">
      <c r="A507" s="7" t="s">
        <v>311</v>
      </c>
      <c r="B507" s="8">
        <f>IFERROR(__xludf.DUMMYFUNCTION("SPLIT(A507,"" "")"),47848.0)</f>
        <v>47848</v>
      </c>
      <c r="C507" s="8" t="str">
        <f>IFERROR(__xludf.DUMMYFUNCTION("""COMPUTED_VALUE"""),"crdvhbt.dfr")</f>
        <v>crdvhbt.dfr</v>
      </c>
      <c r="D507" s="9"/>
      <c r="E507" s="9" t="str">
        <f>IFERROR(__xludf.DUMMYFUNCTION("IF(C507=""cd"",IF(D507=""/"",""/"",IF(D507="".."",JOIN(""."", ARRAY_CONSTRAIN(SPLIT(E506,"".""), 1, COLUMNS(SPLIT(E506,"".""))-1)), E506&amp;"".""&amp;D507)),E506)"),"/.bhtvbj.tbdsml")</f>
        <v>/.bhtvbj.tbdsml</v>
      </c>
      <c r="F507" s="9">
        <f t="shared" si="1"/>
        <v>47848</v>
      </c>
      <c r="H507" s="9"/>
      <c r="I507" s="10"/>
      <c r="J507" s="10"/>
    </row>
    <row r="508">
      <c r="A508" s="7" t="s">
        <v>312</v>
      </c>
      <c r="B508" s="8" t="str">
        <f>IFERROR(__xludf.DUMMYFUNCTION("SPLIT(A508,"" "")"),"dir")</f>
        <v>dir</v>
      </c>
      <c r="C508" s="8" t="str">
        <f>IFERROR(__xludf.DUMMYFUNCTION("""COMPUTED_VALUE"""),"gvjhlqdd")</f>
        <v>gvjhlqdd</v>
      </c>
      <c r="D508" s="9"/>
      <c r="E508" s="9" t="str">
        <f>IFERROR(__xludf.DUMMYFUNCTION("IF(C508=""cd"",IF(D508=""/"",""/"",IF(D508="".."",JOIN(""."", ARRAY_CONSTRAIN(SPLIT(E507,"".""), 1, COLUMNS(SPLIT(E507,"".""))-1)), E507&amp;"".""&amp;D508)),E507)"),"/.bhtvbj.tbdsml")</f>
        <v>/.bhtvbj.tbdsml</v>
      </c>
      <c r="F508" s="9">
        <f t="shared" si="1"/>
        <v>0</v>
      </c>
      <c r="H508" s="9"/>
      <c r="I508" s="10"/>
      <c r="J508" s="10"/>
    </row>
    <row r="509">
      <c r="A509" s="7" t="s">
        <v>313</v>
      </c>
      <c r="B509" s="8">
        <f>IFERROR(__xludf.DUMMYFUNCTION("SPLIT(A509,"" "")"),171842.0)</f>
        <v>171842</v>
      </c>
      <c r="C509" s="8" t="str">
        <f>IFERROR(__xludf.DUMMYFUNCTION("""COMPUTED_VALUE"""),"mgljcrw.trm")</f>
        <v>mgljcrw.trm</v>
      </c>
      <c r="D509" s="9"/>
      <c r="E509" s="9" t="str">
        <f>IFERROR(__xludf.DUMMYFUNCTION("IF(C509=""cd"",IF(D509=""/"",""/"",IF(D509="".."",JOIN(""."", ARRAY_CONSTRAIN(SPLIT(E508,"".""), 1, COLUMNS(SPLIT(E508,"".""))-1)), E508&amp;"".""&amp;D509)),E508)"),"/.bhtvbj.tbdsml")</f>
        <v>/.bhtvbj.tbdsml</v>
      </c>
      <c r="F509" s="9">
        <f t="shared" si="1"/>
        <v>171842</v>
      </c>
      <c r="H509" s="9"/>
      <c r="I509" s="10"/>
      <c r="J509" s="10"/>
    </row>
    <row r="510">
      <c r="A510" s="7" t="s">
        <v>314</v>
      </c>
      <c r="B510" s="8" t="str">
        <f>IFERROR(__xludf.DUMMYFUNCTION("SPLIT(A510,"" "")"),"dir")</f>
        <v>dir</v>
      </c>
      <c r="C510" s="8" t="str">
        <f>IFERROR(__xludf.DUMMYFUNCTION("""COMPUTED_VALUE"""),"nqsq")</f>
        <v>nqsq</v>
      </c>
      <c r="D510" s="9"/>
      <c r="E510" s="9" t="str">
        <f>IFERROR(__xludf.DUMMYFUNCTION("IF(C510=""cd"",IF(D510=""/"",""/"",IF(D510="".."",JOIN(""."", ARRAY_CONSTRAIN(SPLIT(E509,"".""), 1, COLUMNS(SPLIT(E509,"".""))-1)), E509&amp;"".""&amp;D510)),E509)"),"/.bhtvbj.tbdsml")</f>
        <v>/.bhtvbj.tbdsml</v>
      </c>
      <c r="F510" s="9">
        <f t="shared" si="1"/>
        <v>0</v>
      </c>
      <c r="H510" s="9"/>
      <c r="I510" s="10"/>
      <c r="J510" s="10"/>
    </row>
    <row r="511">
      <c r="A511" s="7" t="s">
        <v>129</v>
      </c>
      <c r="B511" s="8" t="str">
        <f>IFERROR(__xludf.DUMMYFUNCTION("SPLIT(A511,"" "")"),"dir")</f>
        <v>dir</v>
      </c>
      <c r="C511" s="8" t="str">
        <f>IFERROR(__xludf.DUMMYFUNCTION("""COMPUTED_VALUE"""),"rdzsz")</f>
        <v>rdzsz</v>
      </c>
      <c r="D511" s="9"/>
      <c r="E511" s="9" t="str">
        <f>IFERROR(__xludf.DUMMYFUNCTION("IF(C511=""cd"",IF(D511=""/"",""/"",IF(D511="".."",JOIN(""."", ARRAY_CONSTRAIN(SPLIT(E510,"".""), 1, COLUMNS(SPLIT(E510,"".""))-1)), E510&amp;"".""&amp;D511)),E510)"),"/.bhtvbj.tbdsml")</f>
        <v>/.bhtvbj.tbdsml</v>
      </c>
      <c r="F511" s="9">
        <f t="shared" si="1"/>
        <v>0</v>
      </c>
      <c r="H511" s="9"/>
      <c r="I511" s="10"/>
      <c r="J511" s="10"/>
    </row>
    <row r="512">
      <c r="A512" s="7" t="s">
        <v>315</v>
      </c>
      <c r="B512" s="8" t="str">
        <f>IFERROR(__xludf.DUMMYFUNCTION("SPLIT(A512,"" "")"),"$")</f>
        <v>$</v>
      </c>
      <c r="C512" s="8" t="str">
        <f>IFERROR(__xludf.DUMMYFUNCTION("""COMPUTED_VALUE"""),"cd")</f>
        <v>cd</v>
      </c>
      <c r="D512" s="9" t="str">
        <f>IFERROR(__xludf.DUMMYFUNCTION("""COMPUTED_VALUE"""),"gvjhlqdd")</f>
        <v>gvjhlqdd</v>
      </c>
      <c r="E512" s="9" t="str">
        <f>IFERROR(__xludf.DUMMYFUNCTION("IF(C512=""cd"",IF(D512=""/"",""/"",IF(D512="".."",JOIN(""."", ARRAY_CONSTRAIN(SPLIT(E511,"".""), 1, COLUMNS(SPLIT(E511,"".""))-1)), E511&amp;"".""&amp;D512)),E511)"),"/.bhtvbj.tbdsml.gvjhlqdd")</f>
        <v>/.bhtvbj.tbdsml.gvjhlqdd</v>
      </c>
      <c r="F512" s="9">
        <f t="shared" si="1"/>
        <v>0</v>
      </c>
      <c r="H512" s="9"/>
      <c r="I512" s="10"/>
      <c r="J512" s="10"/>
    </row>
    <row r="513">
      <c r="A513" s="7" t="s">
        <v>9</v>
      </c>
      <c r="B513" s="8" t="str">
        <f>IFERROR(__xludf.DUMMYFUNCTION("SPLIT(A513,"" "")"),"$")</f>
        <v>$</v>
      </c>
      <c r="C513" s="8" t="str">
        <f>IFERROR(__xludf.DUMMYFUNCTION("""COMPUTED_VALUE"""),"ls")</f>
        <v>ls</v>
      </c>
      <c r="D513" s="9"/>
      <c r="E513" s="9" t="str">
        <f>IFERROR(__xludf.DUMMYFUNCTION("IF(C513=""cd"",IF(D513=""/"",""/"",IF(D513="".."",JOIN(""."", ARRAY_CONSTRAIN(SPLIT(E512,"".""), 1, COLUMNS(SPLIT(E512,"".""))-1)), E512&amp;"".""&amp;D513)),E512)"),"/.bhtvbj.tbdsml.gvjhlqdd")</f>
        <v>/.bhtvbj.tbdsml.gvjhlqdd</v>
      </c>
      <c r="F513" s="9">
        <f t="shared" si="1"/>
        <v>0</v>
      </c>
      <c r="H513" s="9"/>
      <c r="I513" s="10"/>
      <c r="J513" s="10"/>
    </row>
    <row r="514">
      <c r="A514" s="7" t="s">
        <v>316</v>
      </c>
      <c r="B514" s="8">
        <f>IFERROR(__xludf.DUMMYFUNCTION("SPLIT(A514,"" "")"),177040.0)</f>
        <v>177040</v>
      </c>
      <c r="C514" s="8" t="str">
        <f>IFERROR(__xludf.DUMMYFUNCTION("""COMPUTED_VALUE"""),"ffbm")</f>
        <v>ffbm</v>
      </c>
      <c r="D514" s="9"/>
      <c r="E514" s="9" t="str">
        <f>IFERROR(__xludf.DUMMYFUNCTION("IF(C514=""cd"",IF(D514=""/"",""/"",IF(D514="".."",JOIN(""."", ARRAY_CONSTRAIN(SPLIT(E513,"".""), 1, COLUMNS(SPLIT(E513,"".""))-1)), E513&amp;"".""&amp;D514)),E513)"),"/.bhtvbj.tbdsml.gvjhlqdd")</f>
        <v>/.bhtvbj.tbdsml.gvjhlqdd</v>
      </c>
      <c r="F514" s="9">
        <f t="shared" si="1"/>
        <v>177040</v>
      </c>
      <c r="H514" s="9"/>
      <c r="I514" s="10"/>
      <c r="J514" s="10"/>
    </row>
    <row r="515">
      <c r="A515" s="7" t="s">
        <v>26</v>
      </c>
      <c r="B515" s="8" t="str">
        <f>IFERROR(__xludf.DUMMYFUNCTION("SPLIT(A515,"" "")"),"$")</f>
        <v>$</v>
      </c>
      <c r="C515" s="8" t="str">
        <f>IFERROR(__xludf.DUMMYFUNCTION("""COMPUTED_VALUE"""),"cd")</f>
        <v>cd</v>
      </c>
      <c r="D515" s="9" t="str">
        <f>IFERROR(__xludf.DUMMYFUNCTION("""COMPUTED_VALUE"""),"..")</f>
        <v>..</v>
      </c>
      <c r="E515" s="9" t="str">
        <f>IFERROR(__xludf.DUMMYFUNCTION("IF(C515=""cd"",IF(D515=""/"",""/"",IF(D515="".."",JOIN(""."", ARRAY_CONSTRAIN(SPLIT(E514,"".""), 1, COLUMNS(SPLIT(E514,"".""))-1)), E514&amp;"".""&amp;D515)),E514)"),"/.bhtvbj.tbdsml")</f>
        <v>/.bhtvbj.tbdsml</v>
      </c>
      <c r="F515" s="9">
        <f t="shared" si="1"/>
        <v>0</v>
      </c>
      <c r="H515" s="9"/>
      <c r="I515" s="10"/>
      <c r="J515" s="10"/>
    </row>
    <row r="516">
      <c r="A516" s="7" t="s">
        <v>317</v>
      </c>
      <c r="B516" s="8" t="str">
        <f>IFERROR(__xludf.DUMMYFUNCTION("SPLIT(A516,"" "")"),"$")</f>
        <v>$</v>
      </c>
      <c r="C516" s="8" t="str">
        <f>IFERROR(__xludf.DUMMYFUNCTION("""COMPUTED_VALUE"""),"cd")</f>
        <v>cd</v>
      </c>
      <c r="D516" s="9" t="str">
        <f>IFERROR(__xludf.DUMMYFUNCTION("""COMPUTED_VALUE"""),"nqsq")</f>
        <v>nqsq</v>
      </c>
      <c r="E516" s="9" t="str">
        <f>IFERROR(__xludf.DUMMYFUNCTION("IF(C516=""cd"",IF(D516=""/"",""/"",IF(D516="".."",JOIN(""."", ARRAY_CONSTRAIN(SPLIT(E515,"".""), 1, COLUMNS(SPLIT(E515,"".""))-1)), E515&amp;"".""&amp;D516)),E515)"),"/.bhtvbj.tbdsml.nqsq")</f>
        <v>/.bhtvbj.tbdsml.nqsq</v>
      </c>
      <c r="F516" s="9">
        <f t="shared" si="1"/>
        <v>0</v>
      </c>
      <c r="H516" s="9"/>
      <c r="I516" s="10"/>
      <c r="J516" s="10"/>
    </row>
    <row r="517">
      <c r="A517" s="7" t="s">
        <v>9</v>
      </c>
      <c r="B517" s="8" t="str">
        <f>IFERROR(__xludf.DUMMYFUNCTION("SPLIT(A517,"" "")"),"$")</f>
        <v>$</v>
      </c>
      <c r="C517" s="8" t="str">
        <f>IFERROR(__xludf.DUMMYFUNCTION("""COMPUTED_VALUE"""),"ls")</f>
        <v>ls</v>
      </c>
      <c r="D517" s="9"/>
      <c r="E517" s="9" t="str">
        <f>IFERROR(__xludf.DUMMYFUNCTION("IF(C517=""cd"",IF(D517=""/"",""/"",IF(D517="".."",JOIN(""."", ARRAY_CONSTRAIN(SPLIT(E516,"".""), 1, COLUMNS(SPLIT(E516,"".""))-1)), E516&amp;"".""&amp;D517)),E516)"),"/.bhtvbj.tbdsml.nqsq")</f>
        <v>/.bhtvbj.tbdsml.nqsq</v>
      </c>
      <c r="F517" s="9">
        <f t="shared" si="1"/>
        <v>0</v>
      </c>
      <c r="H517" s="9"/>
      <c r="I517" s="10"/>
      <c r="J517" s="10"/>
    </row>
    <row r="518">
      <c r="A518" s="7" t="s">
        <v>318</v>
      </c>
      <c r="B518" s="8" t="str">
        <f>IFERROR(__xludf.DUMMYFUNCTION("SPLIT(A518,"" "")"),"dir")</f>
        <v>dir</v>
      </c>
      <c r="C518" s="8" t="str">
        <f>IFERROR(__xludf.DUMMYFUNCTION("""COMPUTED_VALUE"""),"fchtl")</f>
        <v>fchtl</v>
      </c>
      <c r="D518" s="9"/>
      <c r="E518" s="9" t="str">
        <f>IFERROR(__xludf.DUMMYFUNCTION("IF(C518=""cd"",IF(D518=""/"",""/"",IF(D518="".."",JOIN(""."", ARRAY_CONSTRAIN(SPLIT(E517,"".""), 1, COLUMNS(SPLIT(E517,"".""))-1)), E517&amp;"".""&amp;D518)),E517)"),"/.bhtvbj.tbdsml.nqsq")</f>
        <v>/.bhtvbj.tbdsml.nqsq</v>
      </c>
      <c r="F518" s="9">
        <f t="shared" si="1"/>
        <v>0</v>
      </c>
      <c r="H518" s="9"/>
      <c r="I518" s="10"/>
      <c r="J518" s="10"/>
    </row>
    <row r="519">
      <c r="A519" s="7" t="s">
        <v>137</v>
      </c>
      <c r="B519" s="8" t="str">
        <f>IFERROR(__xludf.DUMMYFUNCTION("SPLIT(A519,"" "")"),"dir")</f>
        <v>dir</v>
      </c>
      <c r="C519" s="8" t="str">
        <f>IFERROR(__xludf.DUMMYFUNCTION("""COMPUTED_VALUE"""),"jrvt")</f>
        <v>jrvt</v>
      </c>
      <c r="D519" s="9"/>
      <c r="E519" s="9" t="str">
        <f>IFERROR(__xludf.DUMMYFUNCTION("IF(C519=""cd"",IF(D519=""/"",""/"",IF(D519="".."",JOIN(""."", ARRAY_CONSTRAIN(SPLIT(E518,"".""), 1, COLUMNS(SPLIT(E518,"".""))-1)), E518&amp;"".""&amp;D519)),E518)"),"/.bhtvbj.tbdsml.nqsq")</f>
        <v>/.bhtvbj.tbdsml.nqsq</v>
      </c>
      <c r="F519" s="9">
        <f t="shared" si="1"/>
        <v>0</v>
      </c>
      <c r="H519" s="9"/>
      <c r="I519" s="10"/>
      <c r="J519" s="10"/>
    </row>
    <row r="520">
      <c r="A520" s="7" t="s">
        <v>319</v>
      </c>
      <c r="B520" s="8" t="str">
        <f>IFERROR(__xludf.DUMMYFUNCTION("SPLIT(A520,"" "")"),"dir")</f>
        <v>dir</v>
      </c>
      <c r="C520" s="8" t="str">
        <f>IFERROR(__xludf.DUMMYFUNCTION("""COMPUTED_VALUE"""),"nsgbjwbt")</f>
        <v>nsgbjwbt</v>
      </c>
      <c r="D520" s="9"/>
      <c r="E520" s="9" t="str">
        <f>IFERROR(__xludf.DUMMYFUNCTION("IF(C520=""cd"",IF(D520=""/"",""/"",IF(D520="".."",JOIN(""."", ARRAY_CONSTRAIN(SPLIT(E519,"".""), 1, COLUMNS(SPLIT(E519,"".""))-1)), E519&amp;"".""&amp;D520)),E519)"),"/.bhtvbj.tbdsml.nqsq")</f>
        <v>/.bhtvbj.tbdsml.nqsq</v>
      </c>
      <c r="F520" s="9">
        <f t="shared" si="1"/>
        <v>0</v>
      </c>
      <c r="H520" s="9"/>
      <c r="I520" s="10"/>
      <c r="J520" s="10"/>
    </row>
    <row r="521">
      <c r="A521" s="7" t="s">
        <v>320</v>
      </c>
      <c r="B521" s="8" t="str">
        <f>IFERROR(__xludf.DUMMYFUNCTION("SPLIT(A521,"" "")"),"dir")</f>
        <v>dir</v>
      </c>
      <c r="C521" s="8" t="str">
        <f>IFERROR(__xludf.DUMMYFUNCTION("""COMPUTED_VALUE"""),"qcz")</f>
        <v>qcz</v>
      </c>
      <c r="D521" s="9"/>
      <c r="E521" s="9" t="str">
        <f>IFERROR(__xludf.DUMMYFUNCTION("IF(C521=""cd"",IF(D521=""/"",""/"",IF(D521="".."",JOIN(""."", ARRAY_CONSTRAIN(SPLIT(E520,"".""), 1, COLUMNS(SPLIT(E520,"".""))-1)), E520&amp;"".""&amp;D521)),E520)"),"/.bhtvbj.tbdsml.nqsq")</f>
        <v>/.bhtvbj.tbdsml.nqsq</v>
      </c>
      <c r="F521" s="9">
        <f t="shared" si="1"/>
        <v>0</v>
      </c>
      <c r="H521" s="9"/>
      <c r="I521" s="10"/>
      <c r="J521" s="10"/>
    </row>
    <row r="522">
      <c r="A522" s="7" t="s">
        <v>321</v>
      </c>
      <c r="B522" s="8" t="str">
        <f>IFERROR(__xludf.DUMMYFUNCTION("SPLIT(A522,"" "")"),"dir")</f>
        <v>dir</v>
      </c>
      <c r="C522" s="8" t="str">
        <f>IFERROR(__xludf.DUMMYFUNCTION("""COMPUTED_VALUE"""),"vqlnqvwn")</f>
        <v>vqlnqvwn</v>
      </c>
      <c r="D522" s="9"/>
      <c r="E522" s="9" t="str">
        <f>IFERROR(__xludf.DUMMYFUNCTION("IF(C522=""cd"",IF(D522=""/"",""/"",IF(D522="".."",JOIN(""."", ARRAY_CONSTRAIN(SPLIT(E521,"".""), 1, COLUMNS(SPLIT(E521,"".""))-1)), E521&amp;"".""&amp;D522)),E521)"),"/.bhtvbj.tbdsml.nqsq")</f>
        <v>/.bhtvbj.tbdsml.nqsq</v>
      </c>
      <c r="F522" s="9">
        <f t="shared" si="1"/>
        <v>0</v>
      </c>
      <c r="H522" s="9"/>
      <c r="I522" s="10"/>
      <c r="J522" s="10"/>
    </row>
    <row r="523">
      <c r="A523" s="7" t="s">
        <v>322</v>
      </c>
      <c r="B523" s="8">
        <f>IFERROR(__xludf.DUMMYFUNCTION("SPLIT(A523,"" "")"),55184.0)</f>
        <v>55184</v>
      </c>
      <c r="C523" s="8" t="str">
        <f>IFERROR(__xludf.DUMMYFUNCTION("""COMPUTED_VALUE"""),"wlspgz")</f>
        <v>wlspgz</v>
      </c>
      <c r="D523" s="9"/>
      <c r="E523" s="9" t="str">
        <f>IFERROR(__xludf.DUMMYFUNCTION("IF(C523=""cd"",IF(D523=""/"",""/"",IF(D523="".."",JOIN(""."", ARRAY_CONSTRAIN(SPLIT(E522,"".""), 1, COLUMNS(SPLIT(E522,"".""))-1)), E522&amp;"".""&amp;D523)),E522)"),"/.bhtvbj.tbdsml.nqsq")</f>
        <v>/.bhtvbj.tbdsml.nqsq</v>
      </c>
      <c r="F523" s="9">
        <f t="shared" si="1"/>
        <v>55184</v>
      </c>
      <c r="H523" s="9"/>
      <c r="I523" s="10"/>
      <c r="J523" s="10"/>
    </row>
    <row r="524">
      <c r="A524" s="7" t="s">
        <v>323</v>
      </c>
      <c r="B524" s="8" t="str">
        <f>IFERROR(__xludf.DUMMYFUNCTION("SPLIT(A524,"" "")"),"dir")</f>
        <v>dir</v>
      </c>
      <c r="C524" s="8" t="str">
        <f>IFERROR(__xludf.DUMMYFUNCTION("""COMPUTED_VALUE"""),"wzm")</f>
        <v>wzm</v>
      </c>
      <c r="D524" s="9"/>
      <c r="E524" s="9" t="str">
        <f>IFERROR(__xludf.DUMMYFUNCTION("IF(C524=""cd"",IF(D524=""/"",""/"",IF(D524="".."",JOIN(""."", ARRAY_CONSTRAIN(SPLIT(E523,"".""), 1, COLUMNS(SPLIT(E523,"".""))-1)), E523&amp;"".""&amp;D524)),E523)"),"/.bhtvbj.tbdsml.nqsq")</f>
        <v>/.bhtvbj.tbdsml.nqsq</v>
      </c>
      <c r="F524" s="9">
        <f t="shared" si="1"/>
        <v>0</v>
      </c>
      <c r="H524" s="9"/>
      <c r="I524" s="10"/>
      <c r="J524" s="10"/>
    </row>
    <row r="525">
      <c r="A525" s="7" t="s">
        <v>324</v>
      </c>
      <c r="B525" s="8" t="str">
        <f>IFERROR(__xludf.DUMMYFUNCTION("SPLIT(A525,"" "")"),"dir")</f>
        <v>dir</v>
      </c>
      <c r="C525" s="8" t="str">
        <f>IFERROR(__xludf.DUMMYFUNCTION("""COMPUTED_VALUE"""),"zpw")</f>
        <v>zpw</v>
      </c>
      <c r="D525" s="9"/>
      <c r="E525" s="9" t="str">
        <f>IFERROR(__xludf.DUMMYFUNCTION("IF(C525=""cd"",IF(D525=""/"",""/"",IF(D525="".."",JOIN(""."", ARRAY_CONSTRAIN(SPLIT(E524,"".""), 1, COLUMNS(SPLIT(E524,"".""))-1)), E524&amp;"".""&amp;D525)),E524)"),"/.bhtvbj.tbdsml.nqsq")</f>
        <v>/.bhtvbj.tbdsml.nqsq</v>
      </c>
      <c r="F525" s="9">
        <f t="shared" si="1"/>
        <v>0</v>
      </c>
      <c r="H525" s="9"/>
      <c r="I525" s="10"/>
      <c r="J525" s="10"/>
    </row>
    <row r="526">
      <c r="A526" s="7" t="s">
        <v>325</v>
      </c>
      <c r="B526" s="8" t="str">
        <f>IFERROR(__xludf.DUMMYFUNCTION("SPLIT(A526,"" "")"),"$")</f>
        <v>$</v>
      </c>
      <c r="C526" s="8" t="str">
        <f>IFERROR(__xludf.DUMMYFUNCTION("""COMPUTED_VALUE"""),"cd")</f>
        <v>cd</v>
      </c>
      <c r="D526" s="9" t="str">
        <f>IFERROR(__xludf.DUMMYFUNCTION("""COMPUTED_VALUE"""),"fchtl")</f>
        <v>fchtl</v>
      </c>
      <c r="E526" s="9" t="str">
        <f>IFERROR(__xludf.DUMMYFUNCTION("IF(C526=""cd"",IF(D526=""/"",""/"",IF(D526="".."",JOIN(""."", ARRAY_CONSTRAIN(SPLIT(E525,"".""), 1, COLUMNS(SPLIT(E525,"".""))-1)), E525&amp;"".""&amp;D526)),E525)"),"/.bhtvbj.tbdsml.nqsq.fchtl")</f>
        <v>/.bhtvbj.tbdsml.nqsq.fchtl</v>
      </c>
      <c r="F526" s="9">
        <f t="shared" si="1"/>
        <v>0</v>
      </c>
      <c r="H526" s="9"/>
      <c r="I526" s="10"/>
      <c r="J526" s="10"/>
    </row>
    <row r="527">
      <c r="A527" s="7" t="s">
        <v>9</v>
      </c>
      <c r="B527" s="8" t="str">
        <f>IFERROR(__xludf.DUMMYFUNCTION("SPLIT(A527,"" "")"),"$")</f>
        <v>$</v>
      </c>
      <c r="C527" s="8" t="str">
        <f>IFERROR(__xludf.DUMMYFUNCTION("""COMPUTED_VALUE"""),"ls")</f>
        <v>ls</v>
      </c>
      <c r="D527" s="9"/>
      <c r="E527" s="9" t="str">
        <f>IFERROR(__xludf.DUMMYFUNCTION("IF(C527=""cd"",IF(D527=""/"",""/"",IF(D527="".."",JOIN(""."", ARRAY_CONSTRAIN(SPLIT(E526,"".""), 1, COLUMNS(SPLIT(E526,"".""))-1)), E526&amp;"".""&amp;D527)),E526)"),"/.bhtvbj.tbdsml.nqsq.fchtl")</f>
        <v>/.bhtvbj.tbdsml.nqsq.fchtl</v>
      </c>
      <c r="F527" s="9">
        <f t="shared" si="1"/>
        <v>0</v>
      </c>
      <c r="H527" s="9"/>
      <c r="I527" s="10"/>
      <c r="J527" s="10"/>
    </row>
    <row r="528">
      <c r="A528" s="7" t="s">
        <v>326</v>
      </c>
      <c r="B528" s="8">
        <f>IFERROR(__xludf.DUMMYFUNCTION("SPLIT(A528,"" "")"),193793.0)</f>
        <v>193793</v>
      </c>
      <c r="C528" s="8" t="str">
        <f>IFERROR(__xludf.DUMMYFUNCTION("""COMPUTED_VALUE"""),"btmz")</f>
        <v>btmz</v>
      </c>
      <c r="D528" s="9"/>
      <c r="E528" s="9" t="str">
        <f>IFERROR(__xludf.DUMMYFUNCTION("IF(C528=""cd"",IF(D528=""/"",""/"",IF(D528="".."",JOIN(""."", ARRAY_CONSTRAIN(SPLIT(E527,"".""), 1, COLUMNS(SPLIT(E527,"".""))-1)), E527&amp;"".""&amp;D528)),E527)"),"/.bhtvbj.tbdsml.nqsq.fchtl")</f>
        <v>/.bhtvbj.tbdsml.nqsq.fchtl</v>
      </c>
      <c r="F528" s="9">
        <f t="shared" si="1"/>
        <v>193793</v>
      </c>
      <c r="H528" s="9"/>
      <c r="I528" s="10"/>
      <c r="J528" s="10"/>
    </row>
    <row r="529">
      <c r="A529" s="7" t="s">
        <v>327</v>
      </c>
      <c r="B529" s="8">
        <f>IFERROR(__xludf.DUMMYFUNCTION("SPLIT(A529,"" "")"),164089.0)</f>
        <v>164089</v>
      </c>
      <c r="C529" s="8" t="str">
        <f>IFERROR(__xludf.DUMMYFUNCTION("""COMPUTED_VALUE"""),"jrvt.hzn")</f>
        <v>jrvt.hzn</v>
      </c>
      <c r="D529" s="9"/>
      <c r="E529" s="9" t="str">
        <f>IFERROR(__xludf.DUMMYFUNCTION("IF(C529=""cd"",IF(D529=""/"",""/"",IF(D529="".."",JOIN(""."", ARRAY_CONSTRAIN(SPLIT(E528,"".""), 1, COLUMNS(SPLIT(E528,"".""))-1)), E528&amp;"".""&amp;D529)),E528)"),"/.bhtvbj.tbdsml.nqsq.fchtl")</f>
        <v>/.bhtvbj.tbdsml.nqsq.fchtl</v>
      </c>
      <c r="F529" s="9">
        <f t="shared" si="1"/>
        <v>164089</v>
      </c>
      <c r="H529" s="9"/>
      <c r="I529" s="10"/>
      <c r="J529" s="10"/>
    </row>
    <row r="530">
      <c r="A530" s="7" t="s">
        <v>328</v>
      </c>
      <c r="B530" s="8">
        <f>IFERROR(__xludf.DUMMYFUNCTION("SPLIT(A530,"" "")"),53839.0)</f>
        <v>53839</v>
      </c>
      <c r="C530" s="8" t="str">
        <f>IFERROR(__xludf.DUMMYFUNCTION("""COMPUTED_VALUE"""),"lpv.gtg")</f>
        <v>lpv.gtg</v>
      </c>
      <c r="D530" s="9"/>
      <c r="E530" s="9" t="str">
        <f>IFERROR(__xludf.DUMMYFUNCTION("IF(C530=""cd"",IF(D530=""/"",""/"",IF(D530="".."",JOIN(""."", ARRAY_CONSTRAIN(SPLIT(E529,"".""), 1, COLUMNS(SPLIT(E529,"".""))-1)), E529&amp;"".""&amp;D530)),E529)"),"/.bhtvbj.tbdsml.nqsq.fchtl")</f>
        <v>/.bhtvbj.tbdsml.nqsq.fchtl</v>
      </c>
      <c r="F530" s="9">
        <f t="shared" si="1"/>
        <v>53839</v>
      </c>
      <c r="H530" s="9"/>
      <c r="I530" s="10"/>
      <c r="J530" s="10"/>
    </row>
    <row r="531">
      <c r="A531" s="7" t="s">
        <v>329</v>
      </c>
      <c r="B531" s="8" t="str">
        <f>IFERROR(__xludf.DUMMYFUNCTION("SPLIT(A531,"" "")"),"dir")</f>
        <v>dir</v>
      </c>
      <c r="C531" s="8" t="str">
        <f>IFERROR(__xludf.DUMMYFUNCTION("""COMPUTED_VALUE"""),"qmfwds")</f>
        <v>qmfwds</v>
      </c>
      <c r="D531" s="9"/>
      <c r="E531" s="9" t="str">
        <f>IFERROR(__xludf.DUMMYFUNCTION("IF(C531=""cd"",IF(D531=""/"",""/"",IF(D531="".."",JOIN(""."", ARRAY_CONSTRAIN(SPLIT(E530,"".""), 1, COLUMNS(SPLIT(E530,"".""))-1)), E530&amp;"".""&amp;D531)),E530)"),"/.bhtvbj.tbdsml.nqsq.fchtl")</f>
        <v>/.bhtvbj.tbdsml.nqsq.fchtl</v>
      </c>
      <c r="F531" s="9">
        <f t="shared" si="1"/>
        <v>0</v>
      </c>
      <c r="H531" s="9"/>
      <c r="I531" s="10"/>
      <c r="J531" s="10"/>
    </row>
    <row r="532">
      <c r="A532" s="7" t="s">
        <v>330</v>
      </c>
      <c r="B532" s="8" t="str">
        <f>IFERROR(__xludf.DUMMYFUNCTION("SPLIT(A532,"" "")"),"dir")</f>
        <v>dir</v>
      </c>
      <c r="C532" s="8" t="str">
        <f>IFERROR(__xludf.DUMMYFUNCTION("""COMPUTED_VALUE"""),"sqznc")</f>
        <v>sqznc</v>
      </c>
      <c r="D532" s="9"/>
      <c r="E532" s="9" t="str">
        <f>IFERROR(__xludf.DUMMYFUNCTION("IF(C532=""cd"",IF(D532=""/"",""/"",IF(D532="".."",JOIN(""."", ARRAY_CONSTRAIN(SPLIT(E531,"".""), 1, COLUMNS(SPLIT(E531,"".""))-1)), E531&amp;"".""&amp;D532)),E531)"),"/.bhtvbj.tbdsml.nqsq.fchtl")</f>
        <v>/.bhtvbj.tbdsml.nqsq.fchtl</v>
      </c>
      <c r="F532" s="9">
        <f t="shared" si="1"/>
        <v>0</v>
      </c>
      <c r="H532" s="9"/>
      <c r="I532" s="10"/>
      <c r="J532" s="10"/>
    </row>
    <row r="533">
      <c r="A533" s="7" t="s">
        <v>331</v>
      </c>
      <c r="B533" s="8" t="str">
        <f>IFERROR(__xludf.DUMMYFUNCTION("SPLIT(A533,"" "")"),"dir")</f>
        <v>dir</v>
      </c>
      <c r="C533" s="8" t="str">
        <f>IFERROR(__xludf.DUMMYFUNCTION("""COMPUTED_VALUE"""),"tdqg")</f>
        <v>tdqg</v>
      </c>
      <c r="D533" s="9"/>
      <c r="E533" s="9" t="str">
        <f>IFERROR(__xludf.DUMMYFUNCTION("IF(C533=""cd"",IF(D533=""/"",""/"",IF(D533="".."",JOIN(""."", ARRAY_CONSTRAIN(SPLIT(E532,"".""), 1, COLUMNS(SPLIT(E532,"".""))-1)), E532&amp;"".""&amp;D533)),E532)"),"/.bhtvbj.tbdsml.nqsq.fchtl")</f>
        <v>/.bhtvbj.tbdsml.nqsq.fchtl</v>
      </c>
      <c r="F533" s="9">
        <f t="shared" si="1"/>
        <v>0</v>
      </c>
      <c r="H533" s="9"/>
      <c r="I533" s="10"/>
      <c r="J533" s="10"/>
    </row>
    <row r="534">
      <c r="A534" s="7" t="s">
        <v>332</v>
      </c>
      <c r="B534" s="8" t="str">
        <f>IFERROR(__xludf.DUMMYFUNCTION("SPLIT(A534,"" "")"),"dir")</f>
        <v>dir</v>
      </c>
      <c r="C534" s="8" t="str">
        <f>IFERROR(__xludf.DUMMYFUNCTION("""COMPUTED_VALUE"""),"zvd")</f>
        <v>zvd</v>
      </c>
      <c r="D534" s="9"/>
      <c r="E534" s="9" t="str">
        <f>IFERROR(__xludf.DUMMYFUNCTION("IF(C534=""cd"",IF(D534=""/"",""/"",IF(D534="".."",JOIN(""."", ARRAY_CONSTRAIN(SPLIT(E533,"".""), 1, COLUMNS(SPLIT(E533,"".""))-1)), E533&amp;"".""&amp;D534)),E533)"),"/.bhtvbj.tbdsml.nqsq.fchtl")</f>
        <v>/.bhtvbj.tbdsml.nqsq.fchtl</v>
      </c>
      <c r="F534" s="9">
        <f t="shared" si="1"/>
        <v>0</v>
      </c>
      <c r="H534" s="9"/>
      <c r="I534" s="10"/>
      <c r="J534" s="10"/>
    </row>
    <row r="535">
      <c r="A535" s="7" t="s">
        <v>333</v>
      </c>
      <c r="B535" s="8" t="str">
        <f>IFERROR(__xludf.DUMMYFUNCTION("SPLIT(A535,"" "")"),"$")</f>
        <v>$</v>
      </c>
      <c r="C535" s="8" t="str">
        <f>IFERROR(__xludf.DUMMYFUNCTION("""COMPUTED_VALUE"""),"cd")</f>
        <v>cd</v>
      </c>
      <c r="D535" s="9" t="str">
        <f>IFERROR(__xludf.DUMMYFUNCTION("""COMPUTED_VALUE"""),"qmfwds")</f>
        <v>qmfwds</v>
      </c>
      <c r="E535" s="9" t="str">
        <f>IFERROR(__xludf.DUMMYFUNCTION("IF(C535=""cd"",IF(D535=""/"",""/"",IF(D535="".."",JOIN(""."", ARRAY_CONSTRAIN(SPLIT(E534,"".""), 1, COLUMNS(SPLIT(E534,"".""))-1)), E534&amp;"".""&amp;D535)),E534)"),"/.bhtvbj.tbdsml.nqsq.fchtl.qmfwds")</f>
        <v>/.bhtvbj.tbdsml.nqsq.fchtl.qmfwds</v>
      </c>
      <c r="F535" s="9">
        <f t="shared" si="1"/>
        <v>0</v>
      </c>
      <c r="H535" s="9"/>
      <c r="I535" s="10"/>
      <c r="J535" s="10"/>
    </row>
    <row r="536">
      <c r="A536" s="7" t="s">
        <v>9</v>
      </c>
      <c r="B536" s="8" t="str">
        <f>IFERROR(__xludf.DUMMYFUNCTION("SPLIT(A536,"" "")"),"$")</f>
        <v>$</v>
      </c>
      <c r="C536" s="8" t="str">
        <f>IFERROR(__xludf.DUMMYFUNCTION("""COMPUTED_VALUE"""),"ls")</f>
        <v>ls</v>
      </c>
      <c r="D536" s="9"/>
      <c r="E536" s="9" t="str">
        <f>IFERROR(__xludf.DUMMYFUNCTION("IF(C536=""cd"",IF(D536=""/"",""/"",IF(D536="".."",JOIN(""."", ARRAY_CONSTRAIN(SPLIT(E535,"".""), 1, COLUMNS(SPLIT(E535,"".""))-1)), E535&amp;"".""&amp;D536)),E535)"),"/.bhtvbj.tbdsml.nqsq.fchtl.qmfwds")</f>
        <v>/.bhtvbj.tbdsml.nqsq.fchtl.qmfwds</v>
      </c>
      <c r="F536" s="9">
        <f t="shared" si="1"/>
        <v>0</v>
      </c>
      <c r="H536" s="9"/>
      <c r="I536" s="10"/>
      <c r="J536" s="10"/>
    </row>
    <row r="537">
      <c r="A537" s="7" t="s">
        <v>334</v>
      </c>
      <c r="B537" s="8" t="str">
        <f>IFERROR(__xludf.DUMMYFUNCTION("SPLIT(A537,"" "")"),"dir")</f>
        <v>dir</v>
      </c>
      <c r="C537" s="8" t="str">
        <f>IFERROR(__xludf.DUMMYFUNCTION("""COMPUTED_VALUE"""),"dqtbp")</f>
        <v>dqtbp</v>
      </c>
      <c r="D537" s="9"/>
      <c r="E537" s="9" t="str">
        <f>IFERROR(__xludf.DUMMYFUNCTION("IF(C537=""cd"",IF(D537=""/"",""/"",IF(D537="".."",JOIN(""."", ARRAY_CONSTRAIN(SPLIT(E536,"".""), 1, COLUMNS(SPLIT(E536,"".""))-1)), E536&amp;"".""&amp;D537)),E536)"),"/.bhtvbj.tbdsml.nqsq.fchtl.qmfwds")</f>
        <v>/.bhtvbj.tbdsml.nqsq.fchtl.qmfwds</v>
      </c>
      <c r="F537" s="9">
        <f t="shared" si="1"/>
        <v>0</v>
      </c>
      <c r="H537" s="9"/>
      <c r="I537" s="10"/>
      <c r="J537" s="10"/>
    </row>
    <row r="538">
      <c r="A538" s="7" t="s">
        <v>335</v>
      </c>
      <c r="B538" s="8">
        <f>IFERROR(__xludf.DUMMYFUNCTION("SPLIT(A538,"" "")"),236341.0)</f>
        <v>236341</v>
      </c>
      <c r="C538" s="8" t="str">
        <f>IFERROR(__xludf.DUMMYFUNCTION("""COMPUTED_VALUE"""),"lcpgtrc.dqm")</f>
        <v>lcpgtrc.dqm</v>
      </c>
      <c r="D538" s="9"/>
      <c r="E538" s="9" t="str">
        <f>IFERROR(__xludf.DUMMYFUNCTION("IF(C538=""cd"",IF(D538=""/"",""/"",IF(D538="".."",JOIN(""."", ARRAY_CONSTRAIN(SPLIT(E537,"".""), 1, COLUMNS(SPLIT(E537,"".""))-1)), E537&amp;"".""&amp;D538)),E537)"),"/.bhtvbj.tbdsml.nqsq.fchtl.qmfwds")</f>
        <v>/.bhtvbj.tbdsml.nqsq.fchtl.qmfwds</v>
      </c>
      <c r="F538" s="9">
        <f t="shared" si="1"/>
        <v>236341</v>
      </c>
      <c r="H538" s="9"/>
      <c r="I538" s="10"/>
      <c r="J538" s="10"/>
    </row>
    <row r="539">
      <c r="A539" s="7" t="s">
        <v>336</v>
      </c>
      <c r="B539" s="8">
        <f>IFERROR(__xludf.DUMMYFUNCTION("SPLIT(A539,"" "")"),101548.0)</f>
        <v>101548</v>
      </c>
      <c r="C539" s="8" t="str">
        <f>IFERROR(__xludf.DUMMYFUNCTION("""COMPUTED_VALUE"""),"rdzsz.vqr")</f>
        <v>rdzsz.vqr</v>
      </c>
      <c r="D539" s="9"/>
      <c r="E539" s="9" t="str">
        <f>IFERROR(__xludf.DUMMYFUNCTION("IF(C539=""cd"",IF(D539=""/"",""/"",IF(D539="".."",JOIN(""."", ARRAY_CONSTRAIN(SPLIT(E538,"".""), 1, COLUMNS(SPLIT(E538,"".""))-1)), E538&amp;"".""&amp;D539)),E538)"),"/.bhtvbj.tbdsml.nqsq.fchtl.qmfwds")</f>
        <v>/.bhtvbj.tbdsml.nqsq.fchtl.qmfwds</v>
      </c>
      <c r="F539" s="9">
        <f t="shared" si="1"/>
        <v>101548</v>
      </c>
      <c r="H539" s="9"/>
      <c r="I539" s="10"/>
      <c r="J539" s="10"/>
    </row>
    <row r="540">
      <c r="A540" s="7" t="s">
        <v>337</v>
      </c>
      <c r="B540" s="8">
        <f>IFERROR(__xludf.DUMMYFUNCTION("SPLIT(A540,"" "")"),180341.0)</f>
        <v>180341</v>
      </c>
      <c r="C540" s="8" t="str">
        <f>IFERROR(__xludf.DUMMYFUNCTION("""COMPUTED_VALUE"""),"wzpdq.gjr")</f>
        <v>wzpdq.gjr</v>
      </c>
      <c r="D540" s="9"/>
      <c r="E540" s="9" t="str">
        <f>IFERROR(__xludf.DUMMYFUNCTION("IF(C540=""cd"",IF(D540=""/"",""/"",IF(D540="".."",JOIN(""."", ARRAY_CONSTRAIN(SPLIT(E539,"".""), 1, COLUMNS(SPLIT(E539,"".""))-1)), E539&amp;"".""&amp;D540)),E539)"),"/.bhtvbj.tbdsml.nqsq.fchtl.qmfwds")</f>
        <v>/.bhtvbj.tbdsml.nqsq.fchtl.qmfwds</v>
      </c>
      <c r="F540" s="9">
        <f t="shared" si="1"/>
        <v>180341</v>
      </c>
      <c r="H540" s="9"/>
      <c r="I540" s="10"/>
      <c r="J540" s="10"/>
    </row>
    <row r="541">
      <c r="A541" s="7" t="s">
        <v>338</v>
      </c>
      <c r="B541" s="8" t="str">
        <f>IFERROR(__xludf.DUMMYFUNCTION("SPLIT(A541,"" "")"),"$")</f>
        <v>$</v>
      </c>
      <c r="C541" s="8" t="str">
        <f>IFERROR(__xludf.DUMMYFUNCTION("""COMPUTED_VALUE"""),"cd")</f>
        <v>cd</v>
      </c>
      <c r="D541" s="9" t="str">
        <f>IFERROR(__xludf.DUMMYFUNCTION("""COMPUTED_VALUE"""),"dqtbp")</f>
        <v>dqtbp</v>
      </c>
      <c r="E541" s="9" t="str">
        <f>IFERROR(__xludf.DUMMYFUNCTION("IF(C541=""cd"",IF(D541=""/"",""/"",IF(D541="".."",JOIN(""."", ARRAY_CONSTRAIN(SPLIT(E540,"".""), 1, COLUMNS(SPLIT(E540,"".""))-1)), E540&amp;"".""&amp;D541)),E540)"),"/.bhtvbj.tbdsml.nqsq.fchtl.qmfwds.dqtbp")</f>
        <v>/.bhtvbj.tbdsml.nqsq.fchtl.qmfwds.dqtbp</v>
      </c>
      <c r="F541" s="9">
        <f t="shared" si="1"/>
        <v>0</v>
      </c>
      <c r="H541" s="9"/>
      <c r="I541" s="10"/>
      <c r="J541" s="10"/>
    </row>
    <row r="542">
      <c r="A542" s="7" t="s">
        <v>9</v>
      </c>
      <c r="B542" s="8" t="str">
        <f>IFERROR(__xludf.DUMMYFUNCTION("SPLIT(A542,"" "")"),"$")</f>
        <v>$</v>
      </c>
      <c r="C542" s="8" t="str">
        <f>IFERROR(__xludf.DUMMYFUNCTION("""COMPUTED_VALUE"""),"ls")</f>
        <v>ls</v>
      </c>
      <c r="D542" s="9"/>
      <c r="E542" s="9" t="str">
        <f>IFERROR(__xludf.DUMMYFUNCTION("IF(C542=""cd"",IF(D542=""/"",""/"",IF(D542="".."",JOIN(""."", ARRAY_CONSTRAIN(SPLIT(E541,"".""), 1, COLUMNS(SPLIT(E541,"".""))-1)), E541&amp;"".""&amp;D542)),E541)"),"/.bhtvbj.tbdsml.nqsq.fchtl.qmfwds.dqtbp")</f>
        <v>/.bhtvbj.tbdsml.nqsq.fchtl.qmfwds.dqtbp</v>
      </c>
      <c r="F542" s="9">
        <f t="shared" si="1"/>
        <v>0</v>
      </c>
      <c r="H542" s="9"/>
      <c r="I542" s="10"/>
      <c r="J542" s="10"/>
    </row>
    <row r="543">
      <c r="A543" s="7" t="s">
        <v>339</v>
      </c>
      <c r="B543" s="8">
        <f>IFERROR(__xludf.DUMMYFUNCTION("SPLIT(A543,"" "")"),56177.0)</f>
        <v>56177</v>
      </c>
      <c r="C543" s="8" t="str">
        <f>IFERROR(__xludf.DUMMYFUNCTION("""COMPUTED_VALUE"""),"hdgnthn.dff")</f>
        <v>hdgnthn.dff</v>
      </c>
      <c r="D543" s="9"/>
      <c r="E543" s="9" t="str">
        <f>IFERROR(__xludf.DUMMYFUNCTION("IF(C543=""cd"",IF(D543=""/"",""/"",IF(D543="".."",JOIN(""."", ARRAY_CONSTRAIN(SPLIT(E542,"".""), 1, COLUMNS(SPLIT(E542,"".""))-1)), E542&amp;"".""&amp;D543)),E542)"),"/.bhtvbj.tbdsml.nqsq.fchtl.qmfwds.dqtbp")</f>
        <v>/.bhtvbj.tbdsml.nqsq.fchtl.qmfwds.dqtbp</v>
      </c>
      <c r="F543" s="9">
        <f t="shared" si="1"/>
        <v>56177</v>
      </c>
      <c r="H543" s="9"/>
      <c r="I543" s="10"/>
      <c r="J543" s="10"/>
    </row>
    <row r="544">
      <c r="A544" s="7" t="s">
        <v>340</v>
      </c>
      <c r="B544" s="8">
        <f>IFERROR(__xludf.DUMMYFUNCTION("SPLIT(A544,"" "")"),56834.0)</f>
        <v>56834</v>
      </c>
      <c r="C544" s="8" t="str">
        <f>IFERROR(__xludf.DUMMYFUNCTION("""COMPUTED_VALUE"""),"jrvt.nmg")</f>
        <v>jrvt.nmg</v>
      </c>
      <c r="D544" s="9"/>
      <c r="E544" s="9" t="str">
        <f>IFERROR(__xludf.DUMMYFUNCTION("IF(C544=""cd"",IF(D544=""/"",""/"",IF(D544="".."",JOIN(""."", ARRAY_CONSTRAIN(SPLIT(E543,"".""), 1, COLUMNS(SPLIT(E543,"".""))-1)), E543&amp;"".""&amp;D544)),E543)"),"/.bhtvbj.tbdsml.nqsq.fchtl.qmfwds.dqtbp")</f>
        <v>/.bhtvbj.tbdsml.nqsq.fchtl.qmfwds.dqtbp</v>
      </c>
      <c r="F544" s="9">
        <f t="shared" si="1"/>
        <v>56834</v>
      </c>
      <c r="H544" s="9"/>
      <c r="I544" s="10"/>
      <c r="J544" s="10"/>
    </row>
    <row r="545">
      <c r="A545" s="7" t="s">
        <v>26</v>
      </c>
      <c r="B545" s="8" t="str">
        <f>IFERROR(__xludf.DUMMYFUNCTION("SPLIT(A545,"" "")"),"$")</f>
        <v>$</v>
      </c>
      <c r="C545" s="8" t="str">
        <f>IFERROR(__xludf.DUMMYFUNCTION("""COMPUTED_VALUE"""),"cd")</f>
        <v>cd</v>
      </c>
      <c r="D545" s="9" t="str">
        <f>IFERROR(__xludf.DUMMYFUNCTION("""COMPUTED_VALUE"""),"..")</f>
        <v>..</v>
      </c>
      <c r="E545" s="9" t="str">
        <f>IFERROR(__xludf.DUMMYFUNCTION("IF(C545=""cd"",IF(D545=""/"",""/"",IF(D545="".."",JOIN(""."", ARRAY_CONSTRAIN(SPLIT(E544,"".""), 1, COLUMNS(SPLIT(E544,"".""))-1)), E544&amp;"".""&amp;D545)),E544)"),"/.bhtvbj.tbdsml.nqsq.fchtl.qmfwds")</f>
        <v>/.bhtvbj.tbdsml.nqsq.fchtl.qmfwds</v>
      </c>
      <c r="F545" s="9">
        <f t="shared" si="1"/>
        <v>0</v>
      </c>
      <c r="H545" s="9"/>
      <c r="I545" s="10"/>
      <c r="J545" s="10"/>
    </row>
    <row r="546">
      <c r="A546" s="7" t="s">
        <v>26</v>
      </c>
      <c r="B546" s="8" t="str">
        <f>IFERROR(__xludf.DUMMYFUNCTION("SPLIT(A546,"" "")"),"$")</f>
        <v>$</v>
      </c>
      <c r="C546" s="8" t="str">
        <f>IFERROR(__xludf.DUMMYFUNCTION("""COMPUTED_VALUE"""),"cd")</f>
        <v>cd</v>
      </c>
      <c r="D546" s="9" t="str">
        <f>IFERROR(__xludf.DUMMYFUNCTION("""COMPUTED_VALUE"""),"..")</f>
        <v>..</v>
      </c>
      <c r="E546" s="9" t="str">
        <f>IFERROR(__xludf.DUMMYFUNCTION("IF(C546=""cd"",IF(D546=""/"",""/"",IF(D546="".."",JOIN(""."", ARRAY_CONSTRAIN(SPLIT(E545,"".""), 1, COLUMNS(SPLIT(E545,"".""))-1)), E545&amp;"".""&amp;D546)),E545)"),"/.bhtvbj.tbdsml.nqsq.fchtl")</f>
        <v>/.bhtvbj.tbdsml.nqsq.fchtl</v>
      </c>
      <c r="F546" s="9">
        <f t="shared" si="1"/>
        <v>0</v>
      </c>
      <c r="H546" s="9"/>
      <c r="I546" s="10"/>
      <c r="J546" s="10"/>
    </row>
    <row r="547">
      <c r="A547" s="7" t="s">
        <v>341</v>
      </c>
      <c r="B547" s="8" t="str">
        <f>IFERROR(__xludf.DUMMYFUNCTION("SPLIT(A547,"" "")"),"$")</f>
        <v>$</v>
      </c>
      <c r="C547" s="8" t="str">
        <f>IFERROR(__xludf.DUMMYFUNCTION("""COMPUTED_VALUE"""),"cd")</f>
        <v>cd</v>
      </c>
      <c r="D547" s="9" t="str">
        <f>IFERROR(__xludf.DUMMYFUNCTION("""COMPUTED_VALUE"""),"sqznc")</f>
        <v>sqznc</v>
      </c>
      <c r="E547" s="9" t="str">
        <f>IFERROR(__xludf.DUMMYFUNCTION("IF(C547=""cd"",IF(D547=""/"",""/"",IF(D547="".."",JOIN(""."", ARRAY_CONSTRAIN(SPLIT(E546,"".""), 1, COLUMNS(SPLIT(E546,"".""))-1)), E546&amp;"".""&amp;D547)),E546)"),"/.bhtvbj.tbdsml.nqsq.fchtl.sqznc")</f>
        <v>/.bhtvbj.tbdsml.nqsq.fchtl.sqznc</v>
      </c>
      <c r="F547" s="9">
        <f t="shared" si="1"/>
        <v>0</v>
      </c>
      <c r="H547" s="9"/>
      <c r="I547" s="10"/>
      <c r="J547" s="10"/>
    </row>
    <row r="548">
      <c r="A548" s="7" t="s">
        <v>9</v>
      </c>
      <c r="B548" s="8" t="str">
        <f>IFERROR(__xludf.DUMMYFUNCTION("SPLIT(A548,"" "")"),"$")</f>
        <v>$</v>
      </c>
      <c r="C548" s="8" t="str">
        <f>IFERROR(__xludf.DUMMYFUNCTION("""COMPUTED_VALUE"""),"ls")</f>
        <v>ls</v>
      </c>
      <c r="D548" s="9"/>
      <c r="E548" s="9" t="str">
        <f>IFERROR(__xludf.DUMMYFUNCTION("IF(C548=""cd"",IF(D548=""/"",""/"",IF(D548="".."",JOIN(""."", ARRAY_CONSTRAIN(SPLIT(E547,"".""), 1, COLUMNS(SPLIT(E547,"".""))-1)), E547&amp;"".""&amp;D548)),E547)"),"/.bhtvbj.tbdsml.nqsq.fchtl.sqznc")</f>
        <v>/.bhtvbj.tbdsml.nqsq.fchtl.sqznc</v>
      </c>
      <c r="F548" s="9">
        <f t="shared" si="1"/>
        <v>0</v>
      </c>
      <c r="H548" s="9"/>
      <c r="I548" s="10"/>
      <c r="J548" s="10"/>
    </row>
    <row r="549">
      <c r="A549" s="7" t="s">
        <v>342</v>
      </c>
      <c r="B549" s="8">
        <f>IFERROR(__xludf.DUMMYFUNCTION("SPLIT(A549,"" "")"),282988.0)</f>
        <v>282988</v>
      </c>
      <c r="C549" s="8" t="str">
        <f>IFERROR(__xludf.DUMMYFUNCTION("""COMPUTED_VALUE"""),"dpdfvn.spw")</f>
        <v>dpdfvn.spw</v>
      </c>
      <c r="D549" s="9"/>
      <c r="E549" s="9" t="str">
        <f>IFERROR(__xludf.DUMMYFUNCTION("IF(C549=""cd"",IF(D549=""/"",""/"",IF(D549="".."",JOIN(""."", ARRAY_CONSTRAIN(SPLIT(E548,"".""), 1, COLUMNS(SPLIT(E548,"".""))-1)), E548&amp;"".""&amp;D549)),E548)"),"/.bhtvbj.tbdsml.nqsq.fchtl.sqznc")</f>
        <v>/.bhtvbj.tbdsml.nqsq.fchtl.sqznc</v>
      </c>
      <c r="F549" s="9">
        <f t="shared" si="1"/>
        <v>282988</v>
      </c>
      <c r="H549" s="9"/>
      <c r="I549" s="10"/>
      <c r="J549" s="10"/>
    </row>
    <row r="550">
      <c r="A550" s="7" t="s">
        <v>343</v>
      </c>
      <c r="B550" s="8">
        <f>IFERROR(__xludf.DUMMYFUNCTION("SPLIT(A550,"" "")"),248737.0)</f>
        <v>248737</v>
      </c>
      <c r="C550" s="8" t="str">
        <f>IFERROR(__xludf.DUMMYFUNCTION("""COMPUTED_VALUE"""),"tzfd.pfd")</f>
        <v>tzfd.pfd</v>
      </c>
      <c r="D550" s="9"/>
      <c r="E550" s="9" t="str">
        <f>IFERROR(__xludf.DUMMYFUNCTION("IF(C550=""cd"",IF(D550=""/"",""/"",IF(D550="".."",JOIN(""."", ARRAY_CONSTRAIN(SPLIT(E549,"".""), 1, COLUMNS(SPLIT(E549,"".""))-1)), E549&amp;"".""&amp;D550)),E549)"),"/.bhtvbj.tbdsml.nqsq.fchtl.sqznc")</f>
        <v>/.bhtvbj.tbdsml.nqsq.fchtl.sqznc</v>
      </c>
      <c r="F550" s="9">
        <f t="shared" si="1"/>
        <v>248737</v>
      </c>
      <c r="H550" s="9"/>
      <c r="I550" s="10"/>
      <c r="J550" s="10"/>
    </row>
    <row r="551">
      <c r="A551" s="7" t="s">
        <v>26</v>
      </c>
      <c r="B551" s="8" t="str">
        <f>IFERROR(__xludf.DUMMYFUNCTION("SPLIT(A551,"" "")"),"$")</f>
        <v>$</v>
      </c>
      <c r="C551" s="8" t="str">
        <f>IFERROR(__xludf.DUMMYFUNCTION("""COMPUTED_VALUE"""),"cd")</f>
        <v>cd</v>
      </c>
      <c r="D551" s="9" t="str">
        <f>IFERROR(__xludf.DUMMYFUNCTION("""COMPUTED_VALUE"""),"..")</f>
        <v>..</v>
      </c>
      <c r="E551" s="9" t="str">
        <f>IFERROR(__xludf.DUMMYFUNCTION("IF(C551=""cd"",IF(D551=""/"",""/"",IF(D551="".."",JOIN(""."", ARRAY_CONSTRAIN(SPLIT(E550,"".""), 1, COLUMNS(SPLIT(E550,"".""))-1)), E550&amp;"".""&amp;D551)),E550)"),"/.bhtvbj.tbdsml.nqsq.fchtl")</f>
        <v>/.bhtvbj.tbdsml.nqsq.fchtl</v>
      </c>
      <c r="F551" s="9">
        <f t="shared" si="1"/>
        <v>0</v>
      </c>
      <c r="H551" s="9"/>
      <c r="I551" s="10"/>
      <c r="J551" s="10"/>
    </row>
    <row r="552">
      <c r="A552" s="7" t="s">
        <v>344</v>
      </c>
      <c r="B552" s="8" t="str">
        <f>IFERROR(__xludf.DUMMYFUNCTION("SPLIT(A552,"" "")"),"$")</f>
        <v>$</v>
      </c>
      <c r="C552" s="8" t="str">
        <f>IFERROR(__xludf.DUMMYFUNCTION("""COMPUTED_VALUE"""),"cd")</f>
        <v>cd</v>
      </c>
      <c r="D552" s="9" t="str">
        <f>IFERROR(__xludf.DUMMYFUNCTION("""COMPUTED_VALUE"""),"tdqg")</f>
        <v>tdqg</v>
      </c>
      <c r="E552" s="9" t="str">
        <f>IFERROR(__xludf.DUMMYFUNCTION("IF(C552=""cd"",IF(D552=""/"",""/"",IF(D552="".."",JOIN(""."", ARRAY_CONSTRAIN(SPLIT(E551,"".""), 1, COLUMNS(SPLIT(E551,"".""))-1)), E551&amp;"".""&amp;D552)),E551)"),"/.bhtvbj.tbdsml.nqsq.fchtl.tdqg")</f>
        <v>/.bhtvbj.tbdsml.nqsq.fchtl.tdqg</v>
      </c>
      <c r="F552" s="9">
        <f t="shared" si="1"/>
        <v>0</v>
      </c>
      <c r="H552" s="9"/>
      <c r="I552" s="10"/>
      <c r="J552" s="10"/>
    </row>
    <row r="553">
      <c r="A553" s="7" t="s">
        <v>9</v>
      </c>
      <c r="B553" s="8" t="str">
        <f>IFERROR(__xludf.DUMMYFUNCTION("SPLIT(A553,"" "")"),"$")</f>
        <v>$</v>
      </c>
      <c r="C553" s="8" t="str">
        <f>IFERROR(__xludf.DUMMYFUNCTION("""COMPUTED_VALUE"""),"ls")</f>
        <v>ls</v>
      </c>
      <c r="D553" s="9"/>
      <c r="E553" s="9" t="str">
        <f>IFERROR(__xludf.DUMMYFUNCTION("IF(C553=""cd"",IF(D553=""/"",""/"",IF(D553="".."",JOIN(""."", ARRAY_CONSTRAIN(SPLIT(E552,"".""), 1, COLUMNS(SPLIT(E552,"".""))-1)), E552&amp;"".""&amp;D553)),E552)"),"/.bhtvbj.tbdsml.nqsq.fchtl.tdqg")</f>
        <v>/.bhtvbj.tbdsml.nqsq.fchtl.tdqg</v>
      </c>
      <c r="F553" s="9">
        <f t="shared" si="1"/>
        <v>0</v>
      </c>
      <c r="H553" s="9"/>
      <c r="I553" s="10"/>
      <c r="J553" s="10"/>
    </row>
    <row r="554">
      <c r="A554" s="7" t="s">
        <v>345</v>
      </c>
      <c r="B554" s="8">
        <f>IFERROR(__xludf.DUMMYFUNCTION("SPLIT(A554,"" "")"),251266.0)</f>
        <v>251266</v>
      </c>
      <c r="C554" s="8" t="str">
        <f>IFERROR(__xludf.DUMMYFUNCTION("""COMPUTED_VALUE"""),"rdzsz.dhb")</f>
        <v>rdzsz.dhb</v>
      </c>
      <c r="D554" s="9"/>
      <c r="E554" s="9" t="str">
        <f>IFERROR(__xludf.DUMMYFUNCTION("IF(C554=""cd"",IF(D554=""/"",""/"",IF(D554="".."",JOIN(""."", ARRAY_CONSTRAIN(SPLIT(E553,"".""), 1, COLUMNS(SPLIT(E553,"".""))-1)), E553&amp;"".""&amp;D554)),E553)"),"/.bhtvbj.tbdsml.nqsq.fchtl.tdqg")</f>
        <v>/.bhtvbj.tbdsml.nqsq.fchtl.tdqg</v>
      </c>
      <c r="F554" s="9">
        <f t="shared" si="1"/>
        <v>251266</v>
      </c>
      <c r="H554" s="9"/>
      <c r="I554" s="10"/>
      <c r="J554" s="10"/>
    </row>
    <row r="555">
      <c r="A555" s="7" t="s">
        <v>26</v>
      </c>
      <c r="B555" s="8" t="str">
        <f>IFERROR(__xludf.DUMMYFUNCTION("SPLIT(A555,"" "")"),"$")</f>
        <v>$</v>
      </c>
      <c r="C555" s="8" t="str">
        <f>IFERROR(__xludf.DUMMYFUNCTION("""COMPUTED_VALUE"""),"cd")</f>
        <v>cd</v>
      </c>
      <c r="D555" s="9" t="str">
        <f>IFERROR(__xludf.DUMMYFUNCTION("""COMPUTED_VALUE"""),"..")</f>
        <v>..</v>
      </c>
      <c r="E555" s="9" t="str">
        <f>IFERROR(__xludf.DUMMYFUNCTION("IF(C555=""cd"",IF(D555=""/"",""/"",IF(D555="".."",JOIN(""."", ARRAY_CONSTRAIN(SPLIT(E554,"".""), 1, COLUMNS(SPLIT(E554,"".""))-1)), E554&amp;"".""&amp;D555)),E554)"),"/.bhtvbj.tbdsml.nqsq.fchtl")</f>
        <v>/.bhtvbj.tbdsml.nqsq.fchtl</v>
      </c>
      <c r="F555" s="9">
        <f t="shared" si="1"/>
        <v>0</v>
      </c>
      <c r="H555" s="9"/>
      <c r="I555" s="10"/>
      <c r="J555" s="10"/>
    </row>
    <row r="556">
      <c r="A556" s="7" t="s">
        <v>346</v>
      </c>
      <c r="B556" s="8" t="str">
        <f>IFERROR(__xludf.DUMMYFUNCTION("SPLIT(A556,"" "")"),"$")</f>
        <v>$</v>
      </c>
      <c r="C556" s="8" t="str">
        <f>IFERROR(__xludf.DUMMYFUNCTION("""COMPUTED_VALUE"""),"cd")</f>
        <v>cd</v>
      </c>
      <c r="D556" s="9" t="str">
        <f>IFERROR(__xludf.DUMMYFUNCTION("""COMPUTED_VALUE"""),"zvd")</f>
        <v>zvd</v>
      </c>
      <c r="E556" s="9" t="str">
        <f>IFERROR(__xludf.DUMMYFUNCTION("IF(C556=""cd"",IF(D556=""/"",""/"",IF(D556="".."",JOIN(""."", ARRAY_CONSTRAIN(SPLIT(E555,"".""), 1, COLUMNS(SPLIT(E555,"".""))-1)), E555&amp;"".""&amp;D556)),E555)"),"/.bhtvbj.tbdsml.nqsq.fchtl.zvd")</f>
        <v>/.bhtvbj.tbdsml.nqsq.fchtl.zvd</v>
      </c>
      <c r="F556" s="9">
        <f t="shared" si="1"/>
        <v>0</v>
      </c>
      <c r="H556" s="9"/>
      <c r="I556" s="10"/>
      <c r="J556" s="10"/>
    </row>
    <row r="557">
      <c r="A557" s="7" t="s">
        <v>9</v>
      </c>
      <c r="B557" s="8" t="str">
        <f>IFERROR(__xludf.DUMMYFUNCTION("SPLIT(A557,"" "")"),"$")</f>
        <v>$</v>
      </c>
      <c r="C557" s="8" t="str">
        <f>IFERROR(__xludf.DUMMYFUNCTION("""COMPUTED_VALUE"""),"ls")</f>
        <v>ls</v>
      </c>
      <c r="D557" s="9"/>
      <c r="E557" s="9" t="str">
        <f>IFERROR(__xludf.DUMMYFUNCTION("IF(C557=""cd"",IF(D557=""/"",""/"",IF(D557="".."",JOIN(""."", ARRAY_CONSTRAIN(SPLIT(E556,"".""), 1, COLUMNS(SPLIT(E556,"".""))-1)), E556&amp;"".""&amp;D557)),E556)"),"/.bhtvbj.tbdsml.nqsq.fchtl.zvd")</f>
        <v>/.bhtvbj.tbdsml.nqsq.fchtl.zvd</v>
      </c>
      <c r="F557" s="9">
        <f t="shared" si="1"/>
        <v>0</v>
      </c>
      <c r="H557" s="9"/>
      <c r="I557" s="10"/>
      <c r="J557" s="10"/>
    </row>
    <row r="558">
      <c r="A558" s="7" t="s">
        <v>347</v>
      </c>
      <c r="B558" s="8">
        <f>IFERROR(__xludf.DUMMYFUNCTION("SPLIT(A558,"" "")"),124979.0)</f>
        <v>124979</v>
      </c>
      <c r="C558" s="8" t="str">
        <f>IFERROR(__xludf.DUMMYFUNCTION("""COMPUTED_VALUE"""),"ngmqbc")</f>
        <v>ngmqbc</v>
      </c>
      <c r="D558" s="9"/>
      <c r="E558" s="9" t="str">
        <f>IFERROR(__xludf.DUMMYFUNCTION("IF(C558=""cd"",IF(D558=""/"",""/"",IF(D558="".."",JOIN(""."", ARRAY_CONSTRAIN(SPLIT(E557,"".""), 1, COLUMNS(SPLIT(E557,"".""))-1)), E557&amp;"".""&amp;D558)),E557)"),"/.bhtvbj.tbdsml.nqsq.fchtl.zvd")</f>
        <v>/.bhtvbj.tbdsml.nqsq.fchtl.zvd</v>
      </c>
      <c r="F558" s="9">
        <f t="shared" si="1"/>
        <v>124979</v>
      </c>
      <c r="H558" s="9"/>
      <c r="I558" s="10"/>
      <c r="J558" s="10"/>
    </row>
    <row r="559">
      <c r="A559" s="7" t="s">
        <v>26</v>
      </c>
      <c r="B559" s="8" t="str">
        <f>IFERROR(__xludf.DUMMYFUNCTION("SPLIT(A559,"" "")"),"$")</f>
        <v>$</v>
      </c>
      <c r="C559" s="8" t="str">
        <f>IFERROR(__xludf.DUMMYFUNCTION("""COMPUTED_VALUE"""),"cd")</f>
        <v>cd</v>
      </c>
      <c r="D559" s="9" t="str">
        <f>IFERROR(__xludf.DUMMYFUNCTION("""COMPUTED_VALUE"""),"..")</f>
        <v>..</v>
      </c>
      <c r="E559" s="9" t="str">
        <f>IFERROR(__xludf.DUMMYFUNCTION("IF(C559=""cd"",IF(D559=""/"",""/"",IF(D559="".."",JOIN(""."", ARRAY_CONSTRAIN(SPLIT(E558,"".""), 1, COLUMNS(SPLIT(E558,"".""))-1)), E558&amp;"".""&amp;D559)),E558)"),"/.bhtvbj.tbdsml.nqsq.fchtl")</f>
        <v>/.bhtvbj.tbdsml.nqsq.fchtl</v>
      </c>
      <c r="F559" s="9">
        <f t="shared" si="1"/>
        <v>0</v>
      </c>
      <c r="H559" s="9"/>
      <c r="I559" s="10"/>
      <c r="J559" s="10"/>
    </row>
    <row r="560">
      <c r="A560" s="7" t="s">
        <v>26</v>
      </c>
      <c r="B560" s="8" t="str">
        <f>IFERROR(__xludf.DUMMYFUNCTION("SPLIT(A560,"" "")"),"$")</f>
        <v>$</v>
      </c>
      <c r="C560" s="8" t="str">
        <f>IFERROR(__xludf.DUMMYFUNCTION("""COMPUTED_VALUE"""),"cd")</f>
        <v>cd</v>
      </c>
      <c r="D560" s="9" t="str">
        <f>IFERROR(__xludf.DUMMYFUNCTION("""COMPUTED_VALUE"""),"..")</f>
        <v>..</v>
      </c>
      <c r="E560" s="9" t="str">
        <f>IFERROR(__xludf.DUMMYFUNCTION("IF(C560=""cd"",IF(D560=""/"",""/"",IF(D560="".."",JOIN(""."", ARRAY_CONSTRAIN(SPLIT(E559,"".""), 1, COLUMNS(SPLIT(E559,"".""))-1)), E559&amp;"".""&amp;D560)),E559)"),"/.bhtvbj.tbdsml.nqsq")</f>
        <v>/.bhtvbj.tbdsml.nqsq</v>
      </c>
      <c r="F560" s="9">
        <f t="shared" si="1"/>
        <v>0</v>
      </c>
      <c r="H560" s="9"/>
      <c r="I560" s="10"/>
      <c r="J560" s="10"/>
    </row>
    <row r="561">
      <c r="A561" s="7" t="s">
        <v>141</v>
      </c>
      <c r="B561" s="8" t="str">
        <f>IFERROR(__xludf.DUMMYFUNCTION("SPLIT(A561,"" "")"),"$")</f>
        <v>$</v>
      </c>
      <c r="C561" s="8" t="str">
        <f>IFERROR(__xludf.DUMMYFUNCTION("""COMPUTED_VALUE"""),"cd")</f>
        <v>cd</v>
      </c>
      <c r="D561" s="9" t="str">
        <f>IFERROR(__xludf.DUMMYFUNCTION("""COMPUTED_VALUE"""),"jrvt")</f>
        <v>jrvt</v>
      </c>
      <c r="E561" s="9" t="str">
        <f>IFERROR(__xludf.DUMMYFUNCTION("IF(C561=""cd"",IF(D561=""/"",""/"",IF(D561="".."",JOIN(""."", ARRAY_CONSTRAIN(SPLIT(E560,"".""), 1, COLUMNS(SPLIT(E560,"".""))-1)), E560&amp;"".""&amp;D561)),E560)"),"/.bhtvbj.tbdsml.nqsq.jrvt")</f>
        <v>/.bhtvbj.tbdsml.nqsq.jrvt</v>
      </c>
      <c r="F561" s="9">
        <f t="shared" si="1"/>
        <v>0</v>
      </c>
      <c r="H561" s="9"/>
      <c r="I561" s="10"/>
      <c r="J561" s="10"/>
    </row>
    <row r="562">
      <c r="A562" s="7" t="s">
        <v>9</v>
      </c>
      <c r="B562" s="8" t="str">
        <f>IFERROR(__xludf.DUMMYFUNCTION("SPLIT(A562,"" "")"),"$")</f>
        <v>$</v>
      </c>
      <c r="C562" s="8" t="str">
        <f>IFERROR(__xludf.DUMMYFUNCTION("""COMPUTED_VALUE"""),"ls")</f>
        <v>ls</v>
      </c>
      <c r="D562" s="9"/>
      <c r="E562" s="9" t="str">
        <f>IFERROR(__xludf.DUMMYFUNCTION("IF(C562=""cd"",IF(D562=""/"",""/"",IF(D562="".."",JOIN(""."", ARRAY_CONSTRAIN(SPLIT(E561,"".""), 1, COLUMNS(SPLIT(E561,"".""))-1)), E561&amp;"".""&amp;D562)),E561)"),"/.bhtvbj.tbdsml.nqsq.jrvt")</f>
        <v>/.bhtvbj.tbdsml.nqsq.jrvt</v>
      </c>
      <c r="F562" s="9">
        <f t="shared" si="1"/>
        <v>0</v>
      </c>
      <c r="H562" s="9"/>
      <c r="I562" s="10"/>
      <c r="J562" s="10"/>
    </row>
    <row r="563">
      <c r="A563" s="7" t="s">
        <v>348</v>
      </c>
      <c r="B563" s="8">
        <f>IFERROR(__xludf.DUMMYFUNCTION("SPLIT(A563,"" "")"),206684.0)</f>
        <v>206684</v>
      </c>
      <c r="C563" s="8" t="str">
        <f>IFERROR(__xludf.DUMMYFUNCTION("""COMPUTED_VALUE"""),"dbbppj.sds")</f>
        <v>dbbppj.sds</v>
      </c>
      <c r="D563" s="9"/>
      <c r="E563" s="9" t="str">
        <f>IFERROR(__xludf.DUMMYFUNCTION("IF(C563=""cd"",IF(D563=""/"",""/"",IF(D563="".."",JOIN(""."", ARRAY_CONSTRAIN(SPLIT(E562,"".""), 1, COLUMNS(SPLIT(E562,"".""))-1)), E562&amp;"".""&amp;D563)),E562)"),"/.bhtvbj.tbdsml.nqsq.jrvt")</f>
        <v>/.bhtvbj.tbdsml.nqsq.jrvt</v>
      </c>
      <c r="F563" s="9">
        <f t="shared" si="1"/>
        <v>206684</v>
      </c>
      <c r="H563" s="9"/>
      <c r="I563" s="10"/>
      <c r="J563" s="10"/>
    </row>
    <row r="564">
      <c r="A564" s="7" t="s">
        <v>349</v>
      </c>
      <c r="B564" s="8">
        <f>IFERROR(__xludf.DUMMYFUNCTION("SPLIT(A564,"" "")"),189832.0)</f>
        <v>189832</v>
      </c>
      <c r="C564" s="8" t="str">
        <f>IFERROR(__xludf.DUMMYFUNCTION("""COMPUTED_VALUE"""),"jvst.fzr")</f>
        <v>jvst.fzr</v>
      </c>
      <c r="D564" s="9"/>
      <c r="E564" s="9" t="str">
        <f>IFERROR(__xludf.DUMMYFUNCTION("IF(C564=""cd"",IF(D564=""/"",""/"",IF(D564="".."",JOIN(""."", ARRAY_CONSTRAIN(SPLIT(E563,"".""), 1, COLUMNS(SPLIT(E563,"".""))-1)), E563&amp;"".""&amp;D564)),E563)"),"/.bhtvbj.tbdsml.nqsq.jrvt")</f>
        <v>/.bhtvbj.tbdsml.nqsq.jrvt</v>
      </c>
      <c r="F564" s="9">
        <f t="shared" si="1"/>
        <v>189832</v>
      </c>
      <c r="H564" s="9"/>
      <c r="I564" s="10"/>
      <c r="J564" s="10"/>
    </row>
    <row r="565">
      <c r="A565" s="7" t="s">
        <v>26</v>
      </c>
      <c r="B565" s="8" t="str">
        <f>IFERROR(__xludf.DUMMYFUNCTION("SPLIT(A565,"" "")"),"$")</f>
        <v>$</v>
      </c>
      <c r="C565" s="8" t="str">
        <f>IFERROR(__xludf.DUMMYFUNCTION("""COMPUTED_VALUE"""),"cd")</f>
        <v>cd</v>
      </c>
      <c r="D565" s="9" t="str">
        <f>IFERROR(__xludf.DUMMYFUNCTION("""COMPUTED_VALUE"""),"..")</f>
        <v>..</v>
      </c>
      <c r="E565" s="9" t="str">
        <f>IFERROR(__xludf.DUMMYFUNCTION("IF(C565=""cd"",IF(D565=""/"",""/"",IF(D565="".."",JOIN(""."", ARRAY_CONSTRAIN(SPLIT(E564,"".""), 1, COLUMNS(SPLIT(E564,"".""))-1)), E564&amp;"".""&amp;D565)),E564)"),"/.bhtvbj.tbdsml.nqsq")</f>
        <v>/.bhtvbj.tbdsml.nqsq</v>
      </c>
      <c r="F565" s="9">
        <f t="shared" si="1"/>
        <v>0</v>
      </c>
      <c r="H565" s="9"/>
      <c r="I565" s="10"/>
      <c r="J565" s="10"/>
    </row>
    <row r="566">
      <c r="A566" s="7" t="s">
        <v>350</v>
      </c>
      <c r="B566" s="8" t="str">
        <f>IFERROR(__xludf.DUMMYFUNCTION("SPLIT(A566,"" "")"),"$")</f>
        <v>$</v>
      </c>
      <c r="C566" s="8" t="str">
        <f>IFERROR(__xludf.DUMMYFUNCTION("""COMPUTED_VALUE"""),"cd")</f>
        <v>cd</v>
      </c>
      <c r="D566" s="9" t="str">
        <f>IFERROR(__xludf.DUMMYFUNCTION("""COMPUTED_VALUE"""),"nsgbjwbt")</f>
        <v>nsgbjwbt</v>
      </c>
      <c r="E566" s="9" t="str">
        <f>IFERROR(__xludf.DUMMYFUNCTION("IF(C566=""cd"",IF(D566=""/"",""/"",IF(D566="".."",JOIN(""."", ARRAY_CONSTRAIN(SPLIT(E565,"".""), 1, COLUMNS(SPLIT(E565,"".""))-1)), E565&amp;"".""&amp;D566)),E565)"),"/.bhtvbj.tbdsml.nqsq.nsgbjwbt")</f>
        <v>/.bhtvbj.tbdsml.nqsq.nsgbjwbt</v>
      </c>
      <c r="F566" s="9">
        <f t="shared" si="1"/>
        <v>0</v>
      </c>
      <c r="H566" s="9"/>
      <c r="I566" s="10"/>
      <c r="J566" s="10"/>
    </row>
    <row r="567">
      <c r="A567" s="7" t="s">
        <v>9</v>
      </c>
      <c r="B567" s="8" t="str">
        <f>IFERROR(__xludf.DUMMYFUNCTION("SPLIT(A567,"" "")"),"$")</f>
        <v>$</v>
      </c>
      <c r="C567" s="8" t="str">
        <f>IFERROR(__xludf.DUMMYFUNCTION("""COMPUTED_VALUE"""),"ls")</f>
        <v>ls</v>
      </c>
      <c r="D567" s="9"/>
      <c r="E567" s="9" t="str">
        <f>IFERROR(__xludf.DUMMYFUNCTION("IF(C567=""cd"",IF(D567=""/"",""/"",IF(D567="".."",JOIN(""."", ARRAY_CONSTRAIN(SPLIT(E566,"".""), 1, COLUMNS(SPLIT(E566,"".""))-1)), E566&amp;"".""&amp;D567)),E566)"),"/.bhtvbj.tbdsml.nqsq.nsgbjwbt")</f>
        <v>/.bhtvbj.tbdsml.nqsq.nsgbjwbt</v>
      </c>
      <c r="F567" s="9">
        <f t="shared" si="1"/>
        <v>0</v>
      </c>
      <c r="H567" s="9"/>
      <c r="I567" s="10"/>
      <c r="J567" s="10"/>
    </row>
    <row r="568">
      <c r="A568" s="7" t="s">
        <v>351</v>
      </c>
      <c r="B568" s="8">
        <f>IFERROR(__xludf.DUMMYFUNCTION("SPLIT(A568,"" "")"),32810.0)</f>
        <v>32810</v>
      </c>
      <c r="C568" s="8" t="str">
        <f>IFERROR(__xludf.DUMMYFUNCTION("""COMPUTED_VALUE"""),"btmz")</f>
        <v>btmz</v>
      </c>
      <c r="D568" s="9"/>
      <c r="E568" s="9" t="str">
        <f>IFERROR(__xludf.DUMMYFUNCTION("IF(C568=""cd"",IF(D568=""/"",""/"",IF(D568="".."",JOIN(""."", ARRAY_CONSTRAIN(SPLIT(E567,"".""), 1, COLUMNS(SPLIT(E567,"".""))-1)), E567&amp;"".""&amp;D568)),E567)"),"/.bhtvbj.tbdsml.nqsq.nsgbjwbt")</f>
        <v>/.bhtvbj.tbdsml.nqsq.nsgbjwbt</v>
      </c>
      <c r="F568" s="9">
        <f t="shared" si="1"/>
        <v>32810</v>
      </c>
      <c r="H568" s="9"/>
      <c r="I568" s="10"/>
      <c r="J568" s="10"/>
    </row>
    <row r="569">
      <c r="A569" s="7" t="s">
        <v>26</v>
      </c>
      <c r="B569" s="8" t="str">
        <f>IFERROR(__xludf.DUMMYFUNCTION("SPLIT(A569,"" "")"),"$")</f>
        <v>$</v>
      </c>
      <c r="C569" s="8" t="str">
        <f>IFERROR(__xludf.DUMMYFUNCTION("""COMPUTED_VALUE"""),"cd")</f>
        <v>cd</v>
      </c>
      <c r="D569" s="9" t="str">
        <f>IFERROR(__xludf.DUMMYFUNCTION("""COMPUTED_VALUE"""),"..")</f>
        <v>..</v>
      </c>
      <c r="E569" s="9" t="str">
        <f>IFERROR(__xludf.DUMMYFUNCTION("IF(C569=""cd"",IF(D569=""/"",""/"",IF(D569="".."",JOIN(""."", ARRAY_CONSTRAIN(SPLIT(E568,"".""), 1, COLUMNS(SPLIT(E568,"".""))-1)), E568&amp;"".""&amp;D569)),E568)"),"/.bhtvbj.tbdsml.nqsq")</f>
        <v>/.bhtvbj.tbdsml.nqsq</v>
      </c>
      <c r="F569" s="9">
        <f t="shared" si="1"/>
        <v>0</v>
      </c>
      <c r="H569" s="9"/>
      <c r="I569" s="10"/>
      <c r="J569" s="10"/>
    </row>
    <row r="570">
      <c r="A570" s="7" t="s">
        <v>352</v>
      </c>
      <c r="B570" s="8" t="str">
        <f>IFERROR(__xludf.DUMMYFUNCTION("SPLIT(A570,"" "")"),"$")</f>
        <v>$</v>
      </c>
      <c r="C570" s="8" t="str">
        <f>IFERROR(__xludf.DUMMYFUNCTION("""COMPUTED_VALUE"""),"cd")</f>
        <v>cd</v>
      </c>
      <c r="D570" s="9" t="str">
        <f>IFERROR(__xludf.DUMMYFUNCTION("""COMPUTED_VALUE"""),"qcz")</f>
        <v>qcz</v>
      </c>
      <c r="E570" s="9" t="str">
        <f>IFERROR(__xludf.DUMMYFUNCTION("IF(C570=""cd"",IF(D570=""/"",""/"",IF(D570="".."",JOIN(""."", ARRAY_CONSTRAIN(SPLIT(E569,"".""), 1, COLUMNS(SPLIT(E569,"".""))-1)), E569&amp;"".""&amp;D570)),E569)"),"/.bhtvbj.tbdsml.nqsq.qcz")</f>
        <v>/.bhtvbj.tbdsml.nqsq.qcz</v>
      </c>
      <c r="F570" s="9">
        <f t="shared" si="1"/>
        <v>0</v>
      </c>
      <c r="H570" s="9"/>
      <c r="I570" s="10"/>
      <c r="J570" s="10"/>
    </row>
    <row r="571">
      <c r="A571" s="7" t="s">
        <v>9</v>
      </c>
      <c r="B571" s="8" t="str">
        <f>IFERROR(__xludf.DUMMYFUNCTION("SPLIT(A571,"" "")"),"$")</f>
        <v>$</v>
      </c>
      <c r="C571" s="8" t="str">
        <f>IFERROR(__xludf.DUMMYFUNCTION("""COMPUTED_VALUE"""),"ls")</f>
        <v>ls</v>
      </c>
      <c r="D571" s="9"/>
      <c r="E571" s="9" t="str">
        <f>IFERROR(__xludf.DUMMYFUNCTION("IF(C571=""cd"",IF(D571=""/"",""/"",IF(D571="".."",JOIN(""."", ARRAY_CONSTRAIN(SPLIT(E570,"".""), 1, COLUMNS(SPLIT(E570,"".""))-1)), E570&amp;"".""&amp;D571)),E570)"),"/.bhtvbj.tbdsml.nqsq.qcz")</f>
        <v>/.bhtvbj.tbdsml.nqsq.qcz</v>
      </c>
      <c r="F571" s="9">
        <f t="shared" si="1"/>
        <v>0</v>
      </c>
      <c r="H571" s="9"/>
      <c r="I571" s="10"/>
      <c r="J571" s="10"/>
    </row>
    <row r="572">
      <c r="A572" s="7" t="s">
        <v>353</v>
      </c>
      <c r="B572" s="8" t="str">
        <f>IFERROR(__xludf.DUMMYFUNCTION("SPLIT(A572,"" "")"),"dir")</f>
        <v>dir</v>
      </c>
      <c r="C572" s="8" t="str">
        <f>IFERROR(__xludf.DUMMYFUNCTION("""COMPUTED_VALUE"""),"bjbsl")</f>
        <v>bjbsl</v>
      </c>
      <c r="D572" s="9"/>
      <c r="E572" s="9" t="str">
        <f>IFERROR(__xludf.DUMMYFUNCTION("IF(C572=""cd"",IF(D572=""/"",""/"",IF(D572="".."",JOIN(""."", ARRAY_CONSTRAIN(SPLIT(E571,"".""), 1, COLUMNS(SPLIT(E571,"".""))-1)), E571&amp;"".""&amp;D572)),E571)"),"/.bhtvbj.tbdsml.nqsq.qcz")</f>
        <v>/.bhtvbj.tbdsml.nqsq.qcz</v>
      </c>
      <c r="F572" s="9">
        <f t="shared" si="1"/>
        <v>0</v>
      </c>
      <c r="H572" s="9"/>
      <c r="I572" s="10"/>
      <c r="J572" s="10"/>
    </row>
    <row r="573">
      <c r="A573" s="7" t="s">
        <v>354</v>
      </c>
      <c r="B573" s="8" t="str">
        <f>IFERROR(__xludf.DUMMYFUNCTION("SPLIT(A573,"" "")"),"dir")</f>
        <v>dir</v>
      </c>
      <c r="C573" s="8" t="str">
        <f>IFERROR(__xludf.DUMMYFUNCTION("""COMPUTED_VALUE"""),"brvgznjr")</f>
        <v>brvgznjr</v>
      </c>
      <c r="D573" s="9"/>
      <c r="E573" s="9" t="str">
        <f>IFERROR(__xludf.DUMMYFUNCTION("IF(C573=""cd"",IF(D573=""/"",""/"",IF(D573="".."",JOIN(""."", ARRAY_CONSTRAIN(SPLIT(E572,"".""), 1, COLUMNS(SPLIT(E572,"".""))-1)), E572&amp;"".""&amp;D573)),E572)"),"/.bhtvbj.tbdsml.nqsq.qcz")</f>
        <v>/.bhtvbj.tbdsml.nqsq.qcz</v>
      </c>
      <c r="F573" s="9">
        <f t="shared" si="1"/>
        <v>0</v>
      </c>
      <c r="H573" s="9"/>
      <c r="I573" s="10"/>
      <c r="J573" s="10"/>
    </row>
    <row r="574">
      <c r="A574" s="7" t="s">
        <v>355</v>
      </c>
      <c r="B574" s="8">
        <f>IFERROR(__xludf.DUMMYFUNCTION("SPLIT(A574,"" "")"),98771.0)</f>
        <v>98771</v>
      </c>
      <c r="C574" s="8" t="str">
        <f>IFERROR(__xludf.DUMMYFUNCTION("""COMPUTED_VALUE"""),"btmz")</f>
        <v>btmz</v>
      </c>
      <c r="D574" s="9"/>
      <c r="E574" s="9" t="str">
        <f>IFERROR(__xludf.DUMMYFUNCTION("IF(C574=""cd"",IF(D574=""/"",""/"",IF(D574="".."",JOIN(""."", ARRAY_CONSTRAIN(SPLIT(E573,"".""), 1, COLUMNS(SPLIT(E573,"".""))-1)), E573&amp;"".""&amp;D574)),E573)"),"/.bhtvbj.tbdsml.nqsq.qcz")</f>
        <v>/.bhtvbj.tbdsml.nqsq.qcz</v>
      </c>
      <c r="F574" s="9">
        <f t="shared" si="1"/>
        <v>98771</v>
      </c>
      <c r="H574" s="9"/>
      <c r="I574" s="10"/>
      <c r="J574" s="10"/>
    </row>
    <row r="575">
      <c r="A575" s="7" t="s">
        <v>356</v>
      </c>
      <c r="B575" s="8" t="str">
        <f>IFERROR(__xludf.DUMMYFUNCTION("SPLIT(A575,"" "")"),"dir")</f>
        <v>dir</v>
      </c>
      <c r="C575" s="8" t="str">
        <f>IFERROR(__xludf.DUMMYFUNCTION("""COMPUTED_VALUE"""),"gbfhz")</f>
        <v>gbfhz</v>
      </c>
      <c r="D575" s="9"/>
      <c r="E575" s="9" t="str">
        <f>IFERROR(__xludf.DUMMYFUNCTION("IF(C575=""cd"",IF(D575=""/"",""/"",IF(D575="".."",JOIN(""."", ARRAY_CONSTRAIN(SPLIT(E574,"".""), 1, COLUMNS(SPLIT(E574,"".""))-1)), E574&amp;"".""&amp;D575)),E574)"),"/.bhtvbj.tbdsml.nqsq.qcz")</f>
        <v>/.bhtvbj.tbdsml.nqsq.qcz</v>
      </c>
      <c r="F575" s="9">
        <f t="shared" si="1"/>
        <v>0</v>
      </c>
      <c r="H575" s="9"/>
      <c r="I575" s="10"/>
      <c r="J575" s="10"/>
    </row>
    <row r="576">
      <c r="A576" s="7" t="s">
        <v>249</v>
      </c>
      <c r="B576" s="8" t="str">
        <f>IFERROR(__xludf.DUMMYFUNCTION("SPLIT(A576,"" "")"),"dir")</f>
        <v>dir</v>
      </c>
      <c r="C576" s="8" t="str">
        <f>IFERROR(__xludf.DUMMYFUNCTION("""COMPUTED_VALUE"""),"ngmqbc")</f>
        <v>ngmqbc</v>
      </c>
      <c r="D576" s="9"/>
      <c r="E576" s="9" t="str">
        <f>IFERROR(__xludf.DUMMYFUNCTION("IF(C576=""cd"",IF(D576=""/"",""/"",IF(D576="".."",JOIN(""."", ARRAY_CONSTRAIN(SPLIT(E575,"".""), 1, COLUMNS(SPLIT(E575,"".""))-1)), E575&amp;"".""&amp;D576)),E575)"),"/.bhtvbj.tbdsml.nqsq.qcz")</f>
        <v>/.bhtvbj.tbdsml.nqsq.qcz</v>
      </c>
      <c r="F576" s="9">
        <f t="shared" si="1"/>
        <v>0</v>
      </c>
      <c r="H576" s="9"/>
      <c r="I576" s="10"/>
      <c r="J576" s="10"/>
    </row>
    <row r="577">
      <c r="A577" s="7" t="s">
        <v>357</v>
      </c>
      <c r="B577" s="8">
        <f>IFERROR(__xludf.DUMMYFUNCTION("SPLIT(A577,"" "")"),88248.0)</f>
        <v>88248</v>
      </c>
      <c r="C577" s="8" t="str">
        <f>IFERROR(__xludf.DUMMYFUNCTION("""COMPUTED_VALUE"""),"rccpzctp.gwn")</f>
        <v>rccpzctp.gwn</v>
      </c>
      <c r="D577" s="9"/>
      <c r="E577" s="9" t="str">
        <f>IFERROR(__xludf.DUMMYFUNCTION("IF(C577=""cd"",IF(D577=""/"",""/"",IF(D577="".."",JOIN(""."", ARRAY_CONSTRAIN(SPLIT(E576,"".""), 1, COLUMNS(SPLIT(E576,"".""))-1)), E576&amp;"".""&amp;D577)),E576)"),"/.bhtvbj.tbdsml.nqsq.qcz")</f>
        <v>/.bhtvbj.tbdsml.nqsq.qcz</v>
      </c>
      <c r="F577" s="9">
        <f t="shared" si="1"/>
        <v>88248</v>
      </c>
      <c r="H577" s="9"/>
      <c r="I577" s="10"/>
      <c r="J577" s="10"/>
    </row>
    <row r="578">
      <c r="A578" s="7" t="s">
        <v>129</v>
      </c>
      <c r="B578" s="8" t="str">
        <f>IFERROR(__xludf.DUMMYFUNCTION("SPLIT(A578,"" "")"),"dir")</f>
        <v>dir</v>
      </c>
      <c r="C578" s="8" t="str">
        <f>IFERROR(__xludf.DUMMYFUNCTION("""COMPUTED_VALUE"""),"rdzsz")</f>
        <v>rdzsz</v>
      </c>
      <c r="D578" s="9"/>
      <c r="E578" s="9" t="str">
        <f>IFERROR(__xludf.DUMMYFUNCTION("IF(C578=""cd"",IF(D578=""/"",""/"",IF(D578="".."",JOIN(""."", ARRAY_CONSTRAIN(SPLIT(E577,"".""), 1, COLUMNS(SPLIT(E577,"".""))-1)), E577&amp;"".""&amp;D578)),E577)"),"/.bhtvbj.tbdsml.nqsq.qcz")</f>
        <v>/.bhtvbj.tbdsml.nqsq.qcz</v>
      </c>
      <c r="F578" s="9">
        <f t="shared" si="1"/>
        <v>0</v>
      </c>
      <c r="H578" s="9"/>
      <c r="I578" s="10"/>
      <c r="J578" s="10"/>
    </row>
    <row r="579">
      <c r="A579" s="7" t="s">
        <v>358</v>
      </c>
      <c r="B579" s="8">
        <f>IFERROR(__xludf.DUMMYFUNCTION("SPLIT(A579,"" "")"),39060.0)</f>
        <v>39060</v>
      </c>
      <c r="C579" s="8" t="str">
        <f>IFERROR(__xludf.DUMMYFUNCTION("""COMPUTED_VALUE"""),"tqswrdh.wfc")</f>
        <v>tqswrdh.wfc</v>
      </c>
      <c r="D579" s="9"/>
      <c r="E579" s="9" t="str">
        <f>IFERROR(__xludf.DUMMYFUNCTION("IF(C579=""cd"",IF(D579=""/"",""/"",IF(D579="".."",JOIN(""."", ARRAY_CONSTRAIN(SPLIT(E578,"".""), 1, COLUMNS(SPLIT(E578,"".""))-1)), E578&amp;"".""&amp;D579)),E578)"),"/.bhtvbj.tbdsml.nqsq.qcz")</f>
        <v>/.bhtvbj.tbdsml.nqsq.qcz</v>
      </c>
      <c r="F579" s="9">
        <f t="shared" si="1"/>
        <v>39060</v>
      </c>
      <c r="H579" s="9"/>
      <c r="I579" s="10"/>
      <c r="J579" s="10"/>
    </row>
    <row r="580">
      <c r="A580" s="7" t="s">
        <v>359</v>
      </c>
      <c r="B580" s="8" t="str">
        <f>IFERROR(__xludf.DUMMYFUNCTION("SPLIT(A580,"" "")"),"dir")</f>
        <v>dir</v>
      </c>
      <c r="C580" s="8" t="str">
        <f>IFERROR(__xludf.DUMMYFUNCTION("""COMPUTED_VALUE"""),"ztnv")</f>
        <v>ztnv</v>
      </c>
      <c r="D580" s="9"/>
      <c r="E580" s="9" t="str">
        <f>IFERROR(__xludf.DUMMYFUNCTION("IF(C580=""cd"",IF(D580=""/"",""/"",IF(D580="".."",JOIN(""."", ARRAY_CONSTRAIN(SPLIT(E579,"".""), 1, COLUMNS(SPLIT(E579,"".""))-1)), E579&amp;"".""&amp;D580)),E579)"),"/.bhtvbj.tbdsml.nqsq.qcz")</f>
        <v>/.bhtvbj.tbdsml.nqsq.qcz</v>
      </c>
      <c r="F580" s="9">
        <f t="shared" si="1"/>
        <v>0</v>
      </c>
      <c r="H580" s="9"/>
      <c r="I580" s="10"/>
      <c r="J580" s="10"/>
    </row>
    <row r="581">
      <c r="A581" s="7" t="s">
        <v>360</v>
      </c>
      <c r="B581" s="8" t="str">
        <f>IFERROR(__xludf.DUMMYFUNCTION("SPLIT(A581,"" "")"),"$")</f>
        <v>$</v>
      </c>
      <c r="C581" s="8" t="str">
        <f>IFERROR(__xludf.DUMMYFUNCTION("""COMPUTED_VALUE"""),"cd")</f>
        <v>cd</v>
      </c>
      <c r="D581" s="9" t="str">
        <f>IFERROR(__xludf.DUMMYFUNCTION("""COMPUTED_VALUE"""),"bjbsl")</f>
        <v>bjbsl</v>
      </c>
      <c r="E581" s="9" t="str">
        <f>IFERROR(__xludf.DUMMYFUNCTION("IF(C581=""cd"",IF(D581=""/"",""/"",IF(D581="".."",JOIN(""."", ARRAY_CONSTRAIN(SPLIT(E580,"".""), 1, COLUMNS(SPLIT(E580,"".""))-1)), E580&amp;"".""&amp;D581)),E580)"),"/.bhtvbj.tbdsml.nqsq.qcz.bjbsl")</f>
        <v>/.bhtvbj.tbdsml.nqsq.qcz.bjbsl</v>
      </c>
      <c r="F581" s="9">
        <f t="shared" si="1"/>
        <v>0</v>
      </c>
      <c r="H581" s="9"/>
      <c r="I581" s="10"/>
      <c r="J581" s="10"/>
    </row>
    <row r="582">
      <c r="A582" s="7" t="s">
        <v>9</v>
      </c>
      <c r="B582" s="8" t="str">
        <f>IFERROR(__xludf.DUMMYFUNCTION("SPLIT(A582,"" "")"),"$")</f>
        <v>$</v>
      </c>
      <c r="C582" s="8" t="str">
        <f>IFERROR(__xludf.DUMMYFUNCTION("""COMPUTED_VALUE"""),"ls")</f>
        <v>ls</v>
      </c>
      <c r="D582" s="9"/>
      <c r="E582" s="9" t="str">
        <f>IFERROR(__xludf.DUMMYFUNCTION("IF(C582=""cd"",IF(D582=""/"",""/"",IF(D582="".."",JOIN(""."", ARRAY_CONSTRAIN(SPLIT(E581,"".""), 1, COLUMNS(SPLIT(E581,"".""))-1)), E581&amp;"".""&amp;D582)),E581)"),"/.bhtvbj.tbdsml.nqsq.qcz.bjbsl")</f>
        <v>/.bhtvbj.tbdsml.nqsq.qcz.bjbsl</v>
      </c>
      <c r="F582" s="9">
        <f t="shared" si="1"/>
        <v>0</v>
      </c>
      <c r="H582" s="9"/>
      <c r="I582" s="10"/>
      <c r="J582" s="10"/>
    </row>
    <row r="583">
      <c r="A583" s="7" t="s">
        <v>361</v>
      </c>
      <c r="B583" s="8">
        <f>IFERROR(__xludf.DUMMYFUNCTION("SPLIT(A583,"" "")"),1312.0)</f>
        <v>1312</v>
      </c>
      <c r="C583" s="8" t="str">
        <f>IFERROR(__xludf.DUMMYFUNCTION("""COMPUTED_VALUE"""),"rdzsz.qtl")</f>
        <v>rdzsz.qtl</v>
      </c>
      <c r="D583" s="9"/>
      <c r="E583" s="9" t="str">
        <f>IFERROR(__xludf.DUMMYFUNCTION("IF(C583=""cd"",IF(D583=""/"",""/"",IF(D583="".."",JOIN(""."", ARRAY_CONSTRAIN(SPLIT(E582,"".""), 1, COLUMNS(SPLIT(E582,"".""))-1)), E582&amp;"".""&amp;D583)),E582)"),"/.bhtvbj.tbdsml.nqsq.qcz.bjbsl")</f>
        <v>/.bhtvbj.tbdsml.nqsq.qcz.bjbsl</v>
      </c>
      <c r="F583" s="9">
        <f t="shared" si="1"/>
        <v>1312</v>
      </c>
      <c r="H583" s="9"/>
      <c r="I583" s="10"/>
      <c r="J583" s="10"/>
    </row>
    <row r="584">
      <c r="A584" s="7" t="s">
        <v>26</v>
      </c>
      <c r="B584" s="8" t="str">
        <f>IFERROR(__xludf.DUMMYFUNCTION("SPLIT(A584,"" "")"),"$")</f>
        <v>$</v>
      </c>
      <c r="C584" s="8" t="str">
        <f>IFERROR(__xludf.DUMMYFUNCTION("""COMPUTED_VALUE"""),"cd")</f>
        <v>cd</v>
      </c>
      <c r="D584" s="9" t="str">
        <f>IFERROR(__xludf.DUMMYFUNCTION("""COMPUTED_VALUE"""),"..")</f>
        <v>..</v>
      </c>
      <c r="E584" s="9" t="str">
        <f>IFERROR(__xludf.DUMMYFUNCTION("IF(C584=""cd"",IF(D584=""/"",""/"",IF(D584="".."",JOIN(""."", ARRAY_CONSTRAIN(SPLIT(E583,"".""), 1, COLUMNS(SPLIT(E583,"".""))-1)), E583&amp;"".""&amp;D584)),E583)"),"/.bhtvbj.tbdsml.nqsq.qcz")</f>
        <v>/.bhtvbj.tbdsml.nqsq.qcz</v>
      </c>
      <c r="F584" s="9">
        <f t="shared" si="1"/>
        <v>0</v>
      </c>
      <c r="H584" s="9"/>
      <c r="I584" s="10"/>
      <c r="J584" s="10"/>
    </row>
    <row r="585">
      <c r="A585" s="7" t="s">
        <v>362</v>
      </c>
      <c r="B585" s="8" t="str">
        <f>IFERROR(__xludf.DUMMYFUNCTION("SPLIT(A585,"" "")"),"$")</f>
        <v>$</v>
      </c>
      <c r="C585" s="8" t="str">
        <f>IFERROR(__xludf.DUMMYFUNCTION("""COMPUTED_VALUE"""),"cd")</f>
        <v>cd</v>
      </c>
      <c r="D585" s="9" t="str">
        <f>IFERROR(__xludf.DUMMYFUNCTION("""COMPUTED_VALUE"""),"brvgznjr")</f>
        <v>brvgznjr</v>
      </c>
      <c r="E585" s="9" t="str">
        <f>IFERROR(__xludf.DUMMYFUNCTION("IF(C585=""cd"",IF(D585=""/"",""/"",IF(D585="".."",JOIN(""."", ARRAY_CONSTRAIN(SPLIT(E584,"".""), 1, COLUMNS(SPLIT(E584,"".""))-1)), E584&amp;"".""&amp;D585)),E584)"),"/.bhtvbj.tbdsml.nqsq.qcz.brvgznjr")</f>
        <v>/.bhtvbj.tbdsml.nqsq.qcz.brvgznjr</v>
      </c>
      <c r="F585" s="9">
        <f t="shared" si="1"/>
        <v>0</v>
      </c>
      <c r="H585" s="9"/>
      <c r="I585" s="10"/>
      <c r="J585" s="10"/>
    </row>
    <row r="586">
      <c r="A586" s="7" t="s">
        <v>9</v>
      </c>
      <c r="B586" s="8" t="str">
        <f>IFERROR(__xludf.DUMMYFUNCTION("SPLIT(A586,"" "")"),"$")</f>
        <v>$</v>
      </c>
      <c r="C586" s="8" t="str">
        <f>IFERROR(__xludf.DUMMYFUNCTION("""COMPUTED_VALUE"""),"ls")</f>
        <v>ls</v>
      </c>
      <c r="D586" s="9"/>
      <c r="E586" s="9" t="str">
        <f>IFERROR(__xludf.DUMMYFUNCTION("IF(C586=""cd"",IF(D586=""/"",""/"",IF(D586="".."",JOIN(""."", ARRAY_CONSTRAIN(SPLIT(E585,"".""), 1, COLUMNS(SPLIT(E585,"".""))-1)), E585&amp;"".""&amp;D586)),E585)"),"/.bhtvbj.tbdsml.nqsq.qcz.brvgznjr")</f>
        <v>/.bhtvbj.tbdsml.nqsq.qcz.brvgznjr</v>
      </c>
      <c r="F586" s="9">
        <f t="shared" si="1"/>
        <v>0</v>
      </c>
      <c r="H586" s="9"/>
      <c r="I586" s="10"/>
      <c r="J586" s="10"/>
    </row>
    <row r="587">
      <c r="A587" s="7" t="s">
        <v>363</v>
      </c>
      <c r="B587" s="8">
        <f>IFERROR(__xludf.DUMMYFUNCTION("SPLIT(A587,"" "")"),98988.0)</f>
        <v>98988</v>
      </c>
      <c r="C587" s="8" t="str">
        <f>IFERROR(__xludf.DUMMYFUNCTION("""COMPUTED_VALUE"""),"lhfsc.lrh")</f>
        <v>lhfsc.lrh</v>
      </c>
      <c r="D587" s="9"/>
      <c r="E587" s="9" t="str">
        <f>IFERROR(__xludf.DUMMYFUNCTION("IF(C587=""cd"",IF(D587=""/"",""/"",IF(D587="".."",JOIN(""."", ARRAY_CONSTRAIN(SPLIT(E586,"".""), 1, COLUMNS(SPLIT(E586,"".""))-1)), E586&amp;"".""&amp;D587)),E586)"),"/.bhtvbj.tbdsml.nqsq.qcz.brvgznjr")</f>
        <v>/.bhtvbj.tbdsml.nqsq.qcz.brvgznjr</v>
      </c>
      <c r="F587" s="9">
        <f t="shared" si="1"/>
        <v>98988</v>
      </c>
      <c r="H587" s="9"/>
      <c r="I587" s="10"/>
      <c r="J587" s="10"/>
    </row>
    <row r="588">
      <c r="A588" s="7" t="s">
        <v>26</v>
      </c>
      <c r="B588" s="8" t="str">
        <f>IFERROR(__xludf.DUMMYFUNCTION("SPLIT(A588,"" "")"),"$")</f>
        <v>$</v>
      </c>
      <c r="C588" s="8" t="str">
        <f>IFERROR(__xludf.DUMMYFUNCTION("""COMPUTED_VALUE"""),"cd")</f>
        <v>cd</v>
      </c>
      <c r="D588" s="9" t="str">
        <f>IFERROR(__xludf.DUMMYFUNCTION("""COMPUTED_VALUE"""),"..")</f>
        <v>..</v>
      </c>
      <c r="E588" s="9" t="str">
        <f>IFERROR(__xludf.DUMMYFUNCTION("IF(C588=""cd"",IF(D588=""/"",""/"",IF(D588="".."",JOIN(""."", ARRAY_CONSTRAIN(SPLIT(E587,"".""), 1, COLUMNS(SPLIT(E587,"".""))-1)), E587&amp;"".""&amp;D588)),E587)"),"/.bhtvbj.tbdsml.nqsq.qcz")</f>
        <v>/.bhtvbj.tbdsml.nqsq.qcz</v>
      </c>
      <c r="F588" s="9">
        <f t="shared" si="1"/>
        <v>0</v>
      </c>
      <c r="H588" s="9"/>
      <c r="I588" s="10"/>
      <c r="J588" s="10"/>
    </row>
    <row r="589">
      <c r="A589" s="7" t="s">
        <v>364</v>
      </c>
      <c r="B589" s="8" t="str">
        <f>IFERROR(__xludf.DUMMYFUNCTION("SPLIT(A589,"" "")"),"$")</f>
        <v>$</v>
      </c>
      <c r="C589" s="8" t="str">
        <f>IFERROR(__xludf.DUMMYFUNCTION("""COMPUTED_VALUE"""),"cd")</f>
        <v>cd</v>
      </c>
      <c r="D589" s="9" t="str">
        <f>IFERROR(__xludf.DUMMYFUNCTION("""COMPUTED_VALUE"""),"gbfhz")</f>
        <v>gbfhz</v>
      </c>
      <c r="E589" s="9" t="str">
        <f>IFERROR(__xludf.DUMMYFUNCTION("IF(C589=""cd"",IF(D589=""/"",""/"",IF(D589="".."",JOIN(""."", ARRAY_CONSTRAIN(SPLIT(E588,"".""), 1, COLUMNS(SPLIT(E588,"".""))-1)), E588&amp;"".""&amp;D589)),E588)"),"/.bhtvbj.tbdsml.nqsq.qcz.gbfhz")</f>
        <v>/.bhtvbj.tbdsml.nqsq.qcz.gbfhz</v>
      </c>
      <c r="F589" s="9">
        <f t="shared" si="1"/>
        <v>0</v>
      </c>
      <c r="H589" s="9"/>
      <c r="I589" s="10"/>
      <c r="J589" s="10"/>
    </row>
    <row r="590">
      <c r="A590" s="7" t="s">
        <v>9</v>
      </c>
      <c r="B590" s="8" t="str">
        <f>IFERROR(__xludf.DUMMYFUNCTION("SPLIT(A590,"" "")"),"$")</f>
        <v>$</v>
      </c>
      <c r="C590" s="8" t="str">
        <f>IFERROR(__xludf.DUMMYFUNCTION("""COMPUTED_VALUE"""),"ls")</f>
        <v>ls</v>
      </c>
      <c r="D590" s="9"/>
      <c r="E590" s="9" t="str">
        <f>IFERROR(__xludf.DUMMYFUNCTION("IF(C590=""cd"",IF(D590=""/"",""/"",IF(D590="".."",JOIN(""."", ARRAY_CONSTRAIN(SPLIT(E589,"".""), 1, COLUMNS(SPLIT(E589,"".""))-1)), E589&amp;"".""&amp;D590)),E589)"),"/.bhtvbj.tbdsml.nqsq.qcz.gbfhz")</f>
        <v>/.bhtvbj.tbdsml.nqsq.qcz.gbfhz</v>
      </c>
      <c r="F590" s="9">
        <f t="shared" si="1"/>
        <v>0</v>
      </c>
      <c r="H590" s="9"/>
      <c r="I590" s="10"/>
      <c r="J590" s="10"/>
    </row>
    <row r="591">
      <c r="A591" s="7" t="s">
        <v>365</v>
      </c>
      <c r="B591" s="8">
        <f>IFERROR(__xludf.DUMMYFUNCTION("SPLIT(A591,"" "")"),96203.0)</f>
        <v>96203</v>
      </c>
      <c r="C591" s="8" t="str">
        <f>IFERROR(__xludf.DUMMYFUNCTION("""COMPUTED_VALUE"""),"hgldz")</f>
        <v>hgldz</v>
      </c>
      <c r="D591" s="9"/>
      <c r="E591" s="9" t="str">
        <f>IFERROR(__xludf.DUMMYFUNCTION("IF(C591=""cd"",IF(D591=""/"",""/"",IF(D591="".."",JOIN(""."", ARRAY_CONSTRAIN(SPLIT(E590,"".""), 1, COLUMNS(SPLIT(E590,"".""))-1)), E590&amp;"".""&amp;D591)),E590)"),"/.bhtvbj.tbdsml.nqsq.qcz.gbfhz")</f>
        <v>/.bhtvbj.tbdsml.nqsq.qcz.gbfhz</v>
      </c>
      <c r="F591" s="9">
        <f t="shared" si="1"/>
        <v>96203</v>
      </c>
      <c r="H591" s="9"/>
      <c r="I591" s="10"/>
      <c r="J591" s="10"/>
    </row>
    <row r="592">
      <c r="A592" s="7" t="s">
        <v>366</v>
      </c>
      <c r="B592" s="8">
        <f>IFERROR(__xludf.DUMMYFUNCTION("SPLIT(A592,"" "")"),28558.0)</f>
        <v>28558</v>
      </c>
      <c r="C592" s="8" t="str">
        <f>IFERROR(__xludf.DUMMYFUNCTION("""COMPUTED_VALUE"""),"nwqgchw")</f>
        <v>nwqgchw</v>
      </c>
      <c r="D592" s="9"/>
      <c r="E592" s="9" t="str">
        <f>IFERROR(__xludf.DUMMYFUNCTION("IF(C592=""cd"",IF(D592=""/"",""/"",IF(D592="".."",JOIN(""."", ARRAY_CONSTRAIN(SPLIT(E591,"".""), 1, COLUMNS(SPLIT(E591,"".""))-1)), E591&amp;"".""&amp;D592)),E591)"),"/.bhtvbj.tbdsml.nqsq.qcz.gbfhz")</f>
        <v>/.bhtvbj.tbdsml.nqsq.qcz.gbfhz</v>
      </c>
      <c r="F592" s="9">
        <f t="shared" si="1"/>
        <v>28558</v>
      </c>
      <c r="H592" s="9"/>
      <c r="I592" s="10"/>
      <c r="J592" s="10"/>
    </row>
    <row r="593">
      <c r="A593" s="7" t="s">
        <v>367</v>
      </c>
      <c r="B593" s="8" t="str">
        <f>IFERROR(__xludf.DUMMYFUNCTION("SPLIT(A593,"" "")"),"dir")</f>
        <v>dir</v>
      </c>
      <c r="C593" s="8" t="str">
        <f>IFERROR(__xludf.DUMMYFUNCTION("""COMPUTED_VALUE"""),"qrzd")</f>
        <v>qrzd</v>
      </c>
      <c r="D593" s="9"/>
      <c r="E593" s="9" t="str">
        <f>IFERROR(__xludf.DUMMYFUNCTION("IF(C593=""cd"",IF(D593=""/"",""/"",IF(D593="".."",JOIN(""."", ARRAY_CONSTRAIN(SPLIT(E592,"".""), 1, COLUMNS(SPLIT(E592,"".""))-1)), E592&amp;"".""&amp;D593)),E592)"),"/.bhtvbj.tbdsml.nqsq.qcz.gbfhz")</f>
        <v>/.bhtvbj.tbdsml.nqsq.qcz.gbfhz</v>
      </c>
      <c r="F593" s="9">
        <f t="shared" si="1"/>
        <v>0</v>
      </c>
      <c r="H593" s="9"/>
      <c r="I593" s="10"/>
      <c r="J593" s="10"/>
    </row>
    <row r="594">
      <c r="A594" s="7" t="s">
        <v>368</v>
      </c>
      <c r="B594" s="8">
        <f>IFERROR(__xludf.DUMMYFUNCTION("SPLIT(A594,"" "")"),240140.0)</f>
        <v>240140</v>
      </c>
      <c r="C594" s="8" t="str">
        <f>IFERROR(__xludf.DUMMYFUNCTION("""COMPUTED_VALUE"""),"wjww.hjf")</f>
        <v>wjww.hjf</v>
      </c>
      <c r="D594" s="9"/>
      <c r="E594" s="9" t="str">
        <f>IFERROR(__xludf.DUMMYFUNCTION("IF(C594=""cd"",IF(D594=""/"",""/"",IF(D594="".."",JOIN(""."", ARRAY_CONSTRAIN(SPLIT(E593,"".""), 1, COLUMNS(SPLIT(E593,"".""))-1)), E593&amp;"".""&amp;D594)),E593)"),"/.bhtvbj.tbdsml.nqsq.qcz.gbfhz")</f>
        <v>/.bhtvbj.tbdsml.nqsq.qcz.gbfhz</v>
      </c>
      <c r="F594" s="9">
        <f t="shared" si="1"/>
        <v>240140</v>
      </c>
      <c r="H594" s="9"/>
      <c r="I594" s="10"/>
      <c r="J594" s="10"/>
    </row>
    <row r="595">
      <c r="A595" s="7" t="s">
        <v>369</v>
      </c>
      <c r="B595" s="8" t="str">
        <f>IFERROR(__xludf.DUMMYFUNCTION("SPLIT(A595,"" "")"),"$")</f>
        <v>$</v>
      </c>
      <c r="C595" s="8" t="str">
        <f>IFERROR(__xludf.DUMMYFUNCTION("""COMPUTED_VALUE"""),"cd")</f>
        <v>cd</v>
      </c>
      <c r="D595" s="9" t="str">
        <f>IFERROR(__xludf.DUMMYFUNCTION("""COMPUTED_VALUE"""),"qrzd")</f>
        <v>qrzd</v>
      </c>
      <c r="E595" s="9" t="str">
        <f>IFERROR(__xludf.DUMMYFUNCTION("IF(C595=""cd"",IF(D595=""/"",""/"",IF(D595="".."",JOIN(""."", ARRAY_CONSTRAIN(SPLIT(E594,"".""), 1, COLUMNS(SPLIT(E594,"".""))-1)), E594&amp;"".""&amp;D595)),E594)"),"/.bhtvbj.tbdsml.nqsq.qcz.gbfhz.qrzd")</f>
        <v>/.bhtvbj.tbdsml.nqsq.qcz.gbfhz.qrzd</v>
      </c>
      <c r="F595" s="9">
        <f t="shared" si="1"/>
        <v>0</v>
      </c>
      <c r="H595" s="9"/>
      <c r="I595" s="10"/>
      <c r="J595" s="10"/>
    </row>
    <row r="596">
      <c r="A596" s="7" t="s">
        <v>9</v>
      </c>
      <c r="B596" s="8" t="str">
        <f>IFERROR(__xludf.DUMMYFUNCTION("SPLIT(A596,"" "")"),"$")</f>
        <v>$</v>
      </c>
      <c r="C596" s="8" t="str">
        <f>IFERROR(__xludf.DUMMYFUNCTION("""COMPUTED_VALUE"""),"ls")</f>
        <v>ls</v>
      </c>
      <c r="D596" s="9"/>
      <c r="E596" s="9" t="str">
        <f>IFERROR(__xludf.DUMMYFUNCTION("IF(C596=""cd"",IF(D596=""/"",""/"",IF(D596="".."",JOIN(""."", ARRAY_CONSTRAIN(SPLIT(E595,"".""), 1, COLUMNS(SPLIT(E595,"".""))-1)), E595&amp;"".""&amp;D596)),E595)"),"/.bhtvbj.tbdsml.nqsq.qcz.gbfhz.qrzd")</f>
        <v>/.bhtvbj.tbdsml.nqsq.qcz.gbfhz.qrzd</v>
      </c>
      <c r="F596" s="9">
        <f t="shared" si="1"/>
        <v>0</v>
      </c>
      <c r="H596" s="9"/>
      <c r="I596" s="10"/>
      <c r="J596" s="10"/>
    </row>
    <row r="597">
      <c r="A597" s="7" t="s">
        <v>370</v>
      </c>
      <c r="B597" s="8">
        <f>IFERROR(__xludf.DUMMYFUNCTION("SPLIT(A597,"" "")"),231108.0)</f>
        <v>231108</v>
      </c>
      <c r="C597" s="8" t="str">
        <f>IFERROR(__xludf.DUMMYFUNCTION("""COMPUTED_VALUE"""),"hjfcwvtq")</f>
        <v>hjfcwvtq</v>
      </c>
      <c r="D597" s="9"/>
      <c r="E597" s="9" t="str">
        <f>IFERROR(__xludf.DUMMYFUNCTION("IF(C597=""cd"",IF(D597=""/"",""/"",IF(D597="".."",JOIN(""."", ARRAY_CONSTRAIN(SPLIT(E596,"".""), 1, COLUMNS(SPLIT(E596,"".""))-1)), E596&amp;"".""&amp;D597)),E596)"),"/.bhtvbj.tbdsml.nqsq.qcz.gbfhz.qrzd")</f>
        <v>/.bhtvbj.tbdsml.nqsq.qcz.gbfhz.qrzd</v>
      </c>
      <c r="F597" s="9">
        <f t="shared" si="1"/>
        <v>231108</v>
      </c>
      <c r="H597" s="9"/>
      <c r="I597" s="10"/>
      <c r="J597" s="10"/>
    </row>
    <row r="598">
      <c r="A598" s="7" t="s">
        <v>26</v>
      </c>
      <c r="B598" s="8" t="str">
        <f>IFERROR(__xludf.DUMMYFUNCTION("SPLIT(A598,"" "")"),"$")</f>
        <v>$</v>
      </c>
      <c r="C598" s="8" t="str">
        <f>IFERROR(__xludf.DUMMYFUNCTION("""COMPUTED_VALUE"""),"cd")</f>
        <v>cd</v>
      </c>
      <c r="D598" s="9" t="str">
        <f>IFERROR(__xludf.DUMMYFUNCTION("""COMPUTED_VALUE"""),"..")</f>
        <v>..</v>
      </c>
      <c r="E598" s="9" t="str">
        <f>IFERROR(__xludf.DUMMYFUNCTION("IF(C598=""cd"",IF(D598=""/"",""/"",IF(D598="".."",JOIN(""."", ARRAY_CONSTRAIN(SPLIT(E597,"".""), 1, COLUMNS(SPLIT(E597,"".""))-1)), E597&amp;"".""&amp;D598)),E597)"),"/.bhtvbj.tbdsml.nqsq.qcz.gbfhz")</f>
        <v>/.bhtvbj.tbdsml.nqsq.qcz.gbfhz</v>
      </c>
      <c r="F598" s="9">
        <f t="shared" si="1"/>
        <v>0</v>
      </c>
      <c r="H598" s="9"/>
      <c r="I598" s="10"/>
      <c r="J598" s="10"/>
    </row>
    <row r="599">
      <c r="A599" s="7" t="s">
        <v>26</v>
      </c>
      <c r="B599" s="8" t="str">
        <f>IFERROR(__xludf.DUMMYFUNCTION("SPLIT(A599,"" "")"),"$")</f>
        <v>$</v>
      </c>
      <c r="C599" s="8" t="str">
        <f>IFERROR(__xludf.DUMMYFUNCTION("""COMPUTED_VALUE"""),"cd")</f>
        <v>cd</v>
      </c>
      <c r="D599" s="9" t="str">
        <f>IFERROR(__xludf.DUMMYFUNCTION("""COMPUTED_VALUE"""),"..")</f>
        <v>..</v>
      </c>
      <c r="E599" s="9" t="str">
        <f>IFERROR(__xludf.DUMMYFUNCTION("IF(C599=""cd"",IF(D599=""/"",""/"",IF(D599="".."",JOIN(""."", ARRAY_CONSTRAIN(SPLIT(E598,"".""), 1, COLUMNS(SPLIT(E598,"".""))-1)), E598&amp;"".""&amp;D599)),E598)"),"/.bhtvbj.tbdsml.nqsq.qcz")</f>
        <v>/.bhtvbj.tbdsml.nqsq.qcz</v>
      </c>
      <c r="F599" s="9">
        <f t="shared" si="1"/>
        <v>0</v>
      </c>
      <c r="H599" s="9"/>
      <c r="I599" s="10"/>
      <c r="J599" s="10"/>
    </row>
    <row r="600">
      <c r="A600" s="7" t="s">
        <v>267</v>
      </c>
      <c r="B600" s="8" t="str">
        <f>IFERROR(__xludf.DUMMYFUNCTION("SPLIT(A600,"" "")"),"$")</f>
        <v>$</v>
      </c>
      <c r="C600" s="8" t="str">
        <f>IFERROR(__xludf.DUMMYFUNCTION("""COMPUTED_VALUE"""),"cd")</f>
        <v>cd</v>
      </c>
      <c r="D600" s="9" t="str">
        <f>IFERROR(__xludf.DUMMYFUNCTION("""COMPUTED_VALUE"""),"ngmqbc")</f>
        <v>ngmqbc</v>
      </c>
      <c r="E600" s="9" t="str">
        <f>IFERROR(__xludf.DUMMYFUNCTION("IF(C600=""cd"",IF(D600=""/"",""/"",IF(D600="".."",JOIN(""."", ARRAY_CONSTRAIN(SPLIT(E599,"".""), 1, COLUMNS(SPLIT(E599,"".""))-1)), E599&amp;"".""&amp;D600)),E599)"),"/.bhtvbj.tbdsml.nqsq.qcz.ngmqbc")</f>
        <v>/.bhtvbj.tbdsml.nqsq.qcz.ngmqbc</v>
      </c>
      <c r="F600" s="9">
        <f t="shared" si="1"/>
        <v>0</v>
      </c>
      <c r="H600" s="9"/>
      <c r="I600" s="10"/>
      <c r="J600" s="10"/>
    </row>
    <row r="601">
      <c r="A601" s="7" t="s">
        <v>9</v>
      </c>
      <c r="B601" s="8" t="str">
        <f>IFERROR(__xludf.DUMMYFUNCTION("SPLIT(A601,"" "")"),"$")</f>
        <v>$</v>
      </c>
      <c r="C601" s="8" t="str">
        <f>IFERROR(__xludf.DUMMYFUNCTION("""COMPUTED_VALUE"""),"ls")</f>
        <v>ls</v>
      </c>
      <c r="D601" s="9"/>
      <c r="E601" s="9" t="str">
        <f>IFERROR(__xludf.DUMMYFUNCTION("IF(C601=""cd"",IF(D601=""/"",""/"",IF(D601="".."",JOIN(""."", ARRAY_CONSTRAIN(SPLIT(E600,"".""), 1, COLUMNS(SPLIT(E600,"".""))-1)), E600&amp;"".""&amp;D601)),E600)"),"/.bhtvbj.tbdsml.nqsq.qcz.ngmqbc")</f>
        <v>/.bhtvbj.tbdsml.nqsq.qcz.ngmqbc</v>
      </c>
      <c r="F601" s="9">
        <f t="shared" si="1"/>
        <v>0</v>
      </c>
      <c r="H601" s="9"/>
      <c r="I601" s="10"/>
      <c r="J601" s="10"/>
    </row>
    <row r="602">
      <c r="A602" s="7" t="s">
        <v>371</v>
      </c>
      <c r="B602" s="8" t="str">
        <f>IFERROR(__xludf.DUMMYFUNCTION("SPLIT(A602,"" "")"),"dir")</f>
        <v>dir</v>
      </c>
      <c r="C602" s="8" t="str">
        <f>IFERROR(__xludf.DUMMYFUNCTION("""COMPUTED_VALUE"""),"cpjvd")</f>
        <v>cpjvd</v>
      </c>
      <c r="D602" s="9"/>
      <c r="E602" s="9" t="str">
        <f>IFERROR(__xludf.DUMMYFUNCTION("IF(C602=""cd"",IF(D602=""/"",""/"",IF(D602="".."",JOIN(""."", ARRAY_CONSTRAIN(SPLIT(E601,"".""), 1, COLUMNS(SPLIT(E601,"".""))-1)), E601&amp;"".""&amp;D602)),E601)"),"/.bhtvbj.tbdsml.nqsq.qcz.ngmqbc")</f>
        <v>/.bhtvbj.tbdsml.nqsq.qcz.ngmqbc</v>
      </c>
      <c r="F602" s="9">
        <f t="shared" si="1"/>
        <v>0</v>
      </c>
      <c r="H602" s="9"/>
      <c r="I602" s="10"/>
      <c r="J602" s="10"/>
    </row>
    <row r="603">
      <c r="A603" s="7" t="s">
        <v>372</v>
      </c>
      <c r="B603" s="8" t="str">
        <f>IFERROR(__xludf.DUMMYFUNCTION("SPLIT(A603,"" "")"),"dir")</f>
        <v>dir</v>
      </c>
      <c r="C603" s="8" t="str">
        <f>IFERROR(__xludf.DUMMYFUNCTION("""COMPUTED_VALUE"""),"vrbfcwc")</f>
        <v>vrbfcwc</v>
      </c>
      <c r="D603" s="9"/>
      <c r="E603" s="9" t="str">
        <f>IFERROR(__xludf.DUMMYFUNCTION("IF(C603=""cd"",IF(D603=""/"",""/"",IF(D603="".."",JOIN(""."", ARRAY_CONSTRAIN(SPLIT(E602,"".""), 1, COLUMNS(SPLIT(E602,"".""))-1)), E602&amp;"".""&amp;D603)),E602)"),"/.bhtvbj.tbdsml.nqsq.qcz.ngmqbc")</f>
        <v>/.bhtvbj.tbdsml.nqsq.qcz.ngmqbc</v>
      </c>
      <c r="F603" s="9">
        <f t="shared" si="1"/>
        <v>0</v>
      </c>
      <c r="H603" s="9"/>
      <c r="I603" s="10"/>
      <c r="J603" s="10"/>
    </row>
    <row r="604">
      <c r="A604" s="7" t="s">
        <v>373</v>
      </c>
      <c r="B604" s="8" t="str">
        <f>IFERROR(__xludf.DUMMYFUNCTION("SPLIT(A604,"" "")"),"$")</f>
        <v>$</v>
      </c>
      <c r="C604" s="8" t="str">
        <f>IFERROR(__xludf.DUMMYFUNCTION("""COMPUTED_VALUE"""),"cd")</f>
        <v>cd</v>
      </c>
      <c r="D604" s="9" t="str">
        <f>IFERROR(__xludf.DUMMYFUNCTION("""COMPUTED_VALUE"""),"cpjvd")</f>
        <v>cpjvd</v>
      </c>
      <c r="E604" s="9" t="str">
        <f>IFERROR(__xludf.DUMMYFUNCTION("IF(C604=""cd"",IF(D604=""/"",""/"",IF(D604="".."",JOIN(""."", ARRAY_CONSTRAIN(SPLIT(E603,"".""), 1, COLUMNS(SPLIT(E603,"".""))-1)), E603&amp;"".""&amp;D604)),E603)"),"/.bhtvbj.tbdsml.nqsq.qcz.ngmqbc.cpjvd")</f>
        <v>/.bhtvbj.tbdsml.nqsq.qcz.ngmqbc.cpjvd</v>
      </c>
      <c r="F604" s="9">
        <f t="shared" si="1"/>
        <v>0</v>
      </c>
      <c r="H604" s="9"/>
      <c r="I604" s="10"/>
      <c r="J604" s="10"/>
    </row>
    <row r="605">
      <c r="A605" s="7" t="s">
        <v>9</v>
      </c>
      <c r="B605" s="8" t="str">
        <f>IFERROR(__xludf.DUMMYFUNCTION("SPLIT(A605,"" "")"),"$")</f>
        <v>$</v>
      </c>
      <c r="C605" s="8" t="str">
        <f>IFERROR(__xludf.DUMMYFUNCTION("""COMPUTED_VALUE"""),"ls")</f>
        <v>ls</v>
      </c>
      <c r="D605" s="9"/>
      <c r="E605" s="9" t="str">
        <f>IFERROR(__xludf.DUMMYFUNCTION("IF(C605=""cd"",IF(D605=""/"",""/"",IF(D605="".."",JOIN(""."", ARRAY_CONSTRAIN(SPLIT(E604,"".""), 1, COLUMNS(SPLIT(E604,"".""))-1)), E604&amp;"".""&amp;D605)),E604)"),"/.bhtvbj.tbdsml.nqsq.qcz.ngmqbc.cpjvd")</f>
        <v>/.bhtvbj.tbdsml.nqsq.qcz.ngmqbc.cpjvd</v>
      </c>
      <c r="F605" s="9">
        <f t="shared" si="1"/>
        <v>0</v>
      </c>
      <c r="H605" s="9"/>
      <c r="I605" s="10"/>
      <c r="J605" s="10"/>
    </row>
    <row r="606">
      <c r="A606" s="7" t="s">
        <v>374</v>
      </c>
      <c r="B606" s="8">
        <f>IFERROR(__xludf.DUMMYFUNCTION("SPLIT(A606,"" "")"),142549.0)</f>
        <v>142549</v>
      </c>
      <c r="C606" s="8" t="str">
        <f>IFERROR(__xludf.DUMMYFUNCTION("""COMPUTED_VALUE"""),"btmz")</f>
        <v>btmz</v>
      </c>
      <c r="D606" s="9"/>
      <c r="E606" s="9" t="str">
        <f>IFERROR(__xludf.DUMMYFUNCTION("IF(C606=""cd"",IF(D606=""/"",""/"",IF(D606="".."",JOIN(""."", ARRAY_CONSTRAIN(SPLIT(E605,"".""), 1, COLUMNS(SPLIT(E605,"".""))-1)), E605&amp;"".""&amp;D606)),E605)"),"/.bhtvbj.tbdsml.nqsq.qcz.ngmqbc.cpjvd")</f>
        <v>/.bhtvbj.tbdsml.nqsq.qcz.ngmqbc.cpjvd</v>
      </c>
      <c r="F606" s="9">
        <f t="shared" si="1"/>
        <v>142549</v>
      </c>
      <c r="H606" s="9"/>
      <c r="I606" s="10"/>
      <c r="J606" s="10"/>
    </row>
    <row r="607">
      <c r="A607" s="7" t="s">
        <v>249</v>
      </c>
      <c r="B607" s="8" t="str">
        <f>IFERROR(__xludf.DUMMYFUNCTION("SPLIT(A607,"" "")"),"dir")</f>
        <v>dir</v>
      </c>
      <c r="C607" s="8" t="str">
        <f>IFERROR(__xludf.DUMMYFUNCTION("""COMPUTED_VALUE"""),"ngmqbc")</f>
        <v>ngmqbc</v>
      </c>
      <c r="D607" s="9"/>
      <c r="E607" s="9" t="str">
        <f>IFERROR(__xludf.DUMMYFUNCTION("IF(C607=""cd"",IF(D607=""/"",""/"",IF(D607="".."",JOIN(""."", ARRAY_CONSTRAIN(SPLIT(E606,"".""), 1, COLUMNS(SPLIT(E606,"".""))-1)), E606&amp;"".""&amp;D607)),E606)"),"/.bhtvbj.tbdsml.nqsq.qcz.ngmqbc.cpjvd")</f>
        <v>/.bhtvbj.tbdsml.nqsq.qcz.ngmqbc.cpjvd</v>
      </c>
      <c r="F607" s="9">
        <f t="shared" si="1"/>
        <v>0</v>
      </c>
      <c r="H607" s="9"/>
      <c r="I607" s="10"/>
      <c r="J607" s="10"/>
    </row>
    <row r="608">
      <c r="A608" s="7" t="s">
        <v>267</v>
      </c>
      <c r="B608" s="8" t="str">
        <f>IFERROR(__xludf.DUMMYFUNCTION("SPLIT(A608,"" "")"),"$")</f>
        <v>$</v>
      </c>
      <c r="C608" s="8" t="str">
        <f>IFERROR(__xludf.DUMMYFUNCTION("""COMPUTED_VALUE"""),"cd")</f>
        <v>cd</v>
      </c>
      <c r="D608" s="9" t="str">
        <f>IFERROR(__xludf.DUMMYFUNCTION("""COMPUTED_VALUE"""),"ngmqbc")</f>
        <v>ngmqbc</v>
      </c>
      <c r="E608" s="9" t="str">
        <f>IFERROR(__xludf.DUMMYFUNCTION("IF(C608=""cd"",IF(D608=""/"",""/"",IF(D608="".."",JOIN(""."", ARRAY_CONSTRAIN(SPLIT(E607,"".""), 1, COLUMNS(SPLIT(E607,"".""))-1)), E607&amp;"".""&amp;D608)),E607)"),"/.bhtvbj.tbdsml.nqsq.qcz.ngmqbc.cpjvd.ngmqbc")</f>
        <v>/.bhtvbj.tbdsml.nqsq.qcz.ngmqbc.cpjvd.ngmqbc</v>
      </c>
      <c r="F608" s="9">
        <f t="shared" si="1"/>
        <v>0</v>
      </c>
      <c r="H608" s="9"/>
      <c r="I608" s="10"/>
      <c r="J608" s="10"/>
    </row>
    <row r="609">
      <c r="A609" s="7" t="s">
        <v>9</v>
      </c>
      <c r="B609" s="8" t="str">
        <f>IFERROR(__xludf.DUMMYFUNCTION("SPLIT(A609,"" "")"),"$")</f>
        <v>$</v>
      </c>
      <c r="C609" s="8" t="str">
        <f>IFERROR(__xludf.DUMMYFUNCTION("""COMPUTED_VALUE"""),"ls")</f>
        <v>ls</v>
      </c>
      <c r="D609" s="9"/>
      <c r="E609" s="9" t="str">
        <f>IFERROR(__xludf.DUMMYFUNCTION("IF(C609=""cd"",IF(D609=""/"",""/"",IF(D609="".."",JOIN(""."", ARRAY_CONSTRAIN(SPLIT(E608,"".""), 1, COLUMNS(SPLIT(E608,"".""))-1)), E608&amp;"".""&amp;D609)),E608)"),"/.bhtvbj.tbdsml.nqsq.qcz.ngmqbc.cpjvd.ngmqbc")</f>
        <v>/.bhtvbj.tbdsml.nqsq.qcz.ngmqbc.cpjvd.ngmqbc</v>
      </c>
      <c r="F609" s="9">
        <f t="shared" si="1"/>
        <v>0</v>
      </c>
      <c r="H609" s="9"/>
      <c r="I609" s="10"/>
      <c r="J609" s="10"/>
    </row>
    <row r="610">
      <c r="A610" s="7" t="s">
        <v>375</v>
      </c>
      <c r="B610" s="8">
        <f>IFERROR(__xludf.DUMMYFUNCTION("SPLIT(A610,"" "")"),62008.0)</f>
        <v>62008</v>
      </c>
      <c r="C610" s="8" t="str">
        <f>IFERROR(__xludf.DUMMYFUNCTION("""COMPUTED_VALUE"""),"vqqcvgts.vrc")</f>
        <v>vqqcvgts.vrc</v>
      </c>
      <c r="D610" s="9"/>
      <c r="E610" s="9" t="str">
        <f>IFERROR(__xludf.DUMMYFUNCTION("IF(C610=""cd"",IF(D610=""/"",""/"",IF(D610="".."",JOIN(""."", ARRAY_CONSTRAIN(SPLIT(E609,"".""), 1, COLUMNS(SPLIT(E609,"".""))-1)), E609&amp;"".""&amp;D610)),E609)"),"/.bhtvbj.tbdsml.nqsq.qcz.ngmqbc.cpjvd.ngmqbc")</f>
        <v>/.bhtvbj.tbdsml.nqsq.qcz.ngmqbc.cpjvd.ngmqbc</v>
      </c>
      <c r="F610" s="9">
        <f t="shared" si="1"/>
        <v>62008</v>
      </c>
      <c r="H610" s="9"/>
      <c r="I610" s="10"/>
      <c r="J610" s="10"/>
    </row>
    <row r="611">
      <c r="A611" s="7" t="s">
        <v>26</v>
      </c>
      <c r="B611" s="8" t="str">
        <f>IFERROR(__xludf.DUMMYFUNCTION("SPLIT(A611,"" "")"),"$")</f>
        <v>$</v>
      </c>
      <c r="C611" s="8" t="str">
        <f>IFERROR(__xludf.DUMMYFUNCTION("""COMPUTED_VALUE"""),"cd")</f>
        <v>cd</v>
      </c>
      <c r="D611" s="9" t="str">
        <f>IFERROR(__xludf.DUMMYFUNCTION("""COMPUTED_VALUE"""),"..")</f>
        <v>..</v>
      </c>
      <c r="E611" s="9" t="str">
        <f>IFERROR(__xludf.DUMMYFUNCTION("IF(C611=""cd"",IF(D611=""/"",""/"",IF(D611="".."",JOIN(""."", ARRAY_CONSTRAIN(SPLIT(E610,"".""), 1, COLUMNS(SPLIT(E610,"".""))-1)), E610&amp;"".""&amp;D611)),E610)"),"/.bhtvbj.tbdsml.nqsq.qcz.ngmqbc.cpjvd")</f>
        <v>/.bhtvbj.tbdsml.nqsq.qcz.ngmqbc.cpjvd</v>
      </c>
      <c r="F611" s="9">
        <f t="shared" si="1"/>
        <v>0</v>
      </c>
      <c r="H611" s="9"/>
      <c r="I611" s="10"/>
      <c r="J611" s="10"/>
    </row>
    <row r="612">
      <c r="A612" s="7" t="s">
        <v>26</v>
      </c>
      <c r="B612" s="8" t="str">
        <f>IFERROR(__xludf.DUMMYFUNCTION("SPLIT(A612,"" "")"),"$")</f>
        <v>$</v>
      </c>
      <c r="C612" s="8" t="str">
        <f>IFERROR(__xludf.DUMMYFUNCTION("""COMPUTED_VALUE"""),"cd")</f>
        <v>cd</v>
      </c>
      <c r="D612" s="9" t="str">
        <f>IFERROR(__xludf.DUMMYFUNCTION("""COMPUTED_VALUE"""),"..")</f>
        <v>..</v>
      </c>
      <c r="E612" s="9" t="str">
        <f>IFERROR(__xludf.DUMMYFUNCTION("IF(C612=""cd"",IF(D612=""/"",""/"",IF(D612="".."",JOIN(""."", ARRAY_CONSTRAIN(SPLIT(E611,"".""), 1, COLUMNS(SPLIT(E611,"".""))-1)), E611&amp;"".""&amp;D612)),E611)"),"/.bhtvbj.tbdsml.nqsq.qcz.ngmqbc")</f>
        <v>/.bhtvbj.tbdsml.nqsq.qcz.ngmqbc</v>
      </c>
      <c r="F612" s="9">
        <f t="shared" si="1"/>
        <v>0</v>
      </c>
      <c r="H612" s="9"/>
      <c r="I612" s="10"/>
      <c r="J612" s="10"/>
    </row>
    <row r="613">
      <c r="A613" s="7" t="s">
        <v>376</v>
      </c>
      <c r="B613" s="8" t="str">
        <f>IFERROR(__xludf.DUMMYFUNCTION("SPLIT(A613,"" "")"),"$")</f>
        <v>$</v>
      </c>
      <c r="C613" s="8" t="str">
        <f>IFERROR(__xludf.DUMMYFUNCTION("""COMPUTED_VALUE"""),"cd")</f>
        <v>cd</v>
      </c>
      <c r="D613" s="9" t="str">
        <f>IFERROR(__xludf.DUMMYFUNCTION("""COMPUTED_VALUE"""),"vrbfcwc")</f>
        <v>vrbfcwc</v>
      </c>
      <c r="E613" s="9" t="str">
        <f>IFERROR(__xludf.DUMMYFUNCTION("IF(C613=""cd"",IF(D613=""/"",""/"",IF(D613="".."",JOIN(""."", ARRAY_CONSTRAIN(SPLIT(E612,"".""), 1, COLUMNS(SPLIT(E612,"".""))-1)), E612&amp;"".""&amp;D613)),E612)"),"/.bhtvbj.tbdsml.nqsq.qcz.ngmqbc.vrbfcwc")</f>
        <v>/.bhtvbj.tbdsml.nqsq.qcz.ngmqbc.vrbfcwc</v>
      </c>
      <c r="F613" s="9">
        <f t="shared" si="1"/>
        <v>0</v>
      </c>
      <c r="H613" s="9"/>
      <c r="I613" s="10"/>
      <c r="J613" s="10"/>
    </row>
    <row r="614">
      <c r="A614" s="7" t="s">
        <v>9</v>
      </c>
      <c r="B614" s="8" t="str">
        <f>IFERROR(__xludf.DUMMYFUNCTION("SPLIT(A614,"" "")"),"$")</f>
        <v>$</v>
      </c>
      <c r="C614" s="8" t="str">
        <f>IFERROR(__xludf.DUMMYFUNCTION("""COMPUTED_VALUE"""),"ls")</f>
        <v>ls</v>
      </c>
      <c r="D614" s="9"/>
      <c r="E614" s="9" t="str">
        <f>IFERROR(__xludf.DUMMYFUNCTION("IF(C614=""cd"",IF(D614=""/"",""/"",IF(D614="".."",JOIN(""."", ARRAY_CONSTRAIN(SPLIT(E613,"".""), 1, COLUMNS(SPLIT(E613,"".""))-1)), E613&amp;"".""&amp;D614)),E613)"),"/.bhtvbj.tbdsml.nqsq.qcz.ngmqbc.vrbfcwc")</f>
        <v>/.bhtvbj.tbdsml.nqsq.qcz.ngmqbc.vrbfcwc</v>
      </c>
      <c r="F614" s="9">
        <f t="shared" si="1"/>
        <v>0</v>
      </c>
      <c r="H614" s="9"/>
      <c r="I614" s="10"/>
      <c r="J614" s="10"/>
    </row>
    <row r="615">
      <c r="A615" s="7" t="s">
        <v>377</v>
      </c>
      <c r="B615" s="8" t="str">
        <f>IFERROR(__xludf.DUMMYFUNCTION("SPLIT(A615,"" "")"),"dir")</f>
        <v>dir</v>
      </c>
      <c r="C615" s="8" t="str">
        <f>IFERROR(__xludf.DUMMYFUNCTION("""COMPUTED_VALUE"""),"czj")</f>
        <v>czj</v>
      </c>
      <c r="D615" s="9"/>
      <c r="E615" s="9" t="str">
        <f>IFERROR(__xludf.DUMMYFUNCTION("IF(C615=""cd"",IF(D615=""/"",""/"",IF(D615="".."",JOIN(""."", ARRAY_CONSTRAIN(SPLIT(E614,"".""), 1, COLUMNS(SPLIT(E614,"".""))-1)), E614&amp;"".""&amp;D615)),E614)"),"/.bhtvbj.tbdsml.nqsq.qcz.ngmqbc.vrbfcwc")</f>
        <v>/.bhtvbj.tbdsml.nqsq.qcz.ngmqbc.vrbfcwc</v>
      </c>
      <c r="F615" s="9">
        <f t="shared" si="1"/>
        <v>0</v>
      </c>
      <c r="H615" s="9"/>
      <c r="I615" s="10"/>
      <c r="J615" s="10"/>
    </row>
    <row r="616">
      <c r="A616" s="7" t="s">
        <v>378</v>
      </c>
      <c r="B616" s="8" t="str">
        <f>IFERROR(__xludf.DUMMYFUNCTION("SPLIT(A616,"" "")"),"$")</f>
        <v>$</v>
      </c>
      <c r="C616" s="8" t="str">
        <f>IFERROR(__xludf.DUMMYFUNCTION("""COMPUTED_VALUE"""),"cd")</f>
        <v>cd</v>
      </c>
      <c r="D616" s="9" t="str">
        <f>IFERROR(__xludf.DUMMYFUNCTION("""COMPUTED_VALUE"""),"czj")</f>
        <v>czj</v>
      </c>
      <c r="E616" s="9" t="str">
        <f>IFERROR(__xludf.DUMMYFUNCTION("IF(C616=""cd"",IF(D616=""/"",""/"",IF(D616="".."",JOIN(""."", ARRAY_CONSTRAIN(SPLIT(E615,"".""), 1, COLUMNS(SPLIT(E615,"".""))-1)), E615&amp;"".""&amp;D616)),E615)"),"/.bhtvbj.tbdsml.nqsq.qcz.ngmqbc.vrbfcwc.czj")</f>
        <v>/.bhtvbj.tbdsml.nqsq.qcz.ngmqbc.vrbfcwc.czj</v>
      </c>
      <c r="F616" s="9">
        <f t="shared" si="1"/>
        <v>0</v>
      </c>
      <c r="H616" s="9"/>
      <c r="I616" s="10"/>
      <c r="J616" s="10"/>
    </row>
    <row r="617">
      <c r="A617" s="7" t="s">
        <v>9</v>
      </c>
      <c r="B617" s="8" t="str">
        <f>IFERROR(__xludf.DUMMYFUNCTION("SPLIT(A617,"" "")"),"$")</f>
        <v>$</v>
      </c>
      <c r="C617" s="8" t="str">
        <f>IFERROR(__xludf.DUMMYFUNCTION("""COMPUTED_VALUE"""),"ls")</f>
        <v>ls</v>
      </c>
      <c r="D617" s="9"/>
      <c r="E617" s="9" t="str">
        <f>IFERROR(__xludf.DUMMYFUNCTION("IF(C617=""cd"",IF(D617=""/"",""/"",IF(D617="".."",JOIN(""."", ARRAY_CONSTRAIN(SPLIT(E616,"".""), 1, COLUMNS(SPLIT(E616,"".""))-1)), E616&amp;"".""&amp;D617)),E616)"),"/.bhtvbj.tbdsml.nqsq.qcz.ngmqbc.vrbfcwc.czj")</f>
        <v>/.bhtvbj.tbdsml.nqsq.qcz.ngmqbc.vrbfcwc.czj</v>
      </c>
      <c r="F617" s="9">
        <f t="shared" si="1"/>
        <v>0</v>
      </c>
      <c r="H617" s="9"/>
      <c r="I617" s="10"/>
      <c r="J617" s="10"/>
    </row>
    <row r="618">
      <c r="A618" s="7" t="s">
        <v>379</v>
      </c>
      <c r="B618" s="8">
        <f>IFERROR(__xludf.DUMMYFUNCTION("SPLIT(A618,"" "")"),48640.0)</f>
        <v>48640</v>
      </c>
      <c r="C618" s="8" t="str">
        <f>IFERROR(__xludf.DUMMYFUNCTION("""COMPUTED_VALUE"""),"btmz")</f>
        <v>btmz</v>
      </c>
      <c r="D618" s="9"/>
      <c r="E618" s="9" t="str">
        <f>IFERROR(__xludf.DUMMYFUNCTION("IF(C618=""cd"",IF(D618=""/"",""/"",IF(D618="".."",JOIN(""."", ARRAY_CONSTRAIN(SPLIT(E617,"".""), 1, COLUMNS(SPLIT(E617,"".""))-1)), E617&amp;"".""&amp;D618)),E617)"),"/.bhtvbj.tbdsml.nqsq.qcz.ngmqbc.vrbfcwc.czj")</f>
        <v>/.bhtvbj.tbdsml.nqsq.qcz.ngmqbc.vrbfcwc.czj</v>
      </c>
      <c r="F618" s="9">
        <f t="shared" si="1"/>
        <v>48640</v>
      </c>
      <c r="H618" s="9"/>
      <c r="I618" s="10"/>
      <c r="J618" s="10"/>
    </row>
    <row r="619">
      <c r="A619" s="7" t="s">
        <v>26</v>
      </c>
      <c r="B619" s="8" t="str">
        <f>IFERROR(__xludf.DUMMYFUNCTION("SPLIT(A619,"" "")"),"$")</f>
        <v>$</v>
      </c>
      <c r="C619" s="8" t="str">
        <f>IFERROR(__xludf.DUMMYFUNCTION("""COMPUTED_VALUE"""),"cd")</f>
        <v>cd</v>
      </c>
      <c r="D619" s="9" t="str">
        <f>IFERROR(__xludf.DUMMYFUNCTION("""COMPUTED_VALUE"""),"..")</f>
        <v>..</v>
      </c>
      <c r="E619" s="9" t="str">
        <f>IFERROR(__xludf.DUMMYFUNCTION("IF(C619=""cd"",IF(D619=""/"",""/"",IF(D619="".."",JOIN(""."", ARRAY_CONSTRAIN(SPLIT(E618,"".""), 1, COLUMNS(SPLIT(E618,"".""))-1)), E618&amp;"".""&amp;D619)),E618)"),"/.bhtvbj.tbdsml.nqsq.qcz.ngmqbc.vrbfcwc")</f>
        <v>/.bhtvbj.tbdsml.nqsq.qcz.ngmqbc.vrbfcwc</v>
      </c>
      <c r="F619" s="9">
        <f t="shared" si="1"/>
        <v>0</v>
      </c>
      <c r="H619" s="9"/>
      <c r="I619" s="10"/>
      <c r="J619" s="10"/>
    </row>
    <row r="620">
      <c r="A620" s="7" t="s">
        <v>26</v>
      </c>
      <c r="B620" s="8" t="str">
        <f>IFERROR(__xludf.DUMMYFUNCTION("SPLIT(A620,"" "")"),"$")</f>
        <v>$</v>
      </c>
      <c r="C620" s="8" t="str">
        <f>IFERROR(__xludf.DUMMYFUNCTION("""COMPUTED_VALUE"""),"cd")</f>
        <v>cd</v>
      </c>
      <c r="D620" s="9" t="str">
        <f>IFERROR(__xludf.DUMMYFUNCTION("""COMPUTED_VALUE"""),"..")</f>
        <v>..</v>
      </c>
      <c r="E620" s="9" t="str">
        <f>IFERROR(__xludf.DUMMYFUNCTION("IF(C620=""cd"",IF(D620=""/"",""/"",IF(D620="".."",JOIN(""."", ARRAY_CONSTRAIN(SPLIT(E619,"".""), 1, COLUMNS(SPLIT(E619,"".""))-1)), E619&amp;"".""&amp;D620)),E619)"),"/.bhtvbj.tbdsml.nqsq.qcz.ngmqbc")</f>
        <v>/.bhtvbj.tbdsml.nqsq.qcz.ngmqbc</v>
      </c>
      <c r="F620" s="9">
        <f t="shared" si="1"/>
        <v>0</v>
      </c>
      <c r="H620" s="9"/>
      <c r="I620" s="10"/>
      <c r="J620" s="10"/>
    </row>
    <row r="621">
      <c r="A621" s="7" t="s">
        <v>26</v>
      </c>
      <c r="B621" s="8" t="str">
        <f>IFERROR(__xludf.DUMMYFUNCTION("SPLIT(A621,"" "")"),"$")</f>
        <v>$</v>
      </c>
      <c r="C621" s="8" t="str">
        <f>IFERROR(__xludf.DUMMYFUNCTION("""COMPUTED_VALUE"""),"cd")</f>
        <v>cd</v>
      </c>
      <c r="D621" s="9" t="str">
        <f>IFERROR(__xludf.DUMMYFUNCTION("""COMPUTED_VALUE"""),"..")</f>
        <v>..</v>
      </c>
      <c r="E621" s="9" t="str">
        <f>IFERROR(__xludf.DUMMYFUNCTION("IF(C621=""cd"",IF(D621=""/"",""/"",IF(D621="".."",JOIN(""."", ARRAY_CONSTRAIN(SPLIT(E620,"".""), 1, COLUMNS(SPLIT(E620,"".""))-1)), E620&amp;"".""&amp;D621)),E620)"),"/.bhtvbj.tbdsml.nqsq.qcz")</f>
        <v>/.bhtvbj.tbdsml.nqsq.qcz</v>
      </c>
      <c r="F621" s="9">
        <f t="shared" si="1"/>
        <v>0</v>
      </c>
      <c r="H621" s="9"/>
      <c r="I621" s="10"/>
      <c r="J621" s="10"/>
    </row>
    <row r="622">
      <c r="A622" s="7" t="s">
        <v>136</v>
      </c>
      <c r="B622" s="8" t="str">
        <f>IFERROR(__xludf.DUMMYFUNCTION("SPLIT(A622,"" "")"),"$")</f>
        <v>$</v>
      </c>
      <c r="C622" s="8" t="str">
        <f>IFERROR(__xludf.DUMMYFUNCTION("""COMPUTED_VALUE"""),"cd")</f>
        <v>cd</v>
      </c>
      <c r="D622" s="9" t="str">
        <f>IFERROR(__xludf.DUMMYFUNCTION("""COMPUTED_VALUE"""),"rdzsz")</f>
        <v>rdzsz</v>
      </c>
      <c r="E622" s="9" t="str">
        <f>IFERROR(__xludf.DUMMYFUNCTION("IF(C622=""cd"",IF(D622=""/"",""/"",IF(D622="".."",JOIN(""."", ARRAY_CONSTRAIN(SPLIT(E621,"".""), 1, COLUMNS(SPLIT(E621,"".""))-1)), E621&amp;"".""&amp;D622)),E621)"),"/.bhtvbj.tbdsml.nqsq.qcz.rdzsz")</f>
        <v>/.bhtvbj.tbdsml.nqsq.qcz.rdzsz</v>
      </c>
      <c r="F622" s="9">
        <f t="shared" si="1"/>
        <v>0</v>
      </c>
      <c r="H622" s="9"/>
      <c r="I622" s="10"/>
      <c r="J622" s="10"/>
    </row>
    <row r="623">
      <c r="A623" s="7" t="s">
        <v>9</v>
      </c>
      <c r="B623" s="8" t="str">
        <f>IFERROR(__xludf.DUMMYFUNCTION("SPLIT(A623,"" "")"),"$")</f>
        <v>$</v>
      </c>
      <c r="C623" s="8" t="str">
        <f>IFERROR(__xludf.DUMMYFUNCTION("""COMPUTED_VALUE"""),"ls")</f>
        <v>ls</v>
      </c>
      <c r="D623" s="9"/>
      <c r="E623" s="9" t="str">
        <f>IFERROR(__xludf.DUMMYFUNCTION("IF(C623=""cd"",IF(D623=""/"",""/"",IF(D623="".."",JOIN(""."", ARRAY_CONSTRAIN(SPLIT(E622,"".""), 1, COLUMNS(SPLIT(E622,"".""))-1)), E622&amp;"".""&amp;D623)),E622)"),"/.bhtvbj.tbdsml.nqsq.qcz.rdzsz")</f>
        <v>/.bhtvbj.tbdsml.nqsq.qcz.rdzsz</v>
      </c>
      <c r="F623" s="9">
        <f t="shared" si="1"/>
        <v>0</v>
      </c>
      <c r="H623" s="9"/>
      <c r="I623" s="10"/>
      <c r="J623" s="10"/>
    </row>
    <row r="624">
      <c r="A624" s="7" t="s">
        <v>28</v>
      </c>
      <c r="B624" s="8" t="str">
        <f>IFERROR(__xludf.DUMMYFUNCTION("SPLIT(A624,"" "")"),"dir")</f>
        <v>dir</v>
      </c>
      <c r="C624" s="8" t="str">
        <f>IFERROR(__xludf.DUMMYFUNCTION("""COMPUTED_VALUE"""),"czvcf")</f>
        <v>czvcf</v>
      </c>
      <c r="D624" s="9"/>
      <c r="E624" s="9" t="str">
        <f>IFERROR(__xludf.DUMMYFUNCTION("IF(C624=""cd"",IF(D624=""/"",""/"",IF(D624="".."",JOIN(""."", ARRAY_CONSTRAIN(SPLIT(E623,"".""), 1, COLUMNS(SPLIT(E623,"".""))-1)), E623&amp;"".""&amp;D624)),E623)"),"/.bhtvbj.tbdsml.nqsq.qcz.rdzsz")</f>
        <v>/.bhtvbj.tbdsml.nqsq.qcz.rdzsz</v>
      </c>
      <c r="F624" s="9">
        <f t="shared" si="1"/>
        <v>0</v>
      </c>
      <c r="H624" s="9"/>
      <c r="I624" s="10"/>
      <c r="J624" s="10"/>
    </row>
    <row r="625">
      <c r="A625" s="7" t="s">
        <v>380</v>
      </c>
      <c r="B625" s="8" t="str">
        <f>IFERROR(__xludf.DUMMYFUNCTION("SPLIT(A625,"" "")"),"dir")</f>
        <v>dir</v>
      </c>
      <c r="C625" s="8" t="str">
        <f>IFERROR(__xludf.DUMMYFUNCTION("""COMPUTED_VALUE"""),"fmgmgmp")</f>
        <v>fmgmgmp</v>
      </c>
      <c r="D625" s="9"/>
      <c r="E625" s="9" t="str">
        <f>IFERROR(__xludf.DUMMYFUNCTION("IF(C625=""cd"",IF(D625=""/"",""/"",IF(D625="".."",JOIN(""."", ARRAY_CONSTRAIN(SPLIT(E624,"".""), 1, COLUMNS(SPLIT(E624,"".""))-1)), E624&amp;"".""&amp;D625)),E624)"),"/.bhtvbj.tbdsml.nqsq.qcz.rdzsz")</f>
        <v>/.bhtvbj.tbdsml.nqsq.qcz.rdzsz</v>
      </c>
      <c r="F625" s="9">
        <f t="shared" si="1"/>
        <v>0</v>
      </c>
      <c r="H625" s="9"/>
      <c r="I625" s="10"/>
      <c r="J625" s="10"/>
    </row>
    <row r="626">
      <c r="A626" s="7" t="s">
        <v>137</v>
      </c>
      <c r="B626" s="8" t="str">
        <f>IFERROR(__xludf.DUMMYFUNCTION("SPLIT(A626,"" "")"),"dir")</f>
        <v>dir</v>
      </c>
      <c r="C626" s="8" t="str">
        <f>IFERROR(__xludf.DUMMYFUNCTION("""COMPUTED_VALUE"""),"jrvt")</f>
        <v>jrvt</v>
      </c>
      <c r="D626" s="9"/>
      <c r="E626" s="9" t="str">
        <f>IFERROR(__xludf.DUMMYFUNCTION("IF(C626=""cd"",IF(D626=""/"",""/"",IF(D626="".."",JOIN(""."", ARRAY_CONSTRAIN(SPLIT(E625,"".""), 1, COLUMNS(SPLIT(E625,"".""))-1)), E625&amp;"".""&amp;D626)),E625)"),"/.bhtvbj.tbdsml.nqsq.qcz.rdzsz")</f>
        <v>/.bhtvbj.tbdsml.nqsq.qcz.rdzsz</v>
      </c>
      <c r="F626" s="9">
        <f t="shared" si="1"/>
        <v>0</v>
      </c>
      <c r="H626" s="9"/>
      <c r="I626" s="10"/>
      <c r="J626" s="10"/>
    </row>
    <row r="627">
      <c r="A627" s="7" t="s">
        <v>381</v>
      </c>
      <c r="B627" s="8">
        <f>IFERROR(__xludf.DUMMYFUNCTION("SPLIT(A627,"" "")"),308389.0)</f>
        <v>308389</v>
      </c>
      <c r="C627" s="8" t="str">
        <f>IFERROR(__xludf.DUMMYFUNCTION("""COMPUTED_VALUE"""),"lhfsc.lrh")</f>
        <v>lhfsc.lrh</v>
      </c>
      <c r="D627" s="9"/>
      <c r="E627" s="9" t="str">
        <f>IFERROR(__xludf.DUMMYFUNCTION("IF(C627=""cd"",IF(D627=""/"",""/"",IF(D627="".."",JOIN(""."", ARRAY_CONSTRAIN(SPLIT(E626,"".""), 1, COLUMNS(SPLIT(E626,"".""))-1)), E626&amp;"".""&amp;D627)),E626)"),"/.bhtvbj.tbdsml.nqsq.qcz.rdzsz")</f>
        <v>/.bhtvbj.tbdsml.nqsq.qcz.rdzsz</v>
      </c>
      <c r="F627" s="9">
        <f t="shared" si="1"/>
        <v>308389</v>
      </c>
      <c r="H627" s="9"/>
      <c r="I627" s="10"/>
      <c r="J627" s="10"/>
    </row>
    <row r="628">
      <c r="A628" s="7" t="s">
        <v>382</v>
      </c>
      <c r="B628" s="8" t="str">
        <f>IFERROR(__xludf.DUMMYFUNCTION("SPLIT(A628,"" "")"),"dir")</f>
        <v>dir</v>
      </c>
      <c r="C628" s="8" t="str">
        <f>IFERROR(__xludf.DUMMYFUNCTION("""COMPUTED_VALUE"""),"nfdh")</f>
        <v>nfdh</v>
      </c>
      <c r="D628" s="9"/>
      <c r="E628" s="9" t="str">
        <f>IFERROR(__xludf.DUMMYFUNCTION("IF(C628=""cd"",IF(D628=""/"",""/"",IF(D628="".."",JOIN(""."", ARRAY_CONSTRAIN(SPLIT(E627,"".""), 1, COLUMNS(SPLIT(E627,"".""))-1)), E627&amp;"".""&amp;D628)),E627)"),"/.bhtvbj.tbdsml.nqsq.qcz.rdzsz")</f>
        <v>/.bhtvbj.tbdsml.nqsq.qcz.rdzsz</v>
      </c>
      <c r="F628" s="9">
        <f t="shared" si="1"/>
        <v>0</v>
      </c>
      <c r="H628" s="9"/>
      <c r="I628" s="10"/>
      <c r="J628" s="10"/>
    </row>
    <row r="629">
      <c r="A629" s="7" t="s">
        <v>383</v>
      </c>
      <c r="B629" s="8" t="str">
        <f>IFERROR(__xludf.DUMMYFUNCTION("SPLIT(A629,"" "")"),"dir")</f>
        <v>dir</v>
      </c>
      <c r="C629" s="8" t="str">
        <f>IFERROR(__xludf.DUMMYFUNCTION("""COMPUTED_VALUE"""),"ptgsd")</f>
        <v>ptgsd</v>
      </c>
      <c r="D629" s="9"/>
      <c r="E629" s="9" t="str">
        <f>IFERROR(__xludf.DUMMYFUNCTION("IF(C629=""cd"",IF(D629=""/"",""/"",IF(D629="".."",JOIN(""."", ARRAY_CONSTRAIN(SPLIT(E628,"".""), 1, COLUMNS(SPLIT(E628,"".""))-1)), E628&amp;"".""&amp;D629)),E628)"),"/.bhtvbj.tbdsml.nqsq.qcz.rdzsz")</f>
        <v>/.bhtvbj.tbdsml.nqsq.qcz.rdzsz</v>
      </c>
      <c r="F629" s="9">
        <f t="shared" si="1"/>
        <v>0</v>
      </c>
      <c r="H629" s="9"/>
      <c r="I629" s="10"/>
      <c r="J629" s="10"/>
    </row>
    <row r="630">
      <c r="A630" s="7" t="s">
        <v>384</v>
      </c>
      <c r="B630" s="8" t="str">
        <f>IFERROR(__xludf.DUMMYFUNCTION("SPLIT(A630,"" "")"),"dir")</f>
        <v>dir</v>
      </c>
      <c r="C630" s="8" t="str">
        <f>IFERROR(__xludf.DUMMYFUNCTION("""COMPUTED_VALUE"""),"qmg")</f>
        <v>qmg</v>
      </c>
      <c r="D630" s="9"/>
      <c r="E630" s="9" t="str">
        <f>IFERROR(__xludf.DUMMYFUNCTION("IF(C630=""cd"",IF(D630=""/"",""/"",IF(D630="".."",JOIN(""."", ARRAY_CONSTRAIN(SPLIT(E629,"".""), 1, COLUMNS(SPLIT(E629,"".""))-1)), E629&amp;"".""&amp;D630)),E629)"),"/.bhtvbj.tbdsml.nqsq.qcz.rdzsz")</f>
        <v>/.bhtvbj.tbdsml.nqsq.qcz.rdzsz</v>
      </c>
      <c r="F630" s="9">
        <f t="shared" si="1"/>
        <v>0</v>
      </c>
      <c r="H630" s="9"/>
      <c r="I630" s="10"/>
      <c r="J630" s="10"/>
    </row>
    <row r="631">
      <c r="A631" s="7" t="s">
        <v>385</v>
      </c>
      <c r="B631" s="8">
        <f>IFERROR(__xludf.DUMMYFUNCTION("SPLIT(A631,"" "")"),244691.0)</f>
        <v>244691</v>
      </c>
      <c r="C631" s="8" t="str">
        <f>IFERROR(__xludf.DUMMYFUNCTION("""COMPUTED_VALUE"""),"vqqcvgts.vrc")</f>
        <v>vqqcvgts.vrc</v>
      </c>
      <c r="D631" s="9"/>
      <c r="E631" s="9" t="str">
        <f>IFERROR(__xludf.DUMMYFUNCTION("IF(C631=""cd"",IF(D631=""/"",""/"",IF(D631="".."",JOIN(""."", ARRAY_CONSTRAIN(SPLIT(E630,"".""), 1, COLUMNS(SPLIT(E630,"".""))-1)), E630&amp;"".""&amp;D631)),E630)"),"/.bhtvbj.tbdsml.nqsq.qcz.rdzsz")</f>
        <v>/.bhtvbj.tbdsml.nqsq.qcz.rdzsz</v>
      </c>
      <c r="F631" s="9">
        <f t="shared" si="1"/>
        <v>244691</v>
      </c>
      <c r="H631" s="9"/>
      <c r="I631" s="10"/>
      <c r="J631" s="10"/>
    </row>
    <row r="632">
      <c r="A632" s="7" t="s">
        <v>34</v>
      </c>
      <c r="B632" s="8" t="str">
        <f>IFERROR(__xludf.DUMMYFUNCTION("SPLIT(A632,"" "")"),"$")</f>
        <v>$</v>
      </c>
      <c r="C632" s="8" t="str">
        <f>IFERROR(__xludf.DUMMYFUNCTION("""COMPUTED_VALUE"""),"cd")</f>
        <v>cd</v>
      </c>
      <c r="D632" s="9" t="str">
        <f>IFERROR(__xludf.DUMMYFUNCTION("""COMPUTED_VALUE"""),"czvcf")</f>
        <v>czvcf</v>
      </c>
      <c r="E632" s="9" t="str">
        <f>IFERROR(__xludf.DUMMYFUNCTION("IF(C632=""cd"",IF(D632=""/"",""/"",IF(D632="".."",JOIN(""."", ARRAY_CONSTRAIN(SPLIT(E631,"".""), 1, COLUMNS(SPLIT(E631,"".""))-1)), E631&amp;"".""&amp;D632)),E631)"),"/.bhtvbj.tbdsml.nqsq.qcz.rdzsz.czvcf")</f>
        <v>/.bhtvbj.tbdsml.nqsq.qcz.rdzsz.czvcf</v>
      </c>
      <c r="F632" s="9">
        <f t="shared" si="1"/>
        <v>0</v>
      </c>
      <c r="H632" s="9"/>
      <c r="I632" s="10"/>
      <c r="J632" s="10"/>
    </row>
    <row r="633">
      <c r="A633" s="7" t="s">
        <v>9</v>
      </c>
      <c r="B633" s="8" t="str">
        <f>IFERROR(__xludf.DUMMYFUNCTION("SPLIT(A633,"" "")"),"$")</f>
        <v>$</v>
      </c>
      <c r="C633" s="8" t="str">
        <f>IFERROR(__xludf.DUMMYFUNCTION("""COMPUTED_VALUE"""),"ls")</f>
        <v>ls</v>
      </c>
      <c r="D633" s="9"/>
      <c r="E633" s="9" t="str">
        <f>IFERROR(__xludf.DUMMYFUNCTION("IF(C633=""cd"",IF(D633=""/"",""/"",IF(D633="".."",JOIN(""."", ARRAY_CONSTRAIN(SPLIT(E632,"".""), 1, COLUMNS(SPLIT(E632,"".""))-1)), E632&amp;"".""&amp;D633)),E632)"),"/.bhtvbj.tbdsml.nqsq.qcz.rdzsz.czvcf")</f>
        <v>/.bhtvbj.tbdsml.nqsq.qcz.rdzsz.czvcf</v>
      </c>
      <c r="F633" s="9">
        <f t="shared" si="1"/>
        <v>0</v>
      </c>
      <c r="H633" s="9"/>
      <c r="I633" s="10"/>
      <c r="J633" s="10"/>
    </row>
    <row r="634">
      <c r="A634" s="7" t="s">
        <v>386</v>
      </c>
      <c r="B634" s="8" t="str">
        <f>IFERROR(__xludf.DUMMYFUNCTION("SPLIT(A634,"" "")"),"dir")</f>
        <v>dir</v>
      </c>
      <c r="C634" s="8" t="str">
        <f>IFERROR(__xludf.DUMMYFUNCTION("""COMPUTED_VALUE"""),"fqjrb")</f>
        <v>fqjrb</v>
      </c>
      <c r="D634" s="9"/>
      <c r="E634" s="9" t="str">
        <f>IFERROR(__xludf.DUMMYFUNCTION("IF(C634=""cd"",IF(D634=""/"",""/"",IF(D634="".."",JOIN(""."", ARRAY_CONSTRAIN(SPLIT(E633,"".""), 1, COLUMNS(SPLIT(E633,"".""))-1)), E633&amp;"".""&amp;D634)),E633)"),"/.bhtvbj.tbdsml.nqsq.qcz.rdzsz.czvcf")</f>
        <v>/.bhtvbj.tbdsml.nqsq.qcz.rdzsz.czvcf</v>
      </c>
      <c r="F634" s="9">
        <f t="shared" si="1"/>
        <v>0</v>
      </c>
      <c r="H634" s="9"/>
      <c r="I634" s="10"/>
      <c r="J634" s="10"/>
    </row>
    <row r="635">
      <c r="A635" s="7" t="s">
        <v>387</v>
      </c>
      <c r="B635" s="8" t="str">
        <f>IFERROR(__xludf.DUMMYFUNCTION("SPLIT(A635,"" "")"),"dir")</f>
        <v>dir</v>
      </c>
      <c r="C635" s="8" t="str">
        <f>IFERROR(__xludf.DUMMYFUNCTION("""COMPUTED_VALUE"""),"jbtgpl")</f>
        <v>jbtgpl</v>
      </c>
      <c r="D635" s="9"/>
      <c r="E635" s="9" t="str">
        <f>IFERROR(__xludf.DUMMYFUNCTION("IF(C635=""cd"",IF(D635=""/"",""/"",IF(D635="".."",JOIN(""."", ARRAY_CONSTRAIN(SPLIT(E634,"".""), 1, COLUMNS(SPLIT(E634,"".""))-1)), E634&amp;"".""&amp;D635)),E634)"),"/.bhtvbj.tbdsml.nqsq.qcz.rdzsz.czvcf")</f>
        <v>/.bhtvbj.tbdsml.nqsq.qcz.rdzsz.czvcf</v>
      </c>
      <c r="F635" s="9">
        <f t="shared" si="1"/>
        <v>0</v>
      </c>
      <c r="H635" s="9"/>
      <c r="I635" s="10"/>
      <c r="J635" s="10"/>
    </row>
    <row r="636">
      <c r="A636" s="7" t="s">
        <v>388</v>
      </c>
      <c r="B636" s="8" t="str">
        <f>IFERROR(__xludf.DUMMYFUNCTION("SPLIT(A636,"" "")"),"dir")</f>
        <v>dir</v>
      </c>
      <c r="C636" s="8" t="str">
        <f>IFERROR(__xludf.DUMMYFUNCTION("""COMPUTED_VALUE"""),"jstzjf")</f>
        <v>jstzjf</v>
      </c>
      <c r="D636" s="9"/>
      <c r="E636" s="9" t="str">
        <f>IFERROR(__xludf.DUMMYFUNCTION("IF(C636=""cd"",IF(D636=""/"",""/"",IF(D636="".."",JOIN(""."", ARRAY_CONSTRAIN(SPLIT(E635,"".""), 1, COLUMNS(SPLIT(E635,"".""))-1)), E635&amp;"".""&amp;D636)),E635)"),"/.bhtvbj.tbdsml.nqsq.qcz.rdzsz.czvcf")</f>
        <v>/.bhtvbj.tbdsml.nqsq.qcz.rdzsz.czvcf</v>
      </c>
      <c r="F636" s="9">
        <f t="shared" si="1"/>
        <v>0</v>
      </c>
      <c r="H636" s="9"/>
      <c r="I636" s="10"/>
      <c r="J636" s="10"/>
    </row>
    <row r="637">
      <c r="A637" s="7" t="s">
        <v>389</v>
      </c>
      <c r="B637" s="8">
        <f>IFERROR(__xludf.DUMMYFUNCTION("SPLIT(A637,"" "")"),299095.0)</f>
        <v>299095</v>
      </c>
      <c r="C637" s="8" t="str">
        <f>IFERROR(__xludf.DUMMYFUNCTION("""COMPUTED_VALUE"""),"lcpgtrc.dqm")</f>
        <v>lcpgtrc.dqm</v>
      </c>
      <c r="D637" s="9"/>
      <c r="E637" s="9" t="str">
        <f>IFERROR(__xludf.DUMMYFUNCTION("IF(C637=""cd"",IF(D637=""/"",""/"",IF(D637="".."",JOIN(""."", ARRAY_CONSTRAIN(SPLIT(E636,"".""), 1, COLUMNS(SPLIT(E636,"".""))-1)), E636&amp;"".""&amp;D637)),E636)"),"/.bhtvbj.tbdsml.nqsq.qcz.rdzsz.czvcf")</f>
        <v>/.bhtvbj.tbdsml.nqsq.qcz.rdzsz.czvcf</v>
      </c>
      <c r="F637" s="9">
        <f t="shared" si="1"/>
        <v>299095</v>
      </c>
      <c r="H637" s="9"/>
      <c r="I637" s="10"/>
      <c r="J637" s="10"/>
    </row>
    <row r="638">
      <c r="A638" s="7" t="s">
        <v>390</v>
      </c>
      <c r="B638" s="8">
        <f>IFERROR(__xludf.DUMMYFUNCTION("SPLIT(A638,"" "")"),122426.0)</f>
        <v>122426</v>
      </c>
      <c r="C638" s="8" t="str">
        <f>IFERROR(__xludf.DUMMYFUNCTION("""COMPUTED_VALUE"""),"lhfsc.lrh")</f>
        <v>lhfsc.lrh</v>
      </c>
      <c r="D638" s="9"/>
      <c r="E638" s="9" t="str">
        <f>IFERROR(__xludf.DUMMYFUNCTION("IF(C638=""cd"",IF(D638=""/"",""/"",IF(D638="".."",JOIN(""."", ARRAY_CONSTRAIN(SPLIT(E637,"".""), 1, COLUMNS(SPLIT(E637,"".""))-1)), E637&amp;"".""&amp;D638)),E637)"),"/.bhtvbj.tbdsml.nqsq.qcz.rdzsz.czvcf")</f>
        <v>/.bhtvbj.tbdsml.nqsq.qcz.rdzsz.czvcf</v>
      </c>
      <c r="F638" s="9">
        <f t="shared" si="1"/>
        <v>122426</v>
      </c>
      <c r="H638" s="9"/>
      <c r="I638" s="10"/>
      <c r="J638" s="10"/>
    </row>
    <row r="639">
      <c r="A639" s="7" t="s">
        <v>391</v>
      </c>
      <c r="B639" s="8" t="str">
        <f>IFERROR(__xludf.DUMMYFUNCTION("SPLIT(A639,"" "")"),"dir")</f>
        <v>dir</v>
      </c>
      <c r="C639" s="8" t="str">
        <f>IFERROR(__xludf.DUMMYFUNCTION("""COMPUTED_VALUE"""),"wczwphjh")</f>
        <v>wczwphjh</v>
      </c>
      <c r="D639" s="9"/>
      <c r="E639" s="9" t="str">
        <f>IFERROR(__xludf.DUMMYFUNCTION("IF(C639=""cd"",IF(D639=""/"",""/"",IF(D639="".."",JOIN(""."", ARRAY_CONSTRAIN(SPLIT(E638,"".""), 1, COLUMNS(SPLIT(E638,"".""))-1)), E638&amp;"".""&amp;D639)),E638)"),"/.bhtvbj.tbdsml.nqsq.qcz.rdzsz.czvcf")</f>
        <v>/.bhtvbj.tbdsml.nqsq.qcz.rdzsz.czvcf</v>
      </c>
      <c r="F639" s="9">
        <f t="shared" si="1"/>
        <v>0</v>
      </c>
      <c r="H639" s="9"/>
      <c r="I639" s="10"/>
      <c r="J639" s="10"/>
    </row>
    <row r="640">
      <c r="A640" s="7" t="s">
        <v>392</v>
      </c>
      <c r="B640" s="8">
        <f>IFERROR(__xludf.DUMMYFUNCTION("SPLIT(A640,"" "")"),219013.0)</f>
        <v>219013</v>
      </c>
      <c r="C640" s="8" t="str">
        <f>IFERROR(__xludf.DUMMYFUNCTION("""COMPUTED_VALUE"""),"wdcsgg.cjt")</f>
        <v>wdcsgg.cjt</v>
      </c>
      <c r="D640" s="9"/>
      <c r="E640" s="9" t="str">
        <f>IFERROR(__xludf.DUMMYFUNCTION("IF(C640=""cd"",IF(D640=""/"",""/"",IF(D640="".."",JOIN(""."", ARRAY_CONSTRAIN(SPLIT(E639,"".""), 1, COLUMNS(SPLIT(E639,"".""))-1)), E639&amp;"".""&amp;D640)),E639)"),"/.bhtvbj.tbdsml.nqsq.qcz.rdzsz.czvcf")</f>
        <v>/.bhtvbj.tbdsml.nqsq.qcz.rdzsz.czvcf</v>
      </c>
      <c r="F640" s="9">
        <f t="shared" si="1"/>
        <v>219013</v>
      </c>
      <c r="H640" s="9"/>
      <c r="I640" s="10"/>
      <c r="J640" s="10"/>
    </row>
    <row r="641">
      <c r="A641" s="7" t="s">
        <v>393</v>
      </c>
      <c r="B641" s="8" t="str">
        <f>IFERROR(__xludf.DUMMYFUNCTION("SPLIT(A641,"" "")"),"$")</f>
        <v>$</v>
      </c>
      <c r="C641" s="8" t="str">
        <f>IFERROR(__xludf.DUMMYFUNCTION("""COMPUTED_VALUE"""),"cd")</f>
        <v>cd</v>
      </c>
      <c r="D641" s="9" t="str">
        <f>IFERROR(__xludf.DUMMYFUNCTION("""COMPUTED_VALUE"""),"fqjrb")</f>
        <v>fqjrb</v>
      </c>
      <c r="E641" s="9" t="str">
        <f>IFERROR(__xludf.DUMMYFUNCTION("IF(C641=""cd"",IF(D641=""/"",""/"",IF(D641="".."",JOIN(""."", ARRAY_CONSTRAIN(SPLIT(E640,"".""), 1, COLUMNS(SPLIT(E640,"".""))-1)), E640&amp;"".""&amp;D641)),E640)"),"/.bhtvbj.tbdsml.nqsq.qcz.rdzsz.czvcf.fqjrb")</f>
        <v>/.bhtvbj.tbdsml.nqsq.qcz.rdzsz.czvcf.fqjrb</v>
      </c>
      <c r="F641" s="9">
        <f t="shared" si="1"/>
        <v>0</v>
      </c>
      <c r="H641" s="9"/>
      <c r="I641" s="10"/>
      <c r="J641" s="10"/>
    </row>
    <row r="642">
      <c r="A642" s="7" t="s">
        <v>9</v>
      </c>
      <c r="B642" s="8" t="str">
        <f>IFERROR(__xludf.DUMMYFUNCTION("SPLIT(A642,"" "")"),"$")</f>
        <v>$</v>
      </c>
      <c r="C642" s="8" t="str">
        <f>IFERROR(__xludf.DUMMYFUNCTION("""COMPUTED_VALUE"""),"ls")</f>
        <v>ls</v>
      </c>
      <c r="D642" s="9"/>
      <c r="E642" s="9" t="str">
        <f>IFERROR(__xludf.DUMMYFUNCTION("IF(C642=""cd"",IF(D642=""/"",""/"",IF(D642="".."",JOIN(""."", ARRAY_CONSTRAIN(SPLIT(E641,"".""), 1, COLUMNS(SPLIT(E641,"".""))-1)), E641&amp;"".""&amp;D642)),E641)"),"/.bhtvbj.tbdsml.nqsq.qcz.rdzsz.czvcf.fqjrb")</f>
        <v>/.bhtvbj.tbdsml.nqsq.qcz.rdzsz.czvcf.fqjrb</v>
      </c>
      <c r="F642" s="9">
        <f t="shared" si="1"/>
        <v>0</v>
      </c>
      <c r="H642" s="9"/>
      <c r="I642" s="10"/>
      <c r="J642" s="10"/>
    </row>
    <row r="643">
      <c r="A643" s="7" t="s">
        <v>394</v>
      </c>
      <c r="B643" s="8" t="str">
        <f>IFERROR(__xludf.DUMMYFUNCTION("SPLIT(A643,"" "")"),"dir")</f>
        <v>dir</v>
      </c>
      <c r="C643" s="8" t="str">
        <f>IFERROR(__xludf.DUMMYFUNCTION("""COMPUTED_VALUE"""),"fpspthg")</f>
        <v>fpspthg</v>
      </c>
      <c r="D643" s="9"/>
      <c r="E643" s="9" t="str">
        <f>IFERROR(__xludf.DUMMYFUNCTION("IF(C643=""cd"",IF(D643=""/"",""/"",IF(D643="".."",JOIN(""."", ARRAY_CONSTRAIN(SPLIT(E642,"".""), 1, COLUMNS(SPLIT(E642,"".""))-1)), E642&amp;"".""&amp;D643)),E642)"),"/.bhtvbj.tbdsml.nqsq.qcz.rdzsz.czvcf.fqjrb")</f>
        <v>/.bhtvbj.tbdsml.nqsq.qcz.rdzsz.czvcf.fqjrb</v>
      </c>
      <c r="F643" s="9">
        <f t="shared" si="1"/>
        <v>0</v>
      </c>
      <c r="H643" s="9"/>
      <c r="I643" s="10"/>
      <c r="J643" s="10"/>
    </row>
    <row r="644">
      <c r="A644" s="7" t="s">
        <v>395</v>
      </c>
      <c r="B644" s="8" t="str">
        <f>IFERROR(__xludf.DUMMYFUNCTION("SPLIT(A644,"" "")"),"dir")</f>
        <v>dir</v>
      </c>
      <c r="C644" s="8" t="str">
        <f>IFERROR(__xludf.DUMMYFUNCTION("""COMPUTED_VALUE"""),"hdmtsv")</f>
        <v>hdmtsv</v>
      </c>
      <c r="D644" s="9"/>
      <c r="E644" s="9" t="str">
        <f>IFERROR(__xludf.DUMMYFUNCTION("IF(C644=""cd"",IF(D644=""/"",""/"",IF(D644="".."",JOIN(""."", ARRAY_CONSTRAIN(SPLIT(E643,"".""), 1, COLUMNS(SPLIT(E643,"".""))-1)), E643&amp;"".""&amp;D644)),E643)"),"/.bhtvbj.tbdsml.nqsq.qcz.rdzsz.czvcf.fqjrb")</f>
        <v>/.bhtvbj.tbdsml.nqsq.qcz.rdzsz.czvcf.fqjrb</v>
      </c>
      <c r="F644" s="9">
        <f t="shared" si="1"/>
        <v>0</v>
      </c>
      <c r="H644" s="9"/>
      <c r="I644" s="10"/>
      <c r="J644" s="10"/>
    </row>
    <row r="645">
      <c r="A645" s="7" t="s">
        <v>396</v>
      </c>
      <c r="B645" s="8">
        <f>IFERROR(__xludf.DUMMYFUNCTION("SPLIT(A645,"" "")"),118041.0)</f>
        <v>118041</v>
      </c>
      <c r="C645" s="8" t="str">
        <f>IFERROR(__xludf.DUMMYFUNCTION("""COMPUTED_VALUE"""),"mwlsw.fvs")</f>
        <v>mwlsw.fvs</v>
      </c>
      <c r="D645" s="9"/>
      <c r="E645" s="9" t="str">
        <f>IFERROR(__xludf.DUMMYFUNCTION("IF(C645=""cd"",IF(D645=""/"",""/"",IF(D645="".."",JOIN(""."", ARRAY_CONSTRAIN(SPLIT(E644,"".""), 1, COLUMNS(SPLIT(E644,"".""))-1)), E644&amp;"".""&amp;D645)),E644)"),"/.bhtvbj.tbdsml.nqsq.qcz.rdzsz.czvcf.fqjrb")</f>
        <v>/.bhtvbj.tbdsml.nqsq.qcz.rdzsz.czvcf.fqjrb</v>
      </c>
      <c r="F645" s="9">
        <f t="shared" si="1"/>
        <v>118041</v>
      </c>
      <c r="H645" s="9"/>
      <c r="I645" s="10"/>
      <c r="J645" s="10"/>
    </row>
    <row r="646">
      <c r="A646" s="7" t="s">
        <v>129</v>
      </c>
      <c r="B646" s="8" t="str">
        <f>IFERROR(__xludf.DUMMYFUNCTION("SPLIT(A646,"" "")"),"dir")</f>
        <v>dir</v>
      </c>
      <c r="C646" s="8" t="str">
        <f>IFERROR(__xludf.DUMMYFUNCTION("""COMPUTED_VALUE"""),"rdzsz")</f>
        <v>rdzsz</v>
      </c>
      <c r="D646" s="9"/>
      <c r="E646" s="9" t="str">
        <f>IFERROR(__xludf.DUMMYFUNCTION("IF(C646=""cd"",IF(D646=""/"",""/"",IF(D646="".."",JOIN(""."", ARRAY_CONSTRAIN(SPLIT(E645,"".""), 1, COLUMNS(SPLIT(E645,"".""))-1)), E645&amp;"".""&amp;D646)),E645)"),"/.bhtvbj.tbdsml.nqsq.qcz.rdzsz.czvcf.fqjrb")</f>
        <v>/.bhtvbj.tbdsml.nqsq.qcz.rdzsz.czvcf.fqjrb</v>
      </c>
      <c r="F646" s="9">
        <f t="shared" si="1"/>
        <v>0</v>
      </c>
      <c r="H646" s="9"/>
      <c r="I646" s="10"/>
      <c r="J646" s="10"/>
    </row>
    <row r="647">
      <c r="A647" s="7" t="s">
        <v>397</v>
      </c>
      <c r="B647" s="8">
        <f>IFERROR(__xludf.DUMMYFUNCTION("SPLIT(A647,"" "")"),99976.0)</f>
        <v>99976</v>
      </c>
      <c r="C647" s="8" t="str">
        <f>IFERROR(__xludf.DUMMYFUNCTION("""COMPUTED_VALUE"""),"wdcsgg.cjt")</f>
        <v>wdcsgg.cjt</v>
      </c>
      <c r="D647" s="9"/>
      <c r="E647" s="9" t="str">
        <f>IFERROR(__xludf.DUMMYFUNCTION("IF(C647=""cd"",IF(D647=""/"",""/"",IF(D647="".."",JOIN(""."", ARRAY_CONSTRAIN(SPLIT(E646,"".""), 1, COLUMNS(SPLIT(E646,"".""))-1)), E646&amp;"".""&amp;D647)),E646)"),"/.bhtvbj.tbdsml.nqsq.qcz.rdzsz.czvcf.fqjrb")</f>
        <v>/.bhtvbj.tbdsml.nqsq.qcz.rdzsz.czvcf.fqjrb</v>
      </c>
      <c r="F647" s="9">
        <f t="shared" si="1"/>
        <v>99976</v>
      </c>
      <c r="H647" s="9"/>
      <c r="I647" s="10"/>
      <c r="J647" s="10"/>
    </row>
    <row r="648">
      <c r="A648" s="7" t="s">
        <v>398</v>
      </c>
      <c r="B648" s="8" t="str">
        <f>IFERROR(__xludf.DUMMYFUNCTION("SPLIT(A648,"" "")"),"$")</f>
        <v>$</v>
      </c>
      <c r="C648" s="8" t="str">
        <f>IFERROR(__xludf.DUMMYFUNCTION("""COMPUTED_VALUE"""),"cd")</f>
        <v>cd</v>
      </c>
      <c r="D648" s="9" t="str">
        <f>IFERROR(__xludf.DUMMYFUNCTION("""COMPUTED_VALUE"""),"fpspthg")</f>
        <v>fpspthg</v>
      </c>
      <c r="E648" s="9" t="str">
        <f>IFERROR(__xludf.DUMMYFUNCTION("IF(C648=""cd"",IF(D648=""/"",""/"",IF(D648="".."",JOIN(""."", ARRAY_CONSTRAIN(SPLIT(E647,"".""), 1, COLUMNS(SPLIT(E647,"".""))-1)), E647&amp;"".""&amp;D648)),E647)"),"/.bhtvbj.tbdsml.nqsq.qcz.rdzsz.czvcf.fqjrb.fpspthg")</f>
        <v>/.bhtvbj.tbdsml.nqsq.qcz.rdzsz.czvcf.fqjrb.fpspthg</v>
      </c>
      <c r="F648" s="9">
        <f t="shared" si="1"/>
        <v>0</v>
      </c>
      <c r="H648" s="9"/>
      <c r="I648" s="10"/>
      <c r="J648" s="10"/>
    </row>
    <row r="649">
      <c r="A649" s="7" t="s">
        <v>9</v>
      </c>
      <c r="B649" s="8" t="str">
        <f>IFERROR(__xludf.DUMMYFUNCTION("SPLIT(A649,"" "")"),"$")</f>
        <v>$</v>
      </c>
      <c r="C649" s="8" t="str">
        <f>IFERROR(__xludf.DUMMYFUNCTION("""COMPUTED_VALUE"""),"ls")</f>
        <v>ls</v>
      </c>
      <c r="D649" s="9"/>
      <c r="E649" s="9" t="str">
        <f>IFERROR(__xludf.DUMMYFUNCTION("IF(C649=""cd"",IF(D649=""/"",""/"",IF(D649="".."",JOIN(""."", ARRAY_CONSTRAIN(SPLIT(E648,"".""), 1, COLUMNS(SPLIT(E648,"".""))-1)), E648&amp;"".""&amp;D649)),E648)"),"/.bhtvbj.tbdsml.nqsq.qcz.rdzsz.czvcf.fqjrb.fpspthg")</f>
        <v>/.bhtvbj.tbdsml.nqsq.qcz.rdzsz.czvcf.fqjrb.fpspthg</v>
      </c>
      <c r="F649" s="9">
        <f t="shared" si="1"/>
        <v>0</v>
      </c>
      <c r="H649" s="9"/>
      <c r="I649" s="10"/>
      <c r="J649" s="10"/>
    </row>
    <row r="650">
      <c r="A650" s="7" t="s">
        <v>399</v>
      </c>
      <c r="B650" s="8">
        <f>IFERROR(__xludf.DUMMYFUNCTION("SPLIT(A650,"" "")"),280707.0)</f>
        <v>280707</v>
      </c>
      <c r="C650" s="8" t="str">
        <f>IFERROR(__xludf.DUMMYFUNCTION("""COMPUTED_VALUE"""),"hmwsq")</f>
        <v>hmwsq</v>
      </c>
      <c r="D650" s="9"/>
      <c r="E650" s="9" t="str">
        <f>IFERROR(__xludf.DUMMYFUNCTION("IF(C650=""cd"",IF(D650=""/"",""/"",IF(D650="".."",JOIN(""."", ARRAY_CONSTRAIN(SPLIT(E649,"".""), 1, COLUMNS(SPLIT(E649,"".""))-1)), E649&amp;"".""&amp;D650)),E649)"),"/.bhtvbj.tbdsml.nqsq.qcz.rdzsz.czvcf.fqjrb.fpspthg")</f>
        <v>/.bhtvbj.tbdsml.nqsq.qcz.rdzsz.czvcf.fqjrb.fpspthg</v>
      </c>
      <c r="F650" s="9">
        <f t="shared" si="1"/>
        <v>280707</v>
      </c>
      <c r="H650" s="9"/>
      <c r="I650" s="10"/>
      <c r="J650" s="10"/>
    </row>
    <row r="651">
      <c r="A651" s="7" t="s">
        <v>26</v>
      </c>
      <c r="B651" s="8" t="str">
        <f>IFERROR(__xludf.DUMMYFUNCTION("SPLIT(A651,"" "")"),"$")</f>
        <v>$</v>
      </c>
      <c r="C651" s="8" t="str">
        <f>IFERROR(__xludf.DUMMYFUNCTION("""COMPUTED_VALUE"""),"cd")</f>
        <v>cd</v>
      </c>
      <c r="D651" s="9" t="str">
        <f>IFERROR(__xludf.DUMMYFUNCTION("""COMPUTED_VALUE"""),"..")</f>
        <v>..</v>
      </c>
      <c r="E651" s="9" t="str">
        <f>IFERROR(__xludf.DUMMYFUNCTION("IF(C651=""cd"",IF(D651=""/"",""/"",IF(D651="".."",JOIN(""."", ARRAY_CONSTRAIN(SPLIT(E650,"".""), 1, COLUMNS(SPLIT(E650,"".""))-1)), E650&amp;"".""&amp;D651)),E650)"),"/.bhtvbj.tbdsml.nqsq.qcz.rdzsz.czvcf.fqjrb")</f>
        <v>/.bhtvbj.tbdsml.nqsq.qcz.rdzsz.czvcf.fqjrb</v>
      </c>
      <c r="F651" s="9">
        <f t="shared" si="1"/>
        <v>0</v>
      </c>
      <c r="H651" s="9"/>
      <c r="I651" s="10"/>
      <c r="J651" s="10"/>
    </row>
    <row r="652">
      <c r="A652" s="7" t="s">
        <v>400</v>
      </c>
      <c r="B652" s="8" t="str">
        <f>IFERROR(__xludf.DUMMYFUNCTION("SPLIT(A652,"" "")"),"$")</f>
        <v>$</v>
      </c>
      <c r="C652" s="8" t="str">
        <f>IFERROR(__xludf.DUMMYFUNCTION("""COMPUTED_VALUE"""),"cd")</f>
        <v>cd</v>
      </c>
      <c r="D652" s="9" t="str">
        <f>IFERROR(__xludf.DUMMYFUNCTION("""COMPUTED_VALUE"""),"hdmtsv")</f>
        <v>hdmtsv</v>
      </c>
      <c r="E652" s="9" t="str">
        <f>IFERROR(__xludf.DUMMYFUNCTION("IF(C652=""cd"",IF(D652=""/"",""/"",IF(D652="".."",JOIN(""."", ARRAY_CONSTRAIN(SPLIT(E651,"".""), 1, COLUMNS(SPLIT(E651,"".""))-1)), E651&amp;"".""&amp;D652)),E651)"),"/.bhtvbj.tbdsml.nqsq.qcz.rdzsz.czvcf.fqjrb.hdmtsv")</f>
        <v>/.bhtvbj.tbdsml.nqsq.qcz.rdzsz.czvcf.fqjrb.hdmtsv</v>
      </c>
      <c r="F652" s="9">
        <f t="shared" si="1"/>
        <v>0</v>
      </c>
      <c r="H652" s="9"/>
      <c r="I652" s="10"/>
      <c r="J652" s="10"/>
    </row>
    <row r="653">
      <c r="A653" s="7" t="s">
        <v>9</v>
      </c>
      <c r="B653" s="8" t="str">
        <f>IFERROR(__xludf.DUMMYFUNCTION("SPLIT(A653,"" "")"),"$")</f>
        <v>$</v>
      </c>
      <c r="C653" s="8" t="str">
        <f>IFERROR(__xludf.DUMMYFUNCTION("""COMPUTED_VALUE"""),"ls")</f>
        <v>ls</v>
      </c>
      <c r="D653" s="9"/>
      <c r="E653" s="9" t="str">
        <f>IFERROR(__xludf.DUMMYFUNCTION("IF(C653=""cd"",IF(D653=""/"",""/"",IF(D653="".."",JOIN(""."", ARRAY_CONSTRAIN(SPLIT(E652,"".""), 1, COLUMNS(SPLIT(E652,"".""))-1)), E652&amp;"".""&amp;D653)),E652)"),"/.bhtvbj.tbdsml.nqsq.qcz.rdzsz.czvcf.fqjrb.hdmtsv")</f>
        <v>/.bhtvbj.tbdsml.nqsq.qcz.rdzsz.czvcf.fqjrb.hdmtsv</v>
      </c>
      <c r="F653" s="9">
        <f t="shared" si="1"/>
        <v>0</v>
      </c>
      <c r="H653" s="9"/>
      <c r="I653" s="10"/>
      <c r="J653" s="10"/>
    </row>
    <row r="654">
      <c r="A654" s="7" t="s">
        <v>401</v>
      </c>
      <c r="B654" s="8">
        <f>IFERROR(__xludf.DUMMYFUNCTION("SPLIT(A654,"" "")"),102842.0)</f>
        <v>102842</v>
      </c>
      <c r="C654" s="8" t="str">
        <f>IFERROR(__xludf.DUMMYFUNCTION("""COMPUTED_VALUE"""),"btmz")</f>
        <v>btmz</v>
      </c>
      <c r="D654" s="9"/>
      <c r="E654" s="9" t="str">
        <f>IFERROR(__xludf.DUMMYFUNCTION("IF(C654=""cd"",IF(D654=""/"",""/"",IF(D654="".."",JOIN(""."", ARRAY_CONSTRAIN(SPLIT(E653,"".""), 1, COLUMNS(SPLIT(E653,"".""))-1)), E653&amp;"".""&amp;D654)),E653)"),"/.bhtvbj.tbdsml.nqsq.qcz.rdzsz.czvcf.fqjrb.hdmtsv")</f>
        <v>/.bhtvbj.tbdsml.nqsq.qcz.rdzsz.czvcf.fqjrb.hdmtsv</v>
      </c>
      <c r="F654" s="9">
        <f t="shared" si="1"/>
        <v>102842</v>
      </c>
      <c r="H654" s="9"/>
      <c r="I654" s="10"/>
      <c r="J654" s="10"/>
    </row>
    <row r="655">
      <c r="A655" s="7" t="s">
        <v>402</v>
      </c>
      <c r="B655" s="8">
        <f>IFERROR(__xludf.DUMMYFUNCTION("SPLIT(A655,"" "")"),72949.0)</f>
        <v>72949</v>
      </c>
      <c r="C655" s="8" t="str">
        <f>IFERROR(__xludf.DUMMYFUNCTION("""COMPUTED_VALUE"""),"fpzqpqb.zjp")</f>
        <v>fpzqpqb.zjp</v>
      </c>
      <c r="D655" s="9"/>
      <c r="E655" s="9" t="str">
        <f>IFERROR(__xludf.DUMMYFUNCTION("IF(C655=""cd"",IF(D655=""/"",""/"",IF(D655="".."",JOIN(""."", ARRAY_CONSTRAIN(SPLIT(E654,"".""), 1, COLUMNS(SPLIT(E654,"".""))-1)), E654&amp;"".""&amp;D655)),E654)"),"/.bhtvbj.tbdsml.nqsq.qcz.rdzsz.czvcf.fqjrb.hdmtsv")</f>
        <v>/.bhtvbj.tbdsml.nqsq.qcz.rdzsz.czvcf.fqjrb.hdmtsv</v>
      </c>
      <c r="F655" s="9">
        <f t="shared" si="1"/>
        <v>72949</v>
      </c>
      <c r="H655" s="9"/>
      <c r="I655" s="10"/>
      <c r="J655" s="10"/>
    </row>
    <row r="656">
      <c r="A656" s="7" t="s">
        <v>26</v>
      </c>
      <c r="B656" s="8" t="str">
        <f>IFERROR(__xludf.DUMMYFUNCTION("SPLIT(A656,"" "")"),"$")</f>
        <v>$</v>
      </c>
      <c r="C656" s="8" t="str">
        <f>IFERROR(__xludf.DUMMYFUNCTION("""COMPUTED_VALUE"""),"cd")</f>
        <v>cd</v>
      </c>
      <c r="D656" s="9" t="str">
        <f>IFERROR(__xludf.DUMMYFUNCTION("""COMPUTED_VALUE"""),"..")</f>
        <v>..</v>
      </c>
      <c r="E656" s="9" t="str">
        <f>IFERROR(__xludf.DUMMYFUNCTION("IF(C656=""cd"",IF(D656=""/"",""/"",IF(D656="".."",JOIN(""."", ARRAY_CONSTRAIN(SPLIT(E655,"".""), 1, COLUMNS(SPLIT(E655,"".""))-1)), E655&amp;"".""&amp;D656)),E655)"),"/.bhtvbj.tbdsml.nqsq.qcz.rdzsz.czvcf.fqjrb")</f>
        <v>/.bhtvbj.tbdsml.nqsq.qcz.rdzsz.czvcf.fqjrb</v>
      </c>
      <c r="F656" s="9">
        <f t="shared" si="1"/>
        <v>0</v>
      </c>
      <c r="H656" s="9"/>
      <c r="I656" s="10"/>
      <c r="J656" s="10"/>
    </row>
    <row r="657">
      <c r="A657" s="7" t="s">
        <v>136</v>
      </c>
      <c r="B657" s="8" t="str">
        <f>IFERROR(__xludf.DUMMYFUNCTION("SPLIT(A657,"" "")"),"$")</f>
        <v>$</v>
      </c>
      <c r="C657" s="8" t="str">
        <f>IFERROR(__xludf.DUMMYFUNCTION("""COMPUTED_VALUE"""),"cd")</f>
        <v>cd</v>
      </c>
      <c r="D657" s="9" t="str">
        <f>IFERROR(__xludf.DUMMYFUNCTION("""COMPUTED_VALUE"""),"rdzsz")</f>
        <v>rdzsz</v>
      </c>
      <c r="E657" s="9" t="str">
        <f>IFERROR(__xludf.DUMMYFUNCTION("IF(C657=""cd"",IF(D657=""/"",""/"",IF(D657="".."",JOIN(""."", ARRAY_CONSTRAIN(SPLIT(E656,"".""), 1, COLUMNS(SPLIT(E656,"".""))-1)), E656&amp;"".""&amp;D657)),E656)"),"/.bhtvbj.tbdsml.nqsq.qcz.rdzsz.czvcf.fqjrb.rdzsz")</f>
        <v>/.bhtvbj.tbdsml.nqsq.qcz.rdzsz.czvcf.fqjrb.rdzsz</v>
      </c>
      <c r="F657" s="9">
        <f t="shared" si="1"/>
        <v>0</v>
      </c>
      <c r="H657" s="9"/>
      <c r="I657" s="10"/>
      <c r="J657" s="10"/>
    </row>
    <row r="658">
      <c r="A658" s="7" t="s">
        <v>9</v>
      </c>
      <c r="B658" s="8" t="str">
        <f>IFERROR(__xludf.DUMMYFUNCTION("SPLIT(A658,"" "")"),"$")</f>
        <v>$</v>
      </c>
      <c r="C658" s="8" t="str">
        <f>IFERROR(__xludf.DUMMYFUNCTION("""COMPUTED_VALUE"""),"ls")</f>
        <v>ls</v>
      </c>
      <c r="D658" s="9"/>
      <c r="E658" s="9" t="str">
        <f>IFERROR(__xludf.DUMMYFUNCTION("IF(C658=""cd"",IF(D658=""/"",""/"",IF(D658="".."",JOIN(""."", ARRAY_CONSTRAIN(SPLIT(E657,"".""), 1, COLUMNS(SPLIT(E657,"".""))-1)), E657&amp;"".""&amp;D658)),E657)"),"/.bhtvbj.tbdsml.nqsq.qcz.rdzsz.czvcf.fqjrb.rdzsz")</f>
        <v>/.bhtvbj.tbdsml.nqsq.qcz.rdzsz.czvcf.fqjrb.rdzsz</v>
      </c>
      <c r="F658" s="9">
        <f t="shared" si="1"/>
        <v>0</v>
      </c>
      <c r="H658" s="9"/>
      <c r="I658" s="10"/>
      <c r="J658" s="10"/>
    </row>
    <row r="659">
      <c r="A659" s="7" t="s">
        <v>403</v>
      </c>
      <c r="B659" s="8">
        <f>IFERROR(__xludf.DUMMYFUNCTION("SPLIT(A659,"" "")"),36159.0)</f>
        <v>36159</v>
      </c>
      <c r="C659" s="8" t="str">
        <f>IFERROR(__xludf.DUMMYFUNCTION("""COMPUTED_VALUE"""),"sjtwbsvc")</f>
        <v>sjtwbsvc</v>
      </c>
      <c r="D659" s="9"/>
      <c r="E659" s="9" t="str">
        <f>IFERROR(__xludf.DUMMYFUNCTION("IF(C659=""cd"",IF(D659=""/"",""/"",IF(D659="".."",JOIN(""."", ARRAY_CONSTRAIN(SPLIT(E658,"".""), 1, COLUMNS(SPLIT(E658,"".""))-1)), E658&amp;"".""&amp;D659)),E658)"),"/.bhtvbj.tbdsml.nqsq.qcz.rdzsz.czvcf.fqjrb.rdzsz")</f>
        <v>/.bhtvbj.tbdsml.nqsq.qcz.rdzsz.czvcf.fqjrb.rdzsz</v>
      </c>
      <c r="F659" s="9">
        <f t="shared" si="1"/>
        <v>36159</v>
      </c>
      <c r="H659" s="9"/>
      <c r="I659" s="10"/>
      <c r="J659" s="10"/>
    </row>
    <row r="660">
      <c r="A660" s="7" t="s">
        <v>26</v>
      </c>
      <c r="B660" s="8" t="str">
        <f>IFERROR(__xludf.DUMMYFUNCTION("SPLIT(A660,"" "")"),"$")</f>
        <v>$</v>
      </c>
      <c r="C660" s="8" t="str">
        <f>IFERROR(__xludf.DUMMYFUNCTION("""COMPUTED_VALUE"""),"cd")</f>
        <v>cd</v>
      </c>
      <c r="D660" s="9" t="str">
        <f>IFERROR(__xludf.DUMMYFUNCTION("""COMPUTED_VALUE"""),"..")</f>
        <v>..</v>
      </c>
      <c r="E660" s="9" t="str">
        <f>IFERROR(__xludf.DUMMYFUNCTION("IF(C660=""cd"",IF(D660=""/"",""/"",IF(D660="".."",JOIN(""."", ARRAY_CONSTRAIN(SPLIT(E659,"".""), 1, COLUMNS(SPLIT(E659,"".""))-1)), E659&amp;"".""&amp;D660)),E659)"),"/.bhtvbj.tbdsml.nqsq.qcz.rdzsz.czvcf.fqjrb")</f>
        <v>/.bhtvbj.tbdsml.nqsq.qcz.rdzsz.czvcf.fqjrb</v>
      </c>
      <c r="F660" s="9">
        <f t="shared" si="1"/>
        <v>0</v>
      </c>
      <c r="H660" s="9"/>
      <c r="I660" s="10"/>
      <c r="J660" s="10"/>
    </row>
    <row r="661">
      <c r="A661" s="7" t="s">
        <v>26</v>
      </c>
      <c r="B661" s="8" t="str">
        <f>IFERROR(__xludf.DUMMYFUNCTION("SPLIT(A661,"" "")"),"$")</f>
        <v>$</v>
      </c>
      <c r="C661" s="8" t="str">
        <f>IFERROR(__xludf.DUMMYFUNCTION("""COMPUTED_VALUE"""),"cd")</f>
        <v>cd</v>
      </c>
      <c r="D661" s="9" t="str">
        <f>IFERROR(__xludf.DUMMYFUNCTION("""COMPUTED_VALUE"""),"..")</f>
        <v>..</v>
      </c>
      <c r="E661" s="9" t="str">
        <f>IFERROR(__xludf.DUMMYFUNCTION("IF(C661=""cd"",IF(D661=""/"",""/"",IF(D661="".."",JOIN(""."", ARRAY_CONSTRAIN(SPLIT(E660,"".""), 1, COLUMNS(SPLIT(E660,"".""))-1)), E660&amp;"".""&amp;D661)),E660)"),"/.bhtvbj.tbdsml.nqsq.qcz.rdzsz.czvcf")</f>
        <v>/.bhtvbj.tbdsml.nqsq.qcz.rdzsz.czvcf</v>
      </c>
      <c r="F661" s="9">
        <f t="shared" si="1"/>
        <v>0</v>
      </c>
      <c r="H661" s="9"/>
      <c r="I661" s="10"/>
      <c r="J661" s="10"/>
    </row>
    <row r="662">
      <c r="A662" s="7" t="s">
        <v>404</v>
      </c>
      <c r="B662" s="8" t="str">
        <f>IFERROR(__xludf.DUMMYFUNCTION("SPLIT(A662,"" "")"),"$")</f>
        <v>$</v>
      </c>
      <c r="C662" s="8" t="str">
        <f>IFERROR(__xludf.DUMMYFUNCTION("""COMPUTED_VALUE"""),"cd")</f>
        <v>cd</v>
      </c>
      <c r="D662" s="9" t="str">
        <f>IFERROR(__xludf.DUMMYFUNCTION("""COMPUTED_VALUE"""),"jbtgpl")</f>
        <v>jbtgpl</v>
      </c>
      <c r="E662" s="9" t="str">
        <f>IFERROR(__xludf.DUMMYFUNCTION("IF(C662=""cd"",IF(D662=""/"",""/"",IF(D662="".."",JOIN(""."", ARRAY_CONSTRAIN(SPLIT(E661,"".""), 1, COLUMNS(SPLIT(E661,"".""))-1)), E661&amp;"".""&amp;D662)),E661)"),"/.bhtvbj.tbdsml.nqsq.qcz.rdzsz.czvcf.jbtgpl")</f>
        <v>/.bhtvbj.tbdsml.nqsq.qcz.rdzsz.czvcf.jbtgpl</v>
      </c>
      <c r="F662" s="9">
        <f t="shared" si="1"/>
        <v>0</v>
      </c>
      <c r="H662" s="9"/>
      <c r="I662" s="10"/>
      <c r="J662" s="10"/>
    </row>
    <row r="663">
      <c r="A663" s="7" t="s">
        <v>9</v>
      </c>
      <c r="B663" s="8" t="str">
        <f>IFERROR(__xludf.DUMMYFUNCTION("SPLIT(A663,"" "")"),"$")</f>
        <v>$</v>
      </c>
      <c r="C663" s="8" t="str">
        <f>IFERROR(__xludf.DUMMYFUNCTION("""COMPUTED_VALUE"""),"ls")</f>
        <v>ls</v>
      </c>
      <c r="D663" s="9"/>
      <c r="E663" s="9" t="str">
        <f>IFERROR(__xludf.DUMMYFUNCTION("IF(C663=""cd"",IF(D663=""/"",""/"",IF(D663="".."",JOIN(""."", ARRAY_CONSTRAIN(SPLIT(E662,"".""), 1, COLUMNS(SPLIT(E662,"".""))-1)), E662&amp;"".""&amp;D663)),E662)"),"/.bhtvbj.tbdsml.nqsq.qcz.rdzsz.czvcf.jbtgpl")</f>
        <v>/.bhtvbj.tbdsml.nqsq.qcz.rdzsz.czvcf.jbtgpl</v>
      </c>
      <c r="F663" s="9">
        <f t="shared" si="1"/>
        <v>0</v>
      </c>
      <c r="H663" s="9"/>
      <c r="I663" s="10"/>
      <c r="J663" s="10"/>
    </row>
    <row r="664">
      <c r="A664" s="7" t="s">
        <v>405</v>
      </c>
      <c r="B664" s="8">
        <f>IFERROR(__xludf.DUMMYFUNCTION("SPLIT(A664,"" "")"),139817.0)</f>
        <v>139817</v>
      </c>
      <c r="C664" s="8" t="str">
        <f>IFERROR(__xludf.DUMMYFUNCTION("""COMPUTED_VALUE"""),"lhfsc.lrh")</f>
        <v>lhfsc.lrh</v>
      </c>
      <c r="D664" s="9"/>
      <c r="E664" s="9" t="str">
        <f>IFERROR(__xludf.DUMMYFUNCTION("IF(C664=""cd"",IF(D664=""/"",""/"",IF(D664="".."",JOIN(""."", ARRAY_CONSTRAIN(SPLIT(E663,"".""), 1, COLUMNS(SPLIT(E663,"".""))-1)), E663&amp;"".""&amp;D664)),E663)"),"/.bhtvbj.tbdsml.nqsq.qcz.rdzsz.czvcf.jbtgpl")</f>
        <v>/.bhtvbj.tbdsml.nqsq.qcz.rdzsz.czvcf.jbtgpl</v>
      </c>
      <c r="F664" s="9">
        <f t="shared" si="1"/>
        <v>139817</v>
      </c>
      <c r="H664" s="9"/>
      <c r="I664" s="10"/>
      <c r="J664" s="10"/>
    </row>
    <row r="665">
      <c r="A665" s="7" t="s">
        <v>406</v>
      </c>
      <c r="B665" s="8">
        <f>IFERROR(__xludf.DUMMYFUNCTION("SPLIT(A665,"" "")"),139333.0)</f>
        <v>139333</v>
      </c>
      <c r="C665" s="8" t="str">
        <f>IFERROR(__xludf.DUMMYFUNCTION("""COMPUTED_VALUE"""),"nwqgchw.wrz")</f>
        <v>nwqgchw.wrz</v>
      </c>
      <c r="D665" s="9"/>
      <c r="E665" s="9" t="str">
        <f>IFERROR(__xludf.DUMMYFUNCTION("IF(C665=""cd"",IF(D665=""/"",""/"",IF(D665="".."",JOIN(""."", ARRAY_CONSTRAIN(SPLIT(E664,"".""), 1, COLUMNS(SPLIT(E664,"".""))-1)), E664&amp;"".""&amp;D665)),E664)"),"/.bhtvbj.tbdsml.nqsq.qcz.rdzsz.czvcf.jbtgpl")</f>
        <v>/.bhtvbj.tbdsml.nqsq.qcz.rdzsz.czvcf.jbtgpl</v>
      </c>
      <c r="F665" s="9">
        <f t="shared" si="1"/>
        <v>139333</v>
      </c>
      <c r="H665" s="9"/>
      <c r="I665" s="10"/>
      <c r="J665" s="10"/>
    </row>
    <row r="666">
      <c r="A666" s="7" t="s">
        <v>26</v>
      </c>
      <c r="B666" s="8" t="str">
        <f>IFERROR(__xludf.DUMMYFUNCTION("SPLIT(A666,"" "")"),"$")</f>
        <v>$</v>
      </c>
      <c r="C666" s="8" t="str">
        <f>IFERROR(__xludf.DUMMYFUNCTION("""COMPUTED_VALUE"""),"cd")</f>
        <v>cd</v>
      </c>
      <c r="D666" s="9" t="str">
        <f>IFERROR(__xludf.DUMMYFUNCTION("""COMPUTED_VALUE"""),"..")</f>
        <v>..</v>
      </c>
      <c r="E666" s="9" t="str">
        <f>IFERROR(__xludf.DUMMYFUNCTION("IF(C666=""cd"",IF(D666=""/"",""/"",IF(D666="".."",JOIN(""."", ARRAY_CONSTRAIN(SPLIT(E665,"".""), 1, COLUMNS(SPLIT(E665,"".""))-1)), E665&amp;"".""&amp;D666)),E665)"),"/.bhtvbj.tbdsml.nqsq.qcz.rdzsz.czvcf")</f>
        <v>/.bhtvbj.tbdsml.nqsq.qcz.rdzsz.czvcf</v>
      </c>
      <c r="F666" s="9">
        <f t="shared" si="1"/>
        <v>0</v>
      </c>
      <c r="H666" s="9"/>
      <c r="I666" s="10"/>
      <c r="J666" s="10"/>
    </row>
    <row r="667">
      <c r="A667" s="7" t="s">
        <v>407</v>
      </c>
      <c r="B667" s="8" t="str">
        <f>IFERROR(__xludf.DUMMYFUNCTION("SPLIT(A667,"" "")"),"$")</f>
        <v>$</v>
      </c>
      <c r="C667" s="8" t="str">
        <f>IFERROR(__xludf.DUMMYFUNCTION("""COMPUTED_VALUE"""),"cd")</f>
        <v>cd</v>
      </c>
      <c r="D667" s="9" t="str">
        <f>IFERROR(__xludf.DUMMYFUNCTION("""COMPUTED_VALUE"""),"jstzjf")</f>
        <v>jstzjf</v>
      </c>
      <c r="E667" s="9" t="str">
        <f>IFERROR(__xludf.DUMMYFUNCTION("IF(C667=""cd"",IF(D667=""/"",""/"",IF(D667="".."",JOIN(""."", ARRAY_CONSTRAIN(SPLIT(E666,"".""), 1, COLUMNS(SPLIT(E666,"".""))-1)), E666&amp;"".""&amp;D667)),E666)"),"/.bhtvbj.tbdsml.nqsq.qcz.rdzsz.czvcf.jstzjf")</f>
        <v>/.bhtvbj.tbdsml.nqsq.qcz.rdzsz.czvcf.jstzjf</v>
      </c>
      <c r="F667" s="9">
        <f t="shared" si="1"/>
        <v>0</v>
      </c>
      <c r="H667" s="9"/>
      <c r="I667" s="10"/>
      <c r="J667" s="10"/>
    </row>
    <row r="668">
      <c r="A668" s="7" t="s">
        <v>9</v>
      </c>
      <c r="B668" s="8" t="str">
        <f>IFERROR(__xludf.DUMMYFUNCTION("SPLIT(A668,"" "")"),"$")</f>
        <v>$</v>
      </c>
      <c r="C668" s="8" t="str">
        <f>IFERROR(__xludf.DUMMYFUNCTION("""COMPUTED_VALUE"""),"ls")</f>
        <v>ls</v>
      </c>
      <c r="D668" s="9"/>
      <c r="E668" s="9" t="str">
        <f>IFERROR(__xludf.DUMMYFUNCTION("IF(C668=""cd"",IF(D668=""/"",""/"",IF(D668="".."",JOIN(""."", ARRAY_CONSTRAIN(SPLIT(E667,"".""), 1, COLUMNS(SPLIT(E667,"".""))-1)), E667&amp;"".""&amp;D668)),E667)"),"/.bhtvbj.tbdsml.nqsq.qcz.rdzsz.czvcf.jstzjf")</f>
        <v>/.bhtvbj.tbdsml.nqsq.qcz.rdzsz.czvcf.jstzjf</v>
      </c>
      <c r="F668" s="9">
        <f t="shared" si="1"/>
        <v>0</v>
      </c>
      <c r="H668" s="9"/>
      <c r="I668" s="10"/>
      <c r="J668" s="10"/>
    </row>
    <row r="669">
      <c r="A669" s="7" t="s">
        <v>408</v>
      </c>
      <c r="B669" s="8" t="str">
        <f>IFERROR(__xludf.DUMMYFUNCTION("SPLIT(A669,"" "")"),"dir")</f>
        <v>dir</v>
      </c>
      <c r="C669" s="8" t="str">
        <f>IFERROR(__xludf.DUMMYFUNCTION("""COMPUTED_VALUE"""),"gngbnq")</f>
        <v>gngbnq</v>
      </c>
      <c r="D669" s="9"/>
      <c r="E669" s="9" t="str">
        <f>IFERROR(__xludf.DUMMYFUNCTION("IF(C669=""cd"",IF(D669=""/"",""/"",IF(D669="".."",JOIN(""."", ARRAY_CONSTRAIN(SPLIT(E668,"".""), 1, COLUMNS(SPLIT(E668,"".""))-1)), E668&amp;"".""&amp;D669)),E668)"),"/.bhtvbj.tbdsml.nqsq.qcz.rdzsz.czvcf.jstzjf")</f>
        <v>/.bhtvbj.tbdsml.nqsq.qcz.rdzsz.czvcf.jstzjf</v>
      </c>
      <c r="F669" s="9">
        <f t="shared" si="1"/>
        <v>0</v>
      </c>
      <c r="H669" s="9"/>
      <c r="I669" s="10"/>
      <c r="J669" s="10"/>
    </row>
    <row r="670">
      <c r="A670" s="7" t="s">
        <v>409</v>
      </c>
      <c r="B670" s="8">
        <f>IFERROR(__xludf.DUMMYFUNCTION("SPLIT(A670,"" "")"),54929.0)</f>
        <v>54929</v>
      </c>
      <c r="C670" s="8" t="str">
        <f>IFERROR(__xludf.DUMMYFUNCTION("""COMPUTED_VALUE"""),"lcpgtrc.dqm")</f>
        <v>lcpgtrc.dqm</v>
      </c>
      <c r="D670" s="9"/>
      <c r="E670" s="9" t="str">
        <f>IFERROR(__xludf.DUMMYFUNCTION("IF(C670=""cd"",IF(D670=""/"",""/"",IF(D670="".."",JOIN(""."", ARRAY_CONSTRAIN(SPLIT(E669,"".""), 1, COLUMNS(SPLIT(E669,"".""))-1)), E669&amp;"".""&amp;D670)),E669)"),"/.bhtvbj.tbdsml.nqsq.qcz.rdzsz.czvcf.jstzjf")</f>
        <v>/.bhtvbj.tbdsml.nqsq.qcz.rdzsz.czvcf.jstzjf</v>
      </c>
      <c r="F670" s="9">
        <f t="shared" si="1"/>
        <v>54929</v>
      </c>
      <c r="H670" s="9"/>
      <c r="I670" s="10"/>
      <c r="J670" s="10"/>
    </row>
    <row r="671">
      <c r="A671" s="7" t="s">
        <v>410</v>
      </c>
      <c r="B671" s="8" t="str">
        <f>IFERROR(__xludf.DUMMYFUNCTION("SPLIT(A671,"" "")"),"dir")</f>
        <v>dir</v>
      </c>
      <c r="C671" s="8" t="str">
        <f>IFERROR(__xludf.DUMMYFUNCTION("""COMPUTED_VALUE"""),"pdbdwmc")</f>
        <v>pdbdwmc</v>
      </c>
      <c r="D671" s="9"/>
      <c r="E671" s="9" t="str">
        <f>IFERROR(__xludf.DUMMYFUNCTION("IF(C671=""cd"",IF(D671=""/"",""/"",IF(D671="".."",JOIN(""."", ARRAY_CONSTRAIN(SPLIT(E670,"".""), 1, COLUMNS(SPLIT(E670,"".""))-1)), E670&amp;"".""&amp;D671)),E670)"),"/.bhtvbj.tbdsml.nqsq.qcz.rdzsz.czvcf.jstzjf")</f>
        <v>/.bhtvbj.tbdsml.nqsq.qcz.rdzsz.czvcf.jstzjf</v>
      </c>
      <c r="F671" s="9">
        <f t="shared" si="1"/>
        <v>0</v>
      </c>
      <c r="H671" s="9"/>
      <c r="I671" s="10"/>
      <c r="J671" s="10"/>
    </row>
    <row r="672">
      <c r="A672" s="7" t="s">
        <v>411</v>
      </c>
      <c r="B672" s="8" t="str">
        <f>IFERROR(__xludf.DUMMYFUNCTION("SPLIT(A672,"" "")"),"$")</f>
        <v>$</v>
      </c>
      <c r="C672" s="8" t="str">
        <f>IFERROR(__xludf.DUMMYFUNCTION("""COMPUTED_VALUE"""),"cd")</f>
        <v>cd</v>
      </c>
      <c r="D672" s="9" t="str">
        <f>IFERROR(__xludf.DUMMYFUNCTION("""COMPUTED_VALUE"""),"gngbnq")</f>
        <v>gngbnq</v>
      </c>
      <c r="E672" s="9" t="str">
        <f>IFERROR(__xludf.DUMMYFUNCTION("IF(C672=""cd"",IF(D672=""/"",""/"",IF(D672="".."",JOIN(""."", ARRAY_CONSTRAIN(SPLIT(E671,"".""), 1, COLUMNS(SPLIT(E671,"".""))-1)), E671&amp;"".""&amp;D672)),E671)"),"/.bhtvbj.tbdsml.nqsq.qcz.rdzsz.czvcf.jstzjf.gngbnq")</f>
        <v>/.bhtvbj.tbdsml.nqsq.qcz.rdzsz.czvcf.jstzjf.gngbnq</v>
      </c>
      <c r="F672" s="9">
        <f t="shared" si="1"/>
        <v>0</v>
      </c>
      <c r="H672" s="9"/>
      <c r="I672" s="10"/>
      <c r="J672" s="10"/>
    </row>
    <row r="673">
      <c r="A673" s="7" t="s">
        <v>9</v>
      </c>
      <c r="B673" s="8" t="str">
        <f>IFERROR(__xludf.DUMMYFUNCTION("SPLIT(A673,"" "")"),"$")</f>
        <v>$</v>
      </c>
      <c r="C673" s="8" t="str">
        <f>IFERROR(__xludf.DUMMYFUNCTION("""COMPUTED_VALUE"""),"ls")</f>
        <v>ls</v>
      </c>
      <c r="D673" s="9"/>
      <c r="E673" s="9" t="str">
        <f>IFERROR(__xludf.DUMMYFUNCTION("IF(C673=""cd"",IF(D673=""/"",""/"",IF(D673="".."",JOIN(""."", ARRAY_CONSTRAIN(SPLIT(E672,"".""), 1, COLUMNS(SPLIT(E672,"".""))-1)), E672&amp;"".""&amp;D673)),E672)"),"/.bhtvbj.tbdsml.nqsq.qcz.rdzsz.czvcf.jstzjf.gngbnq")</f>
        <v>/.bhtvbj.tbdsml.nqsq.qcz.rdzsz.czvcf.jstzjf.gngbnq</v>
      </c>
      <c r="F673" s="9">
        <f t="shared" si="1"/>
        <v>0</v>
      </c>
      <c r="H673" s="9"/>
      <c r="I673" s="10"/>
      <c r="J673" s="10"/>
    </row>
    <row r="674">
      <c r="A674" s="7" t="s">
        <v>412</v>
      </c>
      <c r="B674" s="8" t="str">
        <f>IFERROR(__xludf.DUMMYFUNCTION("SPLIT(A674,"" "")"),"dir")</f>
        <v>dir</v>
      </c>
      <c r="C674" s="8" t="str">
        <f>IFERROR(__xludf.DUMMYFUNCTION("""COMPUTED_VALUE"""),"bfvsz")</f>
        <v>bfvsz</v>
      </c>
      <c r="D674" s="9"/>
      <c r="E674" s="9" t="str">
        <f>IFERROR(__xludf.DUMMYFUNCTION("IF(C674=""cd"",IF(D674=""/"",""/"",IF(D674="".."",JOIN(""."", ARRAY_CONSTRAIN(SPLIT(E673,"".""), 1, COLUMNS(SPLIT(E673,"".""))-1)), E673&amp;"".""&amp;D674)),E673)"),"/.bhtvbj.tbdsml.nqsq.qcz.rdzsz.czvcf.jstzjf.gngbnq")</f>
        <v>/.bhtvbj.tbdsml.nqsq.qcz.rdzsz.czvcf.jstzjf.gngbnq</v>
      </c>
      <c r="F674" s="9">
        <f t="shared" si="1"/>
        <v>0</v>
      </c>
      <c r="H674" s="9"/>
      <c r="I674" s="10"/>
      <c r="J674" s="10"/>
    </row>
    <row r="675">
      <c r="A675" s="7" t="s">
        <v>413</v>
      </c>
      <c r="B675" s="8" t="str">
        <f>IFERROR(__xludf.DUMMYFUNCTION("SPLIT(A675,"" "")"),"dir")</f>
        <v>dir</v>
      </c>
      <c r="C675" s="8" t="str">
        <f>IFERROR(__xludf.DUMMYFUNCTION("""COMPUTED_VALUE"""),"pndfrjhz")</f>
        <v>pndfrjhz</v>
      </c>
      <c r="D675" s="9"/>
      <c r="E675" s="9" t="str">
        <f>IFERROR(__xludf.DUMMYFUNCTION("IF(C675=""cd"",IF(D675=""/"",""/"",IF(D675="".."",JOIN(""."", ARRAY_CONSTRAIN(SPLIT(E674,"".""), 1, COLUMNS(SPLIT(E674,"".""))-1)), E674&amp;"".""&amp;D675)),E674)"),"/.bhtvbj.tbdsml.nqsq.qcz.rdzsz.czvcf.jstzjf.gngbnq")</f>
        <v>/.bhtvbj.tbdsml.nqsq.qcz.rdzsz.czvcf.jstzjf.gngbnq</v>
      </c>
      <c r="F675" s="9">
        <f t="shared" si="1"/>
        <v>0</v>
      </c>
      <c r="H675" s="9"/>
      <c r="I675" s="10"/>
      <c r="J675" s="10"/>
    </row>
    <row r="676">
      <c r="A676" s="7" t="s">
        <v>414</v>
      </c>
      <c r="B676" s="8" t="str">
        <f>IFERROR(__xludf.DUMMYFUNCTION("SPLIT(A676,"" "")"),"$")</f>
        <v>$</v>
      </c>
      <c r="C676" s="8" t="str">
        <f>IFERROR(__xludf.DUMMYFUNCTION("""COMPUTED_VALUE"""),"cd")</f>
        <v>cd</v>
      </c>
      <c r="D676" s="9" t="str">
        <f>IFERROR(__xludf.DUMMYFUNCTION("""COMPUTED_VALUE"""),"bfvsz")</f>
        <v>bfvsz</v>
      </c>
      <c r="E676" s="9" t="str">
        <f>IFERROR(__xludf.DUMMYFUNCTION("IF(C676=""cd"",IF(D676=""/"",""/"",IF(D676="".."",JOIN(""."", ARRAY_CONSTRAIN(SPLIT(E675,"".""), 1, COLUMNS(SPLIT(E675,"".""))-1)), E675&amp;"".""&amp;D676)),E675)"),"/.bhtvbj.tbdsml.nqsq.qcz.rdzsz.czvcf.jstzjf.gngbnq.bfvsz")</f>
        <v>/.bhtvbj.tbdsml.nqsq.qcz.rdzsz.czvcf.jstzjf.gngbnq.bfvsz</v>
      </c>
      <c r="F676" s="9">
        <f t="shared" si="1"/>
        <v>0</v>
      </c>
      <c r="H676" s="9"/>
      <c r="I676" s="10"/>
      <c r="J676" s="10"/>
    </row>
    <row r="677">
      <c r="A677" s="7" t="s">
        <v>9</v>
      </c>
      <c r="B677" s="8" t="str">
        <f>IFERROR(__xludf.DUMMYFUNCTION("SPLIT(A677,"" "")"),"$")</f>
        <v>$</v>
      </c>
      <c r="C677" s="8" t="str">
        <f>IFERROR(__xludf.DUMMYFUNCTION("""COMPUTED_VALUE"""),"ls")</f>
        <v>ls</v>
      </c>
      <c r="D677" s="9"/>
      <c r="E677" s="9" t="str">
        <f>IFERROR(__xludf.DUMMYFUNCTION("IF(C677=""cd"",IF(D677=""/"",""/"",IF(D677="".."",JOIN(""."", ARRAY_CONSTRAIN(SPLIT(E676,"".""), 1, COLUMNS(SPLIT(E676,"".""))-1)), E676&amp;"".""&amp;D677)),E676)"),"/.bhtvbj.tbdsml.nqsq.qcz.rdzsz.czvcf.jstzjf.gngbnq.bfvsz")</f>
        <v>/.bhtvbj.tbdsml.nqsq.qcz.rdzsz.czvcf.jstzjf.gngbnq.bfvsz</v>
      </c>
      <c r="F677" s="9">
        <f t="shared" si="1"/>
        <v>0</v>
      </c>
      <c r="H677" s="9"/>
      <c r="I677" s="10"/>
      <c r="J677" s="10"/>
    </row>
    <row r="678">
      <c r="A678" s="7" t="s">
        <v>415</v>
      </c>
      <c r="B678" s="8">
        <f>IFERROR(__xludf.DUMMYFUNCTION("SPLIT(A678,"" "")"),283370.0)</f>
        <v>283370</v>
      </c>
      <c r="C678" s="8" t="str">
        <f>IFERROR(__xludf.DUMMYFUNCTION("""COMPUTED_VALUE"""),"mdf.wvc")</f>
        <v>mdf.wvc</v>
      </c>
      <c r="D678" s="9"/>
      <c r="E678" s="9" t="str">
        <f>IFERROR(__xludf.DUMMYFUNCTION("IF(C678=""cd"",IF(D678=""/"",""/"",IF(D678="".."",JOIN(""."", ARRAY_CONSTRAIN(SPLIT(E677,"".""), 1, COLUMNS(SPLIT(E677,"".""))-1)), E677&amp;"".""&amp;D678)),E677)"),"/.bhtvbj.tbdsml.nqsq.qcz.rdzsz.czvcf.jstzjf.gngbnq.bfvsz")</f>
        <v>/.bhtvbj.tbdsml.nqsq.qcz.rdzsz.czvcf.jstzjf.gngbnq.bfvsz</v>
      </c>
      <c r="F678" s="9">
        <f t="shared" si="1"/>
        <v>283370</v>
      </c>
      <c r="H678" s="9"/>
      <c r="I678" s="10"/>
      <c r="J678" s="10"/>
    </row>
    <row r="679">
      <c r="A679" s="7" t="s">
        <v>26</v>
      </c>
      <c r="B679" s="8" t="str">
        <f>IFERROR(__xludf.DUMMYFUNCTION("SPLIT(A679,"" "")"),"$")</f>
        <v>$</v>
      </c>
      <c r="C679" s="8" t="str">
        <f>IFERROR(__xludf.DUMMYFUNCTION("""COMPUTED_VALUE"""),"cd")</f>
        <v>cd</v>
      </c>
      <c r="D679" s="9" t="str">
        <f>IFERROR(__xludf.DUMMYFUNCTION("""COMPUTED_VALUE"""),"..")</f>
        <v>..</v>
      </c>
      <c r="E679" s="9" t="str">
        <f>IFERROR(__xludf.DUMMYFUNCTION("IF(C679=""cd"",IF(D679=""/"",""/"",IF(D679="".."",JOIN(""."", ARRAY_CONSTRAIN(SPLIT(E678,"".""), 1, COLUMNS(SPLIT(E678,"".""))-1)), E678&amp;"".""&amp;D679)),E678)"),"/.bhtvbj.tbdsml.nqsq.qcz.rdzsz.czvcf.jstzjf.gngbnq")</f>
        <v>/.bhtvbj.tbdsml.nqsq.qcz.rdzsz.czvcf.jstzjf.gngbnq</v>
      </c>
      <c r="F679" s="9">
        <f t="shared" si="1"/>
        <v>0</v>
      </c>
      <c r="H679" s="9"/>
      <c r="I679" s="10"/>
      <c r="J679" s="10"/>
    </row>
    <row r="680">
      <c r="A680" s="7" t="s">
        <v>416</v>
      </c>
      <c r="B680" s="8" t="str">
        <f>IFERROR(__xludf.DUMMYFUNCTION("SPLIT(A680,"" "")"),"$")</f>
        <v>$</v>
      </c>
      <c r="C680" s="8" t="str">
        <f>IFERROR(__xludf.DUMMYFUNCTION("""COMPUTED_VALUE"""),"cd")</f>
        <v>cd</v>
      </c>
      <c r="D680" s="9" t="str">
        <f>IFERROR(__xludf.DUMMYFUNCTION("""COMPUTED_VALUE"""),"pndfrjhz")</f>
        <v>pndfrjhz</v>
      </c>
      <c r="E680" s="9" t="str">
        <f>IFERROR(__xludf.DUMMYFUNCTION("IF(C680=""cd"",IF(D680=""/"",""/"",IF(D680="".."",JOIN(""."", ARRAY_CONSTRAIN(SPLIT(E679,"".""), 1, COLUMNS(SPLIT(E679,"".""))-1)), E679&amp;"".""&amp;D680)),E679)"),"/.bhtvbj.tbdsml.nqsq.qcz.rdzsz.czvcf.jstzjf.gngbnq.pndfrjhz")</f>
        <v>/.bhtvbj.tbdsml.nqsq.qcz.rdzsz.czvcf.jstzjf.gngbnq.pndfrjhz</v>
      </c>
      <c r="F680" s="9">
        <f t="shared" si="1"/>
        <v>0</v>
      </c>
      <c r="H680" s="9"/>
      <c r="I680" s="10"/>
      <c r="J680" s="10"/>
    </row>
    <row r="681">
      <c r="A681" s="7" t="s">
        <v>9</v>
      </c>
      <c r="B681" s="8" t="str">
        <f>IFERROR(__xludf.DUMMYFUNCTION("SPLIT(A681,"" "")"),"$")</f>
        <v>$</v>
      </c>
      <c r="C681" s="8" t="str">
        <f>IFERROR(__xludf.DUMMYFUNCTION("""COMPUTED_VALUE"""),"ls")</f>
        <v>ls</v>
      </c>
      <c r="D681" s="9"/>
      <c r="E681" s="9" t="str">
        <f>IFERROR(__xludf.DUMMYFUNCTION("IF(C681=""cd"",IF(D681=""/"",""/"",IF(D681="".."",JOIN(""."", ARRAY_CONSTRAIN(SPLIT(E680,"".""), 1, COLUMNS(SPLIT(E680,"".""))-1)), E680&amp;"".""&amp;D681)),E680)"),"/.bhtvbj.tbdsml.nqsq.qcz.rdzsz.czvcf.jstzjf.gngbnq.pndfrjhz")</f>
        <v>/.bhtvbj.tbdsml.nqsq.qcz.rdzsz.czvcf.jstzjf.gngbnq.pndfrjhz</v>
      </c>
      <c r="F681" s="9">
        <f t="shared" si="1"/>
        <v>0</v>
      </c>
      <c r="H681" s="9"/>
      <c r="I681" s="10"/>
      <c r="J681" s="10"/>
    </row>
    <row r="682">
      <c r="A682" s="7" t="s">
        <v>417</v>
      </c>
      <c r="B682" s="8">
        <f>IFERROR(__xludf.DUMMYFUNCTION("SPLIT(A682,"" "")"),252824.0)</f>
        <v>252824</v>
      </c>
      <c r="C682" s="8" t="str">
        <f>IFERROR(__xludf.DUMMYFUNCTION("""COMPUTED_VALUE"""),"lhfsc.lrh")</f>
        <v>lhfsc.lrh</v>
      </c>
      <c r="D682" s="9"/>
      <c r="E682" s="9" t="str">
        <f>IFERROR(__xludf.DUMMYFUNCTION("IF(C682=""cd"",IF(D682=""/"",""/"",IF(D682="".."",JOIN(""."", ARRAY_CONSTRAIN(SPLIT(E681,"".""), 1, COLUMNS(SPLIT(E681,"".""))-1)), E681&amp;"".""&amp;D682)),E681)"),"/.bhtvbj.tbdsml.nqsq.qcz.rdzsz.czvcf.jstzjf.gngbnq.pndfrjhz")</f>
        <v>/.bhtvbj.tbdsml.nqsq.qcz.rdzsz.czvcf.jstzjf.gngbnq.pndfrjhz</v>
      </c>
      <c r="F682" s="9">
        <f t="shared" si="1"/>
        <v>252824</v>
      </c>
      <c r="H682" s="9"/>
      <c r="I682" s="10"/>
      <c r="J682" s="10"/>
    </row>
    <row r="683">
      <c r="A683" s="7" t="s">
        <v>26</v>
      </c>
      <c r="B683" s="8" t="str">
        <f>IFERROR(__xludf.DUMMYFUNCTION("SPLIT(A683,"" "")"),"$")</f>
        <v>$</v>
      </c>
      <c r="C683" s="8" t="str">
        <f>IFERROR(__xludf.DUMMYFUNCTION("""COMPUTED_VALUE"""),"cd")</f>
        <v>cd</v>
      </c>
      <c r="D683" s="9" t="str">
        <f>IFERROR(__xludf.DUMMYFUNCTION("""COMPUTED_VALUE"""),"..")</f>
        <v>..</v>
      </c>
      <c r="E683" s="9" t="str">
        <f>IFERROR(__xludf.DUMMYFUNCTION("IF(C683=""cd"",IF(D683=""/"",""/"",IF(D683="".."",JOIN(""."", ARRAY_CONSTRAIN(SPLIT(E682,"".""), 1, COLUMNS(SPLIT(E682,"".""))-1)), E682&amp;"".""&amp;D683)),E682)"),"/.bhtvbj.tbdsml.nqsq.qcz.rdzsz.czvcf.jstzjf.gngbnq")</f>
        <v>/.bhtvbj.tbdsml.nqsq.qcz.rdzsz.czvcf.jstzjf.gngbnq</v>
      </c>
      <c r="F683" s="9">
        <f t="shared" si="1"/>
        <v>0</v>
      </c>
      <c r="H683" s="9"/>
      <c r="I683" s="10"/>
      <c r="J683" s="10"/>
    </row>
    <row r="684">
      <c r="A684" s="7" t="s">
        <v>26</v>
      </c>
      <c r="B684" s="8" t="str">
        <f>IFERROR(__xludf.DUMMYFUNCTION("SPLIT(A684,"" "")"),"$")</f>
        <v>$</v>
      </c>
      <c r="C684" s="8" t="str">
        <f>IFERROR(__xludf.DUMMYFUNCTION("""COMPUTED_VALUE"""),"cd")</f>
        <v>cd</v>
      </c>
      <c r="D684" s="9" t="str">
        <f>IFERROR(__xludf.DUMMYFUNCTION("""COMPUTED_VALUE"""),"..")</f>
        <v>..</v>
      </c>
      <c r="E684" s="9" t="str">
        <f>IFERROR(__xludf.DUMMYFUNCTION("IF(C684=""cd"",IF(D684=""/"",""/"",IF(D684="".."",JOIN(""."", ARRAY_CONSTRAIN(SPLIT(E683,"".""), 1, COLUMNS(SPLIT(E683,"".""))-1)), E683&amp;"".""&amp;D684)),E683)"),"/.bhtvbj.tbdsml.nqsq.qcz.rdzsz.czvcf.jstzjf")</f>
        <v>/.bhtvbj.tbdsml.nqsq.qcz.rdzsz.czvcf.jstzjf</v>
      </c>
      <c r="F684" s="9">
        <f t="shared" si="1"/>
        <v>0</v>
      </c>
      <c r="H684" s="9"/>
      <c r="I684" s="10"/>
      <c r="J684" s="10"/>
    </row>
    <row r="685">
      <c r="A685" s="7" t="s">
        <v>418</v>
      </c>
      <c r="B685" s="8" t="str">
        <f>IFERROR(__xludf.DUMMYFUNCTION("SPLIT(A685,"" "")"),"$")</f>
        <v>$</v>
      </c>
      <c r="C685" s="8" t="str">
        <f>IFERROR(__xludf.DUMMYFUNCTION("""COMPUTED_VALUE"""),"cd")</f>
        <v>cd</v>
      </c>
      <c r="D685" s="9" t="str">
        <f>IFERROR(__xludf.DUMMYFUNCTION("""COMPUTED_VALUE"""),"pdbdwmc")</f>
        <v>pdbdwmc</v>
      </c>
      <c r="E685" s="9" t="str">
        <f>IFERROR(__xludf.DUMMYFUNCTION("IF(C685=""cd"",IF(D685=""/"",""/"",IF(D685="".."",JOIN(""."", ARRAY_CONSTRAIN(SPLIT(E684,"".""), 1, COLUMNS(SPLIT(E684,"".""))-1)), E684&amp;"".""&amp;D685)),E684)"),"/.bhtvbj.tbdsml.nqsq.qcz.rdzsz.czvcf.jstzjf.pdbdwmc")</f>
        <v>/.bhtvbj.tbdsml.nqsq.qcz.rdzsz.czvcf.jstzjf.pdbdwmc</v>
      </c>
      <c r="F685" s="9">
        <f t="shared" si="1"/>
        <v>0</v>
      </c>
      <c r="H685" s="9"/>
      <c r="I685" s="10"/>
      <c r="J685" s="10"/>
    </row>
    <row r="686">
      <c r="A686" s="7" t="s">
        <v>9</v>
      </c>
      <c r="B686" s="8" t="str">
        <f>IFERROR(__xludf.DUMMYFUNCTION("SPLIT(A686,"" "")"),"$")</f>
        <v>$</v>
      </c>
      <c r="C686" s="8" t="str">
        <f>IFERROR(__xludf.DUMMYFUNCTION("""COMPUTED_VALUE"""),"ls")</f>
        <v>ls</v>
      </c>
      <c r="D686" s="9"/>
      <c r="E686" s="9" t="str">
        <f>IFERROR(__xludf.DUMMYFUNCTION("IF(C686=""cd"",IF(D686=""/"",""/"",IF(D686="".."",JOIN(""."", ARRAY_CONSTRAIN(SPLIT(E685,"".""), 1, COLUMNS(SPLIT(E685,"".""))-1)), E685&amp;"".""&amp;D686)),E685)"),"/.bhtvbj.tbdsml.nqsq.qcz.rdzsz.czvcf.jstzjf.pdbdwmc")</f>
        <v>/.bhtvbj.tbdsml.nqsq.qcz.rdzsz.czvcf.jstzjf.pdbdwmc</v>
      </c>
      <c r="F686" s="9">
        <f t="shared" si="1"/>
        <v>0</v>
      </c>
      <c r="H686" s="9"/>
      <c r="I686" s="10"/>
      <c r="J686" s="10"/>
    </row>
    <row r="687">
      <c r="A687" s="7" t="s">
        <v>14</v>
      </c>
      <c r="B687" s="8" t="str">
        <f>IFERROR(__xludf.DUMMYFUNCTION("SPLIT(A687,"" "")"),"dir")</f>
        <v>dir</v>
      </c>
      <c r="C687" s="8" t="str">
        <f>IFERROR(__xludf.DUMMYFUNCTION("""COMPUTED_VALUE"""),"nwqgchw")</f>
        <v>nwqgchw</v>
      </c>
      <c r="D687" s="9"/>
      <c r="E687" s="9" t="str">
        <f>IFERROR(__xludf.DUMMYFUNCTION("IF(C687=""cd"",IF(D687=""/"",""/"",IF(D687="".."",JOIN(""."", ARRAY_CONSTRAIN(SPLIT(E686,"".""), 1, COLUMNS(SPLIT(E686,"".""))-1)), E686&amp;"".""&amp;D687)),E686)"),"/.bhtvbj.tbdsml.nqsq.qcz.rdzsz.czvcf.jstzjf.pdbdwmc")</f>
        <v>/.bhtvbj.tbdsml.nqsq.qcz.rdzsz.czvcf.jstzjf.pdbdwmc</v>
      </c>
      <c r="F687" s="9">
        <f t="shared" si="1"/>
        <v>0</v>
      </c>
      <c r="H687" s="9"/>
      <c r="I687" s="10"/>
      <c r="J687" s="10"/>
    </row>
    <row r="688">
      <c r="A688" s="7" t="s">
        <v>419</v>
      </c>
      <c r="B688" s="8" t="str">
        <f>IFERROR(__xludf.DUMMYFUNCTION("SPLIT(A688,"" "")"),"dir")</f>
        <v>dir</v>
      </c>
      <c r="C688" s="8" t="str">
        <f>IFERROR(__xludf.DUMMYFUNCTION("""COMPUTED_VALUE"""),"sdmfntl")</f>
        <v>sdmfntl</v>
      </c>
      <c r="D688" s="9"/>
      <c r="E688" s="9" t="str">
        <f>IFERROR(__xludf.DUMMYFUNCTION("IF(C688=""cd"",IF(D688=""/"",""/"",IF(D688="".."",JOIN(""."", ARRAY_CONSTRAIN(SPLIT(E687,"".""), 1, COLUMNS(SPLIT(E687,"".""))-1)), E687&amp;"".""&amp;D688)),E687)"),"/.bhtvbj.tbdsml.nqsq.qcz.rdzsz.czvcf.jstzjf.pdbdwmc")</f>
        <v>/.bhtvbj.tbdsml.nqsq.qcz.rdzsz.czvcf.jstzjf.pdbdwmc</v>
      </c>
      <c r="F688" s="9">
        <f t="shared" si="1"/>
        <v>0</v>
      </c>
      <c r="H688" s="9"/>
      <c r="I688" s="10"/>
      <c r="J688" s="10"/>
    </row>
    <row r="689">
      <c r="A689" s="7" t="s">
        <v>420</v>
      </c>
      <c r="B689" s="8">
        <f>IFERROR(__xludf.DUMMYFUNCTION("SPLIT(A689,"" "")"),266823.0)</f>
        <v>266823</v>
      </c>
      <c r="C689" s="8" t="str">
        <f>IFERROR(__xludf.DUMMYFUNCTION("""COMPUTED_VALUE"""),"vqqcvgts.vrc")</f>
        <v>vqqcvgts.vrc</v>
      </c>
      <c r="D689" s="9"/>
      <c r="E689" s="9" t="str">
        <f>IFERROR(__xludf.DUMMYFUNCTION("IF(C689=""cd"",IF(D689=""/"",""/"",IF(D689="".."",JOIN(""."", ARRAY_CONSTRAIN(SPLIT(E688,"".""), 1, COLUMNS(SPLIT(E688,"".""))-1)), E688&amp;"".""&amp;D689)),E688)"),"/.bhtvbj.tbdsml.nqsq.qcz.rdzsz.czvcf.jstzjf.pdbdwmc")</f>
        <v>/.bhtvbj.tbdsml.nqsq.qcz.rdzsz.czvcf.jstzjf.pdbdwmc</v>
      </c>
      <c r="F689" s="9">
        <f t="shared" si="1"/>
        <v>266823</v>
      </c>
      <c r="H689" s="9"/>
      <c r="I689" s="10"/>
      <c r="J689" s="10"/>
    </row>
    <row r="690">
      <c r="A690" s="7" t="s">
        <v>133</v>
      </c>
      <c r="B690" s="8" t="str">
        <f>IFERROR(__xludf.DUMMYFUNCTION("SPLIT(A690,"" "")"),"$")</f>
        <v>$</v>
      </c>
      <c r="C690" s="8" t="str">
        <f>IFERROR(__xludf.DUMMYFUNCTION("""COMPUTED_VALUE"""),"cd")</f>
        <v>cd</v>
      </c>
      <c r="D690" s="9" t="str">
        <f>IFERROR(__xludf.DUMMYFUNCTION("""COMPUTED_VALUE"""),"nwqgchw")</f>
        <v>nwqgchw</v>
      </c>
      <c r="E690" s="9" t="str">
        <f>IFERROR(__xludf.DUMMYFUNCTION("IF(C690=""cd"",IF(D690=""/"",""/"",IF(D690="".."",JOIN(""."", ARRAY_CONSTRAIN(SPLIT(E689,"".""), 1, COLUMNS(SPLIT(E689,"".""))-1)), E689&amp;"".""&amp;D690)),E689)"),"/.bhtvbj.tbdsml.nqsq.qcz.rdzsz.czvcf.jstzjf.pdbdwmc.nwqgchw")</f>
        <v>/.bhtvbj.tbdsml.nqsq.qcz.rdzsz.czvcf.jstzjf.pdbdwmc.nwqgchw</v>
      </c>
      <c r="F690" s="9">
        <f t="shared" si="1"/>
        <v>0</v>
      </c>
      <c r="H690" s="9"/>
      <c r="I690" s="10"/>
      <c r="J690" s="10"/>
    </row>
    <row r="691">
      <c r="A691" s="7" t="s">
        <v>9</v>
      </c>
      <c r="B691" s="8" t="str">
        <f>IFERROR(__xludf.DUMMYFUNCTION("SPLIT(A691,"" "")"),"$")</f>
        <v>$</v>
      </c>
      <c r="C691" s="8" t="str">
        <f>IFERROR(__xludf.DUMMYFUNCTION("""COMPUTED_VALUE"""),"ls")</f>
        <v>ls</v>
      </c>
      <c r="D691" s="9"/>
      <c r="E691" s="9" t="str">
        <f>IFERROR(__xludf.DUMMYFUNCTION("IF(C691=""cd"",IF(D691=""/"",""/"",IF(D691="".."",JOIN(""."", ARRAY_CONSTRAIN(SPLIT(E690,"".""), 1, COLUMNS(SPLIT(E690,"".""))-1)), E690&amp;"".""&amp;D691)),E690)"),"/.bhtvbj.tbdsml.nqsq.qcz.rdzsz.czvcf.jstzjf.pdbdwmc.nwqgchw")</f>
        <v>/.bhtvbj.tbdsml.nqsq.qcz.rdzsz.czvcf.jstzjf.pdbdwmc.nwqgchw</v>
      </c>
      <c r="F691" s="9">
        <f t="shared" si="1"/>
        <v>0</v>
      </c>
      <c r="H691" s="9"/>
      <c r="I691" s="10"/>
      <c r="J691" s="10"/>
    </row>
    <row r="692">
      <c r="A692" s="7" t="s">
        <v>421</v>
      </c>
      <c r="B692" s="8" t="str">
        <f>IFERROR(__xludf.DUMMYFUNCTION("SPLIT(A692,"" "")"),"dir")</f>
        <v>dir</v>
      </c>
      <c r="C692" s="8" t="str">
        <f>IFERROR(__xludf.DUMMYFUNCTION("""COMPUTED_VALUE"""),"bnfhbvmr")</f>
        <v>bnfhbvmr</v>
      </c>
      <c r="D692" s="9"/>
      <c r="E692" s="9" t="str">
        <f>IFERROR(__xludf.DUMMYFUNCTION("IF(C692=""cd"",IF(D692=""/"",""/"",IF(D692="".."",JOIN(""."", ARRAY_CONSTRAIN(SPLIT(E691,"".""), 1, COLUMNS(SPLIT(E691,"".""))-1)), E691&amp;"".""&amp;D692)),E691)"),"/.bhtvbj.tbdsml.nqsq.qcz.rdzsz.czvcf.jstzjf.pdbdwmc.nwqgchw")</f>
        <v>/.bhtvbj.tbdsml.nqsq.qcz.rdzsz.czvcf.jstzjf.pdbdwmc.nwqgchw</v>
      </c>
      <c r="F692" s="9">
        <f t="shared" si="1"/>
        <v>0</v>
      </c>
      <c r="H692" s="9"/>
      <c r="I692" s="10"/>
      <c r="J692" s="10"/>
    </row>
    <row r="693">
      <c r="A693" s="7" t="s">
        <v>422</v>
      </c>
      <c r="B693" s="8" t="str">
        <f>IFERROR(__xludf.DUMMYFUNCTION("SPLIT(A693,"" "")"),"$")</f>
        <v>$</v>
      </c>
      <c r="C693" s="8" t="str">
        <f>IFERROR(__xludf.DUMMYFUNCTION("""COMPUTED_VALUE"""),"cd")</f>
        <v>cd</v>
      </c>
      <c r="D693" s="9" t="str">
        <f>IFERROR(__xludf.DUMMYFUNCTION("""COMPUTED_VALUE"""),"bnfhbvmr")</f>
        <v>bnfhbvmr</v>
      </c>
      <c r="E693" s="9" t="str">
        <f>IFERROR(__xludf.DUMMYFUNCTION("IF(C693=""cd"",IF(D693=""/"",""/"",IF(D693="".."",JOIN(""."", ARRAY_CONSTRAIN(SPLIT(E692,"".""), 1, COLUMNS(SPLIT(E692,"".""))-1)), E692&amp;"".""&amp;D693)),E692)"),"/.bhtvbj.tbdsml.nqsq.qcz.rdzsz.czvcf.jstzjf.pdbdwmc.nwqgchw.bnfhbvmr")</f>
        <v>/.bhtvbj.tbdsml.nqsq.qcz.rdzsz.czvcf.jstzjf.pdbdwmc.nwqgchw.bnfhbvmr</v>
      </c>
      <c r="F693" s="9">
        <f t="shared" si="1"/>
        <v>0</v>
      </c>
      <c r="H693" s="9"/>
      <c r="I693" s="10"/>
      <c r="J693" s="10"/>
    </row>
    <row r="694">
      <c r="A694" s="7" t="s">
        <v>9</v>
      </c>
      <c r="B694" s="8" t="str">
        <f>IFERROR(__xludf.DUMMYFUNCTION("SPLIT(A694,"" "")"),"$")</f>
        <v>$</v>
      </c>
      <c r="C694" s="8" t="str">
        <f>IFERROR(__xludf.DUMMYFUNCTION("""COMPUTED_VALUE"""),"ls")</f>
        <v>ls</v>
      </c>
      <c r="D694" s="9"/>
      <c r="E694" s="9" t="str">
        <f>IFERROR(__xludf.DUMMYFUNCTION("IF(C694=""cd"",IF(D694=""/"",""/"",IF(D694="".."",JOIN(""."", ARRAY_CONSTRAIN(SPLIT(E693,"".""), 1, COLUMNS(SPLIT(E693,"".""))-1)), E693&amp;"".""&amp;D694)),E693)"),"/.bhtvbj.tbdsml.nqsq.qcz.rdzsz.czvcf.jstzjf.pdbdwmc.nwqgchw.bnfhbvmr")</f>
        <v>/.bhtvbj.tbdsml.nqsq.qcz.rdzsz.czvcf.jstzjf.pdbdwmc.nwqgchw.bnfhbvmr</v>
      </c>
      <c r="F694" s="9">
        <f t="shared" si="1"/>
        <v>0</v>
      </c>
      <c r="H694" s="9"/>
      <c r="I694" s="10"/>
      <c r="J694" s="10"/>
    </row>
    <row r="695">
      <c r="A695" s="7" t="s">
        <v>423</v>
      </c>
      <c r="B695" s="8">
        <f>IFERROR(__xludf.DUMMYFUNCTION("SPLIT(A695,"" "")"),62602.0)</f>
        <v>62602</v>
      </c>
      <c r="C695" s="8" t="str">
        <f>IFERROR(__xludf.DUMMYFUNCTION("""COMPUTED_VALUE"""),"lrmmtjmv")</f>
        <v>lrmmtjmv</v>
      </c>
      <c r="D695" s="9"/>
      <c r="E695" s="9" t="str">
        <f>IFERROR(__xludf.DUMMYFUNCTION("IF(C695=""cd"",IF(D695=""/"",""/"",IF(D695="".."",JOIN(""."", ARRAY_CONSTRAIN(SPLIT(E694,"".""), 1, COLUMNS(SPLIT(E694,"".""))-1)), E694&amp;"".""&amp;D695)),E694)"),"/.bhtvbj.tbdsml.nqsq.qcz.rdzsz.czvcf.jstzjf.pdbdwmc.nwqgchw.bnfhbvmr")</f>
        <v>/.bhtvbj.tbdsml.nqsq.qcz.rdzsz.czvcf.jstzjf.pdbdwmc.nwqgchw.bnfhbvmr</v>
      </c>
      <c r="F695" s="9">
        <f t="shared" si="1"/>
        <v>62602</v>
      </c>
      <c r="H695" s="9"/>
      <c r="I695" s="10"/>
      <c r="J695" s="10"/>
    </row>
    <row r="696">
      <c r="A696" s="7" t="s">
        <v>26</v>
      </c>
      <c r="B696" s="8" t="str">
        <f>IFERROR(__xludf.DUMMYFUNCTION("SPLIT(A696,"" "")"),"$")</f>
        <v>$</v>
      </c>
      <c r="C696" s="8" t="str">
        <f>IFERROR(__xludf.DUMMYFUNCTION("""COMPUTED_VALUE"""),"cd")</f>
        <v>cd</v>
      </c>
      <c r="D696" s="9" t="str">
        <f>IFERROR(__xludf.DUMMYFUNCTION("""COMPUTED_VALUE"""),"..")</f>
        <v>..</v>
      </c>
      <c r="E696" s="9" t="str">
        <f>IFERROR(__xludf.DUMMYFUNCTION("IF(C696=""cd"",IF(D696=""/"",""/"",IF(D696="".."",JOIN(""."", ARRAY_CONSTRAIN(SPLIT(E695,"".""), 1, COLUMNS(SPLIT(E695,"".""))-1)), E695&amp;"".""&amp;D696)),E695)"),"/.bhtvbj.tbdsml.nqsq.qcz.rdzsz.czvcf.jstzjf.pdbdwmc.nwqgchw")</f>
        <v>/.bhtvbj.tbdsml.nqsq.qcz.rdzsz.czvcf.jstzjf.pdbdwmc.nwqgchw</v>
      </c>
      <c r="F696" s="9">
        <f t="shared" si="1"/>
        <v>0</v>
      </c>
      <c r="H696" s="9"/>
      <c r="I696" s="10"/>
      <c r="J696" s="10"/>
    </row>
    <row r="697">
      <c r="A697" s="7" t="s">
        <v>26</v>
      </c>
      <c r="B697" s="8" t="str">
        <f>IFERROR(__xludf.DUMMYFUNCTION("SPLIT(A697,"" "")"),"$")</f>
        <v>$</v>
      </c>
      <c r="C697" s="8" t="str">
        <f>IFERROR(__xludf.DUMMYFUNCTION("""COMPUTED_VALUE"""),"cd")</f>
        <v>cd</v>
      </c>
      <c r="D697" s="9" t="str">
        <f>IFERROR(__xludf.DUMMYFUNCTION("""COMPUTED_VALUE"""),"..")</f>
        <v>..</v>
      </c>
      <c r="E697" s="9" t="str">
        <f>IFERROR(__xludf.DUMMYFUNCTION("IF(C697=""cd"",IF(D697=""/"",""/"",IF(D697="".."",JOIN(""."", ARRAY_CONSTRAIN(SPLIT(E696,"".""), 1, COLUMNS(SPLIT(E696,"".""))-1)), E696&amp;"".""&amp;D697)),E696)"),"/.bhtvbj.tbdsml.nqsq.qcz.rdzsz.czvcf.jstzjf.pdbdwmc")</f>
        <v>/.bhtvbj.tbdsml.nqsq.qcz.rdzsz.czvcf.jstzjf.pdbdwmc</v>
      </c>
      <c r="F697" s="9">
        <f t="shared" si="1"/>
        <v>0</v>
      </c>
      <c r="H697" s="9"/>
      <c r="I697" s="10"/>
      <c r="J697" s="10"/>
    </row>
    <row r="698">
      <c r="A698" s="7" t="s">
        <v>424</v>
      </c>
      <c r="B698" s="8" t="str">
        <f>IFERROR(__xludf.DUMMYFUNCTION("SPLIT(A698,"" "")"),"$")</f>
        <v>$</v>
      </c>
      <c r="C698" s="8" t="str">
        <f>IFERROR(__xludf.DUMMYFUNCTION("""COMPUTED_VALUE"""),"cd")</f>
        <v>cd</v>
      </c>
      <c r="D698" s="9" t="str">
        <f>IFERROR(__xludf.DUMMYFUNCTION("""COMPUTED_VALUE"""),"sdmfntl")</f>
        <v>sdmfntl</v>
      </c>
      <c r="E698" s="9" t="str">
        <f>IFERROR(__xludf.DUMMYFUNCTION("IF(C698=""cd"",IF(D698=""/"",""/"",IF(D698="".."",JOIN(""."", ARRAY_CONSTRAIN(SPLIT(E697,"".""), 1, COLUMNS(SPLIT(E697,"".""))-1)), E697&amp;"".""&amp;D698)),E697)"),"/.bhtvbj.tbdsml.nqsq.qcz.rdzsz.czvcf.jstzjf.pdbdwmc.sdmfntl")</f>
        <v>/.bhtvbj.tbdsml.nqsq.qcz.rdzsz.czvcf.jstzjf.pdbdwmc.sdmfntl</v>
      </c>
      <c r="F698" s="9">
        <f t="shared" si="1"/>
        <v>0</v>
      </c>
      <c r="H698" s="9"/>
      <c r="I698" s="10"/>
      <c r="J698" s="10"/>
    </row>
    <row r="699">
      <c r="A699" s="7" t="s">
        <v>9</v>
      </c>
      <c r="B699" s="8" t="str">
        <f>IFERROR(__xludf.DUMMYFUNCTION("SPLIT(A699,"" "")"),"$")</f>
        <v>$</v>
      </c>
      <c r="C699" s="8" t="str">
        <f>IFERROR(__xludf.DUMMYFUNCTION("""COMPUTED_VALUE"""),"ls")</f>
        <v>ls</v>
      </c>
      <c r="D699" s="9"/>
      <c r="E699" s="9" t="str">
        <f>IFERROR(__xludf.DUMMYFUNCTION("IF(C699=""cd"",IF(D699=""/"",""/"",IF(D699="".."",JOIN(""."", ARRAY_CONSTRAIN(SPLIT(E698,"".""), 1, COLUMNS(SPLIT(E698,"".""))-1)), E698&amp;"".""&amp;D699)),E698)"),"/.bhtvbj.tbdsml.nqsq.qcz.rdzsz.czvcf.jstzjf.pdbdwmc.sdmfntl")</f>
        <v>/.bhtvbj.tbdsml.nqsq.qcz.rdzsz.czvcf.jstzjf.pdbdwmc.sdmfntl</v>
      </c>
      <c r="F699" s="9">
        <f t="shared" si="1"/>
        <v>0</v>
      </c>
      <c r="H699" s="9"/>
      <c r="I699" s="10"/>
      <c r="J699" s="10"/>
    </row>
    <row r="700">
      <c r="A700" s="7" t="s">
        <v>425</v>
      </c>
      <c r="B700" s="8">
        <f>IFERROR(__xludf.DUMMYFUNCTION("SPLIT(A700,"" "")"),93365.0)</f>
        <v>93365</v>
      </c>
      <c r="C700" s="8" t="str">
        <f>IFERROR(__xludf.DUMMYFUNCTION("""COMPUTED_VALUE"""),"njfgsgm.jtv")</f>
        <v>njfgsgm.jtv</v>
      </c>
      <c r="D700" s="9"/>
      <c r="E700" s="9" t="str">
        <f>IFERROR(__xludf.DUMMYFUNCTION("IF(C700=""cd"",IF(D700=""/"",""/"",IF(D700="".."",JOIN(""."", ARRAY_CONSTRAIN(SPLIT(E699,"".""), 1, COLUMNS(SPLIT(E699,"".""))-1)), E699&amp;"".""&amp;D700)),E699)"),"/.bhtvbj.tbdsml.nqsq.qcz.rdzsz.czvcf.jstzjf.pdbdwmc.sdmfntl")</f>
        <v>/.bhtvbj.tbdsml.nqsq.qcz.rdzsz.czvcf.jstzjf.pdbdwmc.sdmfntl</v>
      </c>
      <c r="F700" s="9">
        <f t="shared" si="1"/>
        <v>93365</v>
      </c>
      <c r="H700" s="9"/>
      <c r="I700" s="10"/>
      <c r="J700" s="10"/>
    </row>
    <row r="701">
      <c r="A701" s="7" t="s">
        <v>26</v>
      </c>
      <c r="B701" s="8" t="str">
        <f>IFERROR(__xludf.DUMMYFUNCTION("SPLIT(A701,"" "")"),"$")</f>
        <v>$</v>
      </c>
      <c r="C701" s="8" t="str">
        <f>IFERROR(__xludf.DUMMYFUNCTION("""COMPUTED_VALUE"""),"cd")</f>
        <v>cd</v>
      </c>
      <c r="D701" s="9" t="str">
        <f>IFERROR(__xludf.DUMMYFUNCTION("""COMPUTED_VALUE"""),"..")</f>
        <v>..</v>
      </c>
      <c r="E701" s="9" t="str">
        <f>IFERROR(__xludf.DUMMYFUNCTION("IF(C701=""cd"",IF(D701=""/"",""/"",IF(D701="".."",JOIN(""."", ARRAY_CONSTRAIN(SPLIT(E700,"".""), 1, COLUMNS(SPLIT(E700,"".""))-1)), E700&amp;"".""&amp;D701)),E700)"),"/.bhtvbj.tbdsml.nqsq.qcz.rdzsz.czvcf.jstzjf.pdbdwmc")</f>
        <v>/.bhtvbj.tbdsml.nqsq.qcz.rdzsz.czvcf.jstzjf.pdbdwmc</v>
      </c>
      <c r="F701" s="9">
        <f t="shared" si="1"/>
        <v>0</v>
      </c>
      <c r="H701" s="9"/>
      <c r="I701" s="10"/>
      <c r="J701" s="10"/>
    </row>
    <row r="702">
      <c r="A702" s="7" t="s">
        <v>26</v>
      </c>
      <c r="B702" s="8" t="str">
        <f>IFERROR(__xludf.DUMMYFUNCTION("SPLIT(A702,"" "")"),"$")</f>
        <v>$</v>
      </c>
      <c r="C702" s="8" t="str">
        <f>IFERROR(__xludf.DUMMYFUNCTION("""COMPUTED_VALUE"""),"cd")</f>
        <v>cd</v>
      </c>
      <c r="D702" s="9" t="str">
        <f>IFERROR(__xludf.DUMMYFUNCTION("""COMPUTED_VALUE"""),"..")</f>
        <v>..</v>
      </c>
      <c r="E702" s="9" t="str">
        <f>IFERROR(__xludf.DUMMYFUNCTION("IF(C702=""cd"",IF(D702=""/"",""/"",IF(D702="".."",JOIN(""."", ARRAY_CONSTRAIN(SPLIT(E701,"".""), 1, COLUMNS(SPLIT(E701,"".""))-1)), E701&amp;"".""&amp;D702)),E701)"),"/.bhtvbj.tbdsml.nqsq.qcz.rdzsz.czvcf.jstzjf")</f>
        <v>/.bhtvbj.tbdsml.nqsq.qcz.rdzsz.czvcf.jstzjf</v>
      </c>
      <c r="F702" s="9">
        <f t="shared" si="1"/>
        <v>0</v>
      </c>
      <c r="H702" s="9"/>
      <c r="I702" s="10"/>
      <c r="J702" s="10"/>
    </row>
    <row r="703">
      <c r="A703" s="7" t="s">
        <v>26</v>
      </c>
      <c r="B703" s="8" t="str">
        <f>IFERROR(__xludf.DUMMYFUNCTION("SPLIT(A703,"" "")"),"$")</f>
        <v>$</v>
      </c>
      <c r="C703" s="8" t="str">
        <f>IFERROR(__xludf.DUMMYFUNCTION("""COMPUTED_VALUE"""),"cd")</f>
        <v>cd</v>
      </c>
      <c r="D703" s="9" t="str">
        <f>IFERROR(__xludf.DUMMYFUNCTION("""COMPUTED_VALUE"""),"..")</f>
        <v>..</v>
      </c>
      <c r="E703" s="9" t="str">
        <f>IFERROR(__xludf.DUMMYFUNCTION("IF(C703=""cd"",IF(D703=""/"",""/"",IF(D703="".."",JOIN(""."", ARRAY_CONSTRAIN(SPLIT(E702,"".""), 1, COLUMNS(SPLIT(E702,"".""))-1)), E702&amp;"".""&amp;D703)),E702)"),"/.bhtvbj.tbdsml.nqsq.qcz.rdzsz.czvcf")</f>
        <v>/.bhtvbj.tbdsml.nqsq.qcz.rdzsz.czvcf</v>
      </c>
      <c r="F703" s="9">
        <f t="shared" si="1"/>
        <v>0</v>
      </c>
      <c r="H703" s="9"/>
      <c r="I703" s="10"/>
      <c r="J703" s="10"/>
    </row>
    <row r="704">
      <c r="A704" s="7" t="s">
        <v>426</v>
      </c>
      <c r="B704" s="8" t="str">
        <f>IFERROR(__xludf.DUMMYFUNCTION("SPLIT(A704,"" "")"),"$")</f>
        <v>$</v>
      </c>
      <c r="C704" s="8" t="str">
        <f>IFERROR(__xludf.DUMMYFUNCTION("""COMPUTED_VALUE"""),"cd")</f>
        <v>cd</v>
      </c>
      <c r="D704" s="9" t="str">
        <f>IFERROR(__xludf.DUMMYFUNCTION("""COMPUTED_VALUE"""),"wczwphjh")</f>
        <v>wczwphjh</v>
      </c>
      <c r="E704" s="9" t="str">
        <f>IFERROR(__xludf.DUMMYFUNCTION("IF(C704=""cd"",IF(D704=""/"",""/"",IF(D704="".."",JOIN(""."", ARRAY_CONSTRAIN(SPLIT(E703,"".""), 1, COLUMNS(SPLIT(E703,"".""))-1)), E703&amp;"".""&amp;D704)),E703)"),"/.bhtvbj.tbdsml.nqsq.qcz.rdzsz.czvcf.wczwphjh")</f>
        <v>/.bhtvbj.tbdsml.nqsq.qcz.rdzsz.czvcf.wczwphjh</v>
      </c>
      <c r="F704" s="9">
        <f t="shared" si="1"/>
        <v>0</v>
      </c>
      <c r="H704" s="9"/>
      <c r="I704" s="10"/>
      <c r="J704" s="10"/>
    </row>
    <row r="705">
      <c r="A705" s="7" t="s">
        <v>9</v>
      </c>
      <c r="B705" s="8" t="str">
        <f>IFERROR(__xludf.DUMMYFUNCTION("SPLIT(A705,"" "")"),"$")</f>
        <v>$</v>
      </c>
      <c r="C705" s="8" t="str">
        <f>IFERROR(__xludf.DUMMYFUNCTION("""COMPUTED_VALUE"""),"ls")</f>
        <v>ls</v>
      </c>
      <c r="D705" s="9"/>
      <c r="E705" s="9" t="str">
        <f>IFERROR(__xludf.DUMMYFUNCTION("IF(C705=""cd"",IF(D705=""/"",""/"",IF(D705="".."",JOIN(""."", ARRAY_CONSTRAIN(SPLIT(E704,"".""), 1, COLUMNS(SPLIT(E704,"".""))-1)), E704&amp;"".""&amp;D705)),E704)"),"/.bhtvbj.tbdsml.nqsq.qcz.rdzsz.czvcf.wczwphjh")</f>
        <v>/.bhtvbj.tbdsml.nqsq.qcz.rdzsz.czvcf.wczwphjh</v>
      </c>
      <c r="F705" s="9">
        <f t="shared" si="1"/>
        <v>0</v>
      </c>
      <c r="H705" s="9"/>
      <c r="I705" s="10"/>
      <c r="J705" s="10"/>
    </row>
    <row r="706">
      <c r="A706" s="7" t="s">
        <v>427</v>
      </c>
      <c r="B706" s="8">
        <f>IFERROR(__xludf.DUMMYFUNCTION("SPLIT(A706,"" "")"),164840.0)</f>
        <v>164840</v>
      </c>
      <c r="C706" s="8" t="str">
        <f>IFERROR(__xludf.DUMMYFUNCTION("""COMPUTED_VALUE"""),"lcpgtrc.dqm")</f>
        <v>lcpgtrc.dqm</v>
      </c>
      <c r="D706" s="9"/>
      <c r="E706" s="9" t="str">
        <f>IFERROR(__xludf.DUMMYFUNCTION("IF(C706=""cd"",IF(D706=""/"",""/"",IF(D706="".."",JOIN(""."", ARRAY_CONSTRAIN(SPLIT(E705,"".""), 1, COLUMNS(SPLIT(E705,"".""))-1)), E705&amp;"".""&amp;D706)),E705)"),"/.bhtvbj.tbdsml.nqsq.qcz.rdzsz.czvcf.wczwphjh")</f>
        <v>/.bhtvbj.tbdsml.nqsq.qcz.rdzsz.czvcf.wczwphjh</v>
      </c>
      <c r="F706" s="9">
        <f t="shared" si="1"/>
        <v>164840</v>
      </c>
      <c r="H706" s="9"/>
      <c r="I706" s="10"/>
      <c r="J706" s="10"/>
    </row>
    <row r="707">
      <c r="A707" s="7" t="s">
        <v>26</v>
      </c>
      <c r="B707" s="8" t="str">
        <f>IFERROR(__xludf.DUMMYFUNCTION("SPLIT(A707,"" "")"),"$")</f>
        <v>$</v>
      </c>
      <c r="C707" s="8" t="str">
        <f>IFERROR(__xludf.DUMMYFUNCTION("""COMPUTED_VALUE"""),"cd")</f>
        <v>cd</v>
      </c>
      <c r="D707" s="9" t="str">
        <f>IFERROR(__xludf.DUMMYFUNCTION("""COMPUTED_VALUE"""),"..")</f>
        <v>..</v>
      </c>
      <c r="E707" s="9" t="str">
        <f>IFERROR(__xludf.DUMMYFUNCTION("IF(C707=""cd"",IF(D707=""/"",""/"",IF(D707="".."",JOIN(""."", ARRAY_CONSTRAIN(SPLIT(E706,"".""), 1, COLUMNS(SPLIT(E706,"".""))-1)), E706&amp;"".""&amp;D707)),E706)"),"/.bhtvbj.tbdsml.nqsq.qcz.rdzsz.czvcf")</f>
        <v>/.bhtvbj.tbdsml.nqsq.qcz.rdzsz.czvcf</v>
      </c>
      <c r="F707" s="9">
        <f t="shared" si="1"/>
        <v>0</v>
      </c>
      <c r="H707" s="9"/>
      <c r="I707" s="10"/>
      <c r="J707" s="10"/>
    </row>
    <row r="708">
      <c r="A708" s="7" t="s">
        <v>26</v>
      </c>
      <c r="B708" s="8" t="str">
        <f>IFERROR(__xludf.DUMMYFUNCTION("SPLIT(A708,"" "")"),"$")</f>
        <v>$</v>
      </c>
      <c r="C708" s="8" t="str">
        <f>IFERROR(__xludf.DUMMYFUNCTION("""COMPUTED_VALUE"""),"cd")</f>
        <v>cd</v>
      </c>
      <c r="D708" s="9" t="str">
        <f>IFERROR(__xludf.DUMMYFUNCTION("""COMPUTED_VALUE"""),"..")</f>
        <v>..</v>
      </c>
      <c r="E708" s="9" t="str">
        <f>IFERROR(__xludf.DUMMYFUNCTION("IF(C708=""cd"",IF(D708=""/"",""/"",IF(D708="".."",JOIN(""."", ARRAY_CONSTRAIN(SPLIT(E707,"".""), 1, COLUMNS(SPLIT(E707,"".""))-1)), E707&amp;"".""&amp;D708)),E707)"),"/.bhtvbj.tbdsml.nqsq.qcz.rdzsz")</f>
        <v>/.bhtvbj.tbdsml.nqsq.qcz.rdzsz</v>
      </c>
      <c r="F708" s="9">
        <f t="shared" si="1"/>
        <v>0</v>
      </c>
      <c r="H708" s="9"/>
      <c r="I708" s="10"/>
      <c r="J708" s="10"/>
    </row>
    <row r="709">
      <c r="A709" s="7" t="s">
        <v>428</v>
      </c>
      <c r="B709" s="8" t="str">
        <f>IFERROR(__xludf.DUMMYFUNCTION("SPLIT(A709,"" "")"),"$")</f>
        <v>$</v>
      </c>
      <c r="C709" s="8" t="str">
        <f>IFERROR(__xludf.DUMMYFUNCTION("""COMPUTED_VALUE"""),"cd")</f>
        <v>cd</v>
      </c>
      <c r="D709" s="9" t="str">
        <f>IFERROR(__xludf.DUMMYFUNCTION("""COMPUTED_VALUE"""),"fmgmgmp")</f>
        <v>fmgmgmp</v>
      </c>
      <c r="E709" s="9" t="str">
        <f>IFERROR(__xludf.DUMMYFUNCTION("IF(C709=""cd"",IF(D709=""/"",""/"",IF(D709="".."",JOIN(""."", ARRAY_CONSTRAIN(SPLIT(E708,"".""), 1, COLUMNS(SPLIT(E708,"".""))-1)), E708&amp;"".""&amp;D709)),E708)"),"/.bhtvbj.tbdsml.nqsq.qcz.rdzsz.fmgmgmp")</f>
        <v>/.bhtvbj.tbdsml.nqsq.qcz.rdzsz.fmgmgmp</v>
      </c>
      <c r="F709" s="9">
        <f t="shared" si="1"/>
        <v>0</v>
      </c>
      <c r="H709" s="9"/>
      <c r="I709" s="10"/>
      <c r="J709" s="10"/>
    </row>
    <row r="710">
      <c r="A710" s="7" t="s">
        <v>9</v>
      </c>
      <c r="B710" s="8" t="str">
        <f>IFERROR(__xludf.DUMMYFUNCTION("SPLIT(A710,"" "")"),"$")</f>
        <v>$</v>
      </c>
      <c r="C710" s="8" t="str">
        <f>IFERROR(__xludf.DUMMYFUNCTION("""COMPUTED_VALUE"""),"ls")</f>
        <v>ls</v>
      </c>
      <c r="D710" s="9"/>
      <c r="E710" s="9" t="str">
        <f>IFERROR(__xludf.DUMMYFUNCTION("IF(C710=""cd"",IF(D710=""/"",""/"",IF(D710="".."",JOIN(""."", ARRAY_CONSTRAIN(SPLIT(E709,"".""), 1, COLUMNS(SPLIT(E709,"".""))-1)), E709&amp;"".""&amp;D710)),E709)"),"/.bhtvbj.tbdsml.nqsq.qcz.rdzsz.fmgmgmp")</f>
        <v>/.bhtvbj.tbdsml.nqsq.qcz.rdzsz.fmgmgmp</v>
      </c>
      <c r="F710" s="9">
        <f t="shared" si="1"/>
        <v>0</v>
      </c>
      <c r="H710" s="9"/>
      <c r="I710" s="10"/>
      <c r="J710" s="10"/>
    </row>
    <row r="711">
      <c r="A711" s="7" t="s">
        <v>429</v>
      </c>
      <c r="B711" s="8">
        <f>IFERROR(__xludf.DUMMYFUNCTION("SPLIT(A711,"" "")"),292610.0)</f>
        <v>292610</v>
      </c>
      <c r="C711" s="8" t="str">
        <f>IFERROR(__xludf.DUMMYFUNCTION("""COMPUTED_VALUE"""),"jglzqc.mss")</f>
        <v>jglzqc.mss</v>
      </c>
      <c r="D711" s="9"/>
      <c r="E711" s="9" t="str">
        <f>IFERROR(__xludf.DUMMYFUNCTION("IF(C711=""cd"",IF(D711=""/"",""/"",IF(D711="".."",JOIN(""."", ARRAY_CONSTRAIN(SPLIT(E710,"".""), 1, COLUMNS(SPLIT(E710,"".""))-1)), E710&amp;"".""&amp;D711)),E710)"),"/.bhtvbj.tbdsml.nqsq.qcz.rdzsz.fmgmgmp")</f>
        <v>/.bhtvbj.tbdsml.nqsq.qcz.rdzsz.fmgmgmp</v>
      </c>
      <c r="F711" s="9">
        <f t="shared" si="1"/>
        <v>292610</v>
      </c>
      <c r="H711" s="9"/>
      <c r="I711" s="10"/>
      <c r="J711" s="10"/>
    </row>
    <row r="712">
      <c r="A712" s="7" t="s">
        <v>129</v>
      </c>
      <c r="B712" s="8" t="str">
        <f>IFERROR(__xludf.DUMMYFUNCTION("SPLIT(A712,"" "")"),"dir")</f>
        <v>dir</v>
      </c>
      <c r="C712" s="8" t="str">
        <f>IFERROR(__xludf.DUMMYFUNCTION("""COMPUTED_VALUE"""),"rdzsz")</f>
        <v>rdzsz</v>
      </c>
      <c r="D712" s="9"/>
      <c r="E712" s="9" t="str">
        <f>IFERROR(__xludf.DUMMYFUNCTION("IF(C712=""cd"",IF(D712=""/"",""/"",IF(D712="".."",JOIN(""."", ARRAY_CONSTRAIN(SPLIT(E711,"".""), 1, COLUMNS(SPLIT(E711,"".""))-1)), E711&amp;"".""&amp;D712)),E711)"),"/.bhtvbj.tbdsml.nqsq.qcz.rdzsz.fmgmgmp")</f>
        <v>/.bhtvbj.tbdsml.nqsq.qcz.rdzsz.fmgmgmp</v>
      </c>
      <c r="F712" s="9">
        <f t="shared" si="1"/>
        <v>0</v>
      </c>
      <c r="H712" s="9"/>
      <c r="I712" s="10"/>
      <c r="J712" s="10"/>
    </row>
    <row r="713">
      <c r="A713" s="7" t="s">
        <v>430</v>
      </c>
      <c r="B713" s="8" t="str">
        <f>IFERROR(__xludf.DUMMYFUNCTION("SPLIT(A713,"" "")"),"dir")</f>
        <v>dir</v>
      </c>
      <c r="C713" s="8" t="str">
        <f>IFERROR(__xludf.DUMMYFUNCTION("""COMPUTED_VALUE"""),"rrrjw")</f>
        <v>rrrjw</v>
      </c>
      <c r="D713" s="9"/>
      <c r="E713" s="9" t="str">
        <f>IFERROR(__xludf.DUMMYFUNCTION("IF(C713=""cd"",IF(D713=""/"",""/"",IF(D713="".."",JOIN(""."", ARRAY_CONSTRAIN(SPLIT(E712,"".""), 1, COLUMNS(SPLIT(E712,"".""))-1)), E712&amp;"".""&amp;D713)),E712)"),"/.bhtvbj.tbdsml.nqsq.qcz.rdzsz.fmgmgmp")</f>
        <v>/.bhtvbj.tbdsml.nqsq.qcz.rdzsz.fmgmgmp</v>
      </c>
      <c r="F713" s="9">
        <f t="shared" si="1"/>
        <v>0</v>
      </c>
      <c r="H713" s="9"/>
      <c r="I713" s="10"/>
      <c r="J713" s="10"/>
    </row>
    <row r="714">
      <c r="A714" s="7" t="s">
        <v>136</v>
      </c>
      <c r="B714" s="8" t="str">
        <f>IFERROR(__xludf.DUMMYFUNCTION("SPLIT(A714,"" "")"),"$")</f>
        <v>$</v>
      </c>
      <c r="C714" s="8" t="str">
        <f>IFERROR(__xludf.DUMMYFUNCTION("""COMPUTED_VALUE"""),"cd")</f>
        <v>cd</v>
      </c>
      <c r="D714" s="9" t="str">
        <f>IFERROR(__xludf.DUMMYFUNCTION("""COMPUTED_VALUE"""),"rdzsz")</f>
        <v>rdzsz</v>
      </c>
      <c r="E714" s="9" t="str">
        <f>IFERROR(__xludf.DUMMYFUNCTION("IF(C714=""cd"",IF(D714=""/"",""/"",IF(D714="".."",JOIN(""."", ARRAY_CONSTRAIN(SPLIT(E713,"".""), 1, COLUMNS(SPLIT(E713,"".""))-1)), E713&amp;"".""&amp;D714)),E713)"),"/.bhtvbj.tbdsml.nqsq.qcz.rdzsz.fmgmgmp.rdzsz")</f>
        <v>/.bhtvbj.tbdsml.nqsq.qcz.rdzsz.fmgmgmp.rdzsz</v>
      </c>
      <c r="F714" s="9">
        <f t="shared" si="1"/>
        <v>0</v>
      </c>
      <c r="H714" s="9"/>
      <c r="I714" s="10"/>
      <c r="J714" s="10"/>
    </row>
    <row r="715">
      <c r="A715" s="7" t="s">
        <v>9</v>
      </c>
      <c r="B715" s="8" t="str">
        <f>IFERROR(__xludf.DUMMYFUNCTION("SPLIT(A715,"" "")"),"$")</f>
        <v>$</v>
      </c>
      <c r="C715" s="8" t="str">
        <f>IFERROR(__xludf.DUMMYFUNCTION("""COMPUTED_VALUE"""),"ls")</f>
        <v>ls</v>
      </c>
      <c r="D715" s="9"/>
      <c r="E715" s="9" t="str">
        <f>IFERROR(__xludf.DUMMYFUNCTION("IF(C715=""cd"",IF(D715=""/"",""/"",IF(D715="".."",JOIN(""."", ARRAY_CONSTRAIN(SPLIT(E714,"".""), 1, COLUMNS(SPLIT(E714,"".""))-1)), E714&amp;"".""&amp;D715)),E714)"),"/.bhtvbj.tbdsml.nqsq.qcz.rdzsz.fmgmgmp.rdzsz")</f>
        <v>/.bhtvbj.tbdsml.nqsq.qcz.rdzsz.fmgmgmp.rdzsz</v>
      </c>
      <c r="F715" s="9">
        <f t="shared" si="1"/>
        <v>0</v>
      </c>
      <c r="H715" s="9"/>
      <c r="I715" s="10"/>
      <c r="J715" s="10"/>
    </row>
    <row r="716">
      <c r="A716" s="7" t="s">
        <v>431</v>
      </c>
      <c r="B716" s="8">
        <f>IFERROR(__xludf.DUMMYFUNCTION("SPLIT(A716,"" "")"),295660.0)</f>
        <v>295660</v>
      </c>
      <c r="C716" s="8" t="str">
        <f>IFERROR(__xludf.DUMMYFUNCTION("""COMPUTED_VALUE"""),"lcpgtrc.dqm")</f>
        <v>lcpgtrc.dqm</v>
      </c>
      <c r="D716" s="9"/>
      <c r="E716" s="9" t="str">
        <f>IFERROR(__xludf.DUMMYFUNCTION("IF(C716=""cd"",IF(D716=""/"",""/"",IF(D716="".."",JOIN(""."", ARRAY_CONSTRAIN(SPLIT(E715,"".""), 1, COLUMNS(SPLIT(E715,"".""))-1)), E715&amp;"".""&amp;D716)),E715)"),"/.bhtvbj.tbdsml.nqsq.qcz.rdzsz.fmgmgmp.rdzsz")</f>
        <v>/.bhtvbj.tbdsml.nqsq.qcz.rdzsz.fmgmgmp.rdzsz</v>
      </c>
      <c r="F716" s="9">
        <f t="shared" si="1"/>
        <v>295660</v>
      </c>
      <c r="H716" s="9"/>
      <c r="I716" s="10"/>
      <c r="J716" s="10"/>
    </row>
    <row r="717">
      <c r="A717" s="7" t="s">
        <v>26</v>
      </c>
      <c r="B717" s="8" t="str">
        <f>IFERROR(__xludf.DUMMYFUNCTION("SPLIT(A717,"" "")"),"$")</f>
        <v>$</v>
      </c>
      <c r="C717" s="8" t="str">
        <f>IFERROR(__xludf.DUMMYFUNCTION("""COMPUTED_VALUE"""),"cd")</f>
        <v>cd</v>
      </c>
      <c r="D717" s="9" t="str">
        <f>IFERROR(__xludf.DUMMYFUNCTION("""COMPUTED_VALUE"""),"..")</f>
        <v>..</v>
      </c>
      <c r="E717" s="9" t="str">
        <f>IFERROR(__xludf.DUMMYFUNCTION("IF(C717=""cd"",IF(D717=""/"",""/"",IF(D717="".."",JOIN(""."", ARRAY_CONSTRAIN(SPLIT(E716,"".""), 1, COLUMNS(SPLIT(E716,"".""))-1)), E716&amp;"".""&amp;D717)),E716)"),"/.bhtvbj.tbdsml.nqsq.qcz.rdzsz.fmgmgmp")</f>
        <v>/.bhtvbj.tbdsml.nqsq.qcz.rdzsz.fmgmgmp</v>
      </c>
      <c r="F717" s="9">
        <f t="shared" si="1"/>
        <v>0</v>
      </c>
      <c r="H717" s="9"/>
      <c r="I717" s="10"/>
      <c r="J717" s="10"/>
    </row>
    <row r="718">
      <c r="A718" s="7" t="s">
        <v>432</v>
      </c>
      <c r="B718" s="8" t="str">
        <f>IFERROR(__xludf.DUMMYFUNCTION("SPLIT(A718,"" "")"),"$")</f>
        <v>$</v>
      </c>
      <c r="C718" s="8" t="str">
        <f>IFERROR(__xludf.DUMMYFUNCTION("""COMPUTED_VALUE"""),"cd")</f>
        <v>cd</v>
      </c>
      <c r="D718" s="9" t="str">
        <f>IFERROR(__xludf.DUMMYFUNCTION("""COMPUTED_VALUE"""),"rrrjw")</f>
        <v>rrrjw</v>
      </c>
      <c r="E718" s="9" t="str">
        <f>IFERROR(__xludf.DUMMYFUNCTION("IF(C718=""cd"",IF(D718=""/"",""/"",IF(D718="".."",JOIN(""."", ARRAY_CONSTRAIN(SPLIT(E717,"".""), 1, COLUMNS(SPLIT(E717,"".""))-1)), E717&amp;"".""&amp;D718)),E717)"),"/.bhtvbj.tbdsml.nqsq.qcz.rdzsz.fmgmgmp.rrrjw")</f>
        <v>/.bhtvbj.tbdsml.nqsq.qcz.rdzsz.fmgmgmp.rrrjw</v>
      </c>
      <c r="F718" s="9">
        <f t="shared" si="1"/>
        <v>0</v>
      </c>
      <c r="H718" s="9"/>
      <c r="I718" s="10"/>
      <c r="J718" s="10"/>
    </row>
    <row r="719">
      <c r="A719" s="7" t="s">
        <v>9</v>
      </c>
      <c r="B719" s="8" t="str">
        <f>IFERROR(__xludf.DUMMYFUNCTION("SPLIT(A719,"" "")"),"$")</f>
        <v>$</v>
      </c>
      <c r="C719" s="8" t="str">
        <f>IFERROR(__xludf.DUMMYFUNCTION("""COMPUTED_VALUE"""),"ls")</f>
        <v>ls</v>
      </c>
      <c r="D719" s="9"/>
      <c r="E719" s="9" t="str">
        <f>IFERROR(__xludf.DUMMYFUNCTION("IF(C719=""cd"",IF(D719=""/"",""/"",IF(D719="".."",JOIN(""."", ARRAY_CONSTRAIN(SPLIT(E718,"".""), 1, COLUMNS(SPLIT(E718,"".""))-1)), E718&amp;"".""&amp;D719)),E718)"),"/.bhtvbj.tbdsml.nqsq.qcz.rdzsz.fmgmgmp.rrrjw")</f>
        <v>/.bhtvbj.tbdsml.nqsq.qcz.rdzsz.fmgmgmp.rrrjw</v>
      </c>
      <c r="F719" s="9">
        <f t="shared" si="1"/>
        <v>0</v>
      </c>
      <c r="H719" s="9"/>
      <c r="I719" s="10"/>
      <c r="J719" s="10"/>
    </row>
    <row r="720">
      <c r="A720" s="7" t="s">
        <v>433</v>
      </c>
      <c r="B720" s="8" t="str">
        <f>IFERROR(__xludf.DUMMYFUNCTION("SPLIT(A720,"" "")"),"dir")</f>
        <v>dir</v>
      </c>
      <c r="C720" s="8" t="str">
        <f>IFERROR(__xludf.DUMMYFUNCTION("""COMPUTED_VALUE"""),"lsc")</f>
        <v>lsc</v>
      </c>
      <c r="D720" s="9"/>
      <c r="E720" s="9" t="str">
        <f>IFERROR(__xludf.DUMMYFUNCTION("IF(C720=""cd"",IF(D720=""/"",""/"",IF(D720="".."",JOIN(""."", ARRAY_CONSTRAIN(SPLIT(E719,"".""), 1, COLUMNS(SPLIT(E719,"".""))-1)), E719&amp;"".""&amp;D720)),E719)"),"/.bhtvbj.tbdsml.nqsq.qcz.rdzsz.fmgmgmp.rrrjw")</f>
        <v>/.bhtvbj.tbdsml.nqsq.qcz.rdzsz.fmgmgmp.rrrjw</v>
      </c>
      <c r="F720" s="9">
        <f t="shared" si="1"/>
        <v>0</v>
      </c>
      <c r="H720" s="9"/>
      <c r="I720" s="10"/>
      <c r="J720" s="10"/>
    </row>
    <row r="721">
      <c r="A721" s="7" t="s">
        <v>434</v>
      </c>
      <c r="B721" s="8" t="str">
        <f>IFERROR(__xludf.DUMMYFUNCTION("SPLIT(A721,"" "")"),"$")</f>
        <v>$</v>
      </c>
      <c r="C721" s="8" t="str">
        <f>IFERROR(__xludf.DUMMYFUNCTION("""COMPUTED_VALUE"""),"cd")</f>
        <v>cd</v>
      </c>
      <c r="D721" s="9" t="str">
        <f>IFERROR(__xludf.DUMMYFUNCTION("""COMPUTED_VALUE"""),"lsc")</f>
        <v>lsc</v>
      </c>
      <c r="E721" s="9" t="str">
        <f>IFERROR(__xludf.DUMMYFUNCTION("IF(C721=""cd"",IF(D721=""/"",""/"",IF(D721="".."",JOIN(""."", ARRAY_CONSTRAIN(SPLIT(E720,"".""), 1, COLUMNS(SPLIT(E720,"".""))-1)), E720&amp;"".""&amp;D721)),E720)"),"/.bhtvbj.tbdsml.nqsq.qcz.rdzsz.fmgmgmp.rrrjw.lsc")</f>
        <v>/.bhtvbj.tbdsml.nqsq.qcz.rdzsz.fmgmgmp.rrrjw.lsc</v>
      </c>
      <c r="F721" s="9">
        <f t="shared" si="1"/>
        <v>0</v>
      </c>
      <c r="H721" s="9"/>
      <c r="I721" s="10"/>
      <c r="J721" s="10"/>
    </row>
    <row r="722">
      <c r="A722" s="7" t="s">
        <v>9</v>
      </c>
      <c r="B722" s="8" t="str">
        <f>IFERROR(__xludf.DUMMYFUNCTION("SPLIT(A722,"" "")"),"$")</f>
        <v>$</v>
      </c>
      <c r="C722" s="8" t="str">
        <f>IFERROR(__xludf.DUMMYFUNCTION("""COMPUTED_VALUE"""),"ls")</f>
        <v>ls</v>
      </c>
      <c r="D722" s="9"/>
      <c r="E722" s="9" t="str">
        <f>IFERROR(__xludf.DUMMYFUNCTION("IF(C722=""cd"",IF(D722=""/"",""/"",IF(D722="".."",JOIN(""."", ARRAY_CONSTRAIN(SPLIT(E721,"".""), 1, COLUMNS(SPLIT(E721,"".""))-1)), E721&amp;"".""&amp;D722)),E721)"),"/.bhtvbj.tbdsml.nqsq.qcz.rdzsz.fmgmgmp.rrrjw.lsc")</f>
        <v>/.bhtvbj.tbdsml.nqsq.qcz.rdzsz.fmgmgmp.rrrjw.lsc</v>
      </c>
      <c r="F722" s="9">
        <f t="shared" si="1"/>
        <v>0</v>
      </c>
      <c r="H722" s="9"/>
      <c r="I722" s="10"/>
      <c r="J722" s="10"/>
    </row>
    <row r="723">
      <c r="A723" s="7" t="s">
        <v>435</v>
      </c>
      <c r="B723" s="8">
        <f>IFERROR(__xludf.DUMMYFUNCTION("SPLIT(A723,"" "")"),280045.0)</f>
        <v>280045</v>
      </c>
      <c r="C723" s="8" t="str">
        <f>IFERROR(__xludf.DUMMYFUNCTION("""COMPUTED_VALUE"""),"dljtrq.tll")</f>
        <v>dljtrq.tll</v>
      </c>
      <c r="D723" s="9"/>
      <c r="E723" s="9" t="str">
        <f>IFERROR(__xludf.DUMMYFUNCTION("IF(C723=""cd"",IF(D723=""/"",""/"",IF(D723="".."",JOIN(""."", ARRAY_CONSTRAIN(SPLIT(E722,"".""), 1, COLUMNS(SPLIT(E722,"".""))-1)), E722&amp;"".""&amp;D723)),E722)"),"/.bhtvbj.tbdsml.nqsq.qcz.rdzsz.fmgmgmp.rrrjw.lsc")</f>
        <v>/.bhtvbj.tbdsml.nqsq.qcz.rdzsz.fmgmgmp.rrrjw.lsc</v>
      </c>
      <c r="F723" s="9">
        <f t="shared" si="1"/>
        <v>280045</v>
      </c>
      <c r="H723" s="9"/>
      <c r="I723" s="10"/>
      <c r="J723" s="10"/>
    </row>
    <row r="724">
      <c r="A724" s="7" t="s">
        <v>14</v>
      </c>
      <c r="B724" s="8" t="str">
        <f>IFERROR(__xludf.DUMMYFUNCTION("SPLIT(A724,"" "")"),"dir")</f>
        <v>dir</v>
      </c>
      <c r="C724" s="8" t="str">
        <f>IFERROR(__xludf.DUMMYFUNCTION("""COMPUTED_VALUE"""),"nwqgchw")</f>
        <v>nwqgchw</v>
      </c>
      <c r="D724" s="9"/>
      <c r="E724" s="9" t="str">
        <f>IFERROR(__xludf.DUMMYFUNCTION("IF(C724=""cd"",IF(D724=""/"",""/"",IF(D724="".."",JOIN(""."", ARRAY_CONSTRAIN(SPLIT(E723,"".""), 1, COLUMNS(SPLIT(E723,"".""))-1)), E723&amp;"".""&amp;D724)),E723)"),"/.bhtvbj.tbdsml.nqsq.qcz.rdzsz.fmgmgmp.rrrjw.lsc")</f>
        <v>/.bhtvbj.tbdsml.nqsq.qcz.rdzsz.fmgmgmp.rrrjw.lsc</v>
      </c>
      <c r="F724" s="9">
        <f t="shared" si="1"/>
        <v>0</v>
      </c>
      <c r="H724" s="9"/>
      <c r="I724" s="10"/>
      <c r="J724" s="10"/>
    </row>
    <row r="725">
      <c r="A725" s="7" t="s">
        <v>133</v>
      </c>
      <c r="B725" s="8" t="str">
        <f>IFERROR(__xludf.DUMMYFUNCTION("SPLIT(A725,"" "")"),"$")</f>
        <v>$</v>
      </c>
      <c r="C725" s="8" t="str">
        <f>IFERROR(__xludf.DUMMYFUNCTION("""COMPUTED_VALUE"""),"cd")</f>
        <v>cd</v>
      </c>
      <c r="D725" s="9" t="str">
        <f>IFERROR(__xludf.DUMMYFUNCTION("""COMPUTED_VALUE"""),"nwqgchw")</f>
        <v>nwqgchw</v>
      </c>
      <c r="E725" s="9" t="str">
        <f>IFERROR(__xludf.DUMMYFUNCTION("IF(C725=""cd"",IF(D725=""/"",""/"",IF(D725="".."",JOIN(""."", ARRAY_CONSTRAIN(SPLIT(E724,"".""), 1, COLUMNS(SPLIT(E724,"".""))-1)), E724&amp;"".""&amp;D725)),E724)"),"/.bhtvbj.tbdsml.nqsq.qcz.rdzsz.fmgmgmp.rrrjw.lsc.nwqgchw")</f>
        <v>/.bhtvbj.tbdsml.nqsq.qcz.rdzsz.fmgmgmp.rrrjw.lsc.nwqgchw</v>
      </c>
      <c r="F725" s="9">
        <f t="shared" si="1"/>
        <v>0</v>
      </c>
      <c r="H725" s="9"/>
      <c r="I725" s="10"/>
      <c r="J725" s="10"/>
    </row>
    <row r="726">
      <c r="A726" s="7" t="s">
        <v>9</v>
      </c>
      <c r="B726" s="8" t="str">
        <f>IFERROR(__xludf.DUMMYFUNCTION("SPLIT(A726,"" "")"),"$")</f>
        <v>$</v>
      </c>
      <c r="C726" s="8" t="str">
        <f>IFERROR(__xludf.DUMMYFUNCTION("""COMPUTED_VALUE"""),"ls")</f>
        <v>ls</v>
      </c>
      <c r="D726" s="9"/>
      <c r="E726" s="9" t="str">
        <f>IFERROR(__xludf.DUMMYFUNCTION("IF(C726=""cd"",IF(D726=""/"",""/"",IF(D726="".."",JOIN(""."", ARRAY_CONSTRAIN(SPLIT(E725,"".""), 1, COLUMNS(SPLIT(E725,"".""))-1)), E725&amp;"".""&amp;D726)),E725)"),"/.bhtvbj.tbdsml.nqsq.qcz.rdzsz.fmgmgmp.rrrjw.lsc.nwqgchw")</f>
        <v>/.bhtvbj.tbdsml.nqsq.qcz.rdzsz.fmgmgmp.rrrjw.lsc.nwqgchw</v>
      </c>
      <c r="F726" s="9">
        <f t="shared" si="1"/>
        <v>0</v>
      </c>
      <c r="H726" s="9"/>
      <c r="I726" s="10"/>
      <c r="J726" s="10"/>
    </row>
    <row r="727">
      <c r="A727" s="7" t="s">
        <v>436</v>
      </c>
      <c r="B727" s="8">
        <f>IFERROR(__xludf.DUMMYFUNCTION("SPLIT(A727,"" "")"),162525.0)</f>
        <v>162525</v>
      </c>
      <c r="C727" s="8" t="str">
        <f>IFERROR(__xludf.DUMMYFUNCTION("""COMPUTED_VALUE"""),"lhfsc.lrh")</f>
        <v>lhfsc.lrh</v>
      </c>
      <c r="D727" s="9"/>
      <c r="E727" s="9" t="str">
        <f>IFERROR(__xludf.DUMMYFUNCTION("IF(C727=""cd"",IF(D727=""/"",""/"",IF(D727="".."",JOIN(""."", ARRAY_CONSTRAIN(SPLIT(E726,"".""), 1, COLUMNS(SPLIT(E726,"".""))-1)), E726&amp;"".""&amp;D727)),E726)"),"/.bhtvbj.tbdsml.nqsq.qcz.rdzsz.fmgmgmp.rrrjw.lsc.nwqgchw")</f>
        <v>/.bhtvbj.tbdsml.nqsq.qcz.rdzsz.fmgmgmp.rrrjw.lsc.nwqgchw</v>
      </c>
      <c r="F727" s="9">
        <f t="shared" si="1"/>
        <v>162525</v>
      </c>
      <c r="H727" s="9"/>
      <c r="I727" s="10"/>
      <c r="J727" s="10"/>
    </row>
    <row r="728">
      <c r="A728" s="7" t="s">
        <v>26</v>
      </c>
      <c r="B728" s="8" t="str">
        <f>IFERROR(__xludf.DUMMYFUNCTION("SPLIT(A728,"" "")"),"$")</f>
        <v>$</v>
      </c>
      <c r="C728" s="8" t="str">
        <f>IFERROR(__xludf.DUMMYFUNCTION("""COMPUTED_VALUE"""),"cd")</f>
        <v>cd</v>
      </c>
      <c r="D728" s="9" t="str">
        <f>IFERROR(__xludf.DUMMYFUNCTION("""COMPUTED_VALUE"""),"..")</f>
        <v>..</v>
      </c>
      <c r="E728" s="9" t="str">
        <f>IFERROR(__xludf.DUMMYFUNCTION("IF(C728=""cd"",IF(D728=""/"",""/"",IF(D728="".."",JOIN(""."", ARRAY_CONSTRAIN(SPLIT(E727,"".""), 1, COLUMNS(SPLIT(E727,"".""))-1)), E727&amp;"".""&amp;D728)),E727)"),"/.bhtvbj.tbdsml.nqsq.qcz.rdzsz.fmgmgmp.rrrjw.lsc")</f>
        <v>/.bhtvbj.tbdsml.nqsq.qcz.rdzsz.fmgmgmp.rrrjw.lsc</v>
      </c>
      <c r="F728" s="9">
        <f t="shared" si="1"/>
        <v>0</v>
      </c>
      <c r="H728" s="9"/>
      <c r="I728" s="10"/>
      <c r="J728" s="10"/>
    </row>
    <row r="729">
      <c r="A729" s="7" t="s">
        <v>26</v>
      </c>
      <c r="B729" s="8" t="str">
        <f>IFERROR(__xludf.DUMMYFUNCTION("SPLIT(A729,"" "")"),"$")</f>
        <v>$</v>
      </c>
      <c r="C729" s="8" t="str">
        <f>IFERROR(__xludf.DUMMYFUNCTION("""COMPUTED_VALUE"""),"cd")</f>
        <v>cd</v>
      </c>
      <c r="D729" s="9" t="str">
        <f>IFERROR(__xludf.DUMMYFUNCTION("""COMPUTED_VALUE"""),"..")</f>
        <v>..</v>
      </c>
      <c r="E729" s="9" t="str">
        <f>IFERROR(__xludf.DUMMYFUNCTION("IF(C729=""cd"",IF(D729=""/"",""/"",IF(D729="".."",JOIN(""."", ARRAY_CONSTRAIN(SPLIT(E728,"".""), 1, COLUMNS(SPLIT(E728,"".""))-1)), E728&amp;"".""&amp;D729)),E728)"),"/.bhtvbj.tbdsml.nqsq.qcz.rdzsz.fmgmgmp.rrrjw")</f>
        <v>/.bhtvbj.tbdsml.nqsq.qcz.rdzsz.fmgmgmp.rrrjw</v>
      </c>
      <c r="F729" s="9">
        <f t="shared" si="1"/>
        <v>0</v>
      </c>
      <c r="H729" s="9"/>
      <c r="I729" s="10"/>
      <c r="J729" s="10"/>
    </row>
    <row r="730">
      <c r="A730" s="7" t="s">
        <v>26</v>
      </c>
      <c r="B730" s="8" t="str">
        <f>IFERROR(__xludf.DUMMYFUNCTION("SPLIT(A730,"" "")"),"$")</f>
        <v>$</v>
      </c>
      <c r="C730" s="8" t="str">
        <f>IFERROR(__xludf.DUMMYFUNCTION("""COMPUTED_VALUE"""),"cd")</f>
        <v>cd</v>
      </c>
      <c r="D730" s="9" t="str">
        <f>IFERROR(__xludf.DUMMYFUNCTION("""COMPUTED_VALUE"""),"..")</f>
        <v>..</v>
      </c>
      <c r="E730" s="9" t="str">
        <f>IFERROR(__xludf.DUMMYFUNCTION("IF(C730=""cd"",IF(D730=""/"",""/"",IF(D730="".."",JOIN(""."", ARRAY_CONSTRAIN(SPLIT(E729,"".""), 1, COLUMNS(SPLIT(E729,"".""))-1)), E729&amp;"".""&amp;D730)),E729)"),"/.bhtvbj.tbdsml.nqsq.qcz.rdzsz.fmgmgmp")</f>
        <v>/.bhtvbj.tbdsml.nqsq.qcz.rdzsz.fmgmgmp</v>
      </c>
      <c r="F730" s="9">
        <f t="shared" si="1"/>
        <v>0</v>
      </c>
      <c r="H730" s="9"/>
      <c r="I730" s="10"/>
      <c r="J730" s="10"/>
    </row>
    <row r="731">
      <c r="A731" s="7" t="s">
        <v>26</v>
      </c>
      <c r="B731" s="8" t="str">
        <f>IFERROR(__xludf.DUMMYFUNCTION("SPLIT(A731,"" "")"),"$")</f>
        <v>$</v>
      </c>
      <c r="C731" s="8" t="str">
        <f>IFERROR(__xludf.DUMMYFUNCTION("""COMPUTED_VALUE"""),"cd")</f>
        <v>cd</v>
      </c>
      <c r="D731" s="9" t="str">
        <f>IFERROR(__xludf.DUMMYFUNCTION("""COMPUTED_VALUE"""),"..")</f>
        <v>..</v>
      </c>
      <c r="E731" s="9" t="str">
        <f>IFERROR(__xludf.DUMMYFUNCTION("IF(C731=""cd"",IF(D731=""/"",""/"",IF(D731="".."",JOIN(""."", ARRAY_CONSTRAIN(SPLIT(E730,"".""), 1, COLUMNS(SPLIT(E730,"".""))-1)), E730&amp;"".""&amp;D731)),E730)"),"/.bhtvbj.tbdsml.nqsq.qcz.rdzsz")</f>
        <v>/.bhtvbj.tbdsml.nqsq.qcz.rdzsz</v>
      </c>
      <c r="F731" s="9">
        <f t="shared" si="1"/>
        <v>0</v>
      </c>
      <c r="H731" s="9"/>
      <c r="I731" s="10"/>
      <c r="J731" s="10"/>
    </row>
    <row r="732">
      <c r="A732" s="7" t="s">
        <v>141</v>
      </c>
      <c r="B732" s="8" t="str">
        <f>IFERROR(__xludf.DUMMYFUNCTION("SPLIT(A732,"" "")"),"$")</f>
        <v>$</v>
      </c>
      <c r="C732" s="8" t="str">
        <f>IFERROR(__xludf.DUMMYFUNCTION("""COMPUTED_VALUE"""),"cd")</f>
        <v>cd</v>
      </c>
      <c r="D732" s="9" t="str">
        <f>IFERROR(__xludf.DUMMYFUNCTION("""COMPUTED_VALUE"""),"jrvt")</f>
        <v>jrvt</v>
      </c>
      <c r="E732" s="9" t="str">
        <f>IFERROR(__xludf.DUMMYFUNCTION("IF(C732=""cd"",IF(D732=""/"",""/"",IF(D732="".."",JOIN(""."", ARRAY_CONSTRAIN(SPLIT(E731,"".""), 1, COLUMNS(SPLIT(E731,"".""))-1)), E731&amp;"".""&amp;D732)),E731)"),"/.bhtvbj.tbdsml.nqsq.qcz.rdzsz.jrvt")</f>
        <v>/.bhtvbj.tbdsml.nqsq.qcz.rdzsz.jrvt</v>
      </c>
      <c r="F732" s="9">
        <f t="shared" si="1"/>
        <v>0</v>
      </c>
      <c r="H732" s="9"/>
      <c r="I732" s="10"/>
      <c r="J732" s="10"/>
    </row>
    <row r="733">
      <c r="A733" s="7" t="s">
        <v>9</v>
      </c>
      <c r="B733" s="8" t="str">
        <f>IFERROR(__xludf.DUMMYFUNCTION("SPLIT(A733,"" "")"),"$")</f>
        <v>$</v>
      </c>
      <c r="C733" s="8" t="str">
        <f>IFERROR(__xludf.DUMMYFUNCTION("""COMPUTED_VALUE"""),"ls")</f>
        <v>ls</v>
      </c>
      <c r="D733" s="9"/>
      <c r="E733" s="9" t="str">
        <f>IFERROR(__xludf.DUMMYFUNCTION("IF(C733=""cd"",IF(D733=""/"",""/"",IF(D733="".."",JOIN(""."", ARRAY_CONSTRAIN(SPLIT(E732,"".""), 1, COLUMNS(SPLIT(E732,"".""))-1)), E732&amp;"".""&amp;D733)),E732)"),"/.bhtvbj.tbdsml.nqsq.qcz.rdzsz.jrvt")</f>
        <v>/.bhtvbj.tbdsml.nqsq.qcz.rdzsz.jrvt</v>
      </c>
      <c r="F733" s="9">
        <f t="shared" si="1"/>
        <v>0</v>
      </c>
      <c r="H733" s="9"/>
      <c r="I733" s="10"/>
      <c r="J733" s="10"/>
    </row>
    <row r="734">
      <c r="A734" s="7" t="s">
        <v>437</v>
      </c>
      <c r="B734" s="8">
        <f>IFERROR(__xludf.DUMMYFUNCTION("SPLIT(A734,"" "")"),227518.0)</f>
        <v>227518</v>
      </c>
      <c r="C734" s="8" t="str">
        <f>IFERROR(__xludf.DUMMYFUNCTION("""COMPUTED_VALUE"""),"pcsqv")</f>
        <v>pcsqv</v>
      </c>
      <c r="D734" s="9"/>
      <c r="E734" s="9" t="str">
        <f>IFERROR(__xludf.DUMMYFUNCTION("IF(C734=""cd"",IF(D734=""/"",""/"",IF(D734="".."",JOIN(""."", ARRAY_CONSTRAIN(SPLIT(E733,"".""), 1, COLUMNS(SPLIT(E733,"".""))-1)), E733&amp;"".""&amp;D734)),E733)"),"/.bhtvbj.tbdsml.nqsq.qcz.rdzsz.jrvt")</f>
        <v>/.bhtvbj.tbdsml.nqsq.qcz.rdzsz.jrvt</v>
      </c>
      <c r="F734" s="9">
        <f t="shared" si="1"/>
        <v>227518</v>
      </c>
      <c r="H734" s="9"/>
      <c r="I734" s="10"/>
      <c r="J734" s="10"/>
    </row>
    <row r="735">
      <c r="A735" s="7" t="s">
        <v>26</v>
      </c>
      <c r="B735" s="8" t="str">
        <f>IFERROR(__xludf.DUMMYFUNCTION("SPLIT(A735,"" "")"),"$")</f>
        <v>$</v>
      </c>
      <c r="C735" s="8" t="str">
        <f>IFERROR(__xludf.DUMMYFUNCTION("""COMPUTED_VALUE"""),"cd")</f>
        <v>cd</v>
      </c>
      <c r="D735" s="9" t="str">
        <f>IFERROR(__xludf.DUMMYFUNCTION("""COMPUTED_VALUE"""),"..")</f>
        <v>..</v>
      </c>
      <c r="E735" s="9" t="str">
        <f>IFERROR(__xludf.DUMMYFUNCTION("IF(C735=""cd"",IF(D735=""/"",""/"",IF(D735="".."",JOIN(""."", ARRAY_CONSTRAIN(SPLIT(E734,"".""), 1, COLUMNS(SPLIT(E734,"".""))-1)), E734&amp;"".""&amp;D735)),E734)"),"/.bhtvbj.tbdsml.nqsq.qcz.rdzsz")</f>
        <v>/.bhtvbj.tbdsml.nqsq.qcz.rdzsz</v>
      </c>
      <c r="F735" s="9">
        <f t="shared" si="1"/>
        <v>0</v>
      </c>
      <c r="H735" s="9"/>
      <c r="I735" s="10"/>
      <c r="J735" s="10"/>
    </row>
    <row r="736">
      <c r="A736" s="7" t="s">
        <v>438</v>
      </c>
      <c r="B736" s="8" t="str">
        <f>IFERROR(__xludf.DUMMYFUNCTION("SPLIT(A736,"" "")"),"$")</f>
        <v>$</v>
      </c>
      <c r="C736" s="8" t="str">
        <f>IFERROR(__xludf.DUMMYFUNCTION("""COMPUTED_VALUE"""),"cd")</f>
        <v>cd</v>
      </c>
      <c r="D736" s="9" t="str">
        <f>IFERROR(__xludf.DUMMYFUNCTION("""COMPUTED_VALUE"""),"nfdh")</f>
        <v>nfdh</v>
      </c>
      <c r="E736" s="9" t="str">
        <f>IFERROR(__xludf.DUMMYFUNCTION("IF(C736=""cd"",IF(D736=""/"",""/"",IF(D736="".."",JOIN(""."", ARRAY_CONSTRAIN(SPLIT(E735,"".""), 1, COLUMNS(SPLIT(E735,"".""))-1)), E735&amp;"".""&amp;D736)),E735)"),"/.bhtvbj.tbdsml.nqsq.qcz.rdzsz.nfdh")</f>
        <v>/.bhtvbj.tbdsml.nqsq.qcz.rdzsz.nfdh</v>
      </c>
      <c r="F736" s="9">
        <f t="shared" si="1"/>
        <v>0</v>
      </c>
      <c r="H736" s="9"/>
      <c r="I736" s="10"/>
      <c r="J736" s="10"/>
    </row>
    <row r="737">
      <c r="A737" s="7" t="s">
        <v>9</v>
      </c>
      <c r="B737" s="8" t="str">
        <f>IFERROR(__xludf.DUMMYFUNCTION("SPLIT(A737,"" "")"),"$")</f>
        <v>$</v>
      </c>
      <c r="C737" s="8" t="str">
        <f>IFERROR(__xludf.DUMMYFUNCTION("""COMPUTED_VALUE"""),"ls")</f>
        <v>ls</v>
      </c>
      <c r="D737" s="9"/>
      <c r="E737" s="9" t="str">
        <f>IFERROR(__xludf.DUMMYFUNCTION("IF(C737=""cd"",IF(D737=""/"",""/"",IF(D737="".."",JOIN(""."", ARRAY_CONSTRAIN(SPLIT(E736,"".""), 1, COLUMNS(SPLIT(E736,"".""))-1)), E736&amp;"".""&amp;D737)),E736)"),"/.bhtvbj.tbdsml.nqsq.qcz.rdzsz.nfdh")</f>
        <v>/.bhtvbj.tbdsml.nqsq.qcz.rdzsz.nfdh</v>
      </c>
      <c r="F737" s="9">
        <f t="shared" si="1"/>
        <v>0</v>
      </c>
      <c r="H737" s="9"/>
      <c r="I737" s="10"/>
      <c r="J737" s="10"/>
    </row>
    <row r="738">
      <c r="A738" s="7" t="s">
        <v>439</v>
      </c>
      <c r="B738" s="8">
        <f>IFERROR(__xludf.DUMMYFUNCTION("SPLIT(A738,"" "")"),304769.0)</f>
        <v>304769</v>
      </c>
      <c r="C738" s="8" t="str">
        <f>IFERROR(__xludf.DUMMYFUNCTION("""COMPUTED_VALUE"""),"ngmqbc.qhd")</f>
        <v>ngmqbc.qhd</v>
      </c>
      <c r="D738" s="9"/>
      <c r="E738" s="9" t="str">
        <f>IFERROR(__xludf.DUMMYFUNCTION("IF(C738=""cd"",IF(D738=""/"",""/"",IF(D738="".."",JOIN(""."", ARRAY_CONSTRAIN(SPLIT(E737,"".""), 1, COLUMNS(SPLIT(E737,"".""))-1)), E737&amp;"".""&amp;D738)),E737)"),"/.bhtvbj.tbdsml.nqsq.qcz.rdzsz.nfdh")</f>
        <v>/.bhtvbj.tbdsml.nqsq.qcz.rdzsz.nfdh</v>
      </c>
      <c r="F738" s="9">
        <f t="shared" si="1"/>
        <v>304769</v>
      </c>
      <c r="H738" s="9"/>
      <c r="I738" s="10"/>
      <c r="J738" s="10"/>
    </row>
    <row r="739">
      <c r="A739" s="7" t="s">
        <v>26</v>
      </c>
      <c r="B739" s="8" t="str">
        <f>IFERROR(__xludf.DUMMYFUNCTION("SPLIT(A739,"" "")"),"$")</f>
        <v>$</v>
      </c>
      <c r="C739" s="8" t="str">
        <f>IFERROR(__xludf.DUMMYFUNCTION("""COMPUTED_VALUE"""),"cd")</f>
        <v>cd</v>
      </c>
      <c r="D739" s="9" t="str">
        <f>IFERROR(__xludf.DUMMYFUNCTION("""COMPUTED_VALUE"""),"..")</f>
        <v>..</v>
      </c>
      <c r="E739" s="9" t="str">
        <f>IFERROR(__xludf.DUMMYFUNCTION("IF(C739=""cd"",IF(D739=""/"",""/"",IF(D739="".."",JOIN(""."", ARRAY_CONSTRAIN(SPLIT(E738,"".""), 1, COLUMNS(SPLIT(E738,"".""))-1)), E738&amp;"".""&amp;D739)),E738)"),"/.bhtvbj.tbdsml.nqsq.qcz.rdzsz")</f>
        <v>/.bhtvbj.tbdsml.nqsq.qcz.rdzsz</v>
      </c>
      <c r="F739" s="9">
        <f t="shared" si="1"/>
        <v>0</v>
      </c>
      <c r="H739" s="9"/>
      <c r="I739" s="10"/>
      <c r="J739" s="10"/>
    </row>
    <row r="740">
      <c r="A740" s="7" t="s">
        <v>440</v>
      </c>
      <c r="B740" s="8" t="str">
        <f>IFERROR(__xludf.DUMMYFUNCTION("SPLIT(A740,"" "")"),"$")</f>
        <v>$</v>
      </c>
      <c r="C740" s="8" t="str">
        <f>IFERROR(__xludf.DUMMYFUNCTION("""COMPUTED_VALUE"""),"cd")</f>
        <v>cd</v>
      </c>
      <c r="D740" s="9" t="str">
        <f>IFERROR(__xludf.DUMMYFUNCTION("""COMPUTED_VALUE"""),"ptgsd")</f>
        <v>ptgsd</v>
      </c>
      <c r="E740" s="9" t="str">
        <f>IFERROR(__xludf.DUMMYFUNCTION("IF(C740=""cd"",IF(D740=""/"",""/"",IF(D740="".."",JOIN(""."", ARRAY_CONSTRAIN(SPLIT(E739,"".""), 1, COLUMNS(SPLIT(E739,"".""))-1)), E739&amp;"".""&amp;D740)),E739)"),"/.bhtvbj.tbdsml.nqsq.qcz.rdzsz.ptgsd")</f>
        <v>/.bhtvbj.tbdsml.nqsq.qcz.rdzsz.ptgsd</v>
      </c>
      <c r="F740" s="9">
        <f t="shared" si="1"/>
        <v>0</v>
      </c>
      <c r="H740" s="9"/>
      <c r="I740" s="10"/>
      <c r="J740" s="10"/>
    </row>
    <row r="741">
      <c r="A741" s="7" t="s">
        <v>9</v>
      </c>
      <c r="B741" s="8" t="str">
        <f>IFERROR(__xludf.DUMMYFUNCTION("SPLIT(A741,"" "")"),"$")</f>
        <v>$</v>
      </c>
      <c r="C741" s="8" t="str">
        <f>IFERROR(__xludf.DUMMYFUNCTION("""COMPUTED_VALUE"""),"ls")</f>
        <v>ls</v>
      </c>
      <c r="D741" s="9"/>
      <c r="E741" s="9" t="str">
        <f>IFERROR(__xludf.DUMMYFUNCTION("IF(C741=""cd"",IF(D741=""/"",""/"",IF(D741="".."",JOIN(""."", ARRAY_CONSTRAIN(SPLIT(E740,"".""), 1, COLUMNS(SPLIT(E740,"".""))-1)), E740&amp;"".""&amp;D741)),E740)"),"/.bhtvbj.tbdsml.nqsq.qcz.rdzsz.ptgsd")</f>
        <v>/.bhtvbj.tbdsml.nqsq.qcz.rdzsz.ptgsd</v>
      </c>
      <c r="F741" s="9">
        <f t="shared" si="1"/>
        <v>0</v>
      </c>
      <c r="H741" s="9"/>
      <c r="I741" s="10"/>
      <c r="J741" s="10"/>
    </row>
    <row r="742">
      <c r="A742" s="7" t="s">
        <v>441</v>
      </c>
      <c r="B742" s="8">
        <f>IFERROR(__xludf.DUMMYFUNCTION("SPLIT(A742,"" "")"),281593.0)</f>
        <v>281593</v>
      </c>
      <c r="C742" s="8" t="str">
        <f>IFERROR(__xludf.DUMMYFUNCTION("""COMPUTED_VALUE"""),"cpfzhhd")</f>
        <v>cpfzhhd</v>
      </c>
      <c r="D742" s="9"/>
      <c r="E742" s="9" t="str">
        <f>IFERROR(__xludf.DUMMYFUNCTION("IF(C742=""cd"",IF(D742=""/"",""/"",IF(D742="".."",JOIN(""."", ARRAY_CONSTRAIN(SPLIT(E741,"".""), 1, COLUMNS(SPLIT(E741,"".""))-1)), E741&amp;"".""&amp;D742)),E741)"),"/.bhtvbj.tbdsml.nqsq.qcz.rdzsz.ptgsd")</f>
        <v>/.bhtvbj.tbdsml.nqsq.qcz.rdzsz.ptgsd</v>
      </c>
      <c r="F742" s="9">
        <f t="shared" si="1"/>
        <v>281593</v>
      </c>
      <c r="H742" s="9"/>
      <c r="I742" s="10"/>
      <c r="J742" s="10"/>
    </row>
    <row r="743">
      <c r="A743" s="7" t="s">
        <v>442</v>
      </c>
      <c r="B743" s="8">
        <f>IFERROR(__xludf.DUMMYFUNCTION("SPLIT(A743,"" "")"),123541.0)</f>
        <v>123541</v>
      </c>
      <c r="C743" s="8" t="str">
        <f>IFERROR(__xludf.DUMMYFUNCTION("""COMPUTED_VALUE"""),"hhlhssqb.szt")</f>
        <v>hhlhssqb.szt</v>
      </c>
      <c r="D743" s="9"/>
      <c r="E743" s="9" t="str">
        <f>IFERROR(__xludf.DUMMYFUNCTION("IF(C743=""cd"",IF(D743=""/"",""/"",IF(D743="".."",JOIN(""."", ARRAY_CONSTRAIN(SPLIT(E742,"".""), 1, COLUMNS(SPLIT(E742,"".""))-1)), E742&amp;"".""&amp;D743)),E742)"),"/.bhtvbj.tbdsml.nqsq.qcz.rdzsz.ptgsd")</f>
        <v>/.bhtvbj.tbdsml.nqsq.qcz.rdzsz.ptgsd</v>
      </c>
      <c r="F743" s="9">
        <f t="shared" si="1"/>
        <v>123541</v>
      </c>
      <c r="H743" s="9"/>
      <c r="I743" s="10"/>
      <c r="J743" s="10"/>
    </row>
    <row r="744">
      <c r="A744" s="7" t="s">
        <v>443</v>
      </c>
      <c r="B744" s="8">
        <f>IFERROR(__xludf.DUMMYFUNCTION("SPLIT(A744,"" "")"),250182.0)</f>
        <v>250182</v>
      </c>
      <c r="C744" s="8" t="str">
        <f>IFERROR(__xludf.DUMMYFUNCTION("""COMPUTED_VALUE"""),"lcpgtrc.dqm")</f>
        <v>lcpgtrc.dqm</v>
      </c>
      <c r="D744" s="9"/>
      <c r="E744" s="9" t="str">
        <f>IFERROR(__xludf.DUMMYFUNCTION("IF(C744=""cd"",IF(D744=""/"",""/"",IF(D744="".."",JOIN(""."", ARRAY_CONSTRAIN(SPLIT(E743,"".""), 1, COLUMNS(SPLIT(E743,"".""))-1)), E743&amp;"".""&amp;D744)),E743)"),"/.bhtvbj.tbdsml.nqsq.qcz.rdzsz.ptgsd")</f>
        <v>/.bhtvbj.tbdsml.nqsq.qcz.rdzsz.ptgsd</v>
      </c>
      <c r="F744" s="9">
        <f t="shared" si="1"/>
        <v>250182</v>
      </c>
      <c r="H744" s="9"/>
      <c r="I744" s="10"/>
      <c r="J744" s="10"/>
    </row>
    <row r="745">
      <c r="A745" s="7" t="s">
        <v>249</v>
      </c>
      <c r="B745" s="8" t="str">
        <f>IFERROR(__xludf.DUMMYFUNCTION("SPLIT(A745,"" "")"),"dir")</f>
        <v>dir</v>
      </c>
      <c r="C745" s="8" t="str">
        <f>IFERROR(__xludf.DUMMYFUNCTION("""COMPUTED_VALUE"""),"ngmqbc")</f>
        <v>ngmqbc</v>
      </c>
      <c r="D745" s="9"/>
      <c r="E745" s="9" t="str">
        <f>IFERROR(__xludf.DUMMYFUNCTION("IF(C745=""cd"",IF(D745=""/"",""/"",IF(D745="".."",JOIN(""."", ARRAY_CONSTRAIN(SPLIT(E744,"".""), 1, COLUMNS(SPLIT(E744,"".""))-1)), E744&amp;"".""&amp;D745)),E744)"),"/.bhtvbj.tbdsml.nqsq.qcz.rdzsz.ptgsd")</f>
        <v>/.bhtvbj.tbdsml.nqsq.qcz.rdzsz.ptgsd</v>
      </c>
      <c r="F745" s="9">
        <f t="shared" si="1"/>
        <v>0</v>
      </c>
      <c r="H745" s="9"/>
      <c r="I745" s="10"/>
      <c r="J745" s="10"/>
    </row>
    <row r="746">
      <c r="A746" s="7" t="s">
        <v>444</v>
      </c>
      <c r="B746" s="8">
        <f>IFERROR(__xludf.DUMMYFUNCTION("SPLIT(A746,"" "")"),229226.0)</f>
        <v>229226</v>
      </c>
      <c r="C746" s="8" t="str">
        <f>IFERROR(__xludf.DUMMYFUNCTION("""COMPUTED_VALUE"""),"pppmnp")</f>
        <v>pppmnp</v>
      </c>
      <c r="D746" s="9"/>
      <c r="E746" s="9" t="str">
        <f>IFERROR(__xludf.DUMMYFUNCTION("IF(C746=""cd"",IF(D746=""/"",""/"",IF(D746="".."",JOIN(""."", ARRAY_CONSTRAIN(SPLIT(E745,"".""), 1, COLUMNS(SPLIT(E745,"".""))-1)), E745&amp;"".""&amp;D746)),E745)"),"/.bhtvbj.tbdsml.nqsq.qcz.rdzsz.ptgsd")</f>
        <v>/.bhtvbj.tbdsml.nqsq.qcz.rdzsz.ptgsd</v>
      </c>
      <c r="F746" s="9">
        <f t="shared" si="1"/>
        <v>229226</v>
      </c>
      <c r="H746" s="9"/>
      <c r="I746" s="10"/>
      <c r="J746" s="10"/>
    </row>
    <row r="747">
      <c r="A747" s="7" t="s">
        <v>445</v>
      </c>
      <c r="B747" s="8" t="str">
        <f>IFERROR(__xludf.DUMMYFUNCTION("SPLIT(A747,"" "")"),"dir")</f>
        <v>dir</v>
      </c>
      <c r="C747" s="8" t="str">
        <f>IFERROR(__xludf.DUMMYFUNCTION("""COMPUTED_VALUE"""),"wntfhzqf")</f>
        <v>wntfhzqf</v>
      </c>
      <c r="D747" s="9"/>
      <c r="E747" s="9" t="str">
        <f>IFERROR(__xludf.DUMMYFUNCTION("IF(C747=""cd"",IF(D747=""/"",""/"",IF(D747="".."",JOIN(""."", ARRAY_CONSTRAIN(SPLIT(E746,"".""), 1, COLUMNS(SPLIT(E746,"".""))-1)), E746&amp;"".""&amp;D747)),E746)"),"/.bhtvbj.tbdsml.nqsq.qcz.rdzsz.ptgsd")</f>
        <v>/.bhtvbj.tbdsml.nqsq.qcz.rdzsz.ptgsd</v>
      </c>
      <c r="F747" s="9">
        <f t="shared" si="1"/>
        <v>0</v>
      </c>
      <c r="H747" s="9"/>
      <c r="I747" s="10"/>
      <c r="J747" s="10"/>
    </row>
    <row r="748">
      <c r="A748" s="7" t="s">
        <v>446</v>
      </c>
      <c r="B748" s="8" t="str">
        <f>IFERROR(__xludf.DUMMYFUNCTION("SPLIT(A748,"" "")"),"dir")</f>
        <v>dir</v>
      </c>
      <c r="C748" s="8" t="str">
        <f>IFERROR(__xludf.DUMMYFUNCTION("""COMPUTED_VALUE"""),"zchjnbz")</f>
        <v>zchjnbz</v>
      </c>
      <c r="D748" s="9"/>
      <c r="E748" s="9" t="str">
        <f>IFERROR(__xludf.DUMMYFUNCTION("IF(C748=""cd"",IF(D748=""/"",""/"",IF(D748="".."",JOIN(""."", ARRAY_CONSTRAIN(SPLIT(E747,"".""), 1, COLUMNS(SPLIT(E747,"".""))-1)), E747&amp;"".""&amp;D748)),E747)"),"/.bhtvbj.tbdsml.nqsq.qcz.rdzsz.ptgsd")</f>
        <v>/.bhtvbj.tbdsml.nqsq.qcz.rdzsz.ptgsd</v>
      </c>
      <c r="F748" s="9">
        <f t="shared" si="1"/>
        <v>0</v>
      </c>
      <c r="H748" s="9"/>
      <c r="I748" s="10"/>
      <c r="J748" s="10"/>
    </row>
    <row r="749">
      <c r="A749" s="7" t="s">
        <v>267</v>
      </c>
      <c r="B749" s="8" t="str">
        <f>IFERROR(__xludf.DUMMYFUNCTION("SPLIT(A749,"" "")"),"$")</f>
        <v>$</v>
      </c>
      <c r="C749" s="8" t="str">
        <f>IFERROR(__xludf.DUMMYFUNCTION("""COMPUTED_VALUE"""),"cd")</f>
        <v>cd</v>
      </c>
      <c r="D749" s="9" t="str">
        <f>IFERROR(__xludf.DUMMYFUNCTION("""COMPUTED_VALUE"""),"ngmqbc")</f>
        <v>ngmqbc</v>
      </c>
      <c r="E749" s="9" t="str">
        <f>IFERROR(__xludf.DUMMYFUNCTION("IF(C749=""cd"",IF(D749=""/"",""/"",IF(D749="".."",JOIN(""."", ARRAY_CONSTRAIN(SPLIT(E748,"".""), 1, COLUMNS(SPLIT(E748,"".""))-1)), E748&amp;"".""&amp;D749)),E748)"),"/.bhtvbj.tbdsml.nqsq.qcz.rdzsz.ptgsd.ngmqbc")</f>
        <v>/.bhtvbj.tbdsml.nqsq.qcz.rdzsz.ptgsd.ngmqbc</v>
      </c>
      <c r="F749" s="9">
        <f t="shared" si="1"/>
        <v>0</v>
      </c>
      <c r="H749" s="9"/>
      <c r="I749" s="10"/>
      <c r="J749" s="10"/>
    </row>
    <row r="750">
      <c r="A750" s="7" t="s">
        <v>9</v>
      </c>
      <c r="B750" s="8" t="str">
        <f>IFERROR(__xludf.DUMMYFUNCTION("SPLIT(A750,"" "")"),"$")</f>
        <v>$</v>
      </c>
      <c r="C750" s="8" t="str">
        <f>IFERROR(__xludf.DUMMYFUNCTION("""COMPUTED_VALUE"""),"ls")</f>
        <v>ls</v>
      </c>
      <c r="D750" s="9"/>
      <c r="E750" s="9" t="str">
        <f>IFERROR(__xludf.DUMMYFUNCTION("IF(C750=""cd"",IF(D750=""/"",""/"",IF(D750="".."",JOIN(""."", ARRAY_CONSTRAIN(SPLIT(E749,"".""), 1, COLUMNS(SPLIT(E749,"".""))-1)), E749&amp;"".""&amp;D750)),E749)"),"/.bhtvbj.tbdsml.nqsq.qcz.rdzsz.ptgsd.ngmqbc")</f>
        <v>/.bhtvbj.tbdsml.nqsq.qcz.rdzsz.ptgsd.ngmqbc</v>
      </c>
      <c r="F750" s="9">
        <f t="shared" si="1"/>
        <v>0</v>
      </c>
      <c r="H750" s="9"/>
      <c r="I750" s="10"/>
      <c r="J750" s="10"/>
    </row>
    <row r="751">
      <c r="A751" s="7" t="s">
        <v>447</v>
      </c>
      <c r="B751" s="8">
        <f>IFERROR(__xludf.DUMMYFUNCTION("SPLIT(A751,"" "")"),202162.0)</f>
        <v>202162</v>
      </c>
      <c r="C751" s="8" t="str">
        <f>IFERROR(__xludf.DUMMYFUNCTION("""COMPUTED_VALUE"""),"vqqcvgts.vrc")</f>
        <v>vqqcvgts.vrc</v>
      </c>
      <c r="D751" s="9"/>
      <c r="E751" s="9" t="str">
        <f>IFERROR(__xludf.DUMMYFUNCTION("IF(C751=""cd"",IF(D751=""/"",""/"",IF(D751="".."",JOIN(""."", ARRAY_CONSTRAIN(SPLIT(E750,"".""), 1, COLUMNS(SPLIT(E750,"".""))-1)), E750&amp;"".""&amp;D751)),E750)"),"/.bhtvbj.tbdsml.nqsq.qcz.rdzsz.ptgsd.ngmqbc")</f>
        <v>/.bhtvbj.tbdsml.nqsq.qcz.rdzsz.ptgsd.ngmqbc</v>
      </c>
      <c r="F751" s="9">
        <f t="shared" si="1"/>
        <v>202162</v>
      </c>
      <c r="H751" s="9"/>
      <c r="I751" s="10"/>
      <c r="J751" s="10"/>
    </row>
    <row r="752">
      <c r="A752" s="7" t="s">
        <v>26</v>
      </c>
      <c r="B752" s="8" t="str">
        <f>IFERROR(__xludf.DUMMYFUNCTION("SPLIT(A752,"" "")"),"$")</f>
        <v>$</v>
      </c>
      <c r="C752" s="8" t="str">
        <f>IFERROR(__xludf.DUMMYFUNCTION("""COMPUTED_VALUE"""),"cd")</f>
        <v>cd</v>
      </c>
      <c r="D752" s="9" t="str">
        <f>IFERROR(__xludf.DUMMYFUNCTION("""COMPUTED_VALUE"""),"..")</f>
        <v>..</v>
      </c>
      <c r="E752" s="9" t="str">
        <f>IFERROR(__xludf.DUMMYFUNCTION("IF(C752=""cd"",IF(D752=""/"",""/"",IF(D752="".."",JOIN(""."", ARRAY_CONSTRAIN(SPLIT(E751,"".""), 1, COLUMNS(SPLIT(E751,"".""))-1)), E751&amp;"".""&amp;D752)),E751)"),"/.bhtvbj.tbdsml.nqsq.qcz.rdzsz.ptgsd")</f>
        <v>/.bhtvbj.tbdsml.nqsq.qcz.rdzsz.ptgsd</v>
      </c>
      <c r="F752" s="9">
        <f t="shared" si="1"/>
        <v>0</v>
      </c>
      <c r="H752" s="9"/>
      <c r="I752" s="10"/>
      <c r="J752" s="10"/>
    </row>
    <row r="753">
      <c r="A753" s="7" t="s">
        <v>448</v>
      </c>
      <c r="B753" s="8" t="str">
        <f>IFERROR(__xludf.DUMMYFUNCTION("SPLIT(A753,"" "")"),"$")</f>
        <v>$</v>
      </c>
      <c r="C753" s="8" t="str">
        <f>IFERROR(__xludf.DUMMYFUNCTION("""COMPUTED_VALUE"""),"cd")</f>
        <v>cd</v>
      </c>
      <c r="D753" s="9" t="str">
        <f>IFERROR(__xludf.DUMMYFUNCTION("""COMPUTED_VALUE"""),"wntfhzqf")</f>
        <v>wntfhzqf</v>
      </c>
      <c r="E753" s="9" t="str">
        <f>IFERROR(__xludf.DUMMYFUNCTION("IF(C753=""cd"",IF(D753=""/"",""/"",IF(D753="".."",JOIN(""."", ARRAY_CONSTRAIN(SPLIT(E752,"".""), 1, COLUMNS(SPLIT(E752,"".""))-1)), E752&amp;"".""&amp;D753)),E752)"),"/.bhtvbj.tbdsml.nqsq.qcz.rdzsz.ptgsd.wntfhzqf")</f>
        <v>/.bhtvbj.tbdsml.nqsq.qcz.rdzsz.ptgsd.wntfhzqf</v>
      </c>
      <c r="F753" s="9">
        <f t="shared" si="1"/>
        <v>0</v>
      </c>
      <c r="H753" s="9"/>
      <c r="I753" s="10"/>
      <c r="J753" s="10"/>
    </row>
    <row r="754">
      <c r="A754" s="7" t="s">
        <v>9</v>
      </c>
      <c r="B754" s="8" t="str">
        <f>IFERROR(__xludf.DUMMYFUNCTION("SPLIT(A754,"" "")"),"$")</f>
        <v>$</v>
      </c>
      <c r="C754" s="8" t="str">
        <f>IFERROR(__xludf.DUMMYFUNCTION("""COMPUTED_VALUE"""),"ls")</f>
        <v>ls</v>
      </c>
      <c r="D754" s="9"/>
      <c r="E754" s="9" t="str">
        <f>IFERROR(__xludf.DUMMYFUNCTION("IF(C754=""cd"",IF(D754=""/"",""/"",IF(D754="".."",JOIN(""."", ARRAY_CONSTRAIN(SPLIT(E753,"".""), 1, COLUMNS(SPLIT(E753,"".""))-1)), E753&amp;"".""&amp;D754)),E753)"),"/.bhtvbj.tbdsml.nqsq.qcz.rdzsz.ptgsd.wntfhzqf")</f>
        <v>/.bhtvbj.tbdsml.nqsq.qcz.rdzsz.ptgsd.wntfhzqf</v>
      </c>
      <c r="F754" s="9">
        <f t="shared" si="1"/>
        <v>0</v>
      </c>
      <c r="H754" s="9"/>
      <c r="I754" s="10"/>
      <c r="J754" s="10"/>
    </row>
    <row r="755">
      <c r="A755" s="7" t="s">
        <v>28</v>
      </c>
      <c r="B755" s="8" t="str">
        <f>IFERROR(__xludf.DUMMYFUNCTION("SPLIT(A755,"" "")"),"dir")</f>
        <v>dir</v>
      </c>
      <c r="C755" s="8" t="str">
        <f>IFERROR(__xludf.DUMMYFUNCTION("""COMPUTED_VALUE"""),"czvcf")</f>
        <v>czvcf</v>
      </c>
      <c r="D755" s="9"/>
      <c r="E755" s="9" t="str">
        <f>IFERROR(__xludf.DUMMYFUNCTION("IF(C755=""cd"",IF(D755=""/"",""/"",IF(D755="".."",JOIN(""."", ARRAY_CONSTRAIN(SPLIT(E754,"".""), 1, COLUMNS(SPLIT(E754,"".""))-1)), E754&amp;"".""&amp;D755)),E754)"),"/.bhtvbj.tbdsml.nqsq.qcz.rdzsz.ptgsd.wntfhzqf")</f>
        <v>/.bhtvbj.tbdsml.nqsq.qcz.rdzsz.ptgsd.wntfhzqf</v>
      </c>
      <c r="F755" s="9">
        <f t="shared" si="1"/>
        <v>0</v>
      </c>
      <c r="H755" s="9"/>
      <c r="I755" s="10"/>
      <c r="J755" s="10"/>
    </row>
    <row r="756">
      <c r="A756" s="7" t="s">
        <v>129</v>
      </c>
      <c r="B756" s="8" t="str">
        <f>IFERROR(__xludf.DUMMYFUNCTION("SPLIT(A756,"" "")"),"dir")</f>
        <v>dir</v>
      </c>
      <c r="C756" s="8" t="str">
        <f>IFERROR(__xludf.DUMMYFUNCTION("""COMPUTED_VALUE"""),"rdzsz")</f>
        <v>rdzsz</v>
      </c>
      <c r="D756" s="9"/>
      <c r="E756" s="9" t="str">
        <f>IFERROR(__xludf.DUMMYFUNCTION("IF(C756=""cd"",IF(D756=""/"",""/"",IF(D756="".."",JOIN(""."", ARRAY_CONSTRAIN(SPLIT(E755,"".""), 1, COLUMNS(SPLIT(E755,"".""))-1)), E755&amp;"".""&amp;D756)),E755)"),"/.bhtvbj.tbdsml.nqsq.qcz.rdzsz.ptgsd.wntfhzqf")</f>
        <v>/.bhtvbj.tbdsml.nqsq.qcz.rdzsz.ptgsd.wntfhzqf</v>
      </c>
      <c r="F756" s="9">
        <f t="shared" si="1"/>
        <v>0</v>
      </c>
      <c r="H756" s="9"/>
      <c r="I756" s="10"/>
      <c r="J756" s="10"/>
    </row>
    <row r="757">
      <c r="A757" s="7" t="s">
        <v>449</v>
      </c>
      <c r="B757" s="8" t="str">
        <f>IFERROR(__xludf.DUMMYFUNCTION("SPLIT(A757,"" "")"),"dir")</f>
        <v>dir</v>
      </c>
      <c r="C757" s="8" t="str">
        <f>IFERROR(__xludf.DUMMYFUNCTION("""COMPUTED_VALUE"""),"wvhznt")</f>
        <v>wvhznt</v>
      </c>
      <c r="D757" s="9"/>
      <c r="E757" s="9" t="str">
        <f>IFERROR(__xludf.DUMMYFUNCTION("IF(C757=""cd"",IF(D757=""/"",""/"",IF(D757="".."",JOIN(""."", ARRAY_CONSTRAIN(SPLIT(E756,"".""), 1, COLUMNS(SPLIT(E756,"".""))-1)), E756&amp;"".""&amp;D757)),E756)"),"/.bhtvbj.tbdsml.nqsq.qcz.rdzsz.ptgsd.wntfhzqf")</f>
        <v>/.bhtvbj.tbdsml.nqsq.qcz.rdzsz.ptgsd.wntfhzqf</v>
      </c>
      <c r="F757" s="9">
        <f t="shared" si="1"/>
        <v>0</v>
      </c>
      <c r="H757" s="9"/>
      <c r="I757" s="10"/>
      <c r="J757" s="10"/>
    </row>
    <row r="758">
      <c r="A758" s="7" t="s">
        <v>34</v>
      </c>
      <c r="B758" s="8" t="str">
        <f>IFERROR(__xludf.DUMMYFUNCTION("SPLIT(A758,"" "")"),"$")</f>
        <v>$</v>
      </c>
      <c r="C758" s="8" t="str">
        <f>IFERROR(__xludf.DUMMYFUNCTION("""COMPUTED_VALUE"""),"cd")</f>
        <v>cd</v>
      </c>
      <c r="D758" s="9" t="str">
        <f>IFERROR(__xludf.DUMMYFUNCTION("""COMPUTED_VALUE"""),"czvcf")</f>
        <v>czvcf</v>
      </c>
      <c r="E758" s="9" t="str">
        <f>IFERROR(__xludf.DUMMYFUNCTION("IF(C758=""cd"",IF(D758=""/"",""/"",IF(D758="".."",JOIN(""."", ARRAY_CONSTRAIN(SPLIT(E757,"".""), 1, COLUMNS(SPLIT(E757,"".""))-1)), E757&amp;"".""&amp;D758)),E757)"),"/.bhtvbj.tbdsml.nqsq.qcz.rdzsz.ptgsd.wntfhzqf.czvcf")</f>
        <v>/.bhtvbj.tbdsml.nqsq.qcz.rdzsz.ptgsd.wntfhzqf.czvcf</v>
      </c>
      <c r="F758" s="9">
        <f t="shared" si="1"/>
        <v>0</v>
      </c>
      <c r="H758" s="9"/>
      <c r="I758" s="10"/>
      <c r="J758" s="10"/>
    </row>
    <row r="759">
      <c r="A759" s="7" t="s">
        <v>9</v>
      </c>
      <c r="B759" s="8" t="str">
        <f>IFERROR(__xludf.DUMMYFUNCTION("SPLIT(A759,"" "")"),"$")</f>
        <v>$</v>
      </c>
      <c r="C759" s="8" t="str">
        <f>IFERROR(__xludf.DUMMYFUNCTION("""COMPUTED_VALUE"""),"ls")</f>
        <v>ls</v>
      </c>
      <c r="D759" s="9"/>
      <c r="E759" s="9" t="str">
        <f>IFERROR(__xludf.DUMMYFUNCTION("IF(C759=""cd"",IF(D759=""/"",""/"",IF(D759="".."",JOIN(""."", ARRAY_CONSTRAIN(SPLIT(E758,"".""), 1, COLUMNS(SPLIT(E758,"".""))-1)), E758&amp;"".""&amp;D759)),E758)"),"/.bhtvbj.tbdsml.nqsq.qcz.rdzsz.ptgsd.wntfhzqf.czvcf")</f>
        <v>/.bhtvbj.tbdsml.nqsq.qcz.rdzsz.ptgsd.wntfhzqf.czvcf</v>
      </c>
      <c r="F759" s="9">
        <f t="shared" si="1"/>
        <v>0</v>
      </c>
      <c r="H759" s="9"/>
      <c r="I759" s="10"/>
      <c r="J759" s="10"/>
    </row>
    <row r="760">
      <c r="A760" s="7" t="s">
        <v>450</v>
      </c>
      <c r="B760" s="8">
        <f>IFERROR(__xludf.DUMMYFUNCTION("SPLIT(A760,"" "")"),250212.0)</f>
        <v>250212</v>
      </c>
      <c r="C760" s="8" t="str">
        <f>IFERROR(__xludf.DUMMYFUNCTION("""COMPUTED_VALUE"""),"bzwsvd.lhc")</f>
        <v>bzwsvd.lhc</v>
      </c>
      <c r="D760" s="9"/>
      <c r="E760" s="9" t="str">
        <f>IFERROR(__xludf.DUMMYFUNCTION("IF(C760=""cd"",IF(D760=""/"",""/"",IF(D760="".."",JOIN(""."", ARRAY_CONSTRAIN(SPLIT(E759,"".""), 1, COLUMNS(SPLIT(E759,"".""))-1)), E759&amp;"".""&amp;D760)),E759)"),"/.bhtvbj.tbdsml.nqsq.qcz.rdzsz.ptgsd.wntfhzqf.czvcf")</f>
        <v>/.bhtvbj.tbdsml.nqsq.qcz.rdzsz.ptgsd.wntfhzqf.czvcf</v>
      </c>
      <c r="F760" s="9">
        <f t="shared" si="1"/>
        <v>250212</v>
      </c>
      <c r="H760" s="9"/>
      <c r="I760" s="10"/>
      <c r="J760" s="10"/>
    </row>
    <row r="761">
      <c r="A761" s="7" t="s">
        <v>26</v>
      </c>
      <c r="B761" s="8" t="str">
        <f>IFERROR(__xludf.DUMMYFUNCTION("SPLIT(A761,"" "")"),"$")</f>
        <v>$</v>
      </c>
      <c r="C761" s="8" t="str">
        <f>IFERROR(__xludf.DUMMYFUNCTION("""COMPUTED_VALUE"""),"cd")</f>
        <v>cd</v>
      </c>
      <c r="D761" s="9" t="str">
        <f>IFERROR(__xludf.DUMMYFUNCTION("""COMPUTED_VALUE"""),"..")</f>
        <v>..</v>
      </c>
      <c r="E761" s="9" t="str">
        <f>IFERROR(__xludf.DUMMYFUNCTION("IF(C761=""cd"",IF(D761=""/"",""/"",IF(D761="".."",JOIN(""."", ARRAY_CONSTRAIN(SPLIT(E760,"".""), 1, COLUMNS(SPLIT(E760,"".""))-1)), E760&amp;"".""&amp;D761)),E760)"),"/.bhtvbj.tbdsml.nqsq.qcz.rdzsz.ptgsd.wntfhzqf")</f>
        <v>/.bhtvbj.tbdsml.nqsq.qcz.rdzsz.ptgsd.wntfhzqf</v>
      </c>
      <c r="F761" s="9">
        <f t="shared" si="1"/>
        <v>0</v>
      </c>
      <c r="H761" s="9"/>
      <c r="I761" s="10"/>
      <c r="J761" s="10"/>
    </row>
    <row r="762">
      <c r="A762" s="7" t="s">
        <v>136</v>
      </c>
      <c r="B762" s="8" t="str">
        <f>IFERROR(__xludf.DUMMYFUNCTION("SPLIT(A762,"" "")"),"$")</f>
        <v>$</v>
      </c>
      <c r="C762" s="8" t="str">
        <f>IFERROR(__xludf.DUMMYFUNCTION("""COMPUTED_VALUE"""),"cd")</f>
        <v>cd</v>
      </c>
      <c r="D762" s="9" t="str">
        <f>IFERROR(__xludf.DUMMYFUNCTION("""COMPUTED_VALUE"""),"rdzsz")</f>
        <v>rdzsz</v>
      </c>
      <c r="E762" s="9" t="str">
        <f>IFERROR(__xludf.DUMMYFUNCTION("IF(C762=""cd"",IF(D762=""/"",""/"",IF(D762="".."",JOIN(""."", ARRAY_CONSTRAIN(SPLIT(E761,"".""), 1, COLUMNS(SPLIT(E761,"".""))-1)), E761&amp;"".""&amp;D762)),E761)"),"/.bhtvbj.tbdsml.nqsq.qcz.rdzsz.ptgsd.wntfhzqf.rdzsz")</f>
        <v>/.bhtvbj.tbdsml.nqsq.qcz.rdzsz.ptgsd.wntfhzqf.rdzsz</v>
      </c>
      <c r="F762" s="9">
        <f t="shared" si="1"/>
        <v>0</v>
      </c>
      <c r="H762" s="9"/>
      <c r="I762" s="10"/>
      <c r="J762" s="10"/>
    </row>
    <row r="763">
      <c r="A763" s="7" t="s">
        <v>9</v>
      </c>
      <c r="B763" s="8" t="str">
        <f>IFERROR(__xludf.DUMMYFUNCTION("SPLIT(A763,"" "")"),"$")</f>
        <v>$</v>
      </c>
      <c r="C763" s="8" t="str">
        <f>IFERROR(__xludf.DUMMYFUNCTION("""COMPUTED_VALUE"""),"ls")</f>
        <v>ls</v>
      </c>
      <c r="D763" s="9"/>
      <c r="E763" s="9" t="str">
        <f>IFERROR(__xludf.DUMMYFUNCTION("IF(C763=""cd"",IF(D763=""/"",""/"",IF(D763="".."",JOIN(""."", ARRAY_CONSTRAIN(SPLIT(E762,"".""), 1, COLUMNS(SPLIT(E762,"".""))-1)), E762&amp;"".""&amp;D763)),E762)"),"/.bhtvbj.tbdsml.nqsq.qcz.rdzsz.ptgsd.wntfhzqf.rdzsz")</f>
        <v>/.bhtvbj.tbdsml.nqsq.qcz.rdzsz.ptgsd.wntfhzqf.rdzsz</v>
      </c>
      <c r="F763" s="9">
        <f t="shared" si="1"/>
        <v>0</v>
      </c>
      <c r="H763" s="9"/>
      <c r="I763" s="10"/>
      <c r="J763" s="10"/>
    </row>
    <row r="764">
      <c r="A764" s="7" t="s">
        <v>451</v>
      </c>
      <c r="B764" s="8">
        <f>IFERROR(__xludf.DUMMYFUNCTION("SPLIT(A764,"" "")"),244145.0)</f>
        <v>244145</v>
      </c>
      <c r="C764" s="8" t="str">
        <f>IFERROR(__xludf.DUMMYFUNCTION("""COMPUTED_VALUE"""),"ngmqbc.lfb")</f>
        <v>ngmqbc.lfb</v>
      </c>
      <c r="D764" s="9"/>
      <c r="E764" s="9" t="str">
        <f>IFERROR(__xludf.DUMMYFUNCTION("IF(C764=""cd"",IF(D764=""/"",""/"",IF(D764="".."",JOIN(""."", ARRAY_CONSTRAIN(SPLIT(E763,"".""), 1, COLUMNS(SPLIT(E763,"".""))-1)), E763&amp;"".""&amp;D764)),E763)"),"/.bhtvbj.tbdsml.nqsq.qcz.rdzsz.ptgsd.wntfhzqf.rdzsz")</f>
        <v>/.bhtvbj.tbdsml.nqsq.qcz.rdzsz.ptgsd.wntfhzqf.rdzsz</v>
      </c>
      <c r="F764" s="9">
        <f t="shared" si="1"/>
        <v>244145</v>
      </c>
      <c r="H764" s="9"/>
      <c r="I764" s="10"/>
      <c r="J764" s="10"/>
    </row>
    <row r="765">
      <c r="A765" s="7" t="s">
        <v>452</v>
      </c>
      <c r="B765" s="8">
        <f>IFERROR(__xludf.DUMMYFUNCTION("SPLIT(A765,"" "")"),236278.0)</f>
        <v>236278</v>
      </c>
      <c r="C765" s="8" t="str">
        <f>IFERROR(__xludf.DUMMYFUNCTION("""COMPUTED_VALUE"""),"plnjrm.rgs")</f>
        <v>plnjrm.rgs</v>
      </c>
      <c r="D765" s="9"/>
      <c r="E765" s="9" t="str">
        <f>IFERROR(__xludf.DUMMYFUNCTION("IF(C765=""cd"",IF(D765=""/"",""/"",IF(D765="".."",JOIN(""."", ARRAY_CONSTRAIN(SPLIT(E764,"".""), 1, COLUMNS(SPLIT(E764,"".""))-1)), E764&amp;"".""&amp;D765)),E764)"),"/.bhtvbj.tbdsml.nqsq.qcz.rdzsz.ptgsd.wntfhzqf.rdzsz")</f>
        <v>/.bhtvbj.tbdsml.nqsq.qcz.rdzsz.ptgsd.wntfhzqf.rdzsz</v>
      </c>
      <c r="F765" s="9">
        <f t="shared" si="1"/>
        <v>236278</v>
      </c>
      <c r="H765" s="9"/>
      <c r="I765" s="10"/>
      <c r="J765" s="10"/>
    </row>
    <row r="766">
      <c r="A766" s="7" t="s">
        <v>26</v>
      </c>
      <c r="B766" s="8" t="str">
        <f>IFERROR(__xludf.DUMMYFUNCTION("SPLIT(A766,"" "")"),"$")</f>
        <v>$</v>
      </c>
      <c r="C766" s="8" t="str">
        <f>IFERROR(__xludf.DUMMYFUNCTION("""COMPUTED_VALUE"""),"cd")</f>
        <v>cd</v>
      </c>
      <c r="D766" s="9" t="str">
        <f>IFERROR(__xludf.DUMMYFUNCTION("""COMPUTED_VALUE"""),"..")</f>
        <v>..</v>
      </c>
      <c r="E766" s="9" t="str">
        <f>IFERROR(__xludf.DUMMYFUNCTION("IF(C766=""cd"",IF(D766=""/"",""/"",IF(D766="".."",JOIN(""."", ARRAY_CONSTRAIN(SPLIT(E765,"".""), 1, COLUMNS(SPLIT(E765,"".""))-1)), E765&amp;"".""&amp;D766)),E765)"),"/.bhtvbj.tbdsml.nqsq.qcz.rdzsz.ptgsd.wntfhzqf")</f>
        <v>/.bhtvbj.tbdsml.nqsq.qcz.rdzsz.ptgsd.wntfhzqf</v>
      </c>
      <c r="F766" s="9">
        <f t="shared" si="1"/>
        <v>0</v>
      </c>
      <c r="H766" s="9"/>
      <c r="I766" s="10"/>
      <c r="J766" s="10"/>
    </row>
    <row r="767">
      <c r="A767" s="7" t="s">
        <v>453</v>
      </c>
      <c r="B767" s="8" t="str">
        <f>IFERROR(__xludf.DUMMYFUNCTION("SPLIT(A767,"" "")"),"$")</f>
        <v>$</v>
      </c>
      <c r="C767" s="8" t="str">
        <f>IFERROR(__xludf.DUMMYFUNCTION("""COMPUTED_VALUE"""),"cd")</f>
        <v>cd</v>
      </c>
      <c r="D767" s="9" t="str">
        <f>IFERROR(__xludf.DUMMYFUNCTION("""COMPUTED_VALUE"""),"wvhznt")</f>
        <v>wvhznt</v>
      </c>
      <c r="E767" s="9" t="str">
        <f>IFERROR(__xludf.DUMMYFUNCTION("IF(C767=""cd"",IF(D767=""/"",""/"",IF(D767="".."",JOIN(""."", ARRAY_CONSTRAIN(SPLIT(E766,"".""), 1, COLUMNS(SPLIT(E766,"".""))-1)), E766&amp;"".""&amp;D767)),E766)"),"/.bhtvbj.tbdsml.nqsq.qcz.rdzsz.ptgsd.wntfhzqf.wvhznt")</f>
        <v>/.bhtvbj.tbdsml.nqsq.qcz.rdzsz.ptgsd.wntfhzqf.wvhznt</v>
      </c>
      <c r="F767" s="9">
        <f t="shared" si="1"/>
        <v>0</v>
      </c>
      <c r="H767" s="9"/>
      <c r="I767" s="10"/>
      <c r="J767" s="10"/>
    </row>
    <row r="768">
      <c r="A768" s="7" t="s">
        <v>9</v>
      </c>
      <c r="B768" s="8" t="str">
        <f>IFERROR(__xludf.DUMMYFUNCTION("SPLIT(A768,"" "")"),"$")</f>
        <v>$</v>
      </c>
      <c r="C768" s="8" t="str">
        <f>IFERROR(__xludf.DUMMYFUNCTION("""COMPUTED_VALUE"""),"ls")</f>
        <v>ls</v>
      </c>
      <c r="D768" s="9"/>
      <c r="E768" s="9" t="str">
        <f>IFERROR(__xludf.DUMMYFUNCTION("IF(C768=""cd"",IF(D768=""/"",""/"",IF(D768="".."",JOIN(""."", ARRAY_CONSTRAIN(SPLIT(E767,"".""), 1, COLUMNS(SPLIT(E767,"".""))-1)), E767&amp;"".""&amp;D768)),E767)"),"/.bhtvbj.tbdsml.nqsq.qcz.rdzsz.ptgsd.wntfhzqf.wvhznt")</f>
        <v>/.bhtvbj.tbdsml.nqsq.qcz.rdzsz.ptgsd.wntfhzqf.wvhznt</v>
      </c>
      <c r="F768" s="9">
        <f t="shared" si="1"/>
        <v>0</v>
      </c>
      <c r="H768" s="9"/>
      <c r="I768" s="10"/>
      <c r="J768" s="10"/>
    </row>
    <row r="769">
      <c r="A769" s="7" t="s">
        <v>454</v>
      </c>
      <c r="B769" s="8">
        <f>IFERROR(__xludf.DUMMYFUNCTION("SPLIT(A769,"" "")"),264719.0)</f>
        <v>264719</v>
      </c>
      <c r="C769" s="8" t="str">
        <f>IFERROR(__xludf.DUMMYFUNCTION("""COMPUTED_VALUE"""),"czvcf.cgn")</f>
        <v>czvcf.cgn</v>
      </c>
      <c r="D769" s="9"/>
      <c r="E769" s="9" t="str">
        <f>IFERROR(__xludf.DUMMYFUNCTION("IF(C769=""cd"",IF(D769=""/"",""/"",IF(D769="".."",JOIN(""."", ARRAY_CONSTRAIN(SPLIT(E768,"".""), 1, COLUMNS(SPLIT(E768,"".""))-1)), E768&amp;"".""&amp;D769)),E768)"),"/.bhtvbj.tbdsml.nqsq.qcz.rdzsz.ptgsd.wntfhzqf.wvhznt")</f>
        <v>/.bhtvbj.tbdsml.nqsq.qcz.rdzsz.ptgsd.wntfhzqf.wvhznt</v>
      </c>
      <c r="F769" s="9">
        <f t="shared" si="1"/>
        <v>264719</v>
      </c>
      <c r="H769" s="9"/>
      <c r="I769" s="10"/>
      <c r="J769" s="10"/>
    </row>
    <row r="770">
      <c r="A770" s="7" t="s">
        <v>26</v>
      </c>
      <c r="B770" s="8" t="str">
        <f>IFERROR(__xludf.DUMMYFUNCTION("SPLIT(A770,"" "")"),"$")</f>
        <v>$</v>
      </c>
      <c r="C770" s="8" t="str">
        <f>IFERROR(__xludf.DUMMYFUNCTION("""COMPUTED_VALUE"""),"cd")</f>
        <v>cd</v>
      </c>
      <c r="D770" s="9" t="str">
        <f>IFERROR(__xludf.DUMMYFUNCTION("""COMPUTED_VALUE"""),"..")</f>
        <v>..</v>
      </c>
      <c r="E770" s="9" t="str">
        <f>IFERROR(__xludf.DUMMYFUNCTION("IF(C770=""cd"",IF(D770=""/"",""/"",IF(D770="".."",JOIN(""."", ARRAY_CONSTRAIN(SPLIT(E769,"".""), 1, COLUMNS(SPLIT(E769,"".""))-1)), E769&amp;"".""&amp;D770)),E769)"),"/.bhtvbj.tbdsml.nqsq.qcz.rdzsz.ptgsd.wntfhzqf")</f>
        <v>/.bhtvbj.tbdsml.nqsq.qcz.rdzsz.ptgsd.wntfhzqf</v>
      </c>
      <c r="F770" s="9">
        <f t="shared" si="1"/>
        <v>0</v>
      </c>
      <c r="H770" s="9"/>
      <c r="I770" s="10"/>
      <c r="J770" s="10"/>
    </row>
    <row r="771">
      <c r="A771" s="7" t="s">
        <v>26</v>
      </c>
      <c r="B771" s="8" t="str">
        <f>IFERROR(__xludf.DUMMYFUNCTION("SPLIT(A771,"" "")"),"$")</f>
        <v>$</v>
      </c>
      <c r="C771" s="8" t="str">
        <f>IFERROR(__xludf.DUMMYFUNCTION("""COMPUTED_VALUE"""),"cd")</f>
        <v>cd</v>
      </c>
      <c r="D771" s="9" t="str">
        <f>IFERROR(__xludf.DUMMYFUNCTION("""COMPUTED_VALUE"""),"..")</f>
        <v>..</v>
      </c>
      <c r="E771" s="9" t="str">
        <f>IFERROR(__xludf.DUMMYFUNCTION("IF(C771=""cd"",IF(D771=""/"",""/"",IF(D771="".."",JOIN(""."", ARRAY_CONSTRAIN(SPLIT(E770,"".""), 1, COLUMNS(SPLIT(E770,"".""))-1)), E770&amp;"".""&amp;D771)),E770)"),"/.bhtvbj.tbdsml.nqsq.qcz.rdzsz.ptgsd")</f>
        <v>/.bhtvbj.tbdsml.nqsq.qcz.rdzsz.ptgsd</v>
      </c>
      <c r="F771" s="9">
        <f t="shared" si="1"/>
        <v>0</v>
      </c>
      <c r="H771" s="9"/>
      <c r="I771" s="10"/>
      <c r="J771" s="10"/>
    </row>
    <row r="772">
      <c r="A772" s="7" t="s">
        <v>455</v>
      </c>
      <c r="B772" s="8" t="str">
        <f>IFERROR(__xludf.DUMMYFUNCTION("SPLIT(A772,"" "")"),"$")</f>
        <v>$</v>
      </c>
      <c r="C772" s="8" t="str">
        <f>IFERROR(__xludf.DUMMYFUNCTION("""COMPUTED_VALUE"""),"cd")</f>
        <v>cd</v>
      </c>
      <c r="D772" s="9" t="str">
        <f>IFERROR(__xludf.DUMMYFUNCTION("""COMPUTED_VALUE"""),"zchjnbz")</f>
        <v>zchjnbz</v>
      </c>
      <c r="E772" s="9" t="str">
        <f>IFERROR(__xludf.DUMMYFUNCTION("IF(C772=""cd"",IF(D772=""/"",""/"",IF(D772="".."",JOIN(""."", ARRAY_CONSTRAIN(SPLIT(E771,"".""), 1, COLUMNS(SPLIT(E771,"".""))-1)), E771&amp;"".""&amp;D772)),E771)"),"/.bhtvbj.tbdsml.nqsq.qcz.rdzsz.ptgsd.zchjnbz")</f>
        <v>/.bhtvbj.tbdsml.nqsq.qcz.rdzsz.ptgsd.zchjnbz</v>
      </c>
      <c r="F772" s="9">
        <f t="shared" si="1"/>
        <v>0</v>
      </c>
      <c r="H772" s="9"/>
      <c r="I772" s="10"/>
      <c r="J772" s="10"/>
    </row>
    <row r="773">
      <c r="A773" s="7" t="s">
        <v>9</v>
      </c>
      <c r="B773" s="8" t="str">
        <f>IFERROR(__xludf.DUMMYFUNCTION("SPLIT(A773,"" "")"),"$")</f>
        <v>$</v>
      </c>
      <c r="C773" s="8" t="str">
        <f>IFERROR(__xludf.DUMMYFUNCTION("""COMPUTED_VALUE"""),"ls")</f>
        <v>ls</v>
      </c>
      <c r="D773" s="9"/>
      <c r="E773" s="9" t="str">
        <f>IFERROR(__xludf.DUMMYFUNCTION("IF(C773=""cd"",IF(D773=""/"",""/"",IF(D773="".."",JOIN(""."", ARRAY_CONSTRAIN(SPLIT(E772,"".""), 1, COLUMNS(SPLIT(E772,"".""))-1)), E772&amp;"".""&amp;D773)),E772)"),"/.bhtvbj.tbdsml.nqsq.qcz.rdzsz.ptgsd.zchjnbz")</f>
        <v>/.bhtvbj.tbdsml.nqsq.qcz.rdzsz.ptgsd.zchjnbz</v>
      </c>
      <c r="F773" s="9">
        <f t="shared" si="1"/>
        <v>0</v>
      </c>
      <c r="H773" s="9"/>
      <c r="I773" s="10"/>
      <c r="J773" s="10"/>
    </row>
    <row r="774">
      <c r="A774" s="7" t="s">
        <v>137</v>
      </c>
      <c r="B774" s="8" t="str">
        <f>IFERROR(__xludf.DUMMYFUNCTION("SPLIT(A774,"" "")"),"dir")</f>
        <v>dir</v>
      </c>
      <c r="C774" s="8" t="str">
        <f>IFERROR(__xludf.DUMMYFUNCTION("""COMPUTED_VALUE"""),"jrvt")</f>
        <v>jrvt</v>
      </c>
      <c r="D774" s="9"/>
      <c r="E774" s="9" t="str">
        <f>IFERROR(__xludf.DUMMYFUNCTION("IF(C774=""cd"",IF(D774=""/"",""/"",IF(D774="".."",JOIN(""."", ARRAY_CONSTRAIN(SPLIT(E773,"".""), 1, COLUMNS(SPLIT(E773,"".""))-1)), E773&amp;"".""&amp;D774)),E773)"),"/.bhtvbj.tbdsml.nqsq.qcz.rdzsz.ptgsd.zchjnbz")</f>
        <v>/.bhtvbj.tbdsml.nqsq.qcz.rdzsz.ptgsd.zchjnbz</v>
      </c>
      <c r="F774" s="9">
        <f t="shared" si="1"/>
        <v>0</v>
      </c>
      <c r="H774" s="9"/>
      <c r="I774" s="10"/>
      <c r="J774" s="10"/>
    </row>
    <row r="775">
      <c r="A775" s="7" t="s">
        <v>456</v>
      </c>
      <c r="B775" s="8" t="str">
        <f>IFERROR(__xludf.DUMMYFUNCTION("SPLIT(A775,"" "")"),"dir")</f>
        <v>dir</v>
      </c>
      <c r="C775" s="8" t="str">
        <f>IFERROR(__xludf.DUMMYFUNCTION("""COMPUTED_VALUE"""),"msrs")</f>
        <v>msrs</v>
      </c>
      <c r="D775" s="9"/>
      <c r="E775" s="9" t="str">
        <f>IFERROR(__xludf.DUMMYFUNCTION("IF(C775=""cd"",IF(D775=""/"",""/"",IF(D775="".."",JOIN(""."", ARRAY_CONSTRAIN(SPLIT(E774,"".""), 1, COLUMNS(SPLIT(E774,"".""))-1)), E774&amp;"".""&amp;D775)),E774)"),"/.bhtvbj.tbdsml.nqsq.qcz.rdzsz.ptgsd.zchjnbz")</f>
        <v>/.bhtvbj.tbdsml.nqsq.qcz.rdzsz.ptgsd.zchjnbz</v>
      </c>
      <c r="F775" s="9">
        <f t="shared" si="1"/>
        <v>0</v>
      </c>
      <c r="H775" s="9"/>
      <c r="I775" s="10"/>
      <c r="J775" s="10"/>
    </row>
    <row r="776">
      <c r="A776" s="7" t="s">
        <v>457</v>
      </c>
      <c r="B776" s="8" t="str">
        <f>IFERROR(__xludf.DUMMYFUNCTION("SPLIT(A776,"" "")"),"dir")</f>
        <v>dir</v>
      </c>
      <c r="C776" s="8" t="str">
        <f>IFERROR(__xludf.DUMMYFUNCTION("""COMPUTED_VALUE"""),"vtrcs")</f>
        <v>vtrcs</v>
      </c>
      <c r="D776" s="9"/>
      <c r="E776" s="9" t="str">
        <f>IFERROR(__xludf.DUMMYFUNCTION("IF(C776=""cd"",IF(D776=""/"",""/"",IF(D776="".."",JOIN(""."", ARRAY_CONSTRAIN(SPLIT(E775,"".""), 1, COLUMNS(SPLIT(E775,"".""))-1)), E775&amp;"".""&amp;D776)),E775)"),"/.bhtvbj.tbdsml.nqsq.qcz.rdzsz.ptgsd.zchjnbz")</f>
        <v>/.bhtvbj.tbdsml.nqsq.qcz.rdzsz.ptgsd.zchjnbz</v>
      </c>
      <c r="F776" s="9">
        <f t="shared" si="1"/>
        <v>0</v>
      </c>
      <c r="H776" s="9"/>
      <c r="I776" s="10"/>
      <c r="J776" s="10"/>
    </row>
    <row r="777">
      <c r="A777" s="7" t="s">
        <v>141</v>
      </c>
      <c r="B777" s="8" t="str">
        <f>IFERROR(__xludf.DUMMYFUNCTION("SPLIT(A777,"" "")"),"$")</f>
        <v>$</v>
      </c>
      <c r="C777" s="8" t="str">
        <f>IFERROR(__xludf.DUMMYFUNCTION("""COMPUTED_VALUE"""),"cd")</f>
        <v>cd</v>
      </c>
      <c r="D777" s="9" t="str">
        <f>IFERROR(__xludf.DUMMYFUNCTION("""COMPUTED_VALUE"""),"jrvt")</f>
        <v>jrvt</v>
      </c>
      <c r="E777" s="9" t="str">
        <f>IFERROR(__xludf.DUMMYFUNCTION("IF(C777=""cd"",IF(D777=""/"",""/"",IF(D777="".."",JOIN(""."", ARRAY_CONSTRAIN(SPLIT(E776,"".""), 1, COLUMNS(SPLIT(E776,"".""))-1)), E776&amp;"".""&amp;D777)),E776)"),"/.bhtvbj.tbdsml.nqsq.qcz.rdzsz.ptgsd.zchjnbz.jrvt")</f>
        <v>/.bhtvbj.tbdsml.nqsq.qcz.rdzsz.ptgsd.zchjnbz.jrvt</v>
      </c>
      <c r="F777" s="9">
        <f t="shared" si="1"/>
        <v>0</v>
      </c>
      <c r="H777" s="9"/>
      <c r="I777" s="10"/>
      <c r="J777" s="10"/>
    </row>
    <row r="778">
      <c r="A778" s="7" t="s">
        <v>9</v>
      </c>
      <c r="B778" s="8" t="str">
        <f>IFERROR(__xludf.DUMMYFUNCTION("SPLIT(A778,"" "")"),"$")</f>
        <v>$</v>
      </c>
      <c r="C778" s="8" t="str">
        <f>IFERROR(__xludf.DUMMYFUNCTION("""COMPUTED_VALUE"""),"ls")</f>
        <v>ls</v>
      </c>
      <c r="D778" s="9"/>
      <c r="E778" s="9" t="str">
        <f>IFERROR(__xludf.DUMMYFUNCTION("IF(C778=""cd"",IF(D778=""/"",""/"",IF(D778="".."",JOIN(""."", ARRAY_CONSTRAIN(SPLIT(E777,"".""), 1, COLUMNS(SPLIT(E777,"".""))-1)), E777&amp;"".""&amp;D778)),E777)"),"/.bhtvbj.tbdsml.nqsq.qcz.rdzsz.ptgsd.zchjnbz.jrvt")</f>
        <v>/.bhtvbj.tbdsml.nqsq.qcz.rdzsz.ptgsd.zchjnbz.jrvt</v>
      </c>
      <c r="F778" s="9">
        <f t="shared" si="1"/>
        <v>0</v>
      </c>
      <c r="H778" s="9"/>
      <c r="I778" s="10"/>
      <c r="J778" s="10"/>
    </row>
    <row r="779">
      <c r="A779" s="7" t="s">
        <v>458</v>
      </c>
      <c r="B779" s="8">
        <f>IFERROR(__xludf.DUMMYFUNCTION("SPLIT(A779,"" "")"),154825.0)</f>
        <v>154825</v>
      </c>
      <c r="C779" s="8" t="str">
        <f>IFERROR(__xludf.DUMMYFUNCTION("""COMPUTED_VALUE"""),"jrvt")</f>
        <v>jrvt</v>
      </c>
      <c r="D779" s="9"/>
      <c r="E779" s="9" t="str">
        <f>IFERROR(__xludf.DUMMYFUNCTION("IF(C779=""cd"",IF(D779=""/"",""/"",IF(D779="".."",JOIN(""."", ARRAY_CONSTRAIN(SPLIT(E778,"".""), 1, COLUMNS(SPLIT(E778,"".""))-1)), E778&amp;"".""&amp;D779)),E778)"),"/.bhtvbj.tbdsml.nqsq.qcz.rdzsz.ptgsd.zchjnbz.jrvt")</f>
        <v>/.bhtvbj.tbdsml.nqsq.qcz.rdzsz.ptgsd.zchjnbz.jrvt</v>
      </c>
      <c r="F779" s="9">
        <f t="shared" si="1"/>
        <v>154825</v>
      </c>
      <c r="H779" s="9"/>
      <c r="I779" s="10"/>
      <c r="J779" s="10"/>
    </row>
    <row r="780">
      <c r="A780" s="7" t="s">
        <v>459</v>
      </c>
      <c r="B780" s="8">
        <f>IFERROR(__xludf.DUMMYFUNCTION("SPLIT(A780,"" "")"),44966.0)</f>
        <v>44966</v>
      </c>
      <c r="C780" s="8" t="str">
        <f>IFERROR(__xludf.DUMMYFUNCTION("""COMPUTED_VALUE"""),"rdzsz")</f>
        <v>rdzsz</v>
      </c>
      <c r="D780" s="9"/>
      <c r="E780" s="9" t="str">
        <f>IFERROR(__xludf.DUMMYFUNCTION("IF(C780=""cd"",IF(D780=""/"",""/"",IF(D780="".."",JOIN(""."", ARRAY_CONSTRAIN(SPLIT(E779,"".""), 1, COLUMNS(SPLIT(E779,"".""))-1)), E779&amp;"".""&amp;D780)),E779)"),"/.bhtvbj.tbdsml.nqsq.qcz.rdzsz.ptgsd.zchjnbz.jrvt")</f>
        <v>/.bhtvbj.tbdsml.nqsq.qcz.rdzsz.ptgsd.zchjnbz.jrvt</v>
      </c>
      <c r="F780" s="9">
        <f t="shared" si="1"/>
        <v>44966</v>
      </c>
      <c r="H780" s="9"/>
      <c r="I780" s="10"/>
      <c r="J780" s="10"/>
    </row>
    <row r="781">
      <c r="A781" s="7" t="s">
        <v>460</v>
      </c>
      <c r="B781" s="8">
        <f>IFERROR(__xludf.DUMMYFUNCTION("SPLIT(A781,"" "")"),198819.0)</f>
        <v>198819</v>
      </c>
      <c r="C781" s="8" t="str">
        <f>IFERROR(__xludf.DUMMYFUNCTION("""COMPUTED_VALUE"""),"vnnrqcbr.fjf")</f>
        <v>vnnrqcbr.fjf</v>
      </c>
      <c r="D781" s="9"/>
      <c r="E781" s="9" t="str">
        <f>IFERROR(__xludf.DUMMYFUNCTION("IF(C781=""cd"",IF(D781=""/"",""/"",IF(D781="".."",JOIN(""."", ARRAY_CONSTRAIN(SPLIT(E780,"".""), 1, COLUMNS(SPLIT(E780,"".""))-1)), E780&amp;"".""&amp;D781)),E780)"),"/.bhtvbj.tbdsml.nqsq.qcz.rdzsz.ptgsd.zchjnbz.jrvt")</f>
        <v>/.bhtvbj.tbdsml.nqsq.qcz.rdzsz.ptgsd.zchjnbz.jrvt</v>
      </c>
      <c r="F781" s="9">
        <f t="shared" si="1"/>
        <v>198819</v>
      </c>
      <c r="H781" s="9"/>
      <c r="I781" s="10"/>
      <c r="J781" s="10"/>
    </row>
    <row r="782">
      <c r="A782" s="7" t="s">
        <v>26</v>
      </c>
      <c r="B782" s="8" t="str">
        <f>IFERROR(__xludf.DUMMYFUNCTION("SPLIT(A782,"" "")"),"$")</f>
        <v>$</v>
      </c>
      <c r="C782" s="8" t="str">
        <f>IFERROR(__xludf.DUMMYFUNCTION("""COMPUTED_VALUE"""),"cd")</f>
        <v>cd</v>
      </c>
      <c r="D782" s="9" t="str">
        <f>IFERROR(__xludf.DUMMYFUNCTION("""COMPUTED_VALUE"""),"..")</f>
        <v>..</v>
      </c>
      <c r="E782" s="9" t="str">
        <f>IFERROR(__xludf.DUMMYFUNCTION("IF(C782=""cd"",IF(D782=""/"",""/"",IF(D782="".."",JOIN(""."", ARRAY_CONSTRAIN(SPLIT(E781,"".""), 1, COLUMNS(SPLIT(E781,"".""))-1)), E781&amp;"".""&amp;D782)),E781)"),"/.bhtvbj.tbdsml.nqsq.qcz.rdzsz.ptgsd.zchjnbz")</f>
        <v>/.bhtvbj.tbdsml.nqsq.qcz.rdzsz.ptgsd.zchjnbz</v>
      </c>
      <c r="F782" s="9">
        <f t="shared" si="1"/>
        <v>0</v>
      </c>
      <c r="H782" s="9"/>
      <c r="I782" s="10"/>
      <c r="J782" s="10"/>
    </row>
    <row r="783">
      <c r="A783" s="7" t="s">
        <v>461</v>
      </c>
      <c r="B783" s="8" t="str">
        <f>IFERROR(__xludf.DUMMYFUNCTION("SPLIT(A783,"" "")"),"$")</f>
        <v>$</v>
      </c>
      <c r="C783" s="8" t="str">
        <f>IFERROR(__xludf.DUMMYFUNCTION("""COMPUTED_VALUE"""),"cd")</f>
        <v>cd</v>
      </c>
      <c r="D783" s="9" t="str">
        <f>IFERROR(__xludf.DUMMYFUNCTION("""COMPUTED_VALUE"""),"msrs")</f>
        <v>msrs</v>
      </c>
      <c r="E783" s="9" t="str">
        <f>IFERROR(__xludf.DUMMYFUNCTION("IF(C783=""cd"",IF(D783=""/"",""/"",IF(D783="".."",JOIN(""."", ARRAY_CONSTRAIN(SPLIT(E782,"".""), 1, COLUMNS(SPLIT(E782,"".""))-1)), E782&amp;"".""&amp;D783)),E782)"),"/.bhtvbj.tbdsml.nqsq.qcz.rdzsz.ptgsd.zchjnbz.msrs")</f>
        <v>/.bhtvbj.tbdsml.nqsq.qcz.rdzsz.ptgsd.zchjnbz.msrs</v>
      </c>
      <c r="F783" s="9">
        <f t="shared" si="1"/>
        <v>0</v>
      </c>
      <c r="H783" s="9"/>
      <c r="I783" s="10"/>
      <c r="J783" s="10"/>
    </row>
    <row r="784">
      <c r="A784" s="7" t="s">
        <v>9</v>
      </c>
      <c r="B784" s="8" t="str">
        <f>IFERROR(__xludf.DUMMYFUNCTION("SPLIT(A784,"" "")"),"$")</f>
        <v>$</v>
      </c>
      <c r="C784" s="8" t="str">
        <f>IFERROR(__xludf.DUMMYFUNCTION("""COMPUTED_VALUE"""),"ls")</f>
        <v>ls</v>
      </c>
      <c r="D784" s="9"/>
      <c r="E784" s="9" t="str">
        <f>IFERROR(__xludf.DUMMYFUNCTION("IF(C784=""cd"",IF(D784=""/"",""/"",IF(D784="".."",JOIN(""."", ARRAY_CONSTRAIN(SPLIT(E783,"".""), 1, COLUMNS(SPLIT(E783,"".""))-1)), E783&amp;"".""&amp;D784)),E783)"),"/.bhtvbj.tbdsml.nqsq.qcz.rdzsz.ptgsd.zchjnbz.msrs")</f>
        <v>/.bhtvbj.tbdsml.nqsq.qcz.rdzsz.ptgsd.zchjnbz.msrs</v>
      </c>
      <c r="F784" s="9">
        <f t="shared" si="1"/>
        <v>0</v>
      </c>
      <c r="H784" s="9"/>
      <c r="I784" s="10"/>
      <c r="J784" s="10"/>
    </row>
    <row r="785">
      <c r="A785" s="7" t="s">
        <v>462</v>
      </c>
      <c r="B785" s="8">
        <f>IFERROR(__xludf.DUMMYFUNCTION("SPLIT(A785,"" "")"),188969.0)</f>
        <v>188969</v>
      </c>
      <c r="C785" s="8" t="str">
        <f>IFERROR(__xludf.DUMMYFUNCTION("""COMPUTED_VALUE"""),"cwbq.ltd")</f>
        <v>cwbq.ltd</v>
      </c>
      <c r="D785" s="9"/>
      <c r="E785" s="9" t="str">
        <f>IFERROR(__xludf.DUMMYFUNCTION("IF(C785=""cd"",IF(D785=""/"",""/"",IF(D785="".."",JOIN(""."", ARRAY_CONSTRAIN(SPLIT(E784,"".""), 1, COLUMNS(SPLIT(E784,"".""))-1)), E784&amp;"".""&amp;D785)),E784)"),"/.bhtvbj.tbdsml.nqsq.qcz.rdzsz.ptgsd.zchjnbz.msrs")</f>
        <v>/.bhtvbj.tbdsml.nqsq.qcz.rdzsz.ptgsd.zchjnbz.msrs</v>
      </c>
      <c r="F785" s="9">
        <f t="shared" si="1"/>
        <v>188969</v>
      </c>
      <c r="H785" s="9"/>
      <c r="I785" s="10"/>
      <c r="J785" s="10"/>
    </row>
    <row r="786">
      <c r="A786" s="7" t="s">
        <v>26</v>
      </c>
      <c r="B786" s="8" t="str">
        <f>IFERROR(__xludf.DUMMYFUNCTION("SPLIT(A786,"" "")"),"$")</f>
        <v>$</v>
      </c>
      <c r="C786" s="8" t="str">
        <f>IFERROR(__xludf.DUMMYFUNCTION("""COMPUTED_VALUE"""),"cd")</f>
        <v>cd</v>
      </c>
      <c r="D786" s="9" t="str">
        <f>IFERROR(__xludf.DUMMYFUNCTION("""COMPUTED_VALUE"""),"..")</f>
        <v>..</v>
      </c>
      <c r="E786" s="9" t="str">
        <f>IFERROR(__xludf.DUMMYFUNCTION("IF(C786=""cd"",IF(D786=""/"",""/"",IF(D786="".."",JOIN(""."", ARRAY_CONSTRAIN(SPLIT(E785,"".""), 1, COLUMNS(SPLIT(E785,"".""))-1)), E785&amp;"".""&amp;D786)),E785)"),"/.bhtvbj.tbdsml.nqsq.qcz.rdzsz.ptgsd.zchjnbz")</f>
        <v>/.bhtvbj.tbdsml.nqsq.qcz.rdzsz.ptgsd.zchjnbz</v>
      </c>
      <c r="F786" s="9">
        <f t="shared" si="1"/>
        <v>0</v>
      </c>
      <c r="H786" s="9"/>
      <c r="I786" s="10"/>
      <c r="J786" s="10"/>
    </row>
    <row r="787">
      <c r="A787" s="7" t="s">
        <v>463</v>
      </c>
      <c r="B787" s="8" t="str">
        <f>IFERROR(__xludf.DUMMYFUNCTION("SPLIT(A787,"" "")"),"$")</f>
        <v>$</v>
      </c>
      <c r="C787" s="8" t="str">
        <f>IFERROR(__xludf.DUMMYFUNCTION("""COMPUTED_VALUE"""),"cd")</f>
        <v>cd</v>
      </c>
      <c r="D787" s="9" t="str">
        <f>IFERROR(__xludf.DUMMYFUNCTION("""COMPUTED_VALUE"""),"vtrcs")</f>
        <v>vtrcs</v>
      </c>
      <c r="E787" s="9" t="str">
        <f>IFERROR(__xludf.DUMMYFUNCTION("IF(C787=""cd"",IF(D787=""/"",""/"",IF(D787="".."",JOIN(""."", ARRAY_CONSTRAIN(SPLIT(E786,"".""), 1, COLUMNS(SPLIT(E786,"".""))-1)), E786&amp;"".""&amp;D787)),E786)"),"/.bhtvbj.tbdsml.nqsq.qcz.rdzsz.ptgsd.zchjnbz.vtrcs")</f>
        <v>/.bhtvbj.tbdsml.nqsq.qcz.rdzsz.ptgsd.zchjnbz.vtrcs</v>
      </c>
      <c r="F787" s="9">
        <f t="shared" si="1"/>
        <v>0</v>
      </c>
      <c r="H787" s="9"/>
      <c r="I787" s="10"/>
      <c r="J787" s="10"/>
    </row>
    <row r="788">
      <c r="A788" s="7" t="s">
        <v>9</v>
      </c>
      <c r="B788" s="8" t="str">
        <f>IFERROR(__xludf.DUMMYFUNCTION("SPLIT(A788,"" "")"),"$")</f>
        <v>$</v>
      </c>
      <c r="C788" s="8" t="str">
        <f>IFERROR(__xludf.DUMMYFUNCTION("""COMPUTED_VALUE"""),"ls")</f>
        <v>ls</v>
      </c>
      <c r="D788" s="9"/>
      <c r="E788" s="9" t="str">
        <f>IFERROR(__xludf.DUMMYFUNCTION("IF(C788=""cd"",IF(D788=""/"",""/"",IF(D788="".."",JOIN(""."", ARRAY_CONSTRAIN(SPLIT(E787,"".""), 1, COLUMNS(SPLIT(E787,"".""))-1)), E787&amp;"".""&amp;D788)),E787)"),"/.bhtvbj.tbdsml.nqsq.qcz.rdzsz.ptgsd.zchjnbz.vtrcs")</f>
        <v>/.bhtvbj.tbdsml.nqsq.qcz.rdzsz.ptgsd.zchjnbz.vtrcs</v>
      </c>
      <c r="F788" s="9">
        <f t="shared" si="1"/>
        <v>0</v>
      </c>
      <c r="H788" s="9"/>
      <c r="I788" s="10"/>
      <c r="J788" s="10"/>
    </row>
    <row r="789">
      <c r="A789" s="7" t="s">
        <v>464</v>
      </c>
      <c r="B789" s="8">
        <f>IFERROR(__xludf.DUMMYFUNCTION("SPLIT(A789,"" "")"),2014.0)</f>
        <v>2014</v>
      </c>
      <c r="C789" s="8" t="str">
        <f>IFERROR(__xludf.DUMMYFUNCTION("""COMPUTED_VALUE"""),"jmvvq.pvn")</f>
        <v>jmvvq.pvn</v>
      </c>
      <c r="D789" s="9"/>
      <c r="E789" s="9" t="str">
        <f>IFERROR(__xludf.DUMMYFUNCTION("IF(C789=""cd"",IF(D789=""/"",""/"",IF(D789="".."",JOIN(""."", ARRAY_CONSTRAIN(SPLIT(E788,"".""), 1, COLUMNS(SPLIT(E788,"".""))-1)), E788&amp;"".""&amp;D789)),E788)"),"/.bhtvbj.tbdsml.nqsq.qcz.rdzsz.ptgsd.zchjnbz.vtrcs")</f>
        <v>/.bhtvbj.tbdsml.nqsq.qcz.rdzsz.ptgsd.zchjnbz.vtrcs</v>
      </c>
      <c r="F789" s="9">
        <f t="shared" si="1"/>
        <v>2014</v>
      </c>
      <c r="H789" s="9"/>
      <c r="I789" s="10"/>
      <c r="J789" s="10"/>
    </row>
    <row r="790">
      <c r="A790" s="7" t="s">
        <v>26</v>
      </c>
      <c r="B790" s="8" t="str">
        <f>IFERROR(__xludf.DUMMYFUNCTION("SPLIT(A790,"" "")"),"$")</f>
        <v>$</v>
      </c>
      <c r="C790" s="8" t="str">
        <f>IFERROR(__xludf.DUMMYFUNCTION("""COMPUTED_VALUE"""),"cd")</f>
        <v>cd</v>
      </c>
      <c r="D790" s="9" t="str">
        <f>IFERROR(__xludf.DUMMYFUNCTION("""COMPUTED_VALUE"""),"..")</f>
        <v>..</v>
      </c>
      <c r="E790" s="9" t="str">
        <f>IFERROR(__xludf.DUMMYFUNCTION("IF(C790=""cd"",IF(D790=""/"",""/"",IF(D790="".."",JOIN(""."", ARRAY_CONSTRAIN(SPLIT(E789,"".""), 1, COLUMNS(SPLIT(E789,"".""))-1)), E789&amp;"".""&amp;D790)),E789)"),"/.bhtvbj.tbdsml.nqsq.qcz.rdzsz.ptgsd.zchjnbz")</f>
        <v>/.bhtvbj.tbdsml.nqsq.qcz.rdzsz.ptgsd.zchjnbz</v>
      </c>
      <c r="F790" s="9">
        <f t="shared" si="1"/>
        <v>0</v>
      </c>
      <c r="H790" s="9"/>
      <c r="I790" s="10"/>
      <c r="J790" s="10"/>
    </row>
    <row r="791">
      <c r="A791" s="7" t="s">
        <v>26</v>
      </c>
      <c r="B791" s="8" t="str">
        <f>IFERROR(__xludf.DUMMYFUNCTION("SPLIT(A791,"" "")"),"$")</f>
        <v>$</v>
      </c>
      <c r="C791" s="8" t="str">
        <f>IFERROR(__xludf.DUMMYFUNCTION("""COMPUTED_VALUE"""),"cd")</f>
        <v>cd</v>
      </c>
      <c r="D791" s="9" t="str">
        <f>IFERROR(__xludf.DUMMYFUNCTION("""COMPUTED_VALUE"""),"..")</f>
        <v>..</v>
      </c>
      <c r="E791" s="9" t="str">
        <f>IFERROR(__xludf.DUMMYFUNCTION("IF(C791=""cd"",IF(D791=""/"",""/"",IF(D791="".."",JOIN(""."", ARRAY_CONSTRAIN(SPLIT(E790,"".""), 1, COLUMNS(SPLIT(E790,"".""))-1)), E790&amp;"".""&amp;D791)),E790)"),"/.bhtvbj.tbdsml.nqsq.qcz.rdzsz.ptgsd")</f>
        <v>/.bhtvbj.tbdsml.nqsq.qcz.rdzsz.ptgsd</v>
      </c>
      <c r="F791" s="9">
        <f t="shared" si="1"/>
        <v>0</v>
      </c>
      <c r="H791" s="9"/>
      <c r="I791" s="10"/>
      <c r="J791" s="10"/>
    </row>
    <row r="792">
      <c r="A792" s="7" t="s">
        <v>26</v>
      </c>
      <c r="B792" s="8" t="str">
        <f>IFERROR(__xludf.DUMMYFUNCTION("SPLIT(A792,"" "")"),"$")</f>
        <v>$</v>
      </c>
      <c r="C792" s="8" t="str">
        <f>IFERROR(__xludf.DUMMYFUNCTION("""COMPUTED_VALUE"""),"cd")</f>
        <v>cd</v>
      </c>
      <c r="D792" s="9" t="str">
        <f>IFERROR(__xludf.DUMMYFUNCTION("""COMPUTED_VALUE"""),"..")</f>
        <v>..</v>
      </c>
      <c r="E792" s="9" t="str">
        <f>IFERROR(__xludf.DUMMYFUNCTION("IF(C792=""cd"",IF(D792=""/"",""/"",IF(D792="".."",JOIN(""."", ARRAY_CONSTRAIN(SPLIT(E791,"".""), 1, COLUMNS(SPLIT(E791,"".""))-1)), E791&amp;"".""&amp;D792)),E791)"),"/.bhtvbj.tbdsml.nqsq.qcz.rdzsz")</f>
        <v>/.bhtvbj.tbdsml.nqsq.qcz.rdzsz</v>
      </c>
      <c r="F792" s="9">
        <f t="shared" si="1"/>
        <v>0</v>
      </c>
      <c r="H792" s="9"/>
      <c r="I792" s="10"/>
      <c r="J792" s="10"/>
    </row>
    <row r="793">
      <c r="A793" s="7" t="s">
        <v>465</v>
      </c>
      <c r="B793" s="8" t="str">
        <f>IFERROR(__xludf.DUMMYFUNCTION("SPLIT(A793,"" "")"),"$")</f>
        <v>$</v>
      </c>
      <c r="C793" s="8" t="str">
        <f>IFERROR(__xludf.DUMMYFUNCTION("""COMPUTED_VALUE"""),"cd")</f>
        <v>cd</v>
      </c>
      <c r="D793" s="9" t="str">
        <f>IFERROR(__xludf.DUMMYFUNCTION("""COMPUTED_VALUE"""),"qmg")</f>
        <v>qmg</v>
      </c>
      <c r="E793" s="9" t="str">
        <f>IFERROR(__xludf.DUMMYFUNCTION("IF(C793=""cd"",IF(D793=""/"",""/"",IF(D793="".."",JOIN(""."", ARRAY_CONSTRAIN(SPLIT(E792,"".""), 1, COLUMNS(SPLIT(E792,"".""))-1)), E792&amp;"".""&amp;D793)),E792)"),"/.bhtvbj.tbdsml.nqsq.qcz.rdzsz.qmg")</f>
        <v>/.bhtvbj.tbdsml.nqsq.qcz.rdzsz.qmg</v>
      </c>
      <c r="F793" s="9">
        <f t="shared" si="1"/>
        <v>0</v>
      </c>
      <c r="H793" s="9"/>
      <c r="I793" s="10"/>
      <c r="J793" s="10"/>
    </row>
    <row r="794">
      <c r="A794" s="7" t="s">
        <v>9</v>
      </c>
      <c r="B794" s="8" t="str">
        <f>IFERROR(__xludf.DUMMYFUNCTION("SPLIT(A794,"" "")"),"$")</f>
        <v>$</v>
      </c>
      <c r="C794" s="8" t="str">
        <f>IFERROR(__xludf.DUMMYFUNCTION("""COMPUTED_VALUE"""),"ls")</f>
        <v>ls</v>
      </c>
      <c r="D794" s="9"/>
      <c r="E794" s="9" t="str">
        <f>IFERROR(__xludf.DUMMYFUNCTION("IF(C794=""cd"",IF(D794=""/"",""/"",IF(D794="".."",JOIN(""."", ARRAY_CONSTRAIN(SPLIT(E793,"".""), 1, COLUMNS(SPLIT(E793,"".""))-1)), E793&amp;"".""&amp;D794)),E793)"),"/.bhtvbj.tbdsml.nqsq.qcz.rdzsz.qmg")</f>
        <v>/.bhtvbj.tbdsml.nqsq.qcz.rdzsz.qmg</v>
      </c>
      <c r="F794" s="9">
        <f t="shared" si="1"/>
        <v>0</v>
      </c>
      <c r="H794" s="9"/>
      <c r="I794" s="10"/>
      <c r="J794" s="10"/>
    </row>
    <row r="795">
      <c r="A795" s="7" t="s">
        <v>466</v>
      </c>
      <c r="B795" s="8" t="str">
        <f>IFERROR(__xludf.DUMMYFUNCTION("SPLIT(A795,"" "")"),"dir")</f>
        <v>dir</v>
      </c>
      <c r="C795" s="8" t="str">
        <f>IFERROR(__xludf.DUMMYFUNCTION("""COMPUTED_VALUE"""),"dqfs")</f>
        <v>dqfs</v>
      </c>
      <c r="D795" s="9"/>
      <c r="E795" s="9" t="str">
        <f>IFERROR(__xludf.DUMMYFUNCTION("IF(C795=""cd"",IF(D795=""/"",""/"",IF(D795="".."",JOIN(""."", ARRAY_CONSTRAIN(SPLIT(E794,"".""), 1, COLUMNS(SPLIT(E794,"".""))-1)), E794&amp;"".""&amp;D795)),E794)"),"/.bhtvbj.tbdsml.nqsq.qcz.rdzsz.qmg")</f>
        <v>/.bhtvbj.tbdsml.nqsq.qcz.rdzsz.qmg</v>
      </c>
      <c r="F795" s="9">
        <f t="shared" si="1"/>
        <v>0</v>
      </c>
      <c r="H795" s="9"/>
      <c r="I795" s="10"/>
      <c r="J795" s="10"/>
    </row>
    <row r="796">
      <c r="A796" s="7" t="s">
        <v>467</v>
      </c>
      <c r="B796" s="8" t="str">
        <f>IFERROR(__xludf.DUMMYFUNCTION("SPLIT(A796,"" "")"),"dir")</f>
        <v>dir</v>
      </c>
      <c r="C796" s="8" t="str">
        <f>IFERROR(__xludf.DUMMYFUNCTION("""COMPUTED_VALUE"""),"hwnbws")</f>
        <v>hwnbws</v>
      </c>
      <c r="D796" s="9"/>
      <c r="E796" s="9" t="str">
        <f>IFERROR(__xludf.DUMMYFUNCTION("IF(C796=""cd"",IF(D796=""/"",""/"",IF(D796="".."",JOIN(""."", ARRAY_CONSTRAIN(SPLIT(E795,"".""), 1, COLUMNS(SPLIT(E795,"".""))-1)), E795&amp;"".""&amp;D796)),E795)"),"/.bhtvbj.tbdsml.nqsq.qcz.rdzsz.qmg")</f>
        <v>/.bhtvbj.tbdsml.nqsq.qcz.rdzsz.qmg</v>
      </c>
      <c r="F796" s="9">
        <f t="shared" si="1"/>
        <v>0</v>
      </c>
      <c r="H796" s="9"/>
      <c r="I796" s="10"/>
      <c r="J796" s="10"/>
    </row>
    <row r="797">
      <c r="A797" s="7" t="s">
        <v>249</v>
      </c>
      <c r="B797" s="8" t="str">
        <f>IFERROR(__xludf.DUMMYFUNCTION("SPLIT(A797,"" "")"),"dir")</f>
        <v>dir</v>
      </c>
      <c r="C797" s="8" t="str">
        <f>IFERROR(__xludf.DUMMYFUNCTION("""COMPUTED_VALUE"""),"ngmqbc")</f>
        <v>ngmqbc</v>
      </c>
      <c r="D797" s="9"/>
      <c r="E797" s="9" t="str">
        <f>IFERROR(__xludf.DUMMYFUNCTION("IF(C797=""cd"",IF(D797=""/"",""/"",IF(D797="".."",JOIN(""."", ARRAY_CONSTRAIN(SPLIT(E796,"".""), 1, COLUMNS(SPLIT(E796,"".""))-1)), E796&amp;"".""&amp;D797)),E796)"),"/.bhtvbj.tbdsml.nqsq.qcz.rdzsz.qmg")</f>
        <v>/.bhtvbj.tbdsml.nqsq.qcz.rdzsz.qmg</v>
      </c>
      <c r="F797" s="9">
        <f t="shared" si="1"/>
        <v>0</v>
      </c>
      <c r="H797" s="9"/>
      <c r="I797" s="10"/>
      <c r="J797" s="10"/>
    </row>
    <row r="798">
      <c r="A798" s="7" t="s">
        <v>468</v>
      </c>
      <c r="B798" s="8" t="str">
        <f>IFERROR(__xludf.DUMMYFUNCTION("SPLIT(A798,"" "")"),"$")</f>
        <v>$</v>
      </c>
      <c r="C798" s="8" t="str">
        <f>IFERROR(__xludf.DUMMYFUNCTION("""COMPUTED_VALUE"""),"cd")</f>
        <v>cd</v>
      </c>
      <c r="D798" s="9" t="str">
        <f>IFERROR(__xludf.DUMMYFUNCTION("""COMPUTED_VALUE"""),"dqfs")</f>
        <v>dqfs</v>
      </c>
      <c r="E798" s="9" t="str">
        <f>IFERROR(__xludf.DUMMYFUNCTION("IF(C798=""cd"",IF(D798=""/"",""/"",IF(D798="".."",JOIN(""."", ARRAY_CONSTRAIN(SPLIT(E797,"".""), 1, COLUMNS(SPLIT(E797,"".""))-1)), E797&amp;"".""&amp;D798)),E797)"),"/.bhtvbj.tbdsml.nqsq.qcz.rdzsz.qmg.dqfs")</f>
        <v>/.bhtvbj.tbdsml.nqsq.qcz.rdzsz.qmg.dqfs</v>
      </c>
      <c r="F798" s="9">
        <f t="shared" si="1"/>
        <v>0</v>
      </c>
      <c r="H798" s="9"/>
      <c r="I798" s="10"/>
      <c r="J798" s="10"/>
    </row>
    <row r="799">
      <c r="A799" s="7" t="s">
        <v>9</v>
      </c>
      <c r="B799" s="8" t="str">
        <f>IFERROR(__xludf.DUMMYFUNCTION("SPLIT(A799,"" "")"),"$")</f>
        <v>$</v>
      </c>
      <c r="C799" s="8" t="str">
        <f>IFERROR(__xludf.DUMMYFUNCTION("""COMPUTED_VALUE"""),"ls")</f>
        <v>ls</v>
      </c>
      <c r="D799" s="9"/>
      <c r="E799" s="9" t="str">
        <f>IFERROR(__xludf.DUMMYFUNCTION("IF(C799=""cd"",IF(D799=""/"",""/"",IF(D799="".."",JOIN(""."", ARRAY_CONSTRAIN(SPLIT(E798,"".""), 1, COLUMNS(SPLIT(E798,"".""))-1)), E798&amp;"".""&amp;D799)),E798)"),"/.bhtvbj.tbdsml.nqsq.qcz.rdzsz.qmg.dqfs")</f>
        <v>/.bhtvbj.tbdsml.nqsq.qcz.rdzsz.qmg.dqfs</v>
      </c>
      <c r="F799" s="9">
        <f t="shared" si="1"/>
        <v>0</v>
      </c>
      <c r="H799" s="9"/>
      <c r="I799" s="10"/>
      <c r="J799" s="10"/>
    </row>
    <row r="800">
      <c r="A800" s="7" t="s">
        <v>469</v>
      </c>
      <c r="B800" s="8">
        <f>IFERROR(__xludf.DUMMYFUNCTION("SPLIT(A800,"" "")"),130929.0)</f>
        <v>130929</v>
      </c>
      <c r="C800" s="8" t="str">
        <f>IFERROR(__xludf.DUMMYFUNCTION("""COMPUTED_VALUE"""),"smwcjg.vjm")</f>
        <v>smwcjg.vjm</v>
      </c>
      <c r="D800" s="9"/>
      <c r="E800" s="9" t="str">
        <f>IFERROR(__xludf.DUMMYFUNCTION("IF(C800=""cd"",IF(D800=""/"",""/"",IF(D800="".."",JOIN(""."", ARRAY_CONSTRAIN(SPLIT(E799,"".""), 1, COLUMNS(SPLIT(E799,"".""))-1)), E799&amp;"".""&amp;D800)),E799)"),"/.bhtvbj.tbdsml.nqsq.qcz.rdzsz.qmg.dqfs")</f>
        <v>/.bhtvbj.tbdsml.nqsq.qcz.rdzsz.qmg.dqfs</v>
      </c>
      <c r="F800" s="9">
        <f t="shared" si="1"/>
        <v>130929</v>
      </c>
      <c r="H800" s="9"/>
      <c r="I800" s="10"/>
      <c r="J800" s="10"/>
    </row>
    <row r="801">
      <c r="A801" s="7" t="s">
        <v>26</v>
      </c>
      <c r="B801" s="8" t="str">
        <f>IFERROR(__xludf.DUMMYFUNCTION("SPLIT(A801,"" "")"),"$")</f>
        <v>$</v>
      </c>
      <c r="C801" s="8" t="str">
        <f>IFERROR(__xludf.DUMMYFUNCTION("""COMPUTED_VALUE"""),"cd")</f>
        <v>cd</v>
      </c>
      <c r="D801" s="9" t="str">
        <f>IFERROR(__xludf.DUMMYFUNCTION("""COMPUTED_VALUE"""),"..")</f>
        <v>..</v>
      </c>
      <c r="E801" s="9" t="str">
        <f>IFERROR(__xludf.DUMMYFUNCTION("IF(C801=""cd"",IF(D801=""/"",""/"",IF(D801="".."",JOIN(""."", ARRAY_CONSTRAIN(SPLIT(E800,"".""), 1, COLUMNS(SPLIT(E800,"".""))-1)), E800&amp;"".""&amp;D801)),E800)"),"/.bhtvbj.tbdsml.nqsq.qcz.rdzsz.qmg")</f>
        <v>/.bhtvbj.tbdsml.nqsq.qcz.rdzsz.qmg</v>
      </c>
      <c r="F801" s="9">
        <f t="shared" si="1"/>
        <v>0</v>
      </c>
      <c r="H801" s="9"/>
      <c r="I801" s="10"/>
      <c r="J801" s="10"/>
    </row>
    <row r="802">
      <c r="A802" s="7" t="s">
        <v>470</v>
      </c>
      <c r="B802" s="8" t="str">
        <f>IFERROR(__xludf.DUMMYFUNCTION("SPLIT(A802,"" "")"),"$")</f>
        <v>$</v>
      </c>
      <c r="C802" s="8" t="str">
        <f>IFERROR(__xludf.DUMMYFUNCTION("""COMPUTED_VALUE"""),"cd")</f>
        <v>cd</v>
      </c>
      <c r="D802" s="9" t="str">
        <f>IFERROR(__xludf.DUMMYFUNCTION("""COMPUTED_VALUE"""),"hwnbws")</f>
        <v>hwnbws</v>
      </c>
      <c r="E802" s="9" t="str">
        <f>IFERROR(__xludf.DUMMYFUNCTION("IF(C802=""cd"",IF(D802=""/"",""/"",IF(D802="".."",JOIN(""."", ARRAY_CONSTRAIN(SPLIT(E801,"".""), 1, COLUMNS(SPLIT(E801,"".""))-1)), E801&amp;"".""&amp;D802)),E801)"),"/.bhtvbj.tbdsml.nqsq.qcz.rdzsz.qmg.hwnbws")</f>
        <v>/.bhtvbj.tbdsml.nqsq.qcz.rdzsz.qmg.hwnbws</v>
      </c>
      <c r="F802" s="9">
        <f t="shared" si="1"/>
        <v>0</v>
      </c>
      <c r="H802" s="9"/>
      <c r="I802" s="10"/>
      <c r="J802" s="10"/>
    </row>
    <row r="803">
      <c r="A803" s="7" t="s">
        <v>9</v>
      </c>
      <c r="B803" s="8" t="str">
        <f>IFERROR(__xludf.DUMMYFUNCTION("SPLIT(A803,"" "")"),"$")</f>
        <v>$</v>
      </c>
      <c r="C803" s="8" t="str">
        <f>IFERROR(__xludf.DUMMYFUNCTION("""COMPUTED_VALUE"""),"ls")</f>
        <v>ls</v>
      </c>
      <c r="D803" s="9"/>
      <c r="E803" s="9" t="str">
        <f>IFERROR(__xludf.DUMMYFUNCTION("IF(C803=""cd"",IF(D803=""/"",""/"",IF(D803="".."",JOIN(""."", ARRAY_CONSTRAIN(SPLIT(E802,"".""), 1, COLUMNS(SPLIT(E802,"".""))-1)), E802&amp;"".""&amp;D803)),E802)"),"/.bhtvbj.tbdsml.nqsq.qcz.rdzsz.qmg.hwnbws")</f>
        <v>/.bhtvbj.tbdsml.nqsq.qcz.rdzsz.qmg.hwnbws</v>
      </c>
      <c r="F803" s="9">
        <f t="shared" si="1"/>
        <v>0</v>
      </c>
      <c r="H803" s="9"/>
      <c r="I803" s="10"/>
      <c r="J803" s="10"/>
    </row>
    <row r="804">
      <c r="A804" s="7" t="s">
        <v>471</v>
      </c>
      <c r="B804" s="8" t="str">
        <f>IFERROR(__xludf.DUMMYFUNCTION("SPLIT(A804,"" "")"),"dir")</f>
        <v>dir</v>
      </c>
      <c r="C804" s="8" t="str">
        <f>IFERROR(__xludf.DUMMYFUNCTION("""COMPUTED_VALUE"""),"vsq")</f>
        <v>vsq</v>
      </c>
      <c r="D804" s="9"/>
      <c r="E804" s="9" t="str">
        <f>IFERROR(__xludf.DUMMYFUNCTION("IF(C804=""cd"",IF(D804=""/"",""/"",IF(D804="".."",JOIN(""."", ARRAY_CONSTRAIN(SPLIT(E803,"".""), 1, COLUMNS(SPLIT(E803,"".""))-1)), E803&amp;"".""&amp;D804)),E803)"),"/.bhtvbj.tbdsml.nqsq.qcz.rdzsz.qmg.hwnbws")</f>
        <v>/.bhtvbj.tbdsml.nqsq.qcz.rdzsz.qmg.hwnbws</v>
      </c>
      <c r="F804" s="9">
        <f t="shared" si="1"/>
        <v>0</v>
      </c>
      <c r="H804" s="9"/>
      <c r="I804" s="10"/>
      <c r="J804" s="10"/>
    </row>
    <row r="805">
      <c r="A805" s="7" t="s">
        <v>472</v>
      </c>
      <c r="B805" s="8" t="str">
        <f>IFERROR(__xludf.DUMMYFUNCTION("SPLIT(A805,"" "")"),"$")</f>
        <v>$</v>
      </c>
      <c r="C805" s="8" t="str">
        <f>IFERROR(__xludf.DUMMYFUNCTION("""COMPUTED_VALUE"""),"cd")</f>
        <v>cd</v>
      </c>
      <c r="D805" s="9" t="str">
        <f>IFERROR(__xludf.DUMMYFUNCTION("""COMPUTED_VALUE"""),"vsq")</f>
        <v>vsq</v>
      </c>
      <c r="E805" s="9" t="str">
        <f>IFERROR(__xludf.DUMMYFUNCTION("IF(C805=""cd"",IF(D805=""/"",""/"",IF(D805="".."",JOIN(""."", ARRAY_CONSTRAIN(SPLIT(E804,"".""), 1, COLUMNS(SPLIT(E804,"".""))-1)), E804&amp;"".""&amp;D805)),E804)"),"/.bhtvbj.tbdsml.nqsq.qcz.rdzsz.qmg.hwnbws.vsq")</f>
        <v>/.bhtvbj.tbdsml.nqsq.qcz.rdzsz.qmg.hwnbws.vsq</v>
      </c>
      <c r="F805" s="9">
        <f t="shared" si="1"/>
        <v>0</v>
      </c>
      <c r="H805" s="9"/>
      <c r="I805" s="10"/>
      <c r="J805" s="10"/>
    </row>
    <row r="806">
      <c r="A806" s="7" t="s">
        <v>9</v>
      </c>
      <c r="B806" s="8" t="str">
        <f>IFERROR(__xludf.DUMMYFUNCTION("SPLIT(A806,"" "")"),"$")</f>
        <v>$</v>
      </c>
      <c r="C806" s="8" t="str">
        <f>IFERROR(__xludf.DUMMYFUNCTION("""COMPUTED_VALUE"""),"ls")</f>
        <v>ls</v>
      </c>
      <c r="D806" s="9"/>
      <c r="E806" s="9" t="str">
        <f>IFERROR(__xludf.DUMMYFUNCTION("IF(C806=""cd"",IF(D806=""/"",""/"",IF(D806="".."",JOIN(""."", ARRAY_CONSTRAIN(SPLIT(E805,"".""), 1, COLUMNS(SPLIT(E805,"".""))-1)), E805&amp;"".""&amp;D806)),E805)"),"/.bhtvbj.tbdsml.nqsq.qcz.rdzsz.qmg.hwnbws.vsq")</f>
        <v>/.bhtvbj.tbdsml.nqsq.qcz.rdzsz.qmg.hwnbws.vsq</v>
      </c>
      <c r="F806" s="9">
        <f t="shared" si="1"/>
        <v>0</v>
      </c>
      <c r="H806" s="9"/>
      <c r="I806" s="10"/>
      <c r="J806" s="10"/>
    </row>
    <row r="807">
      <c r="A807" s="7" t="s">
        <v>473</v>
      </c>
      <c r="B807" s="8">
        <f>IFERROR(__xludf.DUMMYFUNCTION("SPLIT(A807,"" "")"),196984.0)</f>
        <v>196984</v>
      </c>
      <c r="C807" s="8" t="str">
        <f>IFERROR(__xludf.DUMMYFUNCTION("""COMPUTED_VALUE"""),"twlvvd.qlc")</f>
        <v>twlvvd.qlc</v>
      </c>
      <c r="D807" s="9"/>
      <c r="E807" s="9" t="str">
        <f>IFERROR(__xludf.DUMMYFUNCTION("IF(C807=""cd"",IF(D807=""/"",""/"",IF(D807="".."",JOIN(""."", ARRAY_CONSTRAIN(SPLIT(E806,"".""), 1, COLUMNS(SPLIT(E806,"".""))-1)), E806&amp;"".""&amp;D807)),E806)"),"/.bhtvbj.tbdsml.nqsq.qcz.rdzsz.qmg.hwnbws.vsq")</f>
        <v>/.bhtvbj.tbdsml.nqsq.qcz.rdzsz.qmg.hwnbws.vsq</v>
      </c>
      <c r="F807" s="9">
        <f t="shared" si="1"/>
        <v>196984</v>
      </c>
      <c r="H807" s="9"/>
      <c r="I807" s="10"/>
      <c r="J807" s="10"/>
    </row>
    <row r="808">
      <c r="A808" s="7" t="s">
        <v>26</v>
      </c>
      <c r="B808" s="8" t="str">
        <f>IFERROR(__xludf.DUMMYFUNCTION("SPLIT(A808,"" "")"),"$")</f>
        <v>$</v>
      </c>
      <c r="C808" s="8" t="str">
        <f>IFERROR(__xludf.DUMMYFUNCTION("""COMPUTED_VALUE"""),"cd")</f>
        <v>cd</v>
      </c>
      <c r="D808" s="9" t="str">
        <f>IFERROR(__xludf.DUMMYFUNCTION("""COMPUTED_VALUE"""),"..")</f>
        <v>..</v>
      </c>
      <c r="E808" s="9" t="str">
        <f>IFERROR(__xludf.DUMMYFUNCTION("IF(C808=""cd"",IF(D808=""/"",""/"",IF(D808="".."",JOIN(""."", ARRAY_CONSTRAIN(SPLIT(E807,"".""), 1, COLUMNS(SPLIT(E807,"".""))-1)), E807&amp;"".""&amp;D808)),E807)"),"/.bhtvbj.tbdsml.nqsq.qcz.rdzsz.qmg.hwnbws")</f>
        <v>/.bhtvbj.tbdsml.nqsq.qcz.rdzsz.qmg.hwnbws</v>
      </c>
      <c r="F808" s="9">
        <f t="shared" si="1"/>
        <v>0</v>
      </c>
      <c r="H808" s="9"/>
      <c r="I808" s="10"/>
      <c r="J808" s="10"/>
    </row>
    <row r="809">
      <c r="A809" s="7" t="s">
        <v>26</v>
      </c>
      <c r="B809" s="8" t="str">
        <f>IFERROR(__xludf.DUMMYFUNCTION("SPLIT(A809,"" "")"),"$")</f>
        <v>$</v>
      </c>
      <c r="C809" s="8" t="str">
        <f>IFERROR(__xludf.DUMMYFUNCTION("""COMPUTED_VALUE"""),"cd")</f>
        <v>cd</v>
      </c>
      <c r="D809" s="9" t="str">
        <f>IFERROR(__xludf.DUMMYFUNCTION("""COMPUTED_VALUE"""),"..")</f>
        <v>..</v>
      </c>
      <c r="E809" s="9" t="str">
        <f>IFERROR(__xludf.DUMMYFUNCTION("IF(C809=""cd"",IF(D809=""/"",""/"",IF(D809="".."",JOIN(""."", ARRAY_CONSTRAIN(SPLIT(E808,"".""), 1, COLUMNS(SPLIT(E808,"".""))-1)), E808&amp;"".""&amp;D809)),E808)"),"/.bhtvbj.tbdsml.nqsq.qcz.rdzsz.qmg")</f>
        <v>/.bhtvbj.tbdsml.nqsq.qcz.rdzsz.qmg</v>
      </c>
      <c r="F809" s="9">
        <f t="shared" si="1"/>
        <v>0</v>
      </c>
      <c r="H809" s="9"/>
      <c r="I809" s="10"/>
      <c r="J809" s="10"/>
    </row>
    <row r="810">
      <c r="A810" s="7" t="s">
        <v>267</v>
      </c>
      <c r="B810" s="8" t="str">
        <f>IFERROR(__xludf.DUMMYFUNCTION("SPLIT(A810,"" "")"),"$")</f>
        <v>$</v>
      </c>
      <c r="C810" s="8" t="str">
        <f>IFERROR(__xludf.DUMMYFUNCTION("""COMPUTED_VALUE"""),"cd")</f>
        <v>cd</v>
      </c>
      <c r="D810" s="9" t="str">
        <f>IFERROR(__xludf.DUMMYFUNCTION("""COMPUTED_VALUE"""),"ngmqbc")</f>
        <v>ngmqbc</v>
      </c>
      <c r="E810" s="9" t="str">
        <f>IFERROR(__xludf.DUMMYFUNCTION("IF(C810=""cd"",IF(D810=""/"",""/"",IF(D810="".."",JOIN(""."", ARRAY_CONSTRAIN(SPLIT(E809,"".""), 1, COLUMNS(SPLIT(E809,"".""))-1)), E809&amp;"".""&amp;D810)),E809)"),"/.bhtvbj.tbdsml.nqsq.qcz.rdzsz.qmg.ngmqbc")</f>
        <v>/.bhtvbj.tbdsml.nqsq.qcz.rdzsz.qmg.ngmqbc</v>
      </c>
      <c r="F810" s="9">
        <f t="shared" si="1"/>
        <v>0</v>
      </c>
      <c r="H810" s="9"/>
      <c r="I810" s="10"/>
      <c r="J810" s="10"/>
    </row>
    <row r="811">
      <c r="A811" s="7" t="s">
        <v>9</v>
      </c>
      <c r="B811" s="8" t="str">
        <f>IFERROR(__xludf.DUMMYFUNCTION("SPLIT(A811,"" "")"),"$")</f>
        <v>$</v>
      </c>
      <c r="C811" s="8" t="str">
        <f>IFERROR(__xludf.DUMMYFUNCTION("""COMPUTED_VALUE"""),"ls")</f>
        <v>ls</v>
      </c>
      <c r="D811" s="9"/>
      <c r="E811" s="9" t="str">
        <f>IFERROR(__xludf.DUMMYFUNCTION("IF(C811=""cd"",IF(D811=""/"",""/"",IF(D811="".."",JOIN(""."", ARRAY_CONSTRAIN(SPLIT(E810,"".""), 1, COLUMNS(SPLIT(E810,"".""))-1)), E810&amp;"".""&amp;D811)),E810)"),"/.bhtvbj.tbdsml.nqsq.qcz.rdzsz.qmg.ngmqbc")</f>
        <v>/.bhtvbj.tbdsml.nqsq.qcz.rdzsz.qmg.ngmqbc</v>
      </c>
      <c r="F811" s="9">
        <f t="shared" si="1"/>
        <v>0</v>
      </c>
      <c r="H811" s="9"/>
      <c r="I811" s="10"/>
      <c r="J811" s="10"/>
    </row>
    <row r="812">
      <c r="A812" s="7" t="s">
        <v>474</v>
      </c>
      <c r="B812" s="8">
        <f>IFERROR(__xludf.DUMMYFUNCTION("SPLIT(A812,"" "")"),212410.0)</f>
        <v>212410</v>
      </c>
      <c r="C812" s="8" t="str">
        <f>IFERROR(__xludf.DUMMYFUNCTION("""COMPUTED_VALUE"""),"cdzjjw")</f>
        <v>cdzjjw</v>
      </c>
      <c r="D812" s="9"/>
      <c r="E812" s="9" t="str">
        <f>IFERROR(__xludf.DUMMYFUNCTION("IF(C812=""cd"",IF(D812=""/"",""/"",IF(D812="".."",JOIN(""."", ARRAY_CONSTRAIN(SPLIT(E811,"".""), 1, COLUMNS(SPLIT(E811,"".""))-1)), E811&amp;"".""&amp;D812)),E811)"),"/.bhtvbj.tbdsml.nqsq.qcz.rdzsz.qmg.ngmqbc")</f>
        <v>/.bhtvbj.tbdsml.nqsq.qcz.rdzsz.qmg.ngmqbc</v>
      </c>
      <c r="F812" s="9">
        <f t="shared" si="1"/>
        <v>212410</v>
      </c>
      <c r="H812" s="9"/>
      <c r="I812" s="10"/>
      <c r="J812" s="10"/>
    </row>
    <row r="813">
      <c r="A813" s="7" t="s">
        <v>26</v>
      </c>
      <c r="B813" s="8" t="str">
        <f>IFERROR(__xludf.DUMMYFUNCTION("SPLIT(A813,"" "")"),"$")</f>
        <v>$</v>
      </c>
      <c r="C813" s="8" t="str">
        <f>IFERROR(__xludf.DUMMYFUNCTION("""COMPUTED_VALUE"""),"cd")</f>
        <v>cd</v>
      </c>
      <c r="D813" s="9" t="str">
        <f>IFERROR(__xludf.DUMMYFUNCTION("""COMPUTED_VALUE"""),"..")</f>
        <v>..</v>
      </c>
      <c r="E813" s="9" t="str">
        <f>IFERROR(__xludf.DUMMYFUNCTION("IF(C813=""cd"",IF(D813=""/"",""/"",IF(D813="".."",JOIN(""."", ARRAY_CONSTRAIN(SPLIT(E812,"".""), 1, COLUMNS(SPLIT(E812,"".""))-1)), E812&amp;"".""&amp;D813)),E812)"),"/.bhtvbj.tbdsml.nqsq.qcz.rdzsz.qmg")</f>
        <v>/.bhtvbj.tbdsml.nqsq.qcz.rdzsz.qmg</v>
      </c>
      <c r="F813" s="9">
        <f t="shared" si="1"/>
        <v>0</v>
      </c>
      <c r="H813" s="9"/>
      <c r="I813" s="10"/>
      <c r="J813" s="10"/>
    </row>
    <row r="814">
      <c r="A814" s="7" t="s">
        <v>26</v>
      </c>
      <c r="B814" s="8" t="str">
        <f>IFERROR(__xludf.DUMMYFUNCTION("SPLIT(A814,"" "")"),"$")</f>
        <v>$</v>
      </c>
      <c r="C814" s="8" t="str">
        <f>IFERROR(__xludf.DUMMYFUNCTION("""COMPUTED_VALUE"""),"cd")</f>
        <v>cd</v>
      </c>
      <c r="D814" s="9" t="str">
        <f>IFERROR(__xludf.DUMMYFUNCTION("""COMPUTED_VALUE"""),"..")</f>
        <v>..</v>
      </c>
      <c r="E814" s="9" t="str">
        <f>IFERROR(__xludf.DUMMYFUNCTION("IF(C814=""cd"",IF(D814=""/"",""/"",IF(D814="".."",JOIN(""."", ARRAY_CONSTRAIN(SPLIT(E813,"".""), 1, COLUMNS(SPLIT(E813,"".""))-1)), E813&amp;"".""&amp;D814)),E813)"),"/.bhtvbj.tbdsml.nqsq.qcz.rdzsz")</f>
        <v>/.bhtvbj.tbdsml.nqsq.qcz.rdzsz</v>
      </c>
      <c r="F814" s="9">
        <f t="shared" si="1"/>
        <v>0</v>
      </c>
      <c r="H814" s="9"/>
      <c r="I814" s="10"/>
      <c r="J814" s="10"/>
    </row>
    <row r="815">
      <c r="A815" s="7" t="s">
        <v>26</v>
      </c>
      <c r="B815" s="8" t="str">
        <f>IFERROR(__xludf.DUMMYFUNCTION("SPLIT(A815,"" "")"),"$")</f>
        <v>$</v>
      </c>
      <c r="C815" s="8" t="str">
        <f>IFERROR(__xludf.DUMMYFUNCTION("""COMPUTED_VALUE"""),"cd")</f>
        <v>cd</v>
      </c>
      <c r="D815" s="9" t="str">
        <f>IFERROR(__xludf.DUMMYFUNCTION("""COMPUTED_VALUE"""),"..")</f>
        <v>..</v>
      </c>
      <c r="E815" s="9" t="str">
        <f>IFERROR(__xludf.DUMMYFUNCTION("IF(C815=""cd"",IF(D815=""/"",""/"",IF(D815="".."",JOIN(""."", ARRAY_CONSTRAIN(SPLIT(E814,"".""), 1, COLUMNS(SPLIT(E814,"".""))-1)), E814&amp;"".""&amp;D815)),E814)"),"/.bhtvbj.tbdsml.nqsq.qcz")</f>
        <v>/.bhtvbj.tbdsml.nqsq.qcz</v>
      </c>
      <c r="F815" s="9">
        <f t="shared" si="1"/>
        <v>0</v>
      </c>
      <c r="H815" s="9"/>
      <c r="I815" s="10"/>
      <c r="J815" s="10"/>
    </row>
    <row r="816">
      <c r="A816" s="7" t="s">
        <v>475</v>
      </c>
      <c r="B816" s="8" t="str">
        <f>IFERROR(__xludf.DUMMYFUNCTION("SPLIT(A816,"" "")"),"$")</f>
        <v>$</v>
      </c>
      <c r="C816" s="8" t="str">
        <f>IFERROR(__xludf.DUMMYFUNCTION("""COMPUTED_VALUE"""),"cd")</f>
        <v>cd</v>
      </c>
      <c r="D816" s="9" t="str">
        <f>IFERROR(__xludf.DUMMYFUNCTION("""COMPUTED_VALUE"""),"ztnv")</f>
        <v>ztnv</v>
      </c>
      <c r="E816" s="9" t="str">
        <f>IFERROR(__xludf.DUMMYFUNCTION("IF(C816=""cd"",IF(D816=""/"",""/"",IF(D816="".."",JOIN(""."", ARRAY_CONSTRAIN(SPLIT(E815,"".""), 1, COLUMNS(SPLIT(E815,"".""))-1)), E815&amp;"".""&amp;D816)),E815)"),"/.bhtvbj.tbdsml.nqsq.qcz.ztnv")</f>
        <v>/.bhtvbj.tbdsml.nqsq.qcz.ztnv</v>
      </c>
      <c r="F816" s="9">
        <f t="shared" si="1"/>
        <v>0</v>
      </c>
      <c r="H816" s="9"/>
      <c r="I816" s="10"/>
      <c r="J816" s="10"/>
    </row>
    <row r="817">
      <c r="A817" s="7" t="s">
        <v>9</v>
      </c>
      <c r="B817" s="8" t="str">
        <f>IFERROR(__xludf.DUMMYFUNCTION("SPLIT(A817,"" "")"),"$")</f>
        <v>$</v>
      </c>
      <c r="C817" s="8" t="str">
        <f>IFERROR(__xludf.DUMMYFUNCTION("""COMPUTED_VALUE"""),"ls")</f>
        <v>ls</v>
      </c>
      <c r="D817" s="9"/>
      <c r="E817" s="9" t="str">
        <f>IFERROR(__xludf.DUMMYFUNCTION("IF(C817=""cd"",IF(D817=""/"",""/"",IF(D817="".."",JOIN(""."", ARRAY_CONSTRAIN(SPLIT(E816,"".""), 1, COLUMNS(SPLIT(E816,"".""))-1)), E816&amp;"".""&amp;D817)),E816)"),"/.bhtvbj.tbdsml.nqsq.qcz.ztnv")</f>
        <v>/.bhtvbj.tbdsml.nqsq.qcz.ztnv</v>
      </c>
      <c r="F817" s="9">
        <f t="shared" si="1"/>
        <v>0</v>
      </c>
      <c r="H817" s="9"/>
      <c r="I817" s="10"/>
      <c r="J817" s="10"/>
    </row>
    <row r="818">
      <c r="A818" s="7" t="s">
        <v>476</v>
      </c>
      <c r="B818" s="8">
        <f>IFERROR(__xludf.DUMMYFUNCTION("SPLIT(A818,"" "")"),167568.0)</f>
        <v>167568</v>
      </c>
      <c r="C818" s="8" t="str">
        <f>IFERROR(__xludf.DUMMYFUNCTION("""COMPUTED_VALUE"""),"pwrsss")</f>
        <v>pwrsss</v>
      </c>
      <c r="D818" s="9"/>
      <c r="E818" s="9" t="str">
        <f>IFERROR(__xludf.DUMMYFUNCTION("IF(C818=""cd"",IF(D818=""/"",""/"",IF(D818="".."",JOIN(""."", ARRAY_CONSTRAIN(SPLIT(E817,"".""), 1, COLUMNS(SPLIT(E817,"".""))-1)), E817&amp;"".""&amp;D818)),E817)"),"/.bhtvbj.tbdsml.nqsq.qcz.ztnv")</f>
        <v>/.bhtvbj.tbdsml.nqsq.qcz.ztnv</v>
      </c>
      <c r="F818" s="9">
        <f t="shared" si="1"/>
        <v>167568</v>
      </c>
      <c r="H818" s="9"/>
      <c r="I818" s="10"/>
      <c r="J818" s="10"/>
    </row>
    <row r="819">
      <c r="A819" s="7" t="s">
        <v>477</v>
      </c>
      <c r="B819" s="8">
        <f>IFERROR(__xludf.DUMMYFUNCTION("SPLIT(A819,"" "")"),64234.0)</f>
        <v>64234</v>
      </c>
      <c r="C819" s="8" t="str">
        <f>IFERROR(__xludf.DUMMYFUNCTION("""COMPUTED_VALUE"""),"rlprpl")</f>
        <v>rlprpl</v>
      </c>
      <c r="D819" s="9"/>
      <c r="E819" s="9" t="str">
        <f>IFERROR(__xludf.DUMMYFUNCTION("IF(C819=""cd"",IF(D819=""/"",""/"",IF(D819="".."",JOIN(""."", ARRAY_CONSTRAIN(SPLIT(E818,"".""), 1, COLUMNS(SPLIT(E818,"".""))-1)), E818&amp;"".""&amp;D819)),E818)"),"/.bhtvbj.tbdsml.nqsq.qcz.ztnv")</f>
        <v>/.bhtvbj.tbdsml.nqsq.qcz.ztnv</v>
      </c>
      <c r="F819" s="9">
        <f t="shared" si="1"/>
        <v>64234</v>
      </c>
      <c r="H819" s="9"/>
      <c r="I819" s="10"/>
      <c r="J819" s="10"/>
    </row>
    <row r="820">
      <c r="A820" s="7" t="s">
        <v>26</v>
      </c>
      <c r="B820" s="8" t="str">
        <f>IFERROR(__xludf.DUMMYFUNCTION("SPLIT(A820,"" "")"),"$")</f>
        <v>$</v>
      </c>
      <c r="C820" s="8" t="str">
        <f>IFERROR(__xludf.DUMMYFUNCTION("""COMPUTED_VALUE"""),"cd")</f>
        <v>cd</v>
      </c>
      <c r="D820" s="9" t="str">
        <f>IFERROR(__xludf.DUMMYFUNCTION("""COMPUTED_VALUE"""),"..")</f>
        <v>..</v>
      </c>
      <c r="E820" s="9" t="str">
        <f>IFERROR(__xludf.DUMMYFUNCTION("IF(C820=""cd"",IF(D820=""/"",""/"",IF(D820="".."",JOIN(""."", ARRAY_CONSTRAIN(SPLIT(E819,"".""), 1, COLUMNS(SPLIT(E819,"".""))-1)), E819&amp;"".""&amp;D820)),E819)"),"/.bhtvbj.tbdsml.nqsq.qcz")</f>
        <v>/.bhtvbj.tbdsml.nqsq.qcz</v>
      </c>
      <c r="F820" s="9">
        <f t="shared" si="1"/>
        <v>0</v>
      </c>
      <c r="H820" s="9"/>
      <c r="I820" s="10"/>
      <c r="J820" s="10"/>
    </row>
    <row r="821">
      <c r="A821" s="7" t="s">
        <v>26</v>
      </c>
      <c r="B821" s="8" t="str">
        <f>IFERROR(__xludf.DUMMYFUNCTION("SPLIT(A821,"" "")"),"$")</f>
        <v>$</v>
      </c>
      <c r="C821" s="8" t="str">
        <f>IFERROR(__xludf.DUMMYFUNCTION("""COMPUTED_VALUE"""),"cd")</f>
        <v>cd</v>
      </c>
      <c r="D821" s="9" t="str">
        <f>IFERROR(__xludf.DUMMYFUNCTION("""COMPUTED_VALUE"""),"..")</f>
        <v>..</v>
      </c>
      <c r="E821" s="9" t="str">
        <f>IFERROR(__xludf.DUMMYFUNCTION("IF(C821=""cd"",IF(D821=""/"",""/"",IF(D821="".."",JOIN(""."", ARRAY_CONSTRAIN(SPLIT(E820,"".""), 1, COLUMNS(SPLIT(E820,"".""))-1)), E820&amp;"".""&amp;D821)),E820)"),"/.bhtvbj.tbdsml.nqsq")</f>
        <v>/.bhtvbj.tbdsml.nqsq</v>
      </c>
      <c r="F821" s="9">
        <f t="shared" si="1"/>
        <v>0</v>
      </c>
      <c r="H821" s="9"/>
      <c r="I821" s="10"/>
      <c r="J821" s="10"/>
    </row>
    <row r="822">
      <c r="A822" s="7" t="s">
        <v>478</v>
      </c>
      <c r="B822" s="8" t="str">
        <f>IFERROR(__xludf.DUMMYFUNCTION("SPLIT(A822,"" "")"),"$")</f>
        <v>$</v>
      </c>
      <c r="C822" s="8" t="str">
        <f>IFERROR(__xludf.DUMMYFUNCTION("""COMPUTED_VALUE"""),"cd")</f>
        <v>cd</v>
      </c>
      <c r="D822" s="9" t="str">
        <f>IFERROR(__xludf.DUMMYFUNCTION("""COMPUTED_VALUE"""),"vqlnqvwn")</f>
        <v>vqlnqvwn</v>
      </c>
      <c r="E822" s="9" t="str">
        <f>IFERROR(__xludf.DUMMYFUNCTION("IF(C822=""cd"",IF(D822=""/"",""/"",IF(D822="".."",JOIN(""."", ARRAY_CONSTRAIN(SPLIT(E821,"".""), 1, COLUMNS(SPLIT(E821,"".""))-1)), E821&amp;"".""&amp;D822)),E821)"),"/.bhtvbj.tbdsml.nqsq.vqlnqvwn")</f>
        <v>/.bhtvbj.tbdsml.nqsq.vqlnqvwn</v>
      </c>
      <c r="F822" s="9">
        <f t="shared" si="1"/>
        <v>0</v>
      </c>
      <c r="H822" s="9"/>
      <c r="I822" s="10"/>
      <c r="J822" s="10"/>
    </row>
    <row r="823">
      <c r="A823" s="7" t="s">
        <v>9</v>
      </c>
      <c r="B823" s="8" t="str">
        <f>IFERROR(__xludf.DUMMYFUNCTION("SPLIT(A823,"" "")"),"$")</f>
        <v>$</v>
      </c>
      <c r="C823" s="8" t="str">
        <f>IFERROR(__xludf.DUMMYFUNCTION("""COMPUTED_VALUE"""),"ls")</f>
        <v>ls</v>
      </c>
      <c r="D823" s="9"/>
      <c r="E823" s="9" t="str">
        <f>IFERROR(__xludf.DUMMYFUNCTION("IF(C823=""cd"",IF(D823=""/"",""/"",IF(D823="".."",JOIN(""."", ARRAY_CONSTRAIN(SPLIT(E822,"".""), 1, COLUMNS(SPLIT(E822,"".""))-1)), E822&amp;"".""&amp;D823)),E822)"),"/.bhtvbj.tbdsml.nqsq.vqlnqvwn")</f>
        <v>/.bhtvbj.tbdsml.nqsq.vqlnqvwn</v>
      </c>
      <c r="F823" s="9">
        <f t="shared" si="1"/>
        <v>0</v>
      </c>
      <c r="H823" s="9"/>
      <c r="I823" s="10"/>
      <c r="J823" s="10"/>
    </row>
    <row r="824">
      <c r="A824" s="7" t="s">
        <v>479</v>
      </c>
      <c r="B824" s="8">
        <f>IFERROR(__xludf.DUMMYFUNCTION("SPLIT(A824,"" "")"),19448.0)</f>
        <v>19448</v>
      </c>
      <c r="C824" s="8" t="str">
        <f>IFERROR(__xludf.DUMMYFUNCTION("""COMPUTED_VALUE"""),"lcpgtrc.dqm")</f>
        <v>lcpgtrc.dqm</v>
      </c>
      <c r="D824" s="9"/>
      <c r="E824" s="9" t="str">
        <f>IFERROR(__xludf.DUMMYFUNCTION("IF(C824=""cd"",IF(D824=""/"",""/"",IF(D824="".."",JOIN(""."", ARRAY_CONSTRAIN(SPLIT(E823,"".""), 1, COLUMNS(SPLIT(E823,"".""))-1)), E823&amp;"".""&amp;D824)),E823)"),"/.bhtvbj.tbdsml.nqsq.vqlnqvwn")</f>
        <v>/.bhtvbj.tbdsml.nqsq.vqlnqvwn</v>
      </c>
      <c r="F824" s="9">
        <f t="shared" si="1"/>
        <v>19448</v>
      </c>
      <c r="H824" s="9"/>
      <c r="I824" s="10"/>
      <c r="J824" s="10"/>
    </row>
    <row r="825">
      <c r="A825" s="7" t="s">
        <v>26</v>
      </c>
      <c r="B825" s="8" t="str">
        <f>IFERROR(__xludf.DUMMYFUNCTION("SPLIT(A825,"" "")"),"$")</f>
        <v>$</v>
      </c>
      <c r="C825" s="8" t="str">
        <f>IFERROR(__xludf.DUMMYFUNCTION("""COMPUTED_VALUE"""),"cd")</f>
        <v>cd</v>
      </c>
      <c r="D825" s="9" t="str">
        <f>IFERROR(__xludf.DUMMYFUNCTION("""COMPUTED_VALUE"""),"..")</f>
        <v>..</v>
      </c>
      <c r="E825" s="9" t="str">
        <f>IFERROR(__xludf.DUMMYFUNCTION("IF(C825=""cd"",IF(D825=""/"",""/"",IF(D825="".."",JOIN(""."", ARRAY_CONSTRAIN(SPLIT(E824,"".""), 1, COLUMNS(SPLIT(E824,"".""))-1)), E824&amp;"".""&amp;D825)),E824)"),"/.bhtvbj.tbdsml.nqsq")</f>
        <v>/.bhtvbj.tbdsml.nqsq</v>
      </c>
      <c r="F825" s="9">
        <f t="shared" si="1"/>
        <v>0</v>
      </c>
      <c r="H825" s="9"/>
      <c r="I825" s="10"/>
      <c r="J825" s="10"/>
    </row>
    <row r="826">
      <c r="A826" s="7" t="s">
        <v>480</v>
      </c>
      <c r="B826" s="8" t="str">
        <f>IFERROR(__xludf.DUMMYFUNCTION("SPLIT(A826,"" "")"),"$")</f>
        <v>$</v>
      </c>
      <c r="C826" s="8" t="str">
        <f>IFERROR(__xludf.DUMMYFUNCTION("""COMPUTED_VALUE"""),"cd")</f>
        <v>cd</v>
      </c>
      <c r="D826" s="9" t="str">
        <f>IFERROR(__xludf.DUMMYFUNCTION("""COMPUTED_VALUE"""),"wzm")</f>
        <v>wzm</v>
      </c>
      <c r="E826" s="9" t="str">
        <f>IFERROR(__xludf.DUMMYFUNCTION("IF(C826=""cd"",IF(D826=""/"",""/"",IF(D826="".."",JOIN(""."", ARRAY_CONSTRAIN(SPLIT(E825,"".""), 1, COLUMNS(SPLIT(E825,"".""))-1)), E825&amp;"".""&amp;D826)),E825)"),"/.bhtvbj.tbdsml.nqsq.wzm")</f>
        <v>/.bhtvbj.tbdsml.nqsq.wzm</v>
      </c>
      <c r="F826" s="9">
        <f t="shared" si="1"/>
        <v>0</v>
      </c>
      <c r="H826" s="9"/>
      <c r="I826" s="10"/>
      <c r="J826" s="10"/>
    </row>
    <row r="827">
      <c r="A827" s="7" t="s">
        <v>9</v>
      </c>
      <c r="B827" s="8" t="str">
        <f>IFERROR(__xludf.DUMMYFUNCTION("SPLIT(A827,"" "")"),"$")</f>
        <v>$</v>
      </c>
      <c r="C827" s="8" t="str">
        <f>IFERROR(__xludf.DUMMYFUNCTION("""COMPUTED_VALUE"""),"ls")</f>
        <v>ls</v>
      </c>
      <c r="D827" s="9"/>
      <c r="E827" s="9" t="str">
        <f>IFERROR(__xludf.DUMMYFUNCTION("IF(C827=""cd"",IF(D827=""/"",""/"",IF(D827="".."",JOIN(""."", ARRAY_CONSTRAIN(SPLIT(E826,"".""), 1, COLUMNS(SPLIT(E826,"".""))-1)), E826&amp;"".""&amp;D827)),E826)"),"/.bhtvbj.tbdsml.nqsq.wzm")</f>
        <v>/.bhtvbj.tbdsml.nqsq.wzm</v>
      </c>
      <c r="F827" s="9">
        <f t="shared" si="1"/>
        <v>0</v>
      </c>
      <c r="H827" s="9"/>
      <c r="I827" s="10"/>
      <c r="J827" s="10"/>
    </row>
    <row r="828">
      <c r="A828" s="7" t="s">
        <v>481</v>
      </c>
      <c r="B828" s="8">
        <f>IFERROR(__xludf.DUMMYFUNCTION("SPLIT(A828,"" "")"),123271.0)</f>
        <v>123271</v>
      </c>
      <c r="C828" s="8" t="str">
        <f>IFERROR(__xludf.DUMMYFUNCTION("""COMPUTED_VALUE"""),"lhfsc.lrh")</f>
        <v>lhfsc.lrh</v>
      </c>
      <c r="D828" s="9"/>
      <c r="E828" s="9" t="str">
        <f>IFERROR(__xludf.DUMMYFUNCTION("IF(C828=""cd"",IF(D828=""/"",""/"",IF(D828="".."",JOIN(""."", ARRAY_CONSTRAIN(SPLIT(E827,"".""), 1, COLUMNS(SPLIT(E827,"".""))-1)), E827&amp;"".""&amp;D828)),E827)"),"/.bhtvbj.tbdsml.nqsq.wzm")</f>
        <v>/.bhtvbj.tbdsml.nqsq.wzm</v>
      </c>
      <c r="F828" s="9">
        <f t="shared" si="1"/>
        <v>123271</v>
      </c>
      <c r="H828" s="9"/>
      <c r="I828" s="10"/>
      <c r="J828" s="10"/>
    </row>
    <row r="829">
      <c r="A829" s="7" t="s">
        <v>249</v>
      </c>
      <c r="B829" s="8" t="str">
        <f>IFERROR(__xludf.DUMMYFUNCTION("SPLIT(A829,"" "")"),"dir")</f>
        <v>dir</v>
      </c>
      <c r="C829" s="8" t="str">
        <f>IFERROR(__xludf.DUMMYFUNCTION("""COMPUTED_VALUE"""),"ngmqbc")</f>
        <v>ngmqbc</v>
      </c>
      <c r="D829" s="9"/>
      <c r="E829" s="9" t="str">
        <f>IFERROR(__xludf.DUMMYFUNCTION("IF(C829=""cd"",IF(D829=""/"",""/"",IF(D829="".."",JOIN(""."", ARRAY_CONSTRAIN(SPLIT(E828,"".""), 1, COLUMNS(SPLIT(E828,"".""))-1)), E828&amp;"".""&amp;D829)),E828)"),"/.bhtvbj.tbdsml.nqsq.wzm")</f>
        <v>/.bhtvbj.tbdsml.nqsq.wzm</v>
      </c>
      <c r="F829" s="9">
        <f t="shared" si="1"/>
        <v>0</v>
      </c>
      <c r="H829" s="9"/>
      <c r="I829" s="10"/>
      <c r="J829" s="10"/>
    </row>
    <row r="830">
      <c r="A830" s="7" t="s">
        <v>482</v>
      </c>
      <c r="B830" s="8" t="str">
        <f>IFERROR(__xludf.DUMMYFUNCTION("SPLIT(A830,"" "")"),"dir")</f>
        <v>dir</v>
      </c>
      <c r="C830" s="8" t="str">
        <f>IFERROR(__xludf.DUMMYFUNCTION("""COMPUTED_VALUE"""),"qvvvdl")</f>
        <v>qvvvdl</v>
      </c>
      <c r="D830" s="9"/>
      <c r="E830" s="9" t="str">
        <f>IFERROR(__xludf.DUMMYFUNCTION("IF(C830=""cd"",IF(D830=""/"",""/"",IF(D830="".."",JOIN(""."", ARRAY_CONSTRAIN(SPLIT(E829,"".""), 1, COLUMNS(SPLIT(E829,"".""))-1)), E829&amp;"".""&amp;D830)),E829)"),"/.bhtvbj.tbdsml.nqsq.wzm")</f>
        <v>/.bhtvbj.tbdsml.nqsq.wzm</v>
      </c>
      <c r="F830" s="9">
        <f t="shared" si="1"/>
        <v>0</v>
      </c>
      <c r="H830" s="9"/>
      <c r="I830" s="10"/>
      <c r="J830" s="10"/>
    </row>
    <row r="831">
      <c r="A831" s="7" t="s">
        <v>267</v>
      </c>
      <c r="B831" s="8" t="str">
        <f>IFERROR(__xludf.DUMMYFUNCTION("SPLIT(A831,"" "")"),"$")</f>
        <v>$</v>
      </c>
      <c r="C831" s="8" t="str">
        <f>IFERROR(__xludf.DUMMYFUNCTION("""COMPUTED_VALUE"""),"cd")</f>
        <v>cd</v>
      </c>
      <c r="D831" s="9" t="str">
        <f>IFERROR(__xludf.DUMMYFUNCTION("""COMPUTED_VALUE"""),"ngmqbc")</f>
        <v>ngmqbc</v>
      </c>
      <c r="E831" s="9" t="str">
        <f>IFERROR(__xludf.DUMMYFUNCTION("IF(C831=""cd"",IF(D831=""/"",""/"",IF(D831="".."",JOIN(""."", ARRAY_CONSTRAIN(SPLIT(E830,"".""), 1, COLUMNS(SPLIT(E830,"".""))-1)), E830&amp;"".""&amp;D831)),E830)"),"/.bhtvbj.tbdsml.nqsq.wzm.ngmqbc")</f>
        <v>/.bhtvbj.tbdsml.nqsq.wzm.ngmqbc</v>
      </c>
      <c r="F831" s="9">
        <f t="shared" si="1"/>
        <v>0</v>
      </c>
      <c r="H831" s="9"/>
      <c r="I831" s="10"/>
      <c r="J831" s="10"/>
    </row>
    <row r="832">
      <c r="A832" s="7" t="s">
        <v>9</v>
      </c>
      <c r="B832" s="8" t="str">
        <f>IFERROR(__xludf.DUMMYFUNCTION("SPLIT(A832,"" "")"),"$")</f>
        <v>$</v>
      </c>
      <c r="C832" s="8" t="str">
        <f>IFERROR(__xludf.DUMMYFUNCTION("""COMPUTED_VALUE"""),"ls")</f>
        <v>ls</v>
      </c>
      <c r="D832" s="9"/>
      <c r="E832" s="9" t="str">
        <f>IFERROR(__xludf.DUMMYFUNCTION("IF(C832=""cd"",IF(D832=""/"",""/"",IF(D832="".."",JOIN(""."", ARRAY_CONSTRAIN(SPLIT(E831,"".""), 1, COLUMNS(SPLIT(E831,"".""))-1)), E831&amp;"".""&amp;D832)),E831)"),"/.bhtvbj.tbdsml.nqsq.wzm.ngmqbc")</f>
        <v>/.bhtvbj.tbdsml.nqsq.wzm.ngmqbc</v>
      </c>
      <c r="F832" s="9">
        <f t="shared" si="1"/>
        <v>0</v>
      </c>
      <c r="H832" s="9"/>
      <c r="I832" s="10"/>
      <c r="J832" s="10"/>
    </row>
    <row r="833">
      <c r="A833" s="7" t="s">
        <v>483</v>
      </c>
      <c r="B833" s="8" t="str">
        <f>IFERROR(__xludf.DUMMYFUNCTION("SPLIT(A833,"" "")"),"dir")</f>
        <v>dir</v>
      </c>
      <c r="C833" s="8" t="str">
        <f>IFERROR(__xludf.DUMMYFUNCTION("""COMPUTED_VALUE"""),"bdjfhmvz")</f>
        <v>bdjfhmvz</v>
      </c>
      <c r="D833" s="9"/>
      <c r="E833" s="9" t="str">
        <f>IFERROR(__xludf.DUMMYFUNCTION("IF(C833=""cd"",IF(D833=""/"",""/"",IF(D833="".."",JOIN(""."", ARRAY_CONSTRAIN(SPLIT(E832,"".""), 1, COLUMNS(SPLIT(E832,"".""))-1)), E832&amp;"".""&amp;D833)),E832)"),"/.bhtvbj.tbdsml.nqsq.wzm.ngmqbc")</f>
        <v>/.bhtvbj.tbdsml.nqsq.wzm.ngmqbc</v>
      </c>
      <c r="F833" s="9">
        <f t="shared" si="1"/>
        <v>0</v>
      </c>
      <c r="H833" s="9"/>
      <c r="I833" s="10"/>
      <c r="J833" s="10"/>
    </row>
    <row r="834">
      <c r="A834" s="7" t="s">
        <v>484</v>
      </c>
      <c r="B834" s="8">
        <f>IFERROR(__xludf.DUMMYFUNCTION("SPLIT(A834,"" "")"),101745.0)</f>
        <v>101745</v>
      </c>
      <c r="C834" s="8" t="str">
        <f>IFERROR(__xludf.DUMMYFUNCTION("""COMPUTED_VALUE"""),"cqg")</f>
        <v>cqg</v>
      </c>
      <c r="D834" s="9"/>
      <c r="E834" s="9" t="str">
        <f>IFERROR(__xludf.DUMMYFUNCTION("IF(C834=""cd"",IF(D834=""/"",""/"",IF(D834="".."",JOIN(""."", ARRAY_CONSTRAIN(SPLIT(E833,"".""), 1, COLUMNS(SPLIT(E833,"".""))-1)), E833&amp;"".""&amp;D834)),E833)"),"/.bhtvbj.tbdsml.nqsq.wzm.ngmqbc")</f>
        <v>/.bhtvbj.tbdsml.nqsq.wzm.ngmqbc</v>
      </c>
      <c r="F834" s="9">
        <f t="shared" si="1"/>
        <v>101745</v>
      </c>
      <c r="H834" s="9"/>
      <c r="I834" s="10"/>
      <c r="J834" s="10"/>
    </row>
    <row r="835">
      <c r="A835" s="7" t="s">
        <v>249</v>
      </c>
      <c r="B835" s="8" t="str">
        <f>IFERROR(__xludf.DUMMYFUNCTION("SPLIT(A835,"" "")"),"dir")</f>
        <v>dir</v>
      </c>
      <c r="C835" s="8" t="str">
        <f>IFERROR(__xludf.DUMMYFUNCTION("""COMPUTED_VALUE"""),"ngmqbc")</f>
        <v>ngmqbc</v>
      </c>
      <c r="D835" s="9"/>
      <c r="E835" s="9" t="str">
        <f>IFERROR(__xludf.DUMMYFUNCTION("IF(C835=""cd"",IF(D835=""/"",""/"",IF(D835="".."",JOIN(""."", ARRAY_CONSTRAIN(SPLIT(E834,"".""), 1, COLUMNS(SPLIT(E834,"".""))-1)), E834&amp;"".""&amp;D835)),E834)"),"/.bhtvbj.tbdsml.nqsq.wzm.ngmqbc")</f>
        <v>/.bhtvbj.tbdsml.nqsq.wzm.ngmqbc</v>
      </c>
      <c r="F835" s="9">
        <f t="shared" si="1"/>
        <v>0</v>
      </c>
      <c r="H835" s="9"/>
      <c r="I835" s="10"/>
      <c r="J835" s="10"/>
    </row>
    <row r="836">
      <c r="A836" s="7" t="s">
        <v>485</v>
      </c>
      <c r="B836" s="8">
        <f>IFERROR(__xludf.DUMMYFUNCTION("SPLIT(A836,"" "")"),119605.0)</f>
        <v>119605</v>
      </c>
      <c r="C836" s="8" t="str">
        <f>IFERROR(__xludf.DUMMYFUNCTION("""COMPUTED_VALUE"""),"ngmqbc.lnd")</f>
        <v>ngmqbc.lnd</v>
      </c>
      <c r="D836" s="9"/>
      <c r="E836" s="9" t="str">
        <f>IFERROR(__xludf.DUMMYFUNCTION("IF(C836=""cd"",IF(D836=""/"",""/"",IF(D836="".."",JOIN(""."", ARRAY_CONSTRAIN(SPLIT(E835,"".""), 1, COLUMNS(SPLIT(E835,"".""))-1)), E835&amp;"".""&amp;D836)),E835)"),"/.bhtvbj.tbdsml.nqsq.wzm.ngmqbc")</f>
        <v>/.bhtvbj.tbdsml.nqsq.wzm.ngmqbc</v>
      </c>
      <c r="F836" s="9">
        <f t="shared" si="1"/>
        <v>119605</v>
      </c>
      <c r="H836" s="9"/>
      <c r="I836" s="10"/>
      <c r="J836" s="10"/>
    </row>
    <row r="837">
      <c r="A837" s="7" t="s">
        <v>486</v>
      </c>
      <c r="B837" s="8" t="str">
        <f>IFERROR(__xludf.DUMMYFUNCTION("SPLIT(A837,"" "")"),"dir")</f>
        <v>dir</v>
      </c>
      <c r="C837" s="8" t="str">
        <f>IFERROR(__xludf.DUMMYFUNCTION("""COMPUTED_VALUE"""),"tnfr")</f>
        <v>tnfr</v>
      </c>
      <c r="D837" s="9"/>
      <c r="E837" s="9" t="str">
        <f>IFERROR(__xludf.DUMMYFUNCTION("IF(C837=""cd"",IF(D837=""/"",""/"",IF(D837="".."",JOIN(""."", ARRAY_CONSTRAIN(SPLIT(E836,"".""), 1, COLUMNS(SPLIT(E836,"".""))-1)), E836&amp;"".""&amp;D837)),E836)"),"/.bhtvbj.tbdsml.nqsq.wzm.ngmqbc")</f>
        <v>/.bhtvbj.tbdsml.nqsq.wzm.ngmqbc</v>
      </c>
      <c r="F837" s="9">
        <f t="shared" si="1"/>
        <v>0</v>
      </c>
      <c r="H837" s="9"/>
      <c r="I837" s="10"/>
      <c r="J837" s="10"/>
    </row>
    <row r="838">
      <c r="A838" s="7" t="s">
        <v>487</v>
      </c>
      <c r="B838" s="8" t="str">
        <f>IFERROR(__xludf.DUMMYFUNCTION("SPLIT(A838,"" "")"),"dir")</f>
        <v>dir</v>
      </c>
      <c r="C838" s="8" t="str">
        <f>IFERROR(__xludf.DUMMYFUNCTION("""COMPUTED_VALUE"""),"wfzct")</f>
        <v>wfzct</v>
      </c>
      <c r="D838" s="9"/>
      <c r="E838" s="9" t="str">
        <f>IFERROR(__xludf.DUMMYFUNCTION("IF(C838=""cd"",IF(D838=""/"",""/"",IF(D838="".."",JOIN(""."", ARRAY_CONSTRAIN(SPLIT(E837,"".""), 1, COLUMNS(SPLIT(E837,"".""))-1)), E837&amp;"".""&amp;D838)),E837)"),"/.bhtvbj.tbdsml.nqsq.wzm.ngmqbc")</f>
        <v>/.bhtvbj.tbdsml.nqsq.wzm.ngmqbc</v>
      </c>
      <c r="F838" s="9">
        <f t="shared" si="1"/>
        <v>0</v>
      </c>
      <c r="H838" s="9"/>
      <c r="I838" s="10"/>
      <c r="J838" s="10"/>
    </row>
    <row r="839">
      <c r="A839" s="7" t="s">
        <v>488</v>
      </c>
      <c r="B839" s="8" t="str">
        <f>IFERROR(__xludf.DUMMYFUNCTION("SPLIT(A839,"" "")"),"$")</f>
        <v>$</v>
      </c>
      <c r="C839" s="8" t="str">
        <f>IFERROR(__xludf.DUMMYFUNCTION("""COMPUTED_VALUE"""),"cd")</f>
        <v>cd</v>
      </c>
      <c r="D839" s="9" t="str">
        <f>IFERROR(__xludf.DUMMYFUNCTION("""COMPUTED_VALUE"""),"bdjfhmvz")</f>
        <v>bdjfhmvz</v>
      </c>
      <c r="E839" s="9" t="str">
        <f>IFERROR(__xludf.DUMMYFUNCTION("IF(C839=""cd"",IF(D839=""/"",""/"",IF(D839="".."",JOIN(""."", ARRAY_CONSTRAIN(SPLIT(E838,"".""), 1, COLUMNS(SPLIT(E838,"".""))-1)), E838&amp;"".""&amp;D839)),E838)"),"/.bhtvbj.tbdsml.nqsq.wzm.ngmqbc.bdjfhmvz")</f>
        <v>/.bhtvbj.tbdsml.nqsq.wzm.ngmqbc.bdjfhmvz</v>
      </c>
      <c r="F839" s="9">
        <f t="shared" si="1"/>
        <v>0</v>
      </c>
      <c r="H839" s="9"/>
      <c r="I839" s="10"/>
      <c r="J839" s="10"/>
    </row>
    <row r="840">
      <c r="A840" s="7" t="s">
        <v>9</v>
      </c>
      <c r="B840" s="8" t="str">
        <f>IFERROR(__xludf.DUMMYFUNCTION("SPLIT(A840,"" "")"),"$")</f>
        <v>$</v>
      </c>
      <c r="C840" s="8" t="str">
        <f>IFERROR(__xludf.DUMMYFUNCTION("""COMPUTED_VALUE"""),"ls")</f>
        <v>ls</v>
      </c>
      <c r="D840" s="9"/>
      <c r="E840" s="9" t="str">
        <f>IFERROR(__xludf.DUMMYFUNCTION("IF(C840=""cd"",IF(D840=""/"",""/"",IF(D840="".."",JOIN(""."", ARRAY_CONSTRAIN(SPLIT(E839,"".""), 1, COLUMNS(SPLIT(E839,"".""))-1)), E839&amp;"".""&amp;D840)),E839)"),"/.bhtvbj.tbdsml.nqsq.wzm.ngmqbc.bdjfhmvz")</f>
        <v>/.bhtvbj.tbdsml.nqsq.wzm.ngmqbc.bdjfhmvz</v>
      </c>
      <c r="F840" s="9">
        <f t="shared" si="1"/>
        <v>0</v>
      </c>
      <c r="H840" s="9"/>
      <c r="I840" s="10"/>
      <c r="J840" s="10"/>
    </row>
    <row r="841">
      <c r="A841" s="7" t="s">
        <v>489</v>
      </c>
      <c r="B841" s="8">
        <f>IFERROR(__xludf.DUMMYFUNCTION("SPLIT(A841,"" "")"),104287.0)</f>
        <v>104287</v>
      </c>
      <c r="C841" s="8" t="str">
        <f>IFERROR(__xludf.DUMMYFUNCTION("""COMPUTED_VALUE"""),"jrvt.nnj")</f>
        <v>jrvt.nnj</v>
      </c>
      <c r="D841" s="9"/>
      <c r="E841" s="9" t="str">
        <f>IFERROR(__xludf.DUMMYFUNCTION("IF(C841=""cd"",IF(D841=""/"",""/"",IF(D841="".."",JOIN(""."", ARRAY_CONSTRAIN(SPLIT(E840,"".""), 1, COLUMNS(SPLIT(E840,"".""))-1)), E840&amp;"".""&amp;D841)),E840)"),"/.bhtvbj.tbdsml.nqsq.wzm.ngmqbc.bdjfhmvz")</f>
        <v>/.bhtvbj.tbdsml.nqsq.wzm.ngmqbc.bdjfhmvz</v>
      </c>
      <c r="F841" s="9">
        <f t="shared" si="1"/>
        <v>104287</v>
      </c>
      <c r="H841" s="9"/>
      <c r="I841" s="10"/>
      <c r="J841" s="10"/>
    </row>
    <row r="842">
      <c r="A842" s="7" t="s">
        <v>26</v>
      </c>
      <c r="B842" s="8" t="str">
        <f>IFERROR(__xludf.DUMMYFUNCTION("SPLIT(A842,"" "")"),"$")</f>
        <v>$</v>
      </c>
      <c r="C842" s="8" t="str">
        <f>IFERROR(__xludf.DUMMYFUNCTION("""COMPUTED_VALUE"""),"cd")</f>
        <v>cd</v>
      </c>
      <c r="D842" s="9" t="str">
        <f>IFERROR(__xludf.DUMMYFUNCTION("""COMPUTED_VALUE"""),"..")</f>
        <v>..</v>
      </c>
      <c r="E842" s="9" t="str">
        <f>IFERROR(__xludf.DUMMYFUNCTION("IF(C842=""cd"",IF(D842=""/"",""/"",IF(D842="".."",JOIN(""."", ARRAY_CONSTRAIN(SPLIT(E841,"".""), 1, COLUMNS(SPLIT(E841,"".""))-1)), E841&amp;"".""&amp;D842)),E841)"),"/.bhtvbj.tbdsml.nqsq.wzm.ngmqbc")</f>
        <v>/.bhtvbj.tbdsml.nqsq.wzm.ngmqbc</v>
      </c>
      <c r="F842" s="9">
        <f t="shared" si="1"/>
        <v>0</v>
      </c>
      <c r="H842" s="9"/>
      <c r="I842" s="10"/>
      <c r="J842" s="10"/>
    </row>
    <row r="843">
      <c r="A843" s="7" t="s">
        <v>267</v>
      </c>
      <c r="B843" s="8" t="str">
        <f>IFERROR(__xludf.DUMMYFUNCTION("SPLIT(A843,"" "")"),"$")</f>
        <v>$</v>
      </c>
      <c r="C843" s="8" t="str">
        <f>IFERROR(__xludf.DUMMYFUNCTION("""COMPUTED_VALUE"""),"cd")</f>
        <v>cd</v>
      </c>
      <c r="D843" s="9" t="str">
        <f>IFERROR(__xludf.DUMMYFUNCTION("""COMPUTED_VALUE"""),"ngmqbc")</f>
        <v>ngmqbc</v>
      </c>
      <c r="E843" s="9" t="str">
        <f>IFERROR(__xludf.DUMMYFUNCTION("IF(C843=""cd"",IF(D843=""/"",""/"",IF(D843="".."",JOIN(""."", ARRAY_CONSTRAIN(SPLIT(E842,"".""), 1, COLUMNS(SPLIT(E842,"".""))-1)), E842&amp;"".""&amp;D843)),E842)"),"/.bhtvbj.tbdsml.nqsq.wzm.ngmqbc.ngmqbc")</f>
        <v>/.bhtvbj.tbdsml.nqsq.wzm.ngmqbc.ngmqbc</v>
      </c>
      <c r="F843" s="9">
        <f t="shared" si="1"/>
        <v>0</v>
      </c>
      <c r="H843" s="9"/>
      <c r="I843" s="10"/>
      <c r="J843" s="10"/>
    </row>
    <row r="844">
      <c r="A844" s="7" t="s">
        <v>9</v>
      </c>
      <c r="B844" s="8" t="str">
        <f>IFERROR(__xludf.DUMMYFUNCTION("SPLIT(A844,"" "")"),"$")</f>
        <v>$</v>
      </c>
      <c r="C844" s="8" t="str">
        <f>IFERROR(__xludf.DUMMYFUNCTION("""COMPUTED_VALUE"""),"ls")</f>
        <v>ls</v>
      </c>
      <c r="D844" s="9"/>
      <c r="E844" s="9" t="str">
        <f>IFERROR(__xludf.DUMMYFUNCTION("IF(C844=""cd"",IF(D844=""/"",""/"",IF(D844="".."",JOIN(""."", ARRAY_CONSTRAIN(SPLIT(E843,"".""), 1, COLUMNS(SPLIT(E843,"".""))-1)), E843&amp;"".""&amp;D844)),E843)"),"/.bhtvbj.tbdsml.nqsq.wzm.ngmqbc.ngmqbc")</f>
        <v>/.bhtvbj.tbdsml.nqsq.wzm.ngmqbc.ngmqbc</v>
      </c>
      <c r="F844" s="9">
        <f t="shared" si="1"/>
        <v>0</v>
      </c>
      <c r="H844" s="9"/>
      <c r="I844" s="10"/>
      <c r="J844" s="10"/>
    </row>
    <row r="845">
      <c r="A845" s="7" t="s">
        <v>490</v>
      </c>
      <c r="B845" s="8">
        <f>IFERROR(__xludf.DUMMYFUNCTION("SPLIT(A845,"" "")"),88793.0)</f>
        <v>88793</v>
      </c>
      <c r="C845" s="8" t="str">
        <f>IFERROR(__xludf.DUMMYFUNCTION("""COMPUTED_VALUE"""),"nwqgchw")</f>
        <v>nwqgchw</v>
      </c>
      <c r="D845" s="9"/>
      <c r="E845" s="9" t="str">
        <f>IFERROR(__xludf.DUMMYFUNCTION("IF(C845=""cd"",IF(D845=""/"",""/"",IF(D845="".."",JOIN(""."", ARRAY_CONSTRAIN(SPLIT(E844,"".""), 1, COLUMNS(SPLIT(E844,"".""))-1)), E844&amp;"".""&amp;D845)),E844)"),"/.bhtvbj.tbdsml.nqsq.wzm.ngmqbc.ngmqbc")</f>
        <v>/.bhtvbj.tbdsml.nqsq.wzm.ngmqbc.ngmqbc</v>
      </c>
      <c r="F845" s="9">
        <f t="shared" si="1"/>
        <v>88793</v>
      </c>
      <c r="H845" s="9"/>
      <c r="I845" s="10"/>
      <c r="J845" s="10"/>
    </row>
    <row r="846">
      <c r="A846" s="7" t="s">
        <v>26</v>
      </c>
      <c r="B846" s="8" t="str">
        <f>IFERROR(__xludf.DUMMYFUNCTION("SPLIT(A846,"" "")"),"$")</f>
        <v>$</v>
      </c>
      <c r="C846" s="8" t="str">
        <f>IFERROR(__xludf.DUMMYFUNCTION("""COMPUTED_VALUE"""),"cd")</f>
        <v>cd</v>
      </c>
      <c r="D846" s="9" t="str">
        <f>IFERROR(__xludf.DUMMYFUNCTION("""COMPUTED_VALUE"""),"..")</f>
        <v>..</v>
      </c>
      <c r="E846" s="9" t="str">
        <f>IFERROR(__xludf.DUMMYFUNCTION("IF(C846=""cd"",IF(D846=""/"",""/"",IF(D846="".."",JOIN(""."", ARRAY_CONSTRAIN(SPLIT(E845,"".""), 1, COLUMNS(SPLIT(E845,"".""))-1)), E845&amp;"".""&amp;D846)),E845)"),"/.bhtvbj.tbdsml.nqsq.wzm.ngmqbc")</f>
        <v>/.bhtvbj.tbdsml.nqsq.wzm.ngmqbc</v>
      </c>
      <c r="F846" s="9">
        <f t="shared" si="1"/>
        <v>0</v>
      </c>
      <c r="H846" s="9"/>
      <c r="I846" s="10"/>
      <c r="J846" s="10"/>
    </row>
    <row r="847">
      <c r="A847" s="7" t="s">
        <v>491</v>
      </c>
      <c r="B847" s="8" t="str">
        <f>IFERROR(__xludf.DUMMYFUNCTION("SPLIT(A847,"" "")"),"$")</f>
        <v>$</v>
      </c>
      <c r="C847" s="8" t="str">
        <f>IFERROR(__xludf.DUMMYFUNCTION("""COMPUTED_VALUE"""),"cd")</f>
        <v>cd</v>
      </c>
      <c r="D847" s="9" t="str">
        <f>IFERROR(__xludf.DUMMYFUNCTION("""COMPUTED_VALUE"""),"tnfr")</f>
        <v>tnfr</v>
      </c>
      <c r="E847" s="9" t="str">
        <f>IFERROR(__xludf.DUMMYFUNCTION("IF(C847=""cd"",IF(D847=""/"",""/"",IF(D847="".."",JOIN(""."", ARRAY_CONSTRAIN(SPLIT(E846,"".""), 1, COLUMNS(SPLIT(E846,"".""))-1)), E846&amp;"".""&amp;D847)),E846)"),"/.bhtvbj.tbdsml.nqsq.wzm.ngmqbc.tnfr")</f>
        <v>/.bhtvbj.tbdsml.nqsq.wzm.ngmqbc.tnfr</v>
      </c>
      <c r="F847" s="9">
        <f t="shared" si="1"/>
        <v>0</v>
      </c>
      <c r="H847" s="9"/>
      <c r="I847" s="10"/>
      <c r="J847" s="10"/>
    </row>
    <row r="848">
      <c r="A848" s="7" t="s">
        <v>9</v>
      </c>
      <c r="B848" s="8" t="str">
        <f>IFERROR(__xludf.DUMMYFUNCTION("SPLIT(A848,"" "")"),"$")</f>
        <v>$</v>
      </c>
      <c r="C848" s="8" t="str">
        <f>IFERROR(__xludf.DUMMYFUNCTION("""COMPUTED_VALUE"""),"ls")</f>
        <v>ls</v>
      </c>
      <c r="D848" s="9"/>
      <c r="E848" s="9" t="str">
        <f>IFERROR(__xludf.DUMMYFUNCTION("IF(C848=""cd"",IF(D848=""/"",""/"",IF(D848="".."",JOIN(""."", ARRAY_CONSTRAIN(SPLIT(E847,"".""), 1, COLUMNS(SPLIT(E847,"".""))-1)), E847&amp;"".""&amp;D848)),E847)"),"/.bhtvbj.tbdsml.nqsq.wzm.ngmqbc.tnfr")</f>
        <v>/.bhtvbj.tbdsml.nqsq.wzm.ngmqbc.tnfr</v>
      </c>
      <c r="F848" s="9">
        <f t="shared" si="1"/>
        <v>0</v>
      </c>
      <c r="H848" s="9"/>
      <c r="I848" s="10"/>
      <c r="J848" s="10"/>
    </row>
    <row r="849">
      <c r="A849" s="7" t="s">
        <v>492</v>
      </c>
      <c r="B849" s="8" t="str">
        <f>IFERROR(__xludf.DUMMYFUNCTION("SPLIT(A849,"" "")"),"dir")</f>
        <v>dir</v>
      </c>
      <c r="C849" s="8" t="str">
        <f>IFERROR(__xludf.DUMMYFUNCTION("""COMPUTED_VALUE"""),"nggnpj")</f>
        <v>nggnpj</v>
      </c>
      <c r="D849" s="9"/>
      <c r="E849" s="9" t="str">
        <f>IFERROR(__xludf.DUMMYFUNCTION("IF(C849=""cd"",IF(D849=""/"",""/"",IF(D849="".."",JOIN(""."", ARRAY_CONSTRAIN(SPLIT(E848,"".""), 1, COLUMNS(SPLIT(E848,"".""))-1)), E848&amp;"".""&amp;D849)),E848)"),"/.bhtvbj.tbdsml.nqsq.wzm.ngmqbc.tnfr")</f>
        <v>/.bhtvbj.tbdsml.nqsq.wzm.ngmqbc.tnfr</v>
      </c>
      <c r="F849" s="9">
        <f t="shared" si="1"/>
        <v>0</v>
      </c>
      <c r="H849" s="9"/>
      <c r="I849" s="10"/>
      <c r="J849" s="10"/>
    </row>
    <row r="850">
      <c r="A850" s="7" t="s">
        <v>493</v>
      </c>
      <c r="B850" s="8">
        <f>IFERROR(__xludf.DUMMYFUNCTION("SPLIT(A850,"" "")"),161400.0)</f>
        <v>161400</v>
      </c>
      <c r="C850" s="8" t="str">
        <f>IFERROR(__xludf.DUMMYFUNCTION("""COMPUTED_VALUE"""),"vqqcvgts.vrc")</f>
        <v>vqqcvgts.vrc</v>
      </c>
      <c r="D850" s="9"/>
      <c r="E850" s="9" t="str">
        <f>IFERROR(__xludf.DUMMYFUNCTION("IF(C850=""cd"",IF(D850=""/"",""/"",IF(D850="".."",JOIN(""."", ARRAY_CONSTRAIN(SPLIT(E849,"".""), 1, COLUMNS(SPLIT(E849,"".""))-1)), E849&amp;"".""&amp;D850)),E849)"),"/.bhtvbj.tbdsml.nqsq.wzm.ngmqbc.tnfr")</f>
        <v>/.bhtvbj.tbdsml.nqsq.wzm.ngmqbc.tnfr</v>
      </c>
      <c r="F850" s="9">
        <f t="shared" si="1"/>
        <v>161400</v>
      </c>
      <c r="H850" s="9"/>
      <c r="I850" s="10"/>
      <c r="J850" s="10"/>
    </row>
    <row r="851">
      <c r="A851" s="7" t="s">
        <v>494</v>
      </c>
      <c r="B851" s="8" t="str">
        <f>IFERROR(__xludf.DUMMYFUNCTION("SPLIT(A851,"" "")"),"$")</f>
        <v>$</v>
      </c>
      <c r="C851" s="8" t="str">
        <f>IFERROR(__xludf.DUMMYFUNCTION("""COMPUTED_VALUE"""),"cd")</f>
        <v>cd</v>
      </c>
      <c r="D851" s="9" t="str">
        <f>IFERROR(__xludf.DUMMYFUNCTION("""COMPUTED_VALUE"""),"nggnpj")</f>
        <v>nggnpj</v>
      </c>
      <c r="E851" s="9" t="str">
        <f>IFERROR(__xludf.DUMMYFUNCTION("IF(C851=""cd"",IF(D851=""/"",""/"",IF(D851="".."",JOIN(""."", ARRAY_CONSTRAIN(SPLIT(E850,"".""), 1, COLUMNS(SPLIT(E850,"".""))-1)), E850&amp;"".""&amp;D851)),E850)"),"/.bhtvbj.tbdsml.nqsq.wzm.ngmqbc.tnfr.nggnpj")</f>
        <v>/.bhtvbj.tbdsml.nqsq.wzm.ngmqbc.tnfr.nggnpj</v>
      </c>
      <c r="F851" s="9">
        <f t="shared" si="1"/>
        <v>0</v>
      </c>
      <c r="H851" s="9"/>
      <c r="I851" s="10"/>
      <c r="J851" s="10"/>
    </row>
    <row r="852">
      <c r="A852" s="7" t="s">
        <v>9</v>
      </c>
      <c r="B852" s="8" t="str">
        <f>IFERROR(__xludf.DUMMYFUNCTION("SPLIT(A852,"" "")"),"$")</f>
        <v>$</v>
      </c>
      <c r="C852" s="8" t="str">
        <f>IFERROR(__xludf.DUMMYFUNCTION("""COMPUTED_VALUE"""),"ls")</f>
        <v>ls</v>
      </c>
      <c r="D852" s="9"/>
      <c r="E852" s="9" t="str">
        <f>IFERROR(__xludf.DUMMYFUNCTION("IF(C852=""cd"",IF(D852=""/"",""/"",IF(D852="".."",JOIN(""."", ARRAY_CONSTRAIN(SPLIT(E851,"".""), 1, COLUMNS(SPLIT(E851,"".""))-1)), E851&amp;"".""&amp;D852)),E851)"),"/.bhtvbj.tbdsml.nqsq.wzm.ngmqbc.tnfr.nggnpj")</f>
        <v>/.bhtvbj.tbdsml.nqsq.wzm.ngmqbc.tnfr.nggnpj</v>
      </c>
      <c r="F852" s="9">
        <f t="shared" si="1"/>
        <v>0</v>
      </c>
      <c r="H852" s="9"/>
      <c r="I852" s="10"/>
      <c r="J852" s="10"/>
    </row>
    <row r="853">
      <c r="A853" s="7" t="s">
        <v>495</v>
      </c>
      <c r="B853" s="8">
        <f>IFERROR(__xludf.DUMMYFUNCTION("SPLIT(A853,"" "")"),308915.0)</f>
        <v>308915</v>
      </c>
      <c r="C853" s="8" t="str">
        <f>IFERROR(__xludf.DUMMYFUNCTION("""COMPUTED_VALUE"""),"btmz")</f>
        <v>btmz</v>
      </c>
      <c r="D853" s="9"/>
      <c r="E853" s="9" t="str">
        <f>IFERROR(__xludf.DUMMYFUNCTION("IF(C853=""cd"",IF(D853=""/"",""/"",IF(D853="".."",JOIN(""."", ARRAY_CONSTRAIN(SPLIT(E852,"".""), 1, COLUMNS(SPLIT(E852,"".""))-1)), E852&amp;"".""&amp;D853)),E852)"),"/.bhtvbj.tbdsml.nqsq.wzm.ngmqbc.tnfr.nggnpj")</f>
        <v>/.bhtvbj.tbdsml.nqsq.wzm.ngmqbc.tnfr.nggnpj</v>
      </c>
      <c r="F853" s="9">
        <f t="shared" si="1"/>
        <v>308915</v>
      </c>
      <c r="H853" s="9"/>
      <c r="I853" s="10"/>
      <c r="J853" s="10"/>
    </row>
    <row r="854">
      <c r="A854" s="7" t="s">
        <v>496</v>
      </c>
      <c r="B854" s="8">
        <f>IFERROR(__xludf.DUMMYFUNCTION("SPLIT(A854,"" "")"),81154.0)</f>
        <v>81154</v>
      </c>
      <c r="C854" s="8" t="str">
        <f>IFERROR(__xludf.DUMMYFUNCTION("""COMPUTED_VALUE"""),"jjtwrbtw.bln")</f>
        <v>jjtwrbtw.bln</v>
      </c>
      <c r="D854" s="9"/>
      <c r="E854" s="9" t="str">
        <f>IFERROR(__xludf.DUMMYFUNCTION("IF(C854=""cd"",IF(D854=""/"",""/"",IF(D854="".."",JOIN(""."", ARRAY_CONSTRAIN(SPLIT(E853,"".""), 1, COLUMNS(SPLIT(E853,"".""))-1)), E853&amp;"".""&amp;D854)),E853)"),"/.bhtvbj.tbdsml.nqsq.wzm.ngmqbc.tnfr.nggnpj")</f>
        <v>/.bhtvbj.tbdsml.nqsq.wzm.ngmqbc.tnfr.nggnpj</v>
      </c>
      <c r="F854" s="9">
        <f t="shared" si="1"/>
        <v>81154</v>
      </c>
      <c r="H854" s="9"/>
      <c r="I854" s="10"/>
      <c r="J854" s="10"/>
    </row>
    <row r="855">
      <c r="A855" s="7" t="s">
        <v>497</v>
      </c>
      <c r="B855" s="8">
        <f>IFERROR(__xludf.DUMMYFUNCTION("SPLIT(A855,"" "")"),50902.0)</f>
        <v>50902</v>
      </c>
      <c r="C855" s="8" t="str">
        <f>IFERROR(__xludf.DUMMYFUNCTION("""COMPUTED_VALUE"""),"sfppg.hvn")</f>
        <v>sfppg.hvn</v>
      </c>
      <c r="D855" s="9"/>
      <c r="E855" s="9" t="str">
        <f>IFERROR(__xludf.DUMMYFUNCTION("IF(C855=""cd"",IF(D855=""/"",""/"",IF(D855="".."",JOIN(""."", ARRAY_CONSTRAIN(SPLIT(E854,"".""), 1, COLUMNS(SPLIT(E854,"".""))-1)), E854&amp;"".""&amp;D855)),E854)"),"/.bhtvbj.tbdsml.nqsq.wzm.ngmqbc.tnfr.nggnpj")</f>
        <v>/.bhtvbj.tbdsml.nqsq.wzm.ngmqbc.tnfr.nggnpj</v>
      </c>
      <c r="F855" s="9">
        <f t="shared" si="1"/>
        <v>50902</v>
      </c>
      <c r="H855" s="9"/>
      <c r="I855" s="10"/>
      <c r="J855" s="10"/>
    </row>
    <row r="856">
      <c r="A856" s="7" t="s">
        <v>498</v>
      </c>
      <c r="B856" s="8" t="str">
        <f>IFERROR(__xludf.DUMMYFUNCTION("SPLIT(A856,"" "")"),"dir")</f>
        <v>dir</v>
      </c>
      <c r="C856" s="8" t="str">
        <f>IFERROR(__xludf.DUMMYFUNCTION("""COMPUTED_VALUE"""),"tpg")</f>
        <v>tpg</v>
      </c>
      <c r="D856" s="9"/>
      <c r="E856" s="9" t="str">
        <f>IFERROR(__xludf.DUMMYFUNCTION("IF(C856=""cd"",IF(D856=""/"",""/"",IF(D856="".."",JOIN(""."", ARRAY_CONSTRAIN(SPLIT(E855,"".""), 1, COLUMNS(SPLIT(E855,"".""))-1)), E855&amp;"".""&amp;D856)),E855)"),"/.bhtvbj.tbdsml.nqsq.wzm.ngmqbc.tnfr.nggnpj")</f>
        <v>/.bhtvbj.tbdsml.nqsq.wzm.ngmqbc.tnfr.nggnpj</v>
      </c>
      <c r="F856" s="9">
        <f t="shared" si="1"/>
        <v>0</v>
      </c>
      <c r="H856" s="9"/>
      <c r="I856" s="10"/>
      <c r="J856" s="10"/>
    </row>
    <row r="857">
      <c r="A857" s="7" t="s">
        <v>499</v>
      </c>
      <c r="B857" s="8" t="str">
        <f>IFERROR(__xludf.DUMMYFUNCTION("SPLIT(A857,"" "")"),"$")</f>
        <v>$</v>
      </c>
      <c r="C857" s="8" t="str">
        <f>IFERROR(__xludf.DUMMYFUNCTION("""COMPUTED_VALUE"""),"cd")</f>
        <v>cd</v>
      </c>
      <c r="D857" s="9" t="str">
        <f>IFERROR(__xludf.DUMMYFUNCTION("""COMPUTED_VALUE"""),"tpg")</f>
        <v>tpg</v>
      </c>
      <c r="E857" s="9" t="str">
        <f>IFERROR(__xludf.DUMMYFUNCTION("IF(C857=""cd"",IF(D857=""/"",""/"",IF(D857="".."",JOIN(""."", ARRAY_CONSTRAIN(SPLIT(E856,"".""), 1, COLUMNS(SPLIT(E856,"".""))-1)), E856&amp;"".""&amp;D857)),E856)"),"/.bhtvbj.tbdsml.nqsq.wzm.ngmqbc.tnfr.nggnpj.tpg")</f>
        <v>/.bhtvbj.tbdsml.nqsq.wzm.ngmqbc.tnfr.nggnpj.tpg</v>
      </c>
      <c r="F857" s="9">
        <f t="shared" si="1"/>
        <v>0</v>
      </c>
      <c r="H857" s="9"/>
      <c r="I857" s="10"/>
      <c r="J857" s="10"/>
    </row>
    <row r="858">
      <c r="A858" s="7" t="s">
        <v>9</v>
      </c>
      <c r="B858" s="8" t="str">
        <f>IFERROR(__xludf.DUMMYFUNCTION("SPLIT(A858,"" "")"),"$")</f>
        <v>$</v>
      </c>
      <c r="C858" s="8" t="str">
        <f>IFERROR(__xludf.DUMMYFUNCTION("""COMPUTED_VALUE"""),"ls")</f>
        <v>ls</v>
      </c>
      <c r="D858" s="9"/>
      <c r="E858" s="9" t="str">
        <f>IFERROR(__xludf.DUMMYFUNCTION("IF(C858=""cd"",IF(D858=""/"",""/"",IF(D858="".."",JOIN(""."", ARRAY_CONSTRAIN(SPLIT(E857,"".""), 1, COLUMNS(SPLIT(E857,"".""))-1)), E857&amp;"".""&amp;D858)),E857)"),"/.bhtvbj.tbdsml.nqsq.wzm.ngmqbc.tnfr.nggnpj.tpg")</f>
        <v>/.bhtvbj.tbdsml.nqsq.wzm.ngmqbc.tnfr.nggnpj.tpg</v>
      </c>
      <c r="F858" s="9">
        <f t="shared" si="1"/>
        <v>0</v>
      </c>
      <c r="H858" s="9"/>
      <c r="I858" s="10"/>
      <c r="J858" s="10"/>
    </row>
    <row r="859">
      <c r="A859" s="7" t="s">
        <v>500</v>
      </c>
      <c r="B859" s="8">
        <f>IFERROR(__xludf.DUMMYFUNCTION("SPLIT(A859,"" "")"),143630.0)</f>
        <v>143630</v>
      </c>
      <c r="C859" s="8" t="str">
        <f>IFERROR(__xludf.DUMMYFUNCTION("""COMPUTED_VALUE"""),"vqqcvgts.vrc")</f>
        <v>vqqcvgts.vrc</v>
      </c>
      <c r="D859" s="9"/>
      <c r="E859" s="9" t="str">
        <f>IFERROR(__xludf.DUMMYFUNCTION("IF(C859=""cd"",IF(D859=""/"",""/"",IF(D859="".."",JOIN(""."", ARRAY_CONSTRAIN(SPLIT(E858,"".""), 1, COLUMNS(SPLIT(E858,"".""))-1)), E858&amp;"".""&amp;D859)),E858)"),"/.bhtvbj.tbdsml.nqsq.wzm.ngmqbc.tnfr.nggnpj.tpg")</f>
        <v>/.bhtvbj.tbdsml.nqsq.wzm.ngmqbc.tnfr.nggnpj.tpg</v>
      </c>
      <c r="F859" s="9">
        <f t="shared" si="1"/>
        <v>143630</v>
      </c>
      <c r="H859" s="9"/>
      <c r="I859" s="10"/>
      <c r="J859" s="10"/>
    </row>
    <row r="860">
      <c r="A860" s="7" t="s">
        <v>26</v>
      </c>
      <c r="B860" s="8" t="str">
        <f>IFERROR(__xludf.DUMMYFUNCTION("SPLIT(A860,"" "")"),"$")</f>
        <v>$</v>
      </c>
      <c r="C860" s="8" t="str">
        <f>IFERROR(__xludf.DUMMYFUNCTION("""COMPUTED_VALUE"""),"cd")</f>
        <v>cd</v>
      </c>
      <c r="D860" s="9" t="str">
        <f>IFERROR(__xludf.DUMMYFUNCTION("""COMPUTED_VALUE"""),"..")</f>
        <v>..</v>
      </c>
      <c r="E860" s="9" t="str">
        <f>IFERROR(__xludf.DUMMYFUNCTION("IF(C860=""cd"",IF(D860=""/"",""/"",IF(D860="".."",JOIN(""."", ARRAY_CONSTRAIN(SPLIT(E859,"".""), 1, COLUMNS(SPLIT(E859,"".""))-1)), E859&amp;"".""&amp;D860)),E859)"),"/.bhtvbj.tbdsml.nqsq.wzm.ngmqbc.tnfr.nggnpj")</f>
        <v>/.bhtvbj.tbdsml.nqsq.wzm.ngmqbc.tnfr.nggnpj</v>
      </c>
      <c r="F860" s="9">
        <f t="shared" si="1"/>
        <v>0</v>
      </c>
      <c r="H860" s="9"/>
      <c r="I860" s="10"/>
      <c r="J860" s="10"/>
    </row>
    <row r="861">
      <c r="A861" s="7" t="s">
        <v>26</v>
      </c>
      <c r="B861" s="8" t="str">
        <f>IFERROR(__xludf.DUMMYFUNCTION("SPLIT(A861,"" "")"),"$")</f>
        <v>$</v>
      </c>
      <c r="C861" s="8" t="str">
        <f>IFERROR(__xludf.DUMMYFUNCTION("""COMPUTED_VALUE"""),"cd")</f>
        <v>cd</v>
      </c>
      <c r="D861" s="9" t="str">
        <f>IFERROR(__xludf.DUMMYFUNCTION("""COMPUTED_VALUE"""),"..")</f>
        <v>..</v>
      </c>
      <c r="E861" s="9" t="str">
        <f>IFERROR(__xludf.DUMMYFUNCTION("IF(C861=""cd"",IF(D861=""/"",""/"",IF(D861="".."",JOIN(""."", ARRAY_CONSTRAIN(SPLIT(E860,"".""), 1, COLUMNS(SPLIT(E860,"".""))-1)), E860&amp;"".""&amp;D861)),E860)"),"/.bhtvbj.tbdsml.nqsq.wzm.ngmqbc.tnfr")</f>
        <v>/.bhtvbj.tbdsml.nqsq.wzm.ngmqbc.tnfr</v>
      </c>
      <c r="F861" s="9">
        <f t="shared" si="1"/>
        <v>0</v>
      </c>
      <c r="H861" s="9"/>
      <c r="I861" s="10"/>
      <c r="J861" s="10"/>
    </row>
    <row r="862">
      <c r="A862" s="7" t="s">
        <v>26</v>
      </c>
      <c r="B862" s="8" t="str">
        <f>IFERROR(__xludf.DUMMYFUNCTION("SPLIT(A862,"" "")"),"$")</f>
        <v>$</v>
      </c>
      <c r="C862" s="8" t="str">
        <f>IFERROR(__xludf.DUMMYFUNCTION("""COMPUTED_VALUE"""),"cd")</f>
        <v>cd</v>
      </c>
      <c r="D862" s="9" t="str">
        <f>IFERROR(__xludf.DUMMYFUNCTION("""COMPUTED_VALUE"""),"..")</f>
        <v>..</v>
      </c>
      <c r="E862" s="9" t="str">
        <f>IFERROR(__xludf.DUMMYFUNCTION("IF(C862=""cd"",IF(D862=""/"",""/"",IF(D862="".."",JOIN(""."", ARRAY_CONSTRAIN(SPLIT(E861,"".""), 1, COLUMNS(SPLIT(E861,"".""))-1)), E861&amp;"".""&amp;D862)),E861)"),"/.bhtvbj.tbdsml.nqsq.wzm.ngmqbc")</f>
        <v>/.bhtvbj.tbdsml.nqsq.wzm.ngmqbc</v>
      </c>
      <c r="F862" s="9">
        <f t="shared" si="1"/>
        <v>0</v>
      </c>
      <c r="H862" s="9"/>
      <c r="I862" s="10"/>
      <c r="J862" s="10"/>
    </row>
    <row r="863">
      <c r="A863" s="7" t="s">
        <v>501</v>
      </c>
      <c r="B863" s="8" t="str">
        <f>IFERROR(__xludf.DUMMYFUNCTION("SPLIT(A863,"" "")"),"$")</f>
        <v>$</v>
      </c>
      <c r="C863" s="8" t="str">
        <f>IFERROR(__xludf.DUMMYFUNCTION("""COMPUTED_VALUE"""),"cd")</f>
        <v>cd</v>
      </c>
      <c r="D863" s="9" t="str">
        <f>IFERROR(__xludf.DUMMYFUNCTION("""COMPUTED_VALUE"""),"wfzct")</f>
        <v>wfzct</v>
      </c>
      <c r="E863" s="9" t="str">
        <f>IFERROR(__xludf.DUMMYFUNCTION("IF(C863=""cd"",IF(D863=""/"",""/"",IF(D863="".."",JOIN(""."", ARRAY_CONSTRAIN(SPLIT(E862,"".""), 1, COLUMNS(SPLIT(E862,"".""))-1)), E862&amp;"".""&amp;D863)),E862)"),"/.bhtvbj.tbdsml.nqsq.wzm.ngmqbc.wfzct")</f>
        <v>/.bhtvbj.tbdsml.nqsq.wzm.ngmqbc.wfzct</v>
      </c>
      <c r="F863" s="9">
        <f t="shared" si="1"/>
        <v>0</v>
      </c>
      <c r="H863" s="9"/>
      <c r="I863" s="10"/>
      <c r="J863" s="10"/>
    </row>
    <row r="864">
      <c r="A864" s="7" t="s">
        <v>9</v>
      </c>
      <c r="B864" s="8" t="str">
        <f>IFERROR(__xludf.DUMMYFUNCTION("SPLIT(A864,"" "")"),"$")</f>
        <v>$</v>
      </c>
      <c r="C864" s="8" t="str">
        <f>IFERROR(__xludf.DUMMYFUNCTION("""COMPUTED_VALUE"""),"ls")</f>
        <v>ls</v>
      </c>
      <c r="D864" s="9"/>
      <c r="E864" s="9" t="str">
        <f>IFERROR(__xludf.DUMMYFUNCTION("IF(C864=""cd"",IF(D864=""/"",""/"",IF(D864="".."",JOIN(""."", ARRAY_CONSTRAIN(SPLIT(E863,"".""), 1, COLUMNS(SPLIT(E863,"".""))-1)), E863&amp;"".""&amp;D864)),E863)"),"/.bhtvbj.tbdsml.nqsq.wzm.ngmqbc.wfzct")</f>
        <v>/.bhtvbj.tbdsml.nqsq.wzm.ngmqbc.wfzct</v>
      </c>
      <c r="F864" s="9">
        <f t="shared" si="1"/>
        <v>0</v>
      </c>
      <c r="H864" s="9"/>
      <c r="I864" s="10"/>
      <c r="J864" s="10"/>
    </row>
    <row r="865">
      <c r="A865" s="7" t="s">
        <v>502</v>
      </c>
      <c r="B865" s="8">
        <f>IFERROR(__xludf.DUMMYFUNCTION("SPLIT(A865,"" "")"),71154.0)</f>
        <v>71154</v>
      </c>
      <c r="C865" s="8" t="str">
        <f>IFERROR(__xludf.DUMMYFUNCTION("""COMPUTED_VALUE"""),"bzhzl.zcg")</f>
        <v>bzhzl.zcg</v>
      </c>
      <c r="D865" s="9"/>
      <c r="E865" s="9" t="str">
        <f>IFERROR(__xludf.DUMMYFUNCTION("IF(C865=""cd"",IF(D865=""/"",""/"",IF(D865="".."",JOIN(""."", ARRAY_CONSTRAIN(SPLIT(E864,"".""), 1, COLUMNS(SPLIT(E864,"".""))-1)), E864&amp;"".""&amp;D865)),E864)"),"/.bhtvbj.tbdsml.nqsq.wzm.ngmqbc.wfzct")</f>
        <v>/.bhtvbj.tbdsml.nqsq.wzm.ngmqbc.wfzct</v>
      </c>
      <c r="F865" s="9">
        <f t="shared" si="1"/>
        <v>71154</v>
      </c>
      <c r="H865" s="9"/>
      <c r="I865" s="10"/>
      <c r="J865" s="10"/>
    </row>
    <row r="866">
      <c r="A866" s="7" t="s">
        <v>26</v>
      </c>
      <c r="B866" s="8" t="str">
        <f>IFERROR(__xludf.DUMMYFUNCTION("SPLIT(A866,"" "")"),"$")</f>
        <v>$</v>
      </c>
      <c r="C866" s="8" t="str">
        <f>IFERROR(__xludf.DUMMYFUNCTION("""COMPUTED_VALUE"""),"cd")</f>
        <v>cd</v>
      </c>
      <c r="D866" s="9" t="str">
        <f>IFERROR(__xludf.DUMMYFUNCTION("""COMPUTED_VALUE"""),"..")</f>
        <v>..</v>
      </c>
      <c r="E866" s="9" t="str">
        <f>IFERROR(__xludf.DUMMYFUNCTION("IF(C866=""cd"",IF(D866=""/"",""/"",IF(D866="".."",JOIN(""."", ARRAY_CONSTRAIN(SPLIT(E865,"".""), 1, COLUMNS(SPLIT(E865,"".""))-1)), E865&amp;"".""&amp;D866)),E865)"),"/.bhtvbj.tbdsml.nqsq.wzm.ngmqbc")</f>
        <v>/.bhtvbj.tbdsml.nqsq.wzm.ngmqbc</v>
      </c>
      <c r="F866" s="9">
        <f t="shared" si="1"/>
        <v>0</v>
      </c>
      <c r="H866" s="9"/>
      <c r="I866" s="10"/>
      <c r="J866" s="10"/>
    </row>
    <row r="867">
      <c r="A867" s="7" t="s">
        <v>26</v>
      </c>
      <c r="B867" s="8" t="str">
        <f>IFERROR(__xludf.DUMMYFUNCTION("SPLIT(A867,"" "")"),"$")</f>
        <v>$</v>
      </c>
      <c r="C867" s="8" t="str">
        <f>IFERROR(__xludf.DUMMYFUNCTION("""COMPUTED_VALUE"""),"cd")</f>
        <v>cd</v>
      </c>
      <c r="D867" s="9" t="str">
        <f>IFERROR(__xludf.DUMMYFUNCTION("""COMPUTED_VALUE"""),"..")</f>
        <v>..</v>
      </c>
      <c r="E867" s="9" t="str">
        <f>IFERROR(__xludf.DUMMYFUNCTION("IF(C867=""cd"",IF(D867=""/"",""/"",IF(D867="".."",JOIN(""."", ARRAY_CONSTRAIN(SPLIT(E866,"".""), 1, COLUMNS(SPLIT(E866,"".""))-1)), E866&amp;"".""&amp;D867)),E866)"),"/.bhtvbj.tbdsml.nqsq.wzm")</f>
        <v>/.bhtvbj.tbdsml.nqsq.wzm</v>
      </c>
      <c r="F867" s="9">
        <f t="shared" si="1"/>
        <v>0</v>
      </c>
      <c r="H867" s="9"/>
      <c r="I867" s="10"/>
      <c r="J867" s="10"/>
    </row>
    <row r="868">
      <c r="A868" s="7" t="s">
        <v>503</v>
      </c>
      <c r="B868" s="8" t="str">
        <f>IFERROR(__xludf.DUMMYFUNCTION("SPLIT(A868,"" "")"),"$")</f>
        <v>$</v>
      </c>
      <c r="C868" s="8" t="str">
        <f>IFERROR(__xludf.DUMMYFUNCTION("""COMPUTED_VALUE"""),"cd")</f>
        <v>cd</v>
      </c>
      <c r="D868" s="9" t="str">
        <f>IFERROR(__xludf.DUMMYFUNCTION("""COMPUTED_VALUE"""),"qvvvdl")</f>
        <v>qvvvdl</v>
      </c>
      <c r="E868" s="9" t="str">
        <f>IFERROR(__xludf.DUMMYFUNCTION("IF(C868=""cd"",IF(D868=""/"",""/"",IF(D868="".."",JOIN(""."", ARRAY_CONSTRAIN(SPLIT(E867,"".""), 1, COLUMNS(SPLIT(E867,"".""))-1)), E867&amp;"".""&amp;D868)),E867)"),"/.bhtvbj.tbdsml.nqsq.wzm.qvvvdl")</f>
        <v>/.bhtvbj.tbdsml.nqsq.wzm.qvvvdl</v>
      </c>
      <c r="F868" s="9">
        <f t="shared" si="1"/>
        <v>0</v>
      </c>
      <c r="H868" s="9"/>
      <c r="I868" s="10"/>
      <c r="J868" s="10"/>
    </row>
    <row r="869">
      <c r="A869" s="7" t="s">
        <v>9</v>
      </c>
      <c r="B869" s="8" t="str">
        <f>IFERROR(__xludf.DUMMYFUNCTION("SPLIT(A869,"" "")"),"$")</f>
        <v>$</v>
      </c>
      <c r="C869" s="8" t="str">
        <f>IFERROR(__xludf.DUMMYFUNCTION("""COMPUTED_VALUE"""),"ls")</f>
        <v>ls</v>
      </c>
      <c r="D869" s="9"/>
      <c r="E869" s="9" t="str">
        <f>IFERROR(__xludf.DUMMYFUNCTION("IF(C869=""cd"",IF(D869=""/"",""/"",IF(D869="".."",JOIN(""."", ARRAY_CONSTRAIN(SPLIT(E868,"".""), 1, COLUMNS(SPLIT(E868,"".""))-1)), E868&amp;"".""&amp;D869)),E868)"),"/.bhtvbj.tbdsml.nqsq.wzm.qvvvdl")</f>
        <v>/.bhtvbj.tbdsml.nqsq.wzm.qvvvdl</v>
      </c>
      <c r="F869" s="9">
        <f t="shared" si="1"/>
        <v>0</v>
      </c>
      <c r="H869" s="9"/>
      <c r="I869" s="10"/>
      <c r="J869" s="10"/>
    </row>
    <row r="870">
      <c r="A870" s="7" t="s">
        <v>504</v>
      </c>
      <c r="B870" s="8">
        <f>IFERROR(__xludf.DUMMYFUNCTION("SPLIT(A870,"" "")"),185898.0)</f>
        <v>185898</v>
      </c>
      <c r="C870" s="8" t="str">
        <f>IFERROR(__xludf.DUMMYFUNCTION("""COMPUTED_VALUE"""),"nwqgchw.tvr")</f>
        <v>nwqgchw.tvr</v>
      </c>
      <c r="D870" s="9"/>
      <c r="E870" s="9" t="str">
        <f>IFERROR(__xludf.DUMMYFUNCTION("IF(C870=""cd"",IF(D870=""/"",""/"",IF(D870="".."",JOIN(""."", ARRAY_CONSTRAIN(SPLIT(E869,"".""), 1, COLUMNS(SPLIT(E869,"".""))-1)), E869&amp;"".""&amp;D870)),E869)"),"/.bhtvbj.tbdsml.nqsq.wzm.qvvvdl")</f>
        <v>/.bhtvbj.tbdsml.nqsq.wzm.qvvvdl</v>
      </c>
      <c r="F870" s="9">
        <f t="shared" si="1"/>
        <v>185898</v>
      </c>
      <c r="H870" s="9"/>
      <c r="I870" s="10"/>
      <c r="J870" s="10"/>
    </row>
    <row r="871">
      <c r="A871" s="7" t="s">
        <v>26</v>
      </c>
      <c r="B871" s="8" t="str">
        <f>IFERROR(__xludf.DUMMYFUNCTION("SPLIT(A871,"" "")"),"$")</f>
        <v>$</v>
      </c>
      <c r="C871" s="8" t="str">
        <f>IFERROR(__xludf.DUMMYFUNCTION("""COMPUTED_VALUE"""),"cd")</f>
        <v>cd</v>
      </c>
      <c r="D871" s="9" t="str">
        <f>IFERROR(__xludf.DUMMYFUNCTION("""COMPUTED_VALUE"""),"..")</f>
        <v>..</v>
      </c>
      <c r="E871" s="9" t="str">
        <f>IFERROR(__xludf.DUMMYFUNCTION("IF(C871=""cd"",IF(D871=""/"",""/"",IF(D871="".."",JOIN(""."", ARRAY_CONSTRAIN(SPLIT(E870,"".""), 1, COLUMNS(SPLIT(E870,"".""))-1)), E870&amp;"".""&amp;D871)),E870)"),"/.bhtvbj.tbdsml.nqsq.wzm")</f>
        <v>/.bhtvbj.tbdsml.nqsq.wzm</v>
      </c>
      <c r="F871" s="9">
        <f t="shared" si="1"/>
        <v>0</v>
      </c>
      <c r="H871" s="9"/>
      <c r="I871" s="10"/>
      <c r="J871" s="10"/>
    </row>
    <row r="872">
      <c r="A872" s="7" t="s">
        <v>26</v>
      </c>
      <c r="B872" s="8" t="str">
        <f>IFERROR(__xludf.DUMMYFUNCTION("SPLIT(A872,"" "")"),"$")</f>
        <v>$</v>
      </c>
      <c r="C872" s="8" t="str">
        <f>IFERROR(__xludf.DUMMYFUNCTION("""COMPUTED_VALUE"""),"cd")</f>
        <v>cd</v>
      </c>
      <c r="D872" s="9" t="str">
        <f>IFERROR(__xludf.DUMMYFUNCTION("""COMPUTED_VALUE"""),"..")</f>
        <v>..</v>
      </c>
      <c r="E872" s="9" t="str">
        <f>IFERROR(__xludf.DUMMYFUNCTION("IF(C872=""cd"",IF(D872=""/"",""/"",IF(D872="".."",JOIN(""."", ARRAY_CONSTRAIN(SPLIT(E871,"".""), 1, COLUMNS(SPLIT(E871,"".""))-1)), E871&amp;"".""&amp;D872)),E871)"),"/.bhtvbj.tbdsml.nqsq")</f>
        <v>/.bhtvbj.tbdsml.nqsq</v>
      </c>
      <c r="F872" s="9">
        <f t="shared" si="1"/>
        <v>0</v>
      </c>
      <c r="H872" s="9"/>
      <c r="I872" s="10"/>
      <c r="J872" s="10"/>
    </row>
    <row r="873">
      <c r="A873" s="7" t="s">
        <v>505</v>
      </c>
      <c r="B873" s="8" t="str">
        <f>IFERROR(__xludf.DUMMYFUNCTION("SPLIT(A873,"" "")"),"$")</f>
        <v>$</v>
      </c>
      <c r="C873" s="8" t="str">
        <f>IFERROR(__xludf.DUMMYFUNCTION("""COMPUTED_VALUE"""),"cd")</f>
        <v>cd</v>
      </c>
      <c r="D873" s="9" t="str">
        <f>IFERROR(__xludf.DUMMYFUNCTION("""COMPUTED_VALUE"""),"zpw")</f>
        <v>zpw</v>
      </c>
      <c r="E873" s="9" t="str">
        <f>IFERROR(__xludf.DUMMYFUNCTION("IF(C873=""cd"",IF(D873=""/"",""/"",IF(D873="".."",JOIN(""."", ARRAY_CONSTRAIN(SPLIT(E872,"".""), 1, COLUMNS(SPLIT(E872,"".""))-1)), E872&amp;"".""&amp;D873)),E872)"),"/.bhtvbj.tbdsml.nqsq.zpw")</f>
        <v>/.bhtvbj.tbdsml.nqsq.zpw</v>
      </c>
      <c r="F873" s="9">
        <f t="shared" si="1"/>
        <v>0</v>
      </c>
      <c r="H873" s="9"/>
      <c r="I873" s="10"/>
      <c r="J873" s="10"/>
    </row>
    <row r="874">
      <c r="A874" s="7" t="s">
        <v>9</v>
      </c>
      <c r="B874" s="8" t="str">
        <f>IFERROR(__xludf.DUMMYFUNCTION("SPLIT(A874,"" "")"),"$")</f>
        <v>$</v>
      </c>
      <c r="C874" s="8" t="str">
        <f>IFERROR(__xludf.DUMMYFUNCTION("""COMPUTED_VALUE"""),"ls")</f>
        <v>ls</v>
      </c>
      <c r="D874" s="9"/>
      <c r="E874" s="9" t="str">
        <f>IFERROR(__xludf.DUMMYFUNCTION("IF(C874=""cd"",IF(D874=""/"",""/"",IF(D874="".."",JOIN(""."", ARRAY_CONSTRAIN(SPLIT(E873,"".""), 1, COLUMNS(SPLIT(E873,"".""))-1)), E873&amp;"".""&amp;D874)),E873)"),"/.bhtvbj.tbdsml.nqsq.zpw")</f>
        <v>/.bhtvbj.tbdsml.nqsq.zpw</v>
      </c>
      <c r="F874" s="9">
        <f t="shared" si="1"/>
        <v>0</v>
      </c>
      <c r="H874" s="9"/>
      <c r="I874" s="10"/>
      <c r="J874" s="10"/>
    </row>
    <row r="875">
      <c r="A875" s="7" t="s">
        <v>506</v>
      </c>
      <c r="B875" s="8">
        <f>IFERROR(__xludf.DUMMYFUNCTION("SPLIT(A875,"" "")"),167347.0)</f>
        <v>167347</v>
      </c>
      <c r="C875" s="8" t="str">
        <f>IFERROR(__xludf.DUMMYFUNCTION("""COMPUTED_VALUE"""),"bcfj.lch")</f>
        <v>bcfj.lch</v>
      </c>
      <c r="D875" s="9"/>
      <c r="E875" s="9" t="str">
        <f>IFERROR(__xludf.DUMMYFUNCTION("IF(C875=""cd"",IF(D875=""/"",""/"",IF(D875="".."",JOIN(""."", ARRAY_CONSTRAIN(SPLIT(E874,"".""), 1, COLUMNS(SPLIT(E874,"".""))-1)), E874&amp;"".""&amp;D875)),E874)"),"/.bhtvbj.tbdsml.nqsq.zpw")</f>
        <v>/.bhtvbj.tbdsml.nqsq.zpw</v>
      </c>
      <c r="F875" s="9">
        <f t="shared" si="1"/>
        <v>167347</v>
      </c>
      <c r="H875" s="9"/>
      <c r="I875" s="10"/>
      <c r="J875" s="10"/>
    </row>
    <row r="876">
      <c r="A876" s="7" t="s">
        <v>507</v>
      </c>
      <c r="B876" s="8" t="str">
        <f>IFERROR(__xludf.DUMMYFUNCTION("SPLIT(A876,"" "")"),"dir")</f>
        <v>dir</v>
      </c>
      <c r="C876" s="8" t="str">
        <f>IFERROR(__xludf.DUMMYFUNCTION("""COMPUTED_VALUE"""),"fldmgj")</f>
        <v>fldmgj</v>
      </c>
      <c r="D876" s="9"/>
      <c r="E876" s="9" t="str">
        <f>IFERROR(__xludf.DUMMYFUNCTION("IF(C876=""cd"",IF(D876=""/"",""/"",IF(D876="".."",JOIN(""."", ARRAY_CONSTRAIN(SPLIT(E875,"".""), 1, COLUMNS(SPLIT(E875,"".""))-1)), E875&amp;"".""&amp;D876)),E875)"),"/.bhtvbj.tbdsml.nqsq.zpw")</f>
        <v>/.bhtvbj.tbdsml.nqsq.zpw</v>
      </c>
      <c r="F876" s="9">
        <f t="shared" si="1"/>
        <v>0</v>
      </c>
      <c r="H876" s="9"/>
      <c r="I876" s="10"/>
      <c r="J876" s="10"/>
    </row>
    <row r="877">
      <c r="A877" s="7" t="s">
        <v>508</v>
      </c>
      <c r="B877" s="8" t="str">
        <f>IFERROR(__xludf.DUMMYFUNCTION("SPLIT(A877,"" "")"),"dir")</f>
        <v>dir</v>
      </c>
      <c r="C877" s="8" t="str">
        <f>IFERROR(__xludf.DUMMYFUNCTION("""COMPUTED_VALUE"""),"jspslmwp")</f>
        <v>jspslmwp</v>
      </c>
      <c r="D877" s="9"/>
      <c r="E877" s="9" t="str">
        <f>IFERROR(__xludf.DUMMYFUNCTION("IF(C877=""cd"",IF(D877=""/"",""/"",IF(D877="".."",JOIN(""."", ARRAY_CONSTRAIN(SPLIT(E876,"".""), 1, COLUMNS(SPLIT(E876,"".""))-1)), E876&amp;"".""&amp;D877)),E876)"),"/.bhtvbj.tbdsml.nqsq.zpw")</f>
        <v>/.bhtvbj.tbdsml.nqsq.zpw</v>
      </c>
      <c r="F877" s="9">
        <f t="shared" si="1"/>
        <v>0</v>
      </c>
      <c r="H877" s="9"/>
      <c r="I877" s="10"/>
      <c r="J877" s="10"/>
    </row>
    <row r="878">
      <c r="A878" s="7" t="s">
        <v>509</v>
      </c>
      <c r="B878" s="8">
        <f>IFERROR(__xludf.DUMMYFUNCTION("SPLIT(A878,"" "")"),199949.0)</f>
        <v>199949</v>
      </c>
      <c r="C878" s="8" t="str">
        <f>IFERROR(__xludf.DUMMYFUNCTION("""COMPUTED_VALUE"""),"rdsz.dng")</f>
        <v>rdsz.dng</v>
      </c>
      <c r="D878" s="9"/>
      <c r="E878" s="9" t="str">
        <f>IFERROR(__xludf.DUMMYFUNCTION("IF(C878=""cd"",IF(D878=""/"",""/"",IF(D878="".."",JOIN(""."", ARRAY_CONSTRAIN(SPLIT(E877,"".""), 1, COLUMNS(SPLIT(E877,"".""))-1)), E877&amp;"".""&amp;D878)),E877)"),"/.bhtvbj.tbdsml.nqsq.zpw")</f>
        <v>/.bhtvbj.tbdsml.nqsq.zpw</v>
      </c>
      <c r="F878" s="9">
        <f t="shared" si="1"/>
        <v>199949</v>
      </c>
      <c r="H878" s="9"/>
      <c r="I878" s="10"/>
      <c r="J878" s="10"/>
    </row>
    <row r="879">
      <c r="A879" s="7" t="s">
        <v>510</v>
      </c>
      <c r="B879" s="8" t="str">
        <f>IFERROR(__xludf.DUMMYFUNCTION("SPLIT(A879,"" "")"),"$")</f>
        <v>$</v>
      </c>
      <c r="C879" s="8" t="str">
        <f>IFERROR(__xludf.DUMMYFUNCTION("""COMPUTED_VALUE"""),"cd")</f>
        <v>cd</v>
      </c>
      <c r="D879" s="9" t="str">
        <f>IFERROR(__xludf.DUMMYFUNCTION("""COMPUTED_VALUE"""),"fldmgj")</f>
        <v>fldmgj</v>
      </c>
      <c r="E879" s="9" t="str">
        <f>IFERROR(__xludf.DUMMYFUNCTION("IF(C879=""cd"",IF(D879=""/"",""/"",IF(D879="".."",JOIN(""."", ARRAY_CONSTRAIN(SPLIT(E878,"".""), 1, COLUMNS(SPLIT(E878,"".""))-1)), E878&amp;"".""&amp;D879)),E878)"),"/.bhtvbj.tbdsml.nqsq.zpw.fldmgj")</f>
        <v>/.bhtvbj.tbdsml.nqsq.zpw.fldmgj</v>
      </c>
      <c r="F879" s="9">
        <f t="shared" si="1"/>
        <v>0</v>
      </c>
      <c r="H879" s="9"/>
      <c r="I879" s="10"/>
      <c r="J879" s="10"/>
    </row>
    <row r="880">
      <c r="A880" s="7" t="s">
        <v>9</v>
      </c>
      <c r="B880" s="8" t="str">
        <f>IFERROR(__xludf.DUMMYFUNCTION("SPLIT(A880,"" "")"),"$")</f>
        <v>$</v>
      </c>
      <c r="C880" s="8" t="str">
        <f>IFERROR(__xludf.DUMMYFUNCTION("""COMPUTED_VALUE"""),"ls")</f>
        <v>ls</v>
      </c>
      <c r="D880" s="9"/>
      <c r="E880" s="9" t="str">
        <f>IFERROR(__xludf.DUMMYFUNCTION("IF(C880=""cd"",IF(D880=""/"",""/"",IF(D880="".."",JOIN(""."", ARRAY_CONSTRAIN(SPLIT(E879,"".""), 1, COLUMNS(SPLIT(E879,"".""))-1)), E879&amp;"".""&amp;D880)),E879)"),"/.bhtvbj.tbdsml.nqsq.zpw.fldmgj")</f>
        <v>/.bhtvbj.tbdsml.nqsq.zpw.fldmgj</v>
      </c>
      <c r="F880" s="9">
        <f t="shared" si="1"/>
        <v>0</v>
      </c>
      <c r="H880" s="9"/>
      <c r="I880" s="10"/>
      <c r="J880" s="10"/>
    </row>
    <row r="881">
      <c r="A881" s="7" t="s">
        <v>511</v>
      </c>
      <c r="B881" s="8">
        <f>IFERROR(__xludf.DUMMYFUNCTION("SPLIT(A881,"" "")"),154330.0)</f>
        <v>154330</v>
      </c>
      <c r="C881" s="8" t="str">
        <f>IFERROR(__xludf.DUMMYFUNCTION("""COMPUTED_VALUE"""),"sbftm.wmt")</f>
        <v>sbftm.wmt</v>
      </c>
      <c r="D881" s="9"/>
      <c r="E881" s="9" t="str">
        <f>IFERROR(__xludf.DUMMYFUNCTION("IF(C881=""cd"",IF(D881=""/"",""/"",IF(D881="".."",JOIN(""."", ARRAY_CONSTRAIN(SPLIT(E880,"".""), 1, COLUMNS(SPLIT(E880,"".""))-1)), E880&amp;"".""&amp;D881)),E880)"),"/.bhtvbj.tbdsml.nqsq.zpw.fldmgj")</f>
        <v>/.bhtvbj.tbdsml.nqsq.zpw.fldmgj</v>
      </c>
      <c r="F881" s="9">
        <f t="shared" si="1"/>
        <v>154330</v>
      </c>
      <c r="H881" s="9"/>
      <c r="I881" s="10"/>
      <c r="J881" s="10"/>
    </row>
    <row r="882">
      <c r="A882" s="7" t="s">
        <v>26</v>
      </c>
      <c r="B882" s="8" t="str">
        <f>IFERROR(__xludf.DUMMYFUNCTION("SPLIT(A882,"" "")"),"$")</f>
        <v>$</v>
      </c>
      <c r="C882" s="8" t="str">
        <f>IFERROR(__xludf.DUMMYFUNCTION("""COMPUTED_VALUE"""),"cd")</f>
        <v>cd</v>
      </c>
      <c r="D882" s="9" t="str">
        <f>IFERROR(__xludf.DUMMYFUNCTION("""COMPUTED_VALUE"""),"..")</f>
        <v>..</v>
      </c>
      <c r="E882" s="9" t="str">
        <f>IFERROR(__xludf.DUMMYFUNCTION("IF(C882=""cd"",IF(D882=""/"",""/"",IF(D882="".."",JOIN(""."", ARRAY_CONSTRAIN(SPLIT(E881,"".""), 1, COLUMNS(SPLIT(E881,"".""))-1)), E881&amp;"".""&amp;D882)),E881)"),"/.bhtvbj.tbdsml.nqsq.zpw")</f>
        <v>/.bhtvbj.tbdsml.nqsq.zpw</v>
      </c>
      <c r="F882" s="9">
        <f t="shared" si="1"/>
        <v>0</v>
      </c>
      <c r="H882" s="9"/>
      <c r="I882" s="10"/>
      <c r="J882" s="10"/>
    </row>
    <row r="883">
      <c r="A883" s="7" t="s">
        <v>512</v>
      </c>
      <c r="B883" s="8" t="str">
        <f>IFERROR(__xludf.DUMMYFUNCTION("SPLIT(A883,"" "")"),"$")</f>
        <v>$</v>
      </c>
      <c r="C883" s="8" t="str">
        <f>IFERROR(__xludf.DUMMYFUNCTION("""COMPUTED_VALUE"""),"cd")</f>
        <v>cd</v>
      </c>
      <c r="D883" s="9" t="str">
        <f>IFERROR(__xludf.DUMMYFUNCTION("""COMPUTED_VALUE"""),"jspslmwp")</f>
        <v>jspslmwp</v>
      </c>
      <c r="E883" s="9" t="str">
        <f>IFERROR(__xludf.DUMMYFUNCTION("IF(C883=""cd"",IF(D883=""/"",""/"",IF(D883="".."",JOIN(""."", ARRAY_CONSTRAIN(SPLIT(E882,"".""), 1, COLUMNS(SPLIT(E882,"".""))-1)), E882&amp;"".""&amp;D883)),E882)"),"/.bhtvbj.tbdsml.nqsq.zpw.jspslmwp")</f>
        <v>/.bhtvbj.tbdsml.nqsq.zpw.jspslmwp</v>
      </c>
      <c r="F883" s="9">
        <f t="shared" si="1"/>
        <v>0</v>
      </c>
      <c r="H883" s="9"/>
      <c r="I883" s="10"/>
      <c r="J883" s="10"/>
    </row>
    <row r="884">
      <c r="A884" s="7" t="s">
        <v>9</v>
      </c>
      <c r="B884" s="8" t="str">
        <f>IFERROR(__xludf.DUMMYFUNCTION("SPLIT(A884,"" "")"),"$")</f>
        <v>$</v>
      </c>
      <c r="C884" s="8" t="str">
        <f>IFERROR(__xludf.DUMMYFUNCTION("""COMPUTED_VALUE"""),"ls")</f>
        <v>ls</v>
      </c>
      <c r="D884" s="9"/>
      <c r="E884" s="9" t="str">
        <f>IFERROR(__xludf.DUMMYFUNCTION("IF(C884=""cd"",IF(D884=""/"",""/"",IF(D884="".."",JOIN(""."", ARRAY_CONSTRAIN(SPLIT(E883,"".""), 1, COLUMNS(SPLIT(E883,"".""))-1)), E883&amp;"".""&amp;D884)),E883)"),"/.bhtvbj.tbdsml.nqsq.zpw.jspslmwp")</f>
        <v>/.bhtvbj.tbdsml.nqsq.zpw.jspslmwp</v>
      </c>
      <c r="F884" s="9">
        <f t="shared" si="1"/>
        <v>0</v>
      </c>
      <c r="H884" s="9"/>
      <c r="I884" s="10"/>
      <c r="J884" s="10"/>
    </row>
    <row r="885">
      <c r="A885" s="7" t="s">
        <v>513</v>
      </c>
      <c r="B885" s="8">
        <f>IFERROR(__xludf.DUMMYFUNCTION("SPLIT(A885,"" "")"),75378.0)</f>
        <v>75378</v>
      </c>
      <c r="C885" s="8" t="str">
        <f>IFERROR(__xludf.DUMMYFUNCTION("""COMPUTED_VALUE"""),"jrvt.jdw")</f>
        <v>jrvt.jdw</v>
      </c>
      <c r="D885" s="9"/>
      <c r="E885" s="9" t="str">
        <f>IFERROR(__xludf.DUMMYFUNCTION("IF(C885=""cd"",IF(D885=""/"",""/"",IF(D885="".."",JOIN(""."", ARRAY_CONSTRAIN(SPLIT(E884,"".""), 1, COLUMNS(SPLIT(E884,"".""))-1)), E884&amp;"".""&amp;D885)),E884)"),"/.bhtvbj.tbdsml.nqsq.zpw.jspslmwp")</f>
        <v>/.bhtvbj.tbdsml.nqsq.zpw.jspslmwp</v>
      </c>
      <c r="F885" s="9">
        <f t="shared" si="1"/>
        <v>75378</v>
      </c>
      <c r="H885" s="9"/>
      <c r="I885" s="10"/>
      <c r="J885" s="10"/>
    </row>
    <row r="886">
      <c r="A886" s="7" t="s">
        <v>514</v>
      </c>
      <c r="B886" s="8">
        <f>IFERROR(__xludf.DUMMYFUNCTION("SPLIT(A886,"" "")"),26174.0)</f>
        <v>26174</v>
      </c>
      <c r="C886" s="8" t="str">
        <f>IFERROR(__xludf.DUMMYFUNCTION("""COMPUTED_VALUE"""),"mzthsl.qtv")</f>
        <v>mzthsl.qtv</v>
      </c>
      <c r="D886" s="9"/>
      <c r="E886" s="9" t="str">
        <f>IFERROR(__xludf.DUMMYFUNCTION("IF(C886=""cd"",IF(D886=""/"",""/"",IF(D886="".."",JOIN(""."", ARRAY_CONSTRAIN(SPLIT(E885,"".""), 1, COLUMNS(SPLIT(E885,"".""))-1)), E885&amp;"".""&amp;D886)),E885)"),"/.bhtvbj.tbdsml.nqsq.zpw.jspslmwp")</f>
        <v>/.bhtvbj.tbdsml.nqsq.zpw.jspslmwp</v>
      </c>
      <c r="F886" s="9">
        <f t="shared" si="1"/>
        <v>26174</v>
      </c>
      <c r="H886" s="9"/>
      <c r="I886" s="10"/>
      <c r="J886" s="10"/>
    </row>
    <row r="887">
      <c r="A887" s="7" t="s">
        <v>515</v>
      </c>
      <c r="B887" s="8">
        <f>IFERROR(__xludf.DUMMYFUNCTION("SPLIT(A887,"" "")"),214743.0)</f>
        <v>214743</v>
      </c>
      <c r="C887" s="8" t="str">
        <f>IFERROR(__xludf.DUMMYFUNCTION("""COMPUTED_VALUE"""),"njjdqsr")</f>
        <v>njjdqsr</v>
      </c>
      <c r="D887" s="9"/>
      <c r="E887" s="9" t="str">
        <f>IFERROR(__xludf.DUMMYFUNCTION("IF(C887=""cd"",IF(D887=""/"",""/"",IF(D887="".."",JOIN(""."", ARRAY_CONSTRAIN(SPLIT(E886,"".""), 1, COLUMNS(SPLIT(E886,"".""))-1)), E886&amp;"".""&amp;D887)),E886)"),"/.bhtvbj.tbdsml.nqsq.zpw.jspslmwp")</f>
        <v>/.bhtvbj.tbdsml.nqsq.zpw.jspslmwp</v>
      </c>
      <c r="F887" s="9">
        <f t="shared" si="1"/>
        <v>214743</v>
      </c>
      <c r="H887" s="9"/>
      <c r="I887" s="10"/>
      <c r="J887" s="10"/>
    </row>
    <row r="888">
      <c r="A888" s="7" t="s">
        <v>516</v>
      </c>
      <c r="B888" s="8">
        <f>IFERROR(__xludf.DUMMYFUNCTION("SPLIT(A888,"" "")"),29213.0)</f>
        <v>29213</v>
      </c>
      <c r="C888" s="8" t="str">
        <f>IFERROR(__xludf.DUMMYFUNCTION("""COMPUTED_VALUE"""),"tsdnqwj")</f>
        <v>tsdnqwj</v>
      </c>
      <c r="D888" s="9"/>
      <c r="E888" s="9" t="str">
        <f>IFERROR(__xludf.DUMMYFUNCTION("IF(C888=""cd"",IF(D888=""/"",""/"",IF(D888="".."",JOIN(""."", ARRAY_CONSTRAIN(SPLIT(E887,"".""), 1, COLUMNS(SPLIT(E887,"".""))-1)), E887&amp;"".""&amp;D888)),E887)"),"/.bhtvbj.tbdsml.nqsq.zpw.jspslmwp")</f>
        <v>/.bhtvbj.tbdsml.nqsq.zpw.jspslmwp</v>
      </c>
      <c r="F888" s="9">
        <f t="shared" si="1"/>
        <v>29213</v>
      </c>
      <c r="H888" s="9"/>
      <c r="I888" s="10"/>
      <c r="J888" s="10"/>
    </row>
    <row r="889">
      <c r="A889" s="7" t="s">
        <v>26</v>
      </c>
      <c r="B889" s="8" t="str">
        <f>IFERROR(__xludf.DUMMYFUNCTION("SPLIT(A889,"" "")"),"$")</f>
        <v>$</v>
      </c>
      <c r="C889" s="8" t="str">
        <f>IFERROR(__xludf.DUMMYFUNCTION("""COMPUTED_VALUE"""),"cd")</f>
        <v>cd</v>
      </c>
      <c r="D889" s="9" t="str">
        <f>IFERROR(__xludf.DUMMYFUNCTION("""COMPUTED_VALUE"""),"..")</f>
        <v>..</v>
      </c>
      <c r="E889" s="9" t="str">
        <f>IFERROR(__xludf.DUMMYFUNCTION("IF(C889=""cd"",IF(D889=""/"",""/"",IF(D889="".."",JOIN(""."", ARRAY_CONSTRAIN(SPLIT(E888,"".""), 1, COLUMNS(SPLIT(E888,"".""))-1)), E888&amp;"".""&amp;D889)),E888)"),"/.bhtvbj.tbdsml.nqsq.zpw")</f>
        <v>/.bhtvbj.tbdsml.nqsq.zpw</v>
      </c>
      <c r="F889" s="9">
        <f t="shared" si="1"/>
        <v>0</v>
      </c>
      <c r="H889" s="9"/>
      <c r="I889" s="10"/>
      <c r="J889" s="10"/>
    </row>
    <row r="890">
      <c r="A890" s="7" t="s">
        <v>26</v>
      </c>
      <c r="B890" s="8" t="str">
        <f>IFERROR(__xludf.DUMMYFUNCTION("SPLIT(A890,"" "")"),"$")</f>
        <v>$</v>
      </c>
      <c r="C890" s="8" t="str">
        <f>IFERROR(__xludf.DUMMYFUNCTION("""COMPUTED_VALUE"""),"cd")</f>
        <v>cd</v>
      </c>
      <c r="D890" s="9" t="str">
        <f>IFERROR(__xludf.DUMMYFUNCTION("""COMPUTED_VALUE"""),"..")</f>
        <v>..</v>
      </c>
      <c r="E890" s="9" t="str">
        <f>IFERROR(__xludf.DUMMYFUNCTION("IF(C890=""cd"",IF(D890=""/"",""/"",IF(D890="".."",JOIN(""."", ARRAY_CONSTRAIN(SPLIT(E889,"".""), 1, COLUMNS(SPLIT(E889,"".""))-1)), E889&amp;"".""&amp;D890)),E889)"),"/.bhtvbj.tbdsml.nqsq")</f>
        <v>/.bhtvbj.tbdsml.nqsq</v>
      </c>
      <c r="F890" s="9">
        <f t="shared" si="1"/>
        <v>0</v>
      </c>
      <c r="H890" s="9"/>
      <c r="I890" s="10"/>
      <c r="J890" s="10"/>
    </row>
    <row r="891">
      <c r="A891" s="7" t="s">
        <v>26</v>
      </c>
      <c r="B891" s="8" t="str">
        <f>IFERROR(__xludf.DUMMYFUNCTION("SPLIT(A891,"" "")"),"$")</f>
        <v>$</v>
      </c>
      <c r="C891" s="8" t="str">
        <f>IFERROR(__xludf.DUMMYFUNCTION("""COMPUTED_VALUE"""),"cd")</f>
        <v>cd</v>
      </c>
      <c r="D891" s="9" t="str">
        <f>IFERROR(__xludf.DUMMYFUNCTION("""COMPUTED_VALUE"""),"..")</f>
        <v>..</v>
      </c>
      <c r="E891" s="9" t="str">
        <f>IFERROR(__xludf.DUMMYFUNCTION("IF(C891=""cd"",IF(D891=""/"",""/"",IF(D891="".."",JOIN(""."", ARRAY_CONSTRAIN(SPLIT(E890,"".""), 1, COLUMNS(SPLIT(E890,"".""))-1)), E890&amp;"".""&amp;D891)),E890)"),"/.bhtvbj.tbdsml")</f>
        <v>/.bhtvbj.tbdsml</v>
      </c>
      <c r="F891" s="9">
        <f t="shared" si="1"/>
        <v>0</v>
      </c>
      <c r="H891" s="9"/>
      <c r="I891" s="10"/>
      <c r="J891" s="10"/>
    </row>
    <row r="892">
      <c r="A892" s="7" t="s">
        <v>136</v>
      </c>
      <c r="B892" s="8" t="str">
        <f>IFERROR(__xludf.DUMMYFUNCTION("SPLIT(A892,"" "")"),"$")</f>
        <v>$</v>
      </c>
      <c r="C892" s="8" t="str">
        <f>IFERROR(__xludf.DUMMYFUNCTION("""COMPUTED_VALUE"""),"cd")</f>
        <v>cd</v>
      </c>
      <c r="D892" s="9" t="str">
        <f>IFERROR(__xludf.DUMMYFUNCTION("""COMPUTED_VALUE"""),"rdzsz")</f>
        <v>rdzsz</v>
      </c>
      <c r="E892" s="9" t="str">
        <f>IFERROR(__xludf.DUMMYFUNCTION("IF(C892=""cd"",IF(D892=""/"",""/"",IF(D892="".."",JOIN(""."", ARRAY_CONSTRAIN(SPLIT(E891,"".""), 1, COLUMNS(SPLIT(E891,"".""))-1)), E891&amp;"".""&amp;D892)),E891)"),"/.bhtvbj.tbdsml.rdzsz")</f>
        <v>/.bhtvbj.tbdsml.rdzsz</v>
      </c>
      <c r="F892" s="9">
        <f t="shared" si="1"/>
        <v>0</v>
      </c>
      <c r="H892" s="9"/>
      <c r="I892" s="10"/>
      <c r="J892" s="10"/>
    </row>
    <row r="893">
      <c r="A893" s="7" t="s">
        <v>9</v>
      </c>
      <c r="B893" s="8" t="str">
        <f>IFERROR(__xludf.DUMMYFUNCTION("SPLIT(A893,"" "")"),"$")</f>
        <v>$</v>
      </c>
      <c r="C893" s="8" t="str">
        <f>IFERROR(__xludf.DUMMYFUNCTION("""COMPUTED_VALUE"""),"ls")</f>
        <v>ls</v>
      </c>
      <c r="D893" s="9"/>
      <c r="E893" s="9" t="str">
        <f>IFERROR(__xludf.DUMMYFUNCTION("IF(C893=""cd"",IF(D893=""/"",""/"",IF(D893="".."",JOIN(""."", ARRAY_CONSTRAIN(SPLIT(E892,"".""), 1, COLUMNS(SPLIT(E892,"".""))-1)), E892&amp;"".""&amp;D893)),E892)"),"/.bhtvbj.tbdsml.rdzsz")</f>
        <v>/.bhtvbj.tbdsml.rdzsz</v>
      </c>
      <c r="F893" s="9">
        <f t="shared" si="1"/>
        <v>0</v>
      </c>
      <c r="H893" s="9"/>
      <c r="I893" s="10"/>
      <c r="J893" s="10"/>
    </row>
    <row r="894">
      <c r="A894" s="7" t="s">
        <v>517</v>
      </c>
      <c r="B894" s="8">
        <f>IFERROR(__xludf.DUMMYFUNCTION("SPLIT(A894,"" "")"),263486.0)</f>
        <v>263486</v>
      </c>
      <c r="C894" s="8" t="str">
        <f>IFERROR(__xludf.DUMMYFUNCTION("""COMPUTED_VALUE"""),"cfjb.mfc")</f>
        <v>cfjb.mfc</v>
      </c>
      <c r="D894" s="9"/>
      <c r="E894" s="9" t="str">
        <f>IFERROR(__xludf.DUMMYFUNCTION("IF(C894=""cd"",IF(D894=""/"",""/"",IF(D894="".."",JOIN(""."", ARRAY_CONSTRAIN(SPLIT(E893,"".""), 1, COLUMNS(SPLIT(E893,"".""))-1)), E893&amp;"".""&amp;D894)),E893)"),"/.bhtvbj.tbdsml.rdzsz")</f>
        <v>/.bhtvbj.tbdsml.rdzsz</v>
      </c>
      <c r="F894" s="9">
        <f t="shared" si="1"/>
        <v>263486</v>
      </c>
      <c r="H894" s="9"/>
      <c r="I894" s="10"/>
      <c r="J894" s="10"/>
    </row>
    <row r="895">
      <c r="A895" s="7" t="s">
        <v>518</v>
      </c>
      <c r="B895" s="8">
        <f>IFERROR(__xludf.DUMMYFUNCTION("SPLIT(A895,"" "")"),77949.0)</f>
        <v>77949</v>
      </c>
      <c r="C895" s="8" t="str">
        <f>IFERROR(__xludf.DUMMYFUNCTION("""COMPUTED_VALUE"""),"fjnfp.lcl")</f>
        <v>fjnfp.lcl</v>
      </c>
      <c r="D895" s="9"/>
      <c r="E895" s="9" t="str">
        <f>IFERROR(__xludf.DUMMYFUNCTION("IF(C895=""cd"",IF(D895=""/"",""/"",IF(D895="".."",JOIN(""."", ARRAY_CONSTRAIN(SPLIT(E894,"".""), 1, COLUMNS(SPLIT(E894,"".""))-1)), E894&amp;"".""&amp;D895)),E894)"),"/.bhtvbj.tbdsml.rdzsz")</f>
        <v>/.bhtvbj.tbdsml.rdzsz</v>
      </c>
      <c r="F895" s="9">
        <f t="shared" si="1"/>
        <v>77949</v>
      </c>
      <c r="H895" s="9"/>
      <c r="I895" s="10"/>
      <c r="J895" s="10"/>
    </row>
    <row r="896">
      <c r="A896" s="7" t="s">
        <v>519</v>
      </c>
      <c r="B896" s="8">
        <f>IFERROR(__xludf.DUMMYFUNCTION("SPLIT(A896,"" "")"),262618.0)</f>
        <v>262618</v>
      </c>
      <c r="C896" s="8" t="str">
        <f>IFERROR(__xludf.DUMMYFUNCTION("""COMPUTED_VALUE"""),"lcpgtrc.dqm")</f>
        <v>lcpgtrc.dqm</v>
      </c>
      <c r="D896" s="9"/>
      <c r="E896" s="9" t="str">
        <f>IFERROR(__xludf.DUMMYFUNCTION("IF(C896=""cd"",IF(D896=""/"",""/"",IF(D896="".."",JOIN(""."", ARRAY_CONSTRAIN(SPLIT(E895,"".""), 1, COLUMNS(SPLIT(E895,"".""))-1)), E895&amp;"".""&amp;D896)),E895)"),"/.bhtvbj.tbdsml.rdzsz")</f>
        <v>/.bhtvbj.tbdsml.rdzsz</v>
      </c>
      <c r="F896" s="9">
        <f t="shared" si="1"/>
        <v>262618</v>
      </c>
      <c r="H896" s="9"/>
      <c r="I896" s="10"/>
      <c r="J896" s="10"/>
    </row>
    <row r="897">
      <c r="A897" s="7" t="s">
        <v>520</v>
      </c>
      <c r="B897" s="8">
        <f>IFERROR(__xludf.DUMMYFUNCTION("SPLIT(A897,"" "")"),124555.0)</f>
        <v>124555</v>
      </c>
      <c r="C897" s="8" t="str">
        <f>IFERROR(__xludf.DUMMYFUNCTION("""COMPUTED_VALUE"""),"lhfsc.lrh")</f>
        <v>lhfsc.lrh</v>
      </c>
      <c r="D897" s="9"/>
      <c r="E897" s="9" t="str">
        <f>IFERROR(__xludf.DUMMYFUNCTION("IF(C897=""cd"",IF(D897=""/"",""/"",IF(D897="".."",JOIN(""."", ARRAY_CONSTRAIN(SPLIT(E896,"".""), 1, COLUMNS(SPLIT(E896,"".""))-1)), E896&amp;"".""&amp;D897)),E896)"),"/.bhtvbj.tbdsml.rdzsz")</f>
        <v>/.bhtvbj.tbdsml.rdzsz</v>
      </c>
      <c r="F897" s="9">
        <f t="shared" si="1"/>
        <v>124555</v>
      </c>
      <c r="H897" s="9"/>
      <c r="I897" s="10"/>
      <c r="J897" s="10"/>
    </row>
    <row r="898">
      <c r="A898" s="7" t="s">
        <v>521</v>
      </c>
      <c r="B898" s="8" t="str">
        <f>IFERROR(__xludf.DUMMYFUNCTION("SPLIT(A898,"" "")"),"dir")</f>
        <v>dir</v>
      </c>
      <c r="C898" s="8" t="str">
        <f>IFERROR(__xludf.DUMMYFUNCTION("""COMPUTED_VALUE"""),"pngmr")</f>
        <v>pngmr</v>
      </c>
      <c r="D898" s="9"/>
      <c r="E898" s="9" t="str">
        <f>IFERROR(__xludf.DUMMYFUNCTION("IF(C898=""cd"",IF(D898=""/"",""/"",IF(D898="".."",JOIN(""."", ARRAY_CONSTRAIN(SPLIT(E897,"".""), 1, COLUMNS(SPLIT(E897,"".""))-1)), E897&amp;"".""&amp;D898)),E897)"),"/.bhtvbj.tbdsml.rdzsz")</f>
        <v>/.bhtvbj.tbdsml.rdzsz</v>
      </c>
      <c r="F898" s="9">
        <f t="shared" si="1"/>
        <v>0</v>
      </c>
      <c r="H898" s="9"/>
      <c r="I898" s="10"/>
      <c r="J898" s="10"/>
    </row>
    <row r="899">
      <c r="A899" s="7" t="s">
        <v>522</v>
      </c>
      <c r="B899" s="8" t="str">
        <f>IFERROR(__xludf.DUMMYFUNCTION("SPLIT(A899,"" "")"),"$")</f>
        <v>$</v>
      </c>
      <c r="C899" s="8" t="str">
        <f>IFERROR(__xludf.DUMMYFUNCTION("""COMPUTED_VALUE"""),"cd")</f>
        <v>cd</v>
      </c>
      <c r="D899" s="9" t="str">
        <f>IFERROR(__xludf.DUMMYFUNCTION("""COMPUTED_VALUE"""),"pngmr")</f>
        <v>pngmr</v>
      </c>
      <c r="E899" s="9" t="str">
        <f>IFERROR(__xludf.DUMMYFUNCTION("IF(C899=""cd"",IF(D899=""/"",""/"",IF(D899="".."",JOIN(""."", ARRAY_CONSTRAIN(SPLIT(E898,"".""), 1, COLUMNS(SPLIT(E898,"".""))-1)), E898&amp;"".""&amp;D899)),E898)"),"/.bhtvbj.tbdsml.rdzsz.pngmr")</f>
        <v>/.bhtvbj.tbdsml.rdzsz.pngmr</v>
      </c>
      <c r="F899" s="9">
        <f t="shared" si="1"/>
        <v>0</v>
      </c>
      <c r="H899" s="9"/>
      <c r="I899" s="10"/>
      <c r="J899" s="10"/>
    </row>
    <row r="900">
      <c r="A900" s="7" t="s">
        <v>9</v>
      </c>
      <c r="B900" s="8" t="str">
        <f>IFERROR(__xludf.DUMMYFUNCTION("SPLIT(A900,"" "")"),"$")</f>
        <v>$</v>
      </c>
      <c r="C900" s="8" t="str">
        <f>IFERROR(__xludf.DUMMYFUNCTION("""COMPUTED_VALUE"""),"ls")</f>
        <v>ls</v>
      </c>
      <c r="D900" s="9"/>
      <c r="E900" s="9" t="str">
        <f>IFERROR(__xludf.DUMMYFUNCTION("IF(C900=""cd"",IF(D900=""/"",""/"",IF(D900="".."",JOIN(""."", ARRAY_CONSTRAIN(SPLIT(E899,"".""), 1, COLUMNS(SPLIT(E899,"".""))-1)), E899&amp;"".""&amp;D900)),E899)"),"/.bhtvbj.tbdsml.rdzsz.pngmr")</f>
        <v>/.bhtvbj.tbdsml.rdzsz.pngmr</v>
      </c>
      <c r="F900" s="9">
        <f t="shared" si="1"/>
        <v>0</v>
      </c>
      <c r="H900" s="9"/>
      <c r="I900" s="10"/>
      <c r="J900" s="10"/>
    </row>
    <row r="901">
      <c r="A901" s="7" t="s">
        <v>523</v>
      </c>
      <c r="B901" s="8">
        <f>IFERROR(__xludf.DUMMYFUNCTION("SPLIT(A901,"" "")"),305791.0)</f>
        <v>305791</v>
      </c>
      <c r="C901" s="8" t="str">
        <f>IFERROR(__xludf.DUMMYFUNCTION("""COMPUTED_VALUE"""),"fdvbthn.cvs")</f>
        <v>fdvbthn.cvs</v>
      </c>
      <c r="D901" s="9"/>
      <c r="E901" s="9" t="str">
        <f>IFERROR(__xludf.DUMMYFUNCTION("IF(C901=""cd"",IF(D901=""/"",""/"",IF(D901="".."",JOIN(""."", ARRAY_CONSTRAIN(SPLIT(E900,"".""), 1, COLUMNS(SPLIT(E900,"".""))-1)), E900&amp;"".""&amp;D901)),E900)"),"/.bhtvbj.tbdsml.rdzsz.pngmr")</f>
        <v>/.bhtvbj.tbdsml.rdzsz.pngmr</v>
      </c>
      <c r="F901" s="9">
        <f t="shared" si="1"/>
        <v>305791</v>
      </c>
      <c r="H901" s="9"/>
      <c r="I901" s="10"/>
      <c r="J901" s="10"/>
    </row>
    <row r="902">
      <c r="A902" s="7" t="s">
        <v>524</v>
      </c>
      <c r="B902" s="8">
        <f>IFERROR(__xludf.DUMMYFUNCTION("SPLIT(A902,"" "")"),32332.0)</f>
        <v>32332</v>
      </c>
      <c r="C902" s="8" t="str">
        <f>IFERROR(__xludf.DUMMYFUNCTION("""COMPUTED_VALUE"""),"rdjvldmt.lfw")</f>
        <v>rdjvldmt.lfw</v>
      </c>
      <c r="D902" s="9"/>
      <c r="E902" s="9" t="str">
        <f>IFERROR(__xludf.DUMMYFUNCTION("IF(C902=""cd"",IF(D902=""/"",""/"",IF(D902="".."",JOIN(""."", ARRAY_CONSTRAIN(SPLIT(E901,"".""), 1, COLUMNS(SPLIT(E901,"".""))-1)), E901&amp;"".""&amp;D902)),E901)"),"/.bhtvbj.tbdsml.rdzsz.pngmr")</f>
        <v>/.bhtvbj.tbdsml.rdzsz.pngmr</v>
      </c>
      <c r="F902" s="9">
        <f t="shared" si="1"/>
        <v>32332</v>
      </c>
      <c r="H902" s="9"/>
      <c r="I902" s="10"/>
      <c r="J902" s="10"/>
    </row>
    <row r="903">
      <c r="A903" s="7" t="s">
        <v>525</v>
      </c>
      <c r="B903" s="8" t="str">
        <f>IFERROR(__xludf.DUMMYFUNCTION("SPLIT(A903,"" "")"),"dir")</f>
        <v>dir</v>
      </c>
      <c r="C903" s="8" t="str">
        <f>IFERROR(__xludf.DUMMYFUNCTION("""COMPUTED_VALUE"""),"rwwqsl")</f>
        <v>rwwqsl</v>
      </c>
      <c r="D903" s="9"/>
      <c r="E903" s="9" t="str">
        <f>IFERROR(__xludf.DUMMYFUNCTION("IF(C903=""cd"",IF(D903=""/"",""/"",IF(D903="".."",JOIN(""."", ARRAY_CONSTRAIN(SPLIT(E902,"".""), 1, COLUMNS(SPLIT(E902,"".""))-1)), E902&amp;"".""&amp;D903)),E902)"),"/.bhtvbj.tbdsml.rdzsz.pngmr")</f>
        <v>/.bhtvbj.tbdsml.rdzsz.pngmr</v>
      </c>
      <c r="F903" s="9">
        <f t="shared" si="1"/>
        <v>0</v>
      </c>
      <c r="H903" s="9"/>
      <c r="I903" s="10"/>
      <c r="J903" s="10"/>
    </row>
    <row r="904">
      <c r="A904" s="7" t="s">
        <v>526</v>
      </c>
      <c r="B904" s="8" t="str">
        <f>IFERROR(__xludf.DUMMYFUNCTION("SPLIT(A904,"" "")"),"dir")</f>
        <v>dir</v>
      </c>
      <c r="C904" s="8" t="str">
        <f>IFERROR(__xludf.DUMMYFUNCTION("""COMPUTED_VALUE"""),"rzgv")</f>
        <v>rzgv</v>
      </c>
      <c r="D904" s="9"/>
      <c r="E904" s="9" t="str">
        <f>IFERROR(__xludf.DUMMYFUNCTION("IF(C904=""cd"",IF(D904=""/"",""/"",IF(D904="".."",JOIN(""."", ARRAY_CONSTRAIN(SPLIT(E903,"".""), 1, COLUMNS(SPLIT(E903,"".""))-1)), E903&amp;"".""&amp;D904)),E903)"),"/.bhtvbj.tbdsml.rdzsz.pngmr")</f>
        <v>/.bhtvbj.tbdsml.rdzsz.pngmr</v>
      </c>
      <c r="F904" s="9">
        <f t="shared" si="1"/>
        <v>0</v>
      </c>
      <c r="H904" s="9"/>
      <c r="I904" s="10"/>
      <c r="J904" s="10"/>
    </row>
    <row r="905">
      <c r="A905" s="7" t="s">
        <v>527</v>
      </c>
      <c r="B905" s="8" t="str">
        <f>IFERROR(__xludf.DUMMYFUNCTION("SPLIT(A905,"" "")"),"$")</f>
        <v>$</v>
      </c>
      <c r="C905" s="8" t="str">
        <f>IFERROR(__xludf.DUMMYFUNCTION("""COMPUTED_VALUE"""),"cd")</f>
        <v>cd</v>
      </c>
      <c r="D905" s="9" t="str">
        <f>IFERROR(__xludf.DUMMYFUNCTION("""COMPUTED_VALUE"""),"rwwqsl")</f>
        <v>rwwqsl</v>
      </c>
      <c r="E905" s="9" t="str">
        <f>IFERROR(__xludf.DUMMYFUNCTION("IF(C905=""cd"",IF(D905=""/"",""/"",IF(D905="".."",JOIN(""."", ARRAY_CONSTRAIN(SPLIT(E904,"".""), 1, COLUMNS(SPLIT(E904,"".""))-1)), E904&amp;"".""&amp;D905)),E904)"),"/.bhtvbj.tbdsml.rdzsz.pngmr.rwwqsl")</f>
        <v>/.bhtvbj.tbdsml.rdzsz.pngmr.rwwqsl</v>
      </c>
      <c r="F905" s="9">
        <f t="shared" si="1"/>
        <v>0</v>
      </c>
      <c r="H905" s="9"/>
      <c r="I905" s="10"/>
      <c r="J905" s="10"/>
    </row>
    <row r="906">
      <c r="A906" s="7" t="s">
        <v>9</v>
      </c>
      <c r="B906" s="8" t="str">
        <f>IFERROR(__xludf.DUMMYFUNCTION("SPLIT(A906,"" "")"),"$")</f>
        <v>$</v>
      </c>
      <c r="C906" s="8" t="str">
        <f>IFERROR(__xludf.DUMMYFUNCTION("""COMPUTED_VALUE"""),"ls")</f>
        <v>ls</v>
      </c>
      <c r="D906" s="9"/>
      <c r="E906" s="9" t="str">
        <f>IFERROR(__xludf.DUMMYFUNCTION("IF(C906=""cd"",IF(D906=""/"",""/"",IF(D906="".."",JOIN(""."", ARRAY_CONSTRAIN(SPLIT(E905,"".""), 1, COLUMNS(SPLIT(E905,"".""))-1)), E905&amp;"".""&amp;D906)),E905)"),"/.bhtvbj.tbdsml.rdzsz.pngmr.rwwqsl")</f>
        <v>/.bhtvbj.tbdsml.rdzsz.pngmr.rwwqsl</v>
      </c>
      <c r="F906" s="9">
        <f t="shared" si="1"/>
        <v>0</v>
      </c>
      <c r="H906" s="9"/>
      <c r="I906" s="10"/>
      <c r="J906" s="10"/>
    </row>
    <row r="907">
      <c r="A907" s="7" t="s">
        <v>528</v>
      </c>
      <c r="B907" s="8">
        <f>IFERROR(__xludf.DUMMYFUNCTION("SPLIT(A907,"" "")"),158602.0)</f>
        <v>158602</v>
      </c>
      <c r="C907" s="8" t="str">
        <f>IFERROR(__xludf.DUMMYFUNCTION("""COMPUTED_VALUE"""),"bmqnqtz")</f>
        <v>bmqnqtz</v>
      </c>
      <c r="D907" s="9"/>
      <c r="E907" s="9" t="str">
        <f>IFERROR(__xludf.DUMMYFUNCTION("IF(C907=""cd"",IF(D907=""/"",""/"",IF(D907="".."",JOIN(""."", ARRAY_CONSTRAIN(SPLIT(E906,"".""), 1, COLUMNS(SPLIT(E906,"".""))-1)), E906&amp;"".""&amp;D907)),E906)"),"/.bhtvbj.tbdsml.rdzsz.pngmr.rwwqsl")</f>
        <v>/.bhtvbj.tbdsml.rdzsz.pngmr.rwwqsl</v>
      </c>
      <c r="F907" s="9">
        <f t="shared" si="1"/>
        <v>158602</v>
      </c>
      <c r="H907" s="9"/>
      <c r="I907" s="10"/>
      <c r="J907" s="10"/>
    </row>
    <row r="908">
      <c r="A908" s="7" t="s">
        <v>529</v>
      </c>
      <c r="B908" s="8" t="str">
        <f>IFERROR(__xludf.DUMMYFUNCTION("SPLIT(A908,"" "")"),"dir")</f>
        <v>dir</v>
      </c>
      <c r="C908" s="8" t="str">
        <f>IFERROR(__xludf.DUMMYFUNCTION("""COMPUTED_VALUE"""),"cvphd")</f>
        <v>cvphd</v>
      </c>
      <c r="D908" s="9"/>
      <c r="E908" s="9" t="str">
        <f>IFERROR(__xludf.DUMMYFUNCTION("IF(C908=""cd"",IF(D908=""/"",""/"",IF(D908="".."",JOIN(""."", ARRAY_CONSTRAIN(SPLIT(E907,"".""), 1, COLUMNS(SPLIT(E907,"".""))-1)), E907&amp;"".""&amp;D908)),E907)"),"/.bhtvbj.tbdsml.rdzsz.pngmr.rwwqsl")</f>
        <v>/.bhtvbj.tbdsml.rdzsz.pngmr.rwwqsl</v>
      </c>
      <c r="F908" s="9">
        <f t="shared" si="1"/>
        <v>0</v>
      </c>
      <c r="H908" s="9"/>
      <c r="I908" s="10"/>
      <c r="J908" s="10"/>
    </row>
    <row r="909">
      <c r="A909" s="7" t="s">
        <v>530</v>
      </c>
      <c r="B909" s="8" t="str">
        <f>IFERROR(__xludf.DUMMYFUNCTION("SPLIT(A909,"" "")"),"dir")</f>
        <v>dir</v>
      </c>
      <c r="C909" s="8" t="str">
        <f>IFERROR(__xludf.DUMMYFUNCTION("""COMPUTED_VALUE"""),"hpb")</f>
        <v>hpb</v>
      </c>
      <c r="D909" s="9"/>
      <c r="E909" s="9" t="str">
        <f>IFERROR(__xludf.DUMMYFUNCTION("IF(C909=""cd"",IF(D909=""/"",""/"",IF(D909="".."",JOIN(""."", ARRAY_CONSTRAIN(SPLIT(E908,"".""), 1, COLUMNS(SPLIT(E908,"".""))-1)), E908&amp;"".""&amp;D909)),E908)"),"/.bhtvbj.tbdsml.rdzsz.pngmr.rwwqsl")</f>
        <v>/.bhtvbj.tbdsml.rdzsz.pngmr.rwwqsl</v>
      </c>
      <c r="F909" s="9">
        <f t="shared" si="1"/>
        <v>0</v>
      </c>
      <c r="H909" s="9"/>
      <c r="I909" s="10"/>
      <c r="J909" s="10"/>
    </row>
    <row r="910">
      <c r="A910" s="7" t="s">
        <v>531</v>
      </c>
      <c r="B910" s="8" t="str">
        <f>IFERROR(__xludf.DUMMYFUNCTION("SPLIT(A910,"" "")"),"$")</f>
        <v>$</v>
      </c>
      <c r="C910" s="8" t="str">
        <f>IFERROR(__xludf.DUMMYFUNCTION("""COMPUTED_VALUE"""),"cd")</f>
        <v>cd</v>
      </c>
      <c r="D910" s="9" t="str">
        <f>IFERROR(__xludf.DUMMYFUNCTION("""COMPUTED_VALUE"""),"cvphd")</f>
        <v>cvphd</v>
      </c>
      <c r="E910" s="9" t="str">
        <f>IFERROR(__xludf.DUMMYFUNCTION("IF(C910=""cd"",IF(D910=""/"",""/"",IF(D910="".."",JOIN(""."", ARRAY_CONSTRAIN(SPLIT(E909,"".""), 1, COLUMNS(SPLIT(E909,"".""))-1)), E909&amp;"".""&amp;D910)),E909)"),"/.bhtvbj.tbdsml.rdzsz.pngmr.rwwqsl.cvphd")</f>
        <v>/.bhtvbj.tbdsml.rdzsz.pngmr.rwwqsl.cvphd</v>
      </c>
      <c r="F910" s="9">
        <f t="shared" si="1"/>
        <v>0</v>
      </c>
      <c r="H910" s="9"/>
      <c r="I910" s="10"/>
      <c r="J910" s="10"/>
    </row>
    <row r="911">
      <c r="A911" s="7" t="s">
        <v>9</v>
      </c>
      <c r="B911" s="8" t="str">
        <f>IFERROR(__xludf.DUMMYFUNCTION("SPLIT(A911,"" "")"),"$")</f>
        <v>$</v>
      </c>
      <c r="C911" s="8" t="str">
        <f>IFERROR(__xludf.DUMMYFUNCTION("""COMPUTED_VALUE"""),"ls")</f>
        <v>ls</v>
      </c>
      <c r="D911" s="9"/>
      <c r="E911" s="9" t="str">
        <f>IFERROR(__xludf.DUMMYFUNCTION("IF(C911=""cd"",IF(D911=""/"",""/"",IF(D911="".."",JOIN(""."", ARRAY_CONSTRAIN(SPLIT(E910,"".""), 1, COLUMNS(SPLIT(E910,"".""))-1)), E910&amp;"".""&amp;D911)),E910)"),"/.bhtvbj.tbdsml.rdzsz.pngmr.rwwqsl.cvphd")</f>
        <v>/.bhtvbj.tbdsml.rdzsz.pngmr.rwwqsl.cvphd</v>
      </c>
      <c r="F911" s="9">
        <f t="shared" si="1"/>
        <v>0</v>
      </c>
      <c r="H911" s="9"/>
      <c r="I911" s="10"/>
      <c r="J911" s="10"/>
    </row>
    <row r="912">
      <c r="A912" s="7" t="s">
        <v>532</v>
      </c>
      <c r="B912" s="8">
        <f>IFERROR(__xludf.DUMMYFUNCTION("SPLIT(A912,"" "")"),119828.0)</f>
        <v>119828</v>
      </c>
      <c r="C912" s="8" t="str">
        <f>IFERROR(__xludf.DUMMYFUNCTION("""COMPUTED_VALUE"""),"hfhvv.ffp")</f>
        <v>hfhvv.ffp</v>
      </c>
      <c r="D912" s="9"/>
      <c r="E912" s="9" t="str">
        <f>IFERROR(__xludf.DUMMYFUNCTION("IF(C912=""cd"",IF(D912=""/"",""/"",IF(D912="".."",JOIN(""."", ARRAY_CONSTRAIN(SPLIT(E911,"".""), 1, COLUMNS(SPLIT(E911,"".""))-1)), E911&amp;"".""&amp;D912)),E911)"),"/.bhtvbj.tbdsml.rdzsz.pngmr.rwwqsl.cvphd")</f>
        <v>/.bhtvbj.tbdsml.rdzsz.pngmr.rwwqsl.cvphd</v>
      </c>
      <c r="F912" s="9">
        <f t="shared" si="1"/>
        <v>119828</v>
      </c>
      <c r="H912" s="9"/>
      <c r="I912" s="10"/>
      <c r="J912" s="10"/>
    </row>
    <row r="913">
      <c r="A913" s="7" t="s">
        <v>533</v>
      </c>
      <c r="B913" s="8" t="str">
        <f>IFERROR(__xludf.DUMMYFUNCTION("SPLIT(A913,"" "")"),"dir")</f>
        <v>dir</v>
      </c>
      <c r="C913" s="8" t="str">
        <f>IFERROR(__xludf.DUMMYFUNCTION("""COMPUTED_VALUE"""),"qbvcjq")</f>
        <v>qbvcjq</v>
      </c>
      <c r="D913" s="9"/>
      <c r="E913" s="9" t="str">
        <f>IFERROR(__xludf.DUMMYFUNCTION("IF(C913=""cd"",IF(D913=""/"",""/"",IF(D913="".."",JOIN(""."", ARRAY_CONSTRAIN(SPLIT(E912,"".""), 1, COLUMNS(SPLIT(E912,"".""))-1)), E912&amp;"".""&amp;D913)),E912)"),"/.bhtvbj.tbdsml.rdzsz.pngmr.rwwqsl.cvphd")</f>
        <v>/.bhtvbj.tbdsml.rdzsz.pngmr.rwwqsl.cvphd</v>
      </c>
      <c r="F913" s="9">
        <f t="shared" si="1"/>
        <v>0</v>
      </c>
      <c r="H913" s="9"/>
      <c r="I913" s="10"/>
      <c r="J913" s="10"/>
    </row>
    <row r="914">
      <c r="A914" s="7" t="s">
        <v>534</v>
      </c>
      <c r="B914" s="8">
        <f>IFERROR(__xludf.DUMMYFUNCTION("SPLIT(A914,"" "")"),257077.0)</f>
        <v>257077</v>
      </c>
      <c r="C914" s="8" t="str">
        <f>IFERROR(__xludf.DUMMYFUNCTION("""COMPUTED_VALUE"""),"wdcsgg.cjt")</f>
        <v>wdcsgg.cjt</v>
      </c>
      <c r="D914" s="9"/>
      <c r="E914" s="9" t="str">
        <f>IFERROR(__xludf.DUMMYFUNCTION("IF(C914=""cd"",IF(D914=""/"",""/"",IF(D914="".."",JOIN(""."", ARRAY_CONSTRAIN(SPLIT(E913,"".""), 1, COLUMNS(SPLIT(E913,"".""))-1)), E913&amp;"".""&amp;D914)),E913)"),"/.bhtvbj.tbdsml.rdzsz.pngmr.rwwqsl.cvphd")</f>
        <v>/.bhtvbj.tbdsml.rdzsz.pngmr.rwwqsl.cvphd</v>
      </c>
      <c r="F914" s="9">
        <f t="shared" si="1"/>
        <v>257077</v>
      </c>
      <c r="H914" s="9"/>
      <c r="I914" s="10"/>
      <c r="J914" s="10"/>
    </row>
    <row r="915">
      <c r="A915" s="7" t="s">
        <v>535</v>
      </c>
      <c r="B915" s="8" t="str">
        <f>IFERROR(__xludf.DUMMYFUNCTION("SPLIT(A915,"" "")"),"$")</f>
        <v>$</v>
      </c>
      <c r="C915" s="8" t="str">
        <f>IFERROR(__xludf.DUMMYFUNCTION("""COMPUTED_VALUE"""),"cd")</f>
        <v>cd</v>
      </c>
      <c r="D915" s="9" t="str">
        <f>IFERROR(__xludf.DUMMYFUNCTION("""COMPUTED_VALUE"""),"qbvcjq")</f>
        <v>qbvcjq</v>
      </c>
      <c r="E915" s="9" t="str">
        <f>IFERROR(__xludf.DUMMYFUNCTION("IF(C915=""cd"",IF(D915=""/"",""/"",IF(D915="".."",JOIN(""."", ARRAY_CONSTRAIN(SPLIT(E914,"".""), 1, COLUMNS(SPLIT(E914,"".""))-1)), E914&amp;"".""&amp;D915)),E914)"),"/.bhtvbj.tbdsml.rdzsz.pngmr.rwwqsl.cvphd.qbvcjq")</f>
        <v>/.bhtvbj.tbdsml.rdzsz.pngmr.rwwqsl.cvphd.qbvcjq</v>
      </c>
      <c r="F915" s="9">
        <f t="shared" si="1"/>
        <v>0</v>
      </c>
      <c r="H915" s="9"/>
      <c r="I915" s="10"/>
      <c r="J915" s="10"/>
    </row>
    <row r="916">
      <c r="A916" s="7" t="s">
        <v>9</v>
      </c>
      <c r="B916" s="8" t="str">
        <f>IFERROR(__xludf.DUMMYFUNCTION("SPLIT(A916,"" "")"),"$")</f>
        <v>$</v>
      </c>
      <c r="C916" s="8" t="str">
        <f>IFERROR(__xludf.DUMMYFUNCTION("""COMPUTED_VALUE"""),"ls")</f>
        <v>ls</v>
      </c>
      <c r="D916" s="9"/>
      <c r="E916" s="9" t="str">
        <f>IFERROR(__xludf.DUMMYFUNCTION("IF(C916=""cd"",IF(D916=""/"",""/"",IF(D916="".."",JOIN(""."", ARRAY_CONSTRAIN(SPLIT(E915,"".""), 1, COLUMNS(SPLIT(E915,"".""))-1)), E915&amp;"".""&amp;D916)),E915)"),"/.bhtvbj.tbdsml.rdzsz.pngmr.rwwqsl.cvphd.qbvcjq")</f>
        <v>/.bhtvbj.tbdsml.rdzsz.pngmr.rwwqsl.cvphd.qbvcjq</v>
      </c>
      <c r="F916" s="9">
        <f t="shared" si="1"/>
        <v>0</v>
      </c>
      <c r="H916" s="9"/>
      <c r="I916" s="10"/>
      <c r="J916" s="10"/>
    </row>
    <row r="917">
      <c r="A917" s="7" t="s">
        <v>14</v>
      </c>
      <c r="B917" s="8" t="str">
        <f>IFERROR(__xludf.DUMMYFUNCTION("SPLIT(A917,"" "")"),"dir")</f>
        <v>dir</v>
      </c>
      <c r="C917" s="8" t="str">
        <f>IFERROR(__xludf.DUMMYFUNCTION("""COMPUTED_VALUE"""),"nwqgchw")</f>
        <v>nwqgchw</v>
      </c>
      <c r="D917" s="9"/>
      <c r="E917" s="9" t="str">
        <f>IFERROR(__xludf.DUMMYFUNCTION("IF(C917=""cd"",IF(D917=""/"",""/"",IF(D917="".."",JOIN(""."", ARRAY_CONSTRAIN(SPLIT(E916,"".""), 1, COLUMNS(SPLIT(E916,"".""))-1)), E916&amp;"".""&amp;D917)),E916)"),"/.bhtvbj.tbdsml.rdzsz.pngmr.rwwqsl.cvphd.qbvcjq")</f>
        <v>/.bhtvbj.tbdsml.rdzsz.pngmr.rwwqsl.cvphd.qbvcjq</v>
      </c>
      <c r="F917" s="9">
        <f t="shared" si="1"/>
        <v>0</v>
      </c>
      <c r="H917" s="9"/>
      <c r="I917" s="10"/>
      <c r="J917" s="10"/>
    </row>
    <row r="918">
      <c r="A918" s="7" t="s">
        <v>133</v>
      </c>
      <c r="B918" s="8" t="str">
        <f>IFERROR(__xludf.DUMMYFUNCTION("SPLIT(A918,"" "")"),"$")</f>
        <v>$</v>
      </c>
      <c r="C918" s="8" t="str">
        <f>IFERROR(__xludf.DUMMYFUNCTION("""COMPUTED_VALUE"""),"cd")</f>
        <v>cd</v>
      </c>
      <c r="D918" s="9" t="str">
        <f>IFERROR(__xludf.DUMMYFUNCTION("""COMPUTED_VALUE"""),"nwqgchw")</f>
        <v>nwqgchw</v>
      </c>
      <c r="E918" s="9" t="str">
        <f>IFERROR(__xludf.DUMMYFUNCTION("IF(C918=""cd"",IF(D918=""/"",""/"",IF(D918="".."",JOIN(""."", ARRAY_CONSTRAIN(SPLIT(E917,"".""), 1, COLUMNS(SPLIT(E917,"".""))-1)), E917&amp;"".""&amp;D918)),E917)"),"/.bhtvbj.tbdsml.rdzsz.pngmr.rwwqsl.cvphd.qbvcjq.nwqgchw")</f>
        <v>/.bhtvbj.tbdsml.rdzsz.pngmr.rwwqsl.cvphd.qbvcjq.nwqgchw</v>
      </c>
      <c r="F918" s="9">
        <f t="shared" si="1"/>
        <v>0</v>
      </c>
      <c r="H918" s="9"/>
      <c r="I918" s="10"/>
      <c r="J918" s="10"/>
    </row>
    <row r="919">
      <c r="A919" s="7" t="s">
        <v>9</v>
      </c>
      <c r="B919" s="8" t="str">
        <f>IFERROR(__xludf.DUMMYFUNCTION("SPLIT(A919,"" "")"),"$")</f>
        <v>$</v>
      </c>
      <c r="C919" s="8" t="str">
        <f>IFERROR(__xludf.DUMMYFUNCTION("""COMPUTED_VALUE"""),"ls")</f>
        <v>ls</v>
      </c>
      <c r="D919" s="9"/>
      <c r="E919" s="9" t="str">
        <f>IFERROR(__xludf.DUMMYFUNCTION("IF(C919=""cd"",IF(D919=""/"",""/"",IF(D919="".."",JOIN(""."", ARRAY_CONSTRAIN(SPLIT(E918,"".""), 1, COLUMNS(SPLIT(E918,"".""))-1)), E918&amp;"".""&amp;D919)),E918)"),"/.bhtvbj.tbdsml.rdzsz.pngmr.rwwqsl.cvphd.qbvcjq.nwqgchw")</f>
        <v>/.bhtvbj.tbdsml.rdzsz.pngmr.rwwqsl.cvphd.qbvcjq.nwqgchw</v>
      </c>
      <c r="F919" s="9">
        <f t="shared" si="1"/>
        <v>0</v>
      </c>
      <c r="H919" s="9"/>
      <c r="I919" s="10"/>
      <c r="J919" s="10"/>
    </row>
    <row r="920">
      <c r="A920" s="7" t="s">
        <v>536</v>
      </c>
      <c r="B920" s="8">
        <f>IFERROR(__xludf.DUMMYFUNCTION("SPLIT(A920,"" "")"),127576.0)</f>
        <v>127576</v>
      </c>
      <c r="C920" s="8" t="str">
        <f>IFERROR(__xludf.DUMMYFUNCTION("""COMPUTED_VALUE"""),"lcpgtrc.dqm")</f>
        <v>lcpgtrc.dqm</v>
      </c>
      <c r="D920" s="9"/>
      <c r="E920" s="9" t="str">
        <f>IFERROR(__xludf.DUMMYFUNCTION("IF(C920=""cd"",IF(D920=""/"",""/"",IF(D920="".."",JOIN(""."", ARRAY_CONSTRAIN(SPLIT(E919,"".""), 1, COLUMNS(SPLIT(E919,"".""))-1)), E919&amp;"".""&amp;D920)),E919)"),"/.bhtvbj.tbdsml.rdzsz.pngmr.rwwqsl.cvphd.qbvcjq.nwqgchw")</f>
        <v>/.bhtvbj.tbdsml.rdzsz.pngmr.rwwqsl.cvphd.qbvcjq.nwqgchw</v>
      </c>
      <c r="F920" s="9">
        <f t="shared" si="1"/>
        <v>127576</v>
      </c>
      <c r="H920" s="9"/>
      <c r="I920" s="10"/>
      <c r="J920" s="10"/>
    </row>
    <row r="921">
      <c r="A921" s="7" t="s">
        <v>26</v>
      </c>
      <c r="B921" s="8" t="str">
        <f>IFERROR(__xludf.DUMMYFUNCTION("SPLIT(A921,"" "")"),"$")</f>
        <v>$</v>
      </c>
      <c r="C921" s="8" t="str">
        <f>IFERROR(__xludf.DUMMYFUNCTION("""COMPUTED_VALUE"""),"cd")</f>
        <v>cd</v>
      </c>
      <c r="D921" s="9" t="str">
        <f>IFERROR(__xludf.DUMMYFUNCTION("""COMPUTED_VALUE"""),"..")</f>
        <v>..</v>
      </c>
      <c r="E921" s="9" t="str">
        <f>IFERROR(__xludf.DUMMYFUNCTION("IF(C921=""cd"",IF(D921=""/"",""/"",IF(D921="".."",JOIN(""."", ARRAY_CONSTRAIN(SPLIT(E920,"".""), 1, COLUMNS(SPLIT(E920,"".""))-1)), E920&amp;"".""&amp;D921)),E920)"),"/.bhtvbj.tbdsml.rdzsz.pngmr.rwwqsl.cvphd.qbvcjq")</f>
        <v>/.bhtvbj.tbdsml.rdzsz.pngmr.rwwqsl.cvphd.qbvcjq</v>
      </c>
      <c r="F921" s="9">
        <f t="shared" si="1"/>
        <v>0</v>
      </c>
      <c r="H921" s="9"/>
      <c r="I921" s="10"/>
      <c r="J921" s="10"/>
    </row>
    <row r="922">
      <c r="A922" s="7" t="s">
        <v>26</v>
      </c>
      <c r="B922" s="8" t="str">
        <f>IFERROR(__xludf.DUMMYFUNCTION("SPLIT(A922,"" "")"),"$")</f>
        <v>$</v>
      </c>
      <c r="C922" s="8" t="str">
        <f>IFERROR(__xludf.DUMMYFUNCTION("""COMPUTED_VALUE"""),"cd")</f>
        <v>cd</v>
      </c>
      <c r="D922" s="9" t="str">
        <f>IFERROR(__xludf.DUMMYFUNCTION("""COMPUTED_VALUE"""),"..")</f>
        <v>..</v>
      </c>
      <c r="E922" s="9" t="str">
        <f>IFERROR(__xludf.DUMMYFUNCTION("IF(C922=""cd"",IF(D922=""/"",""/"",IF(D922="".."",JOIN(""."", ARRAY_CONSTRAIN(SPLIT(E921,"".""), 1, COLUMNS(SPLIT(E921,"".""))-1)), E921&amp;"".""&amp;D922)),E921)"),"/.bhtvbj.tbdsml.rdzsz.pngmr.rwwqsl.cvphd")</f>
        <v>/.bhtvbj.tbdsml.rdzsz.pngmr.rwwqsl.cvphd</v>
      </c>
      <c r="F922" s="9">
        <f t="shared" si="1"/>
        <v>0</v>
      </c>
      <c r="H922" s="9"/>
      <c r="I922" s="10"/>
      <c r="J922" s="10"/>
    </row>
    <row r="923">
      <c r="A923" s="7" t="s">
        <v>26</v>
      </c>
      <c r="B923" s="8" t="str">
        <f>IFERROR(__xludf.DUMMYFUNCTION("SPLIT(A923,"" "")"),"$")</f>
        <v>$</v>
      </c>
      <c r="C923" s="8" t="str">
        <f>IFERROR(__xludf.DUMMYFUNCTION("""COMPUTED_VALUE"""),"cd")</f>
        <v>cd</v>
      </c>
      <c r="D923" s="9" t="str">
        <f>IFERROR(__xludf.DUMMYFUNCTION("""COMPUTED_VALUE"""),"..")</f>
        <v>..</v>
      </c>
      <c r="E923" s="9" t="str">
        <f>IFERROR(__xludf.DUMMYFUNCTION("IF(C923=""cd"",IF(D923=""/"",""/"",IF(D923="".."",JOIN(""."", ARRAY_CONSTRAIN(SPLIT(E922,"".""), 1, COLUMNS(SPLIT(E922,"".""))-1)), E922&amp;"".""&amp;D923)),E922)"),"/.bhtvbj.tbdsml.rdzsz.pngmr.rwwqsl")</f>
        <v>/.bhtvbj.tbdsml.rdzsz.pngmr.rwwqsl</v>
      </c>
      <c r="F923" s="9">
        <f t="shared" si="1"/>
        <v>0</v>
      </c>
      <c r="H923" s="9"/>
      <c r="I923" s="10"/>
      <c r="J923" s="10"/>
    </row>
    <row r="924">
      <c r="A924" s="7" t="s">
        <v>537</v>
      </c>
      <c r="B924" s="8" t="str">
        <f>IFERROR(__xludf.DUMMYFUNCTION("SPLIT(A924,"" "")"),"$")</f>
        <v>$</v>
      </c>
      <c r="C924" s="8" t="str">
        <f>IFERROR(__xludf.DUMMYFUNCTION("""COMPUTED_VALUE"""),"cd")</f>
        <v>cd</v>
      </c>
      <c r="D924" s="9" t="str">
        <f>IFERROR(__xludf.DUMMYFUNCTION("""COMPUTED_VALUE"""),"hpb")</f>
        <v>hpb</v>
      </c>
      <c r="E924" s="9" t="str">
        <f>IFERROR(__xludf.DUMMYFUNCTION("IF(C924=""cd"",IF(D924=""/"",""/"",IF(D924="".."",JOIN(""."", ARRAY_CONSTRAIN(SPLIT(E923,"".""), 1, COLUMNS(SPLIT(E923,"".""))-1)), E923&amp;"".""&amp;D924)),E923)"),"/.bhtvbj.tbdsml.rdzsz.pngmr.rwwqsl.hpb")</f>
        <v>/.bhtvbj.tbdsml.rdzsz.pngmr.rwwqsl.hpb</v>
      </c>
      <c r="F924" s="9">
        <f t="shared" si="1"/>
        <v>0</v>
      </c>
      <c r="H924" s="9"/>
      <c r="I924" s="10"/>
      <c r="J924" s="10"/>
    </row>
    <row r="925">
      <c r="A925" s="7" t="s">
        <v>9</v>
      </c>
      <c r="B925" s="8" t="str">
        <f>IFERROR(__xludf.DUMMYFUNCTION("SPLIT(A925,"" "")"),"$")</f>
        <v>$</v>
      </c>
      <c r="C925" s="8" t="str">
        <f>IFERROR(__xludf.DUMMYFUNCTION("""COMPUTED_VALUE"""),"ls")</f>
        <v>ls</v>
      </c>
      <c r="D925" s="9"/>
      <c r="E925" s="9" t="str">
        <f>IFERROR(__xludf.DUMMYFUNCTION("IF(C925=""cd"",IF(D925=""/"",""/"",IF(D925="".."",JOIN(""."", ARRAY_CONSTRAIN(SPLIT(E924,"".""), 1, COLUMNS(SPLIT(E924,"".""))-1)), E924&amp;"".""&amp;D925)),E924)"),"/.bhtvbj.tbdsml.rdzsz.pngmr.rwwqsl.hpb")</f>
        <v>/.bhtvbj.tbdsml.rdzsz.pngmr.rwwqsl.hpb</v>
      </c>
      <c r="F925" s="9">
        <f t="shared" si="1"/>
        <v>0</v>
      </c>
      <c r="H925" s="9"/>
      <c r="I925" s="10"/>
      <c r="J925" s="10"/>
    </row>
    <row r="926">
      <c r="A926" s="7" t="s">
        <v>538</v>
      </c>
      <c r="B926" s="8">
        <f>IFERROR(__xludf.DUMMYFUNCTION("SPLIT(A926,"" "")"),176379.0)</f>
        <v>176379</v>
      </c>
      <c r="C926" s="8" t="str">
        <f>IFERROR(__xludf.DUMMYFUNCTION("""COMPUTED_VALUE"""),"nwqgchw")</f>
        <v>nwqgchw</v>
      </c>
      <c r="D926" s="9"/>
      <c r="E926" s="9" t="str">
        <f>IFERROR(__xludf.DUMMYFUNCTION("IF(C926=""cd"",IF(D926=""/"",""/"",IF(D926="".."",JOIN(""."", ARRAY_CONSTRAIN(SPLIT(E925,"".""), 1, COLUMNS(SPLIT(E925,"".""))-1)), E925&amp;"".""&amp;D926)),E925)"),"/.bhtvbj.tbdsml.rdzsz.pngmr.rwwqsl.hpb")</f>
        <v>/.bhtvbj.tbdsml.rdzsz.pngmr.rwwqsl.hpb</v>
      </c>
      <c r="F926" s="9">
        <f t="shared" si="1"/>
        <v>176379</v>
      </c>
      <c r="H926" s="9"/>
      <c r="I926" s="10"/>
      <c r="J926" s="10"/>
    </row>
    <row r="927">
      <c r="A927" s="7" t="s">
        <v>539</v>
      </c>
      <c r="B927" s="8">
        <f>IFERROR(__xludf.DUMMYFUNCTION("SPLIT(A927,"" "")"),166831.0)</f>
        <v>166831</v>
      </c>
      <c r="C927" s="8" t="str">
        <f>IFERROR(__xludf.DUMMYFUNCTION("""COMPUTED_VALUE"""),"qhdgmsvv.bdr")</f>
        <v>qhdgmsvv.bdr</v>
      </c>
      <c r="D927" s="9"/>
      <c r="E927" s="9" t="str">
        <f>IFERROR(__xludf.DUMMYFUNCTION("IF(C927=""cd"",IF(D927=""/"",""/"",IF(D927="".."",JOIN(""."", ARRAY_CONSTRAIN(SPLIT(E926,"".""), 1, COLUMNS(SPLIT(E926,"".""))-1)), E926&amp;"".""&amp;D927)),E926)"),"/.bhtvbj.tbdsml.rdzsz.pngmr.rwwqsl.hpb")</f>
        <v>/.bhtvbj.tbdsml.rdzsz.pngmr.rwwqsl.hpb</v>
      </c>
      <c r="F927" s="9">
        <f t="shared" si="1"/>
        <v>166831</v>
      </c>
      <c r="H927" s="9"/>
      <c r="I927" s="10"/>
      <c r="J927" s="10"/>
    </row>
    <row r="928">
      <c r="A928" s="7" t="s">
        <v>26</v>
      </c>
      <c r="B928" s="8" t="str">
        <f>IFERROR(__xludf.DUMMYFUNCTION("SPLIT(A928,"" "")"),"$")</f>
        <v>$</v>
      </c>
      <c r="C928" s="8" t="str">
        <f>IFERROR(__xludf.DUMMYFUNCTION("""COMPUTED_VALUE"""),"cd")</f>
        <v>cd</v>
      </c>
      <c r="D928" s="9" t="str">
        <f>IFERROR(__xludf.DUMMYFUNCTION("""COMPUTED_VALUE"""),"..")</f>
        <v>..</v>
      </c>
      <c r="E928" s="9" t="str">
        <f>IFERROR(__xludf.DUMMYFUNCTION("IF(C928=""cd"",IF(D928=""/"",""/"",IF(D928="".."",JOIN(""."", ARRAY_CONSTRAIN(SPLIT(E927,"".""), 1, COLUMNS(SPLIT(E927,"".""))-1)), E927&amp;"".""&amp;D928)),E927)"),"/.bhtvbj.tbdsml.rdzsz.pngmr.rwwqsl")</f>
        <v>/.bhtvbj.tbdsml.rdzsz.pngmr.rwwqsl</v>
      </c>
      <c r="F928" s="9">
        <f t="shared" si="1"/>
        <v>0</v>
      </c>
      <c r="H928" s="9"/>
      <c r="I928" s="10"/>
      <c r="J928" s="10"/>
    </row>
    <row r="929">
      <c r="A929" s="7" t="s">
        <v>26</v>
      </c>
      <c r="B929" s="8" t="str">
        <f>IFERROR(__xludf.DUMMYFUNCTION("SPLIT(A929,"" "")"),"$")</f>
        <v>$</v>
      </c>
      <c r="C929" s="8" t="str">
        <f>IFERROR(__xludf.DUMMYFUNCTION("""COMPUTED_VALUE"""),"cd")</f>
        <v>cd</v>
      </c>
      <c r="D929" s="9" t="str">
        <f>IFERROR(__xludf.DUMMYFUNCTION("""COMPUTED_VALUE"""),"..")</f>
        <v>..</v>
      </c>
      <c r="E929" s="9" t="str">
        <f>IFERROR(__xludf.DUMMYFUNCTION("IF(C929=""cd"",IF(D929=""/"",""/"",IF(D929="".."",JOIN(""."", ARRAY_CONSTRAIN(SPLIT(E928,"".""), 1, COLUMNS(SPLIT(E928,"".""))-1)), E928&amp;"".""&amp;D929)),E928)"),"/.bhtvbj.tbdsml.rdzsz.pngmr")</f>
        <v>/.bhtvbj.tbdsml.rdzsz.pngmr</v>
      </c>
      <c r="F929" s="9">
        <f t="shared" si="1"/>
        <v>0</v>
      </c>
      <c r="H929" s="9"/>
      <c r="I929" s="10"/>
      <c r="J929" s="10"/>
    </row>
    <row r="930">
      <c r="A930" s="7" t="s">
        <v>540</v>
      </c>
      <c r="B930" s="8" t="str">
        <f>IFERROR(__xludf.DUMMYFUNCTION("SPLIT(A930,"" "")"),"$")</f>
        <v>$</v>
      </c>
      <c r="C930" s="8" t="str">
        <f>IFERROR(__xludf.DUMMYFUNCTION("""COMPUTED_VALUE"""),"cd")</f>
        <v>cd</v>
      </c>
      <c r="D930" s="9" t="str">
        <f>IFERROR(__xludf.DUMMYFUNCTION("""COMPUTED_VALUE"""),"rzgv")</f>
        <v>rzgv</v>
      </c>
      <c r="E930" s="9" t="str">
        <f>IFERROR(__xludf.DUMMYFUNCTION("IF(C930=""cd"",IF(D930=""/"",""/"",IF(D930="".."",JOIN(""."", ARRAY_CONSTRAIN(SPLIT(E929,"".""), 1, COLUMNS(SPLIT(E929,"".""))-1)), E929&amp;"".""&amp;D930)),E929)"),"/.bhtvbj.tbdsml.rdzsz.pngmr.rzgv")</f>
        <v>/.bhtvbj.tbdsml.rdzsz.pngmr.rzgv</v>
      </c>
      <c r="F930" s="9">
        <f t="shared" si="1"/>
        <v>0</v>
      </c>
      <c r="H930" s="9"/>
      <c r="I930" s="10"/>
      <c r="J930" s="10"/>
    </row>
    <row r="931">
      <c r="A931" s="7" t="s">
        <v>9</v>
      </c>
      <c r="B931" s="8" t="str">
        <f>IFERROR(__xludf.DUMMYFUNCTION("SPLIT(A931,"" "")"),"$")</f>
        <v>$</v>
      </c>
      <c r="C931" s="8" t="str">
        <f>IFERROR(__xludf.DUMMYFUNCTION("""COMPUTED_VALUE"""),"ls")</f>
        <v>ls</v>
      </c>
      <c r="D931" s="9"/>
      <c r="E931" s="9" t="str">
        <f>IFERROR(__xludf.DUMMYFUNCTION("IF(C931=""cd"",IF(D931=""/"",""/"",IF(D931="".."",JOIN(""."", ARRAY_CONSTRAIN(SPLIT(E930,"".""), 1, COLUMNS(SPLIT(E930,"".""))-1)), E930&amp;"".""&amp;D931)),E930)"),"/.bhtvbj.tbdsml.rdzsz.pngmr.rzgv")</f>
        <v>/.bhtvbj.tbdsml.rdzsz.pngmr.rzgv</v>
      </c>
      <c r="F931" s="9">
        <f t="shared" si="1"/>
        <v>0</v>
      </c>
      <c r="H931" s="9"/>
      <c r="I931" s="10"/>
      <c r="J931" s="10"/>
    </row>
    <row r="932">
      <c r="A932" s="7" t="s">
        <v>541</v>
      </c>
      <c r="B932" s="8">
        <f>IFERROR(__xludf.DUMMYFUNCTION("SPLIT(A932,"" "")"),56544.0)</f>
        <v>56544</v>
      </c>
      <c r="C932" s="8" t="str">
        <f>IFERROR(__xludf.DUMMYFUNCTION("""COMPUTED_VALUE"""),"pngtztnf.gdt")</f>
        <v>pngtztnf.gdt</v>
      </c>
      <c r="D932" s="9"/>
      <c r="E932" s="9" t="str">
        <f>IFERROR(__xludf.DUMMYFUNCTION("IF(C932=""cd"",IF(D932=""/"",""/"",IF(D932="".."",JOIN(""."", ARRAY_CONSTRAIN(SPLIT(E931,"".""), 1, COLUMNS(SPLIT(E931,"".""))-1)), E931&amp;"".""&amp;D932)),E931)"),"/.bhtvbj.tbdsml.rdzsz.pngmr.rzgv")</f>
        <v>/.bhtvbj.tbdsml.rdzsz.pngmr.rzgv</v>
      </c>
      <c r="F932" s="9">
        <f t="shared" si="1"/>
        <v>56544</v>
      </c>
      <c r="H932" s="9"/>
      <c r="I932" s="10"/>
      <c r="J932" s="10"/>
    </row>
    <row r="933">
      <c r="A933" s="7" t="s">
        <v>26</v>
      </c>
      <c r="B933" s="8" t="str">
        <f>IFERROR(__xludf.DUMMYFUNCTION("SPLIT(A933,"" "")"),"$")</f>
        <v>$</v>
      </c>
      <c r="C933" s="8" t="str">
        <f>IFERROR(__xludf.DUMMYFUNCTION("""COMPUTED_VALUE"""),"cd")</f>
        <v>cd</v>
      </c>
      <c r="D933" s="9" t="str">
        <f>IFERROR(__xludf.DUMMYFUNCTION("""COMPUTED_VALUE"""),"..")</f>
        <v>..</v>
      </c>
      <c r="E933" s="9" t="str">
        <f>IFERROR(__xludf.DUMMYFUNCTION("IF(C933=""cd"",IF(D933=""/"",""/"",IF(D933="".."",JOIN(""."", ARRAY_CONSTRAIN(SPLIT(E932,"".""), 1, COLUMNS(SPLIT(E932,"".""))-1)), E932&amp;"".""&amp;D933)),E932)"),"/.bhtvbj.tbdsml.rdzsz.pngmr")</f>
        <v>/.bhtvbj.tbdsml.rdzsz.pngmr</v>
      </c>
      <c r="F933" s="9">
        <f t="shared" si="1"/>
        <v>0</v>
      </c>
      <c r="H933" s="9"/>
      <c r="I933" s="10"/>
      <c r="J933" s="10"/>
    </row>
    <row r="934">
      <c r="A934" s="7" t="s">
        <v>26</v>
      </c>
      <c r="B934" s="8" t="str">
        <f>IFERROR(__xludf.DUMMYFUNCTION("SPLIT(A934,"" "")"),"$")</f>
        <v>$</v>
      </c>
      <c r="C934" s="8" t="str">
        <f>IFERROR(__xludf.DUMMYFUNCTION("""COMPUTED_VALUE"""),"cd")</f>
        <v>cd</v>
      </c>
      <c r="D934" s="9" t="str">
        <f>IFERROR(__xludf.DUMMYFUNCTION("""COMPUTED_VALUE"""),"..")</f>
        <v>..</v>
      </c>
      <c r="E934" s="9" t="str">
        <f>IFERROR(__xludf.DUMMYFUNCTION("IF(C934=""cd"",IF(D934=""/"",""/"",IF(D934="".."",JOIN(""."", ARRAY_CONSTRAIN(SPLIT(E933,"".""), 1, COLUMNS(SPLIT(E933,"".""))-1)), E933&amp;"".""&amp;D934)),E933)"),"/.bhtvbj.tbdsml.rdzsz")</f>
        <v>/.bhtvbj.tbdsml.rdzsz</v>
      </c>
      <c r="F934" s="9">
        <f t="shared" si="1"/>
        <v>0</v>
      </c>
      <c r="H934" s="9"/>
      <c r="I934" s="10"/>
      <c r="J934" s="10"/>
    </row>
    <row r="935">
      <c r="A935" s="7" t="s">
        <v>26</v>
      </c>
      <c r="B935" s="8" t="str">
        <f>IFERROR(__xludf.DUMMYFUNCTION("SPLIT(A935,"" "")"),"$")</f>
        <v>$</v>
      </c>
      <c r="C935" s="8" t="str">
        <f>IFERROR(__xludf.DUMMYFUNCTION("""COMPUTED_VALUE"""),"cd")</f>
        <v>cd</v>
      </c>
      <c r="D935" s="9" t="str">
        <f>IFERROR(__xludf.DUMMYFUNCTION("""COMPUTED_VALUE"""),"..")</f>
        <v>..</v>
      </c>
      <c r="E935" s="9" t="str">
        <f>IFERROR(__xludf.DUMMYFUNCTION("IF(C935=""cd"",IF(D935=""/"",""/"",IF(D935="".."",JOIN(""."", ARRAY_CONSTRAIN(SPLIT(E934,"".""), 1, COLUMNS(SPLIT(E934,"".""))-1)), E934&amp;"".""&amp;D935)),E934)"),"/.bhtvbj.tbdsml")</f>
        <v>/.bhtvbj.tbdsml</v>
      </c>
      <c r="F935" s="9">
        <f t="shared" si="1"/>
        <v>0</v>
      </c>
      <c r="H935" s="9"/>
      <c r="I935" s="10"/>
      <c r="J935" s="10"/>
    </row>
    <row r="936">
      <c r="A936" s="7" t="s">
        <v>26</v>
      </c>
      <c r="B936" s="8" t="str">
        <f>IFERROR(__xludf.DUMMYFUNCTION("SPLIT(A936,"" "")"),"$")</f>
        <v>$</v>
      </c>
      <c r="C936" s="8" t="str">
        <f>IFERROR(__xludf.DUMMYFUNCTION("""COMPUTED_VALUE"""),"cd")</f>
        <v>cd</v>
      </c>
      <c r="D936" s="9" t="str">
        <f>IFERROR(__xludf.DUMMYFUNCTION("""COMPUTED_VALUE"""),"..")</f>
        <v>..</v>
      </c>
      <c r="E936" s="9" t="str">
        <f>IFERROR(__xludf.DUMMYFUNCTION("IF(C936=""cd"",IF(D936=""/"",""/"",IF(D936="".."",JOIN(""."", ARRAY_CONSTRAIN(SPLIT(E935,"".""), 1, COLUMNS(SPLIT(E935,"".""))-1)), E935&amp;"".""&amp;D936)),E935)"),"/.bhtvbj")</f>
        <v>/.bhtvbj</v>
      </c>
      <c r="F936" s="9">
        <f t="shared" si="1"/>
        <v>0</v>
      </c>
      <c r="H936" s="9"/>
      <c r="I936" s="10"/>
      <c r="J936" s="10"/>
    </row>
    <row r="937">
      <c r="A937" s="7" t="s">
        <v>26</v>
      </c>
      <c r="B937" s="8" t="str">
        <f>IFERROR(__xludf.DUMMYFUNCTION("SPLIT(A937,"" "")"),"$")</f>
        <v>$</v>
      </c>
      <c r="C937" s="8" t="str">
        <f>IFERROR(__xludf.DUMMYFUNCTION("""COMPUTED_VALUE"""),"cd")</f>
        <v>cd</v>
      </c>
      <c r="D937" s="9" t="str">
        <f>IFERROR(__xludf.DUMMYFUNCTION("""COMPUTED_VALUE"""),"..")</f>
        <v>..</v>
      </c>
      <c r="E937" s="9" t="str">
        <f>IFERROR(__xludf.DUMMYFUNCTION("IF(C937=""cd"",IF(D937=""/"",""/"",IF(D937="".."",JOIN(""."", ARRAY_CONSTRAIN(SPLIT(E936,"".""), 1, COLUMNS(SPLIT(E936,"".""))-1)), E936&amp;"".""&amp;D937)),E936)"),"/")</f>
        <v>/</v>
      </c>
      <c r="F937" s="9">
        <f t="shared" si="1"/>
        <v>0</v>
      </c>
      <c r="H937" s="9"/>
      <c r="I937" s="10"/>
      <c r="J937" s="10"/>
    </row>
    <row r="938">
      <c r="A938" s="7" t="s">
        <v>542</v>
      </c>
      <c r="B938" s="8" t="str">
        <f>IFERROR(__xludf.DUMMYFUNCTION("SPLIT(A938,"" "")"),"$")</f>
        <v>$</v>
      </c>
      <c r="C938" s="8" t="str">
        <f>IFERROR(__xludf.DUMMYFUNCTION("""COMPUTED_VALUE"""),"cd")</f>
        <v>cd</v>
      </c>
      <c r="D938" s="9" t="str">
        <f>IFERROR(__xludf.DUMMYFUNCTION("""COMPUTED_VALUE"""),"bmlllrl")</f>
        <v>bmlllrl</v>
      </c>
      <c r="E938" s="9" t="str">
        <f>IFERROR(__xludf.DUMMYFUNCTION("IF(C938=""cd"",IF(D938=""/"",""/"",IF(D938="".."",JOIN(""."", ARRAY_CONSTRAIN(SPLIT(E937,"".""), 1, COLUMNS(SPLIT(E937,"".""))-1)), E937&amp;"".""&amp;D938)),E937)"),"/.bmlllrl")</f>
        <v>/.bmlllrl</v>
      </c>
      <c r="F938" s="9">
        <f t="shared" si="1"/>
        <v>0</v>
      </c>
      <c r="H938" s="9"/>
      <c r="I938" s="10"/>
      <c r="J938" s="10"/>
    </row>
    <row r="939">
      <c r="A939" s="7" t="s">
        <v>9</v>
      </c>
      <c r="B939" s="8" t="str">
        <f>IFERROR(__xludf.DUMMYFUNCTION("SPLIT(A939,"" "")"),"$")</f>
        <v>$</v>
      </c>
      <c r="C939" s="8" t="str">
        <f>IFERROR(__xludf.DUMMYFUNCTION("""COMPUTED_VALUE"""),"ls")</f>
        <v>ls</v>
      </c>
      <c r="D939" s="9"/>
      <c r="E939" s="9" t="str">
        <f>IFERROR(__xludf.DUMMYFUNCTION("IF(C939=""cd"",IF(D939=""/"",""/"",IF(D939="".."",JOIN(""."", ARRAY_CONSTRAIN(SPLIT(E938,"".""), 1, COLUMNS(SPLIT(E938,"".""))-1)), E938&amp;"".""&amp;D939)),E938)"),"/.bmlllrl")</f>
        <v>/.bmlllrl</v>
      </c>
      <c r="F939" s="9">
        <f t="shared" si="1"/>
        <v>0</v>
      </c>
      <c r="H939" s="9"/>
      <c r="I939" s="10"/>
      <c r="J939" s="10"/>
    </row>
    <row r="940">
      <c r="A940" s="7" t="s">
        <v>543</v>
      </c>
      <c r="B940" s="8">
        <f>IFERROR(__xludf.DUMMYFUNCTION("SPLIT(A940,"" "")"),270146.0)</f>
        <v>270146</v>
      </c>
      <c r="C940" s="8" t="str">
        <f>IFERROR(__xludf.DUMMYFUNCTION("""COMPUTED_VALUE"""),"chqqnfpn.dfs")</f>
        <v>chqqnfpn.dfs</v>
      </c>
      <c r="D940" s="9"/>
      <c r="E940" s="9" t="str">
        <f>IFERROR(__xludf.DUMMYFUNCTION("IF(C940=""cd"",IF(D940=""/"",""/"",IF(D940="".."",JOIN(""."", ARRAY_CONSTRAIN(SPLIT(E939,"".""), 1, COLUMNS(SPLIT(E939,"".""))-1)), E939&amp;"".""&amp;D940)),E939)"),"/.bmlllrl")</f>
        <v>/.bmlllrl</v>
      </c>
      <c r="F940" s="9">
        <f t="shared" si="1"/>
        <v>270146</v>
      </c>
      <c r="H940" s="9"/>
      <c r="I940" s="10"/>
      <c r="J940" s="10"/>
    </row>
    <row r="941">
      <c r="A941" s="7" t="s">
        <v>249</v>
      </c>
      <c r="B941" s="8" t="str">
        <f>IFERROR(__xludf.DUMMYFUNCTION("SPLIT(A941,"" "")"),"dir")</f>
        <v>dir</v>
      </c>
      <c r="C941" s="8" t="str">
        <f>IFERROR(__xludf.DUMMYFUNCTION("""COMPUTED_VALUE"""),"ngmqbc")</f>
        <v>ngmqbc</v>
      </c>
      <c r="D941" s="9"/>
      <c r="E941" s="9" t="str">
        <f>IFERROR(__xludf.DUMMYFUNCTION("IF(C941=""cd"",IF(D941=""/"",""/"",IF(D941="".."",JOIN(""."", ARRAY_CONSTRAIN(SPLIT(E940,"".""), 1, COLUMNS(SPLIT(E940,"".""))-1)), E940&amp;"".""&amp;D941)),E940)"),"/.bmlllrl")</f>
        <v>/.bmlllrl</v>
      </c>
      <c r="F941" s="9">
        <f t="shared" si="1"/>
        <v>0</v>
      </c>
      <c r="H941" s="9"/>
      <c r="I941" s="10"/>
      <c r="J941" s="10"/>
    </row>
    <row r="942">
      <c r="A942" s="7" t="s">
        <v>129</v>
      </c>
      <c r="B942" s="8" t="str">
        <f>IFERROR(__xludf.DUMMYFUNCTION("SPLIT(A942,"" "")"),"dir")</f>
        <v>dir</v>
      </c>
      <c r="C942" s="8" t="str">
        <f>IFERROR(__xludf.DUMMYFUNCTION("""COMPUTED_VALUE"""),"rdzsz")</f>
        <v>rdzsz</v>
      </c>
      <c r="D942" s="9"/>
      <c r="E942" s="9" t="str">
        <f>IFERROR(__xludf.DUMMYFUNCTION("IF(C942=""cd"",IF(D942=""/"",""/"",IF(D942="".."",JOIN(""."", ARRAY_CONSTRAIN(SPLIT(E941,"".""), 1, COLUMNS(SPLIT(E941,"".""))-1)), E941&amp;"".""&amp;D942)),E941)"),"/.bmlllrl")</f>
        <v>/.bmlllrl</v>
      </c>
      <c r="F942" s="9">
        <f t="shared" si="1"/>
        <v>0</v>
      </c>
      <c r="H942" s="9"/>
      <c r="I942" s="10"/>
      <c r="J942" s="10"/>
    </row>
    <row r="943">
      <c r="A943" s="7" t="s">
        <v>544</v>
      </c>
      <c r="B943" s="8">
        <f>IFERROR(__xludf.DUMMYFUNCTION("SPLIT(A943,"" "")"),70712.0)</f>
        <v>70712</v>
      </c>
      <c r="C943" s="8" t="str">
        <f>IFERROR(__xludf.DUMMYFUNCTION("""COMPUTED_VALUE"""),"vqqcvgts.vrc")</f>
        <v>vqqcvgts.vrc</v>
      </c>
      <c r="D943" s="9"/>
      <c r="E943" s="9" t="str">
        <f>IFERROR(__xludf.DUMMYFUNCTION("IF(C943=""cd"",IF(D943=""/"",""/"",IF(D943="".."",JOIN(""."", ARRAY_CONSTRAIN(SPLIT(E942,"".""), 1, COLUMNS(SPLIT(E942,"".""))-1)), E942&amp;"".""&amp;D943)),E942)"),"/.bmlllrl")</f>
        <v>/.bmlllrl</v>
      </c>
      <c r="F943" s="9">
        <f t="shared" si="1"/>
        <v>70712</v>
      </c>
      <c r="H943" s="9"/>
      <c r="I943" s="10"/>
      <c r="J943" s="10"/>
    </row>
    <row r="944">
      <c r="A944" s="7" t="s">
        <v>267</v>
      </c>
      <c r="B944" s="8" t="str">
        <f>IFERROR(__xludf.DUMMYFUNCTION("SPLIT(A944,"" "")"),"$")</f>
        <v>$</v>
      </c>
      <c r="C944" s="8" t="str">
        <f>IFERROR(__xludf.DUMMYFUNCTION("""COMPUTED_VALUE"""),"cd")</f>
        <v>cd</v>
      </c>
      <c r="D944" s="9" t="str">
        <f>IFERROR(__xludf.DUMMYFUNCTION("""COMPUTED_VALUE"""),"ngmqbc")</f>
        <v>ngmqbc</v>
      </c>
      <c r="E944" s="9" t="str">
        <f>IFERROR(__xludf.DUMMYFUNCTION("IF(C944=""cd"",IF(D944=""/"",""/"",IF(D944="".."",JOIN(""."", ARRAY_CONSTRAIN(SPLIT(E943,"".""), 1, COLUMNS(SPLIT(E943,"".""))-1)), E943&amp;"".""&amp;D944)),E943)"),"/.bmlllrl.ngmqbc")</f>
        <v>/.bmlllrl.ngmqbc</v>
      </c>
      <c r="F944" s="9">
        <f t="shared" si="1"/>
        <v>0</v>
      </c>
      <c r="H944" s="9"/>
      <c r="I944" s="10"/>
      <c r="J944" s="10"/>
    </row>
    <row r="945">
      <c r="A945" s="7" t="s">
        <v>9</v>
      </c>
      <c r="B945" s="8" t="str">
        <f>IFERROR(__xludf.DUMMYFUNCTION("SPLIT(A945,"" "")"),"$")</f>
        <v>$</v>
      </c>
      <c r="C945" s="8" t="str">
        <f>IFERROR(__xludf.DUMMYFUNCTION("""COMPUTED_VALUE"""),"ls")</f>
        <v>ls</v>
      </c>
      <c r="D945" s="9"/>
      <c r="E945" s="9" t="str">
        <f>IFERROR(__xludf.DUMMYFUNCTION("IF(C945=""cd"",IF(D945=""/"",""/"",IF(D945="".."",JOIN(""."", ARRAY_CONSTRAIN(SPLIT(E944,"".""), 1, COLUMNS(SPLIT(E944,"".""))-1)), E944&amp;"".""&amp;D945)),E944)"),"/.bmlllrl.ngmqbc")</f>
        <v>/.bmlllrl.ngmqbc</v>
      </c>
      <c r="F945" s="9">
        <f t="shared" si="1"/>
        <v>0</v>
      </c>
      <c r="H945" s="9"/>
      <c r="I945" s="10"/>
      <c r="J945" s="10"/>
    </row>
    <row r="946">
      <c r="A946" s="7" t="s">
        <v>545</v>
      </c>
      <c r="B946" s="8" t="str">
        <f>IFERROR(__xludf.DUMMYFUNCTION("SPLIT(A946,"" "")"),"dir")</f>
        <v>dir</v>
      </c>
      <c r="C946" s="8" t="str">
        <f>IFERROR(__xludf.DUMMYFUNCTION("""COMPUTED_VALUE"""),"rgcrvvgj")</f>
        <v>rgcrvvgj</v>
      </c>
      <c r="D946" s="9"/>
      <c r="E946" s="9" t="str">
        <f>IFERROR(__xludf.DUMMYFUNCTION("IF(C946=""cd"",IF(D946=""/"",""/"",IF(D946="".."",JOIN(""."", ARRAY_CONSTRAIN(SPLIT(E945,"".""), 1, COLUMNS(SPLIT(E945,"".""))-1)), E945&amp;"".""&amp;D946)),E945)"),"/.bmlllrl.ngmqbc")</f>
        <v>/.bmlllrl.ngmqbc</v>
      </c>
      <c r="F946" s="9">
        <f t="shared" si="1"/>
        <v>0</v>
      </c>
      <c r="H946" s="9"/>
      <c r="I946" s="10"/>
      <c r="J946" s="10"/>
    </row>
    <row r="947">
      <c r="A947" s="7" t="s">
        <v>546</v>
      </c>
      <c r="B947" s="8">
        <f>IFERROR(__xludf.DUMMYFUNCTION("SPLIT(A947,"" "")"),301804.0)</f>
        <v>301804</v>
      </c>
      <c r="C947" s="8" t="str">
        <f>IFERROR(__xludf.DUMMYFUNCTION("""COMPUTED_VALUE"""),"vqqcvgts.vrc")</f>
        <v>vqqcvgts.vrc</v>
      </c>
      <c r="D947" s="9"/>
      <c r="E947" s="9" t="str">
        <f>IFERROR(__xludf.DUMMYFUNCTION("IF(C947=""cd"",IF(D947=""/"",""/"",IF(D947="".."",JOIN(""."", ARRAY_CONSTRAIN(SPLIT(E946,"".""), 1, COLUMNS(SPLIT(E946,"".""))-1)), E946&amp;"".""&amp;D947)),E946)"),"/.bmlllrl.ngmqbc")</f>
        <v>/.bmlllrl.ngmqbc</v>
      </c>
      <c r="F947" s="9">
        <f t="shared" si="1"/>
        <v>301804</v>
      </c>
      <c r="H947" s="9"/>
      <c r="I947" s="10"/>
      <c r="J947" s="10"/>
    </row>
    <row r="948">
      <c r="A948" s="7" t="s">
        <v>547</v>
      </c>
      <c r="B948" s="8" t="str">
        <f>IFERROR(__xludf.DUMMYFUNCTION("SPLIT(A948,"" "")"),"$")</f>
        <v>$</v>
      </c>
      <c r="C948" s="8" t="str">
        <f>IFERROR(__xludf.DUMMYFUNCTION("""COMPUTED_VALUE"""),"cd")</f>
        <v>cd</v>
      </c>
      <c r="D948" s="9" t="str">
        <f>IFERROR(__xludf.DUMMYFUNCTION("""COMPUTED_VALUE"""),"rgcrvvgj")</f>
        <v>rgcrvvgj</v>
      </c>
      <c r="E948" s="9" t="str">
        <f>IFERROR(__xludf.DUMMYFUNCTION("IF(C948=""cd"",IF(D948=""/"",""/"",IF(D948="".."",JOIN(""."", ARRAY_CONSTRAIN(SPLIT(E947,"".""), 1, COLUMNS(SPLIT(E947,"".""))-1)), E947&amp;"".""&amp;D948)),E947)"),"/.bmlllrl.ngmqbc.rgcrvvgj")</f>
        <v>/.bmlllrl.ngmqbc.rgcrvvgj</v>
      </c>
      <c r="F948" s="9">
        <f t="shared" si="1"/>
        <v>0</v>
      </c>
      <c r="H948" s="9"/>
      <c r="I948" s="10"/>
      <c r="J948" s="10"/>
    </row>
    <row r="949">
      <c r="A949" s="7" t="s">
        <v>9</v>
      </c>
      <c r="B949" s="8" t="str">
        <f>IFERROR(__xludf.DUMMYFUNCTION("SPLIT(A949,"" "")"),"$")</f>
        <v>$</v>
      </c>
      <c r="C949" s="8" t="str">
        <f>IFERROR(__xludf.DUMMYFUNCTION("""COMPUTED_VALUE"""),"ls")</f>
        <v>ls</v>
      </c>
      <c r="D949" s="9"/>
      <c r="E949" s="9" t="str">
        <f>IFERROR(__xludf.DUMMYFUNCTION("IF(C949=""cd"",IF(D949=""/"",""/"",IF(D949="".."",JOIN(""."", ARRAY_CONSTRAIN(SPLIT(E948,"".""), 1, COLUMNS(SPLIT(E948,"".""))-1)), E948&amp;"".""&amp;D949)),E948)"),"/.bmlllrl.ngmqbc.rgcrvvgj")</f>
        <v>/.bmlllrl.ngmqbc.rgcrvvgj</v>
      </c>
      <c r="F949" s="9">
        <f t="shared" si="1"/>
        <v>0</v>
      </c>
      <c r="H949" s="9"/>
      <c r="I949" s="10"/>
      <c r="J949" s="10"/>
    </row>
    <row r="950">
      <c r="A950" s="7" t="s">
        <v>548</v>
      </c>
      <c r="B950" s="8">
        <f>IFERROR(__xludf.DUMMYFUNCTION("SPLIT(A950,"" "")"),219577.0)</f>
        <v>219577</v>
      </c>
      <c r="C950" s="8" t="str">
        <f>IFERROR(__xludf.DUMMYFUNCTION("""COMPUTED_VALUE"""),"jwrlwq")</f>
        <v>jwrlwq</v>
      </c>
      <c r="D950" s="9"/>
      <c r="E950" s="9" t="str">
        <f>IFERROR(__xludf.DUMMYFUNCTION("IF(C950=""cd"",IF(D950=""/"",""/"",IF(D950="".."",JOIN(""."", ARRAY_CONSTRAIN(SPLIT(E949,"".""), 1, COLUMNS(SPLIT(E949,"".""))-1)), E949&amp;"".""&amp;D950)),E949)"),"/.bmlllrl.ngmqbc.rgcrvvgj")</f>
        <v>/.bmlllrl.ngmqbc.rgcrvvgj</v>
      </c>
      <c r="F950" s="9">
        <f t="shared" si="1"/>
        <v>219577</v>
      </c>
      <c r="H950" s="9"/>
      <c r="I950" s="10"/>
      <c r="J950" s="10"/>
    </row>
    <row r="951">
      <c r="A951" s="7" t="s">
        <v>26</v>
      </c>
      <c r="B951" s="8" t="str">
        <f>IFERROR(__xludf.DUMMYFUNCTION("SPLIT(A951,"" "")"),"$")</f>
        <v>$</v>
      </c>
      <c r="C951" s="8" t="str">
        <f>IFERROR(__xludf.DUMMYFUNCTION("""COMPUTED_VALUE"""),"cd")</f>
        <v>cd</v>
      </c>
      <c r="D951" s="9" t="str">
        <f>IFERROR(__xludf.DUMMYFUNCTION("""COMPUTED_VALUE"""),"..")</f>
        <v>..</v>
      </c>
      <c r="E951" s="9" t="str">
        <f>IFERROR(__xludf.DUMMYFUNCTION("IF(C951=""cd"",IF(D951=""/"",""/"",IF(D951="".."",JOIN(""."", ARRAY_CONSTRAIN(SPLIT(E950,"".""), 1, COLUMNS(SPLIT(E950,"".""))-1)), E950&amp;"".""&amp;D951)),E950)"),"/.bmlllrl.ngmqbc")</f>
        <v>/.bmlllrl.ngmqbc</v>
      </c>
      <c r="F951" s="9">
        <f t="shared" si="1"/>
        <v>0</v>
      </c>
      <c r="H951" s="9"/>
      <c r="I951" s="10"/>
      <c r="J951" s="10"/>
    </row>
    <row r="952">
      <c r="A952" s="7" t="s">
        <v>26</v>
      </c>
      <c r="B952" s="8" t="str">
        <f>IFERROR(__xludf.DUMMYFUNCTION("SPLIT(A952,"" "")"),"$")</f>
        <v>$</v>
      </c>
      <c r="C952" s="8" t="str">
        <f>IFERROR(__xludf.DUMMYFUNCTION("""COMPUTED_VALUE"""),"cd")</f>
        <v>cd</v>
      </c>
      <c r="D952" s="9" t="str">
        <f>IFERROR(__xludf.DUMMYFUNCTION("""COMPUTED_VALUE"""),"..")</f>
        <v>..</v>
      </c>
      <c r="E952" s="9" t="str">
        <f>IFERROR(__xludf.DUMMYFUNCTION("IF(C952=""cd"",IF(D952=""/"",""/"",IF(D952="".."",JOIN(""."", ARRAY_CONSTRAIN(SPLIT(E951,"".""), 1, COLUMNS(SPLIT(E951,"".""))-1)), E951&amp;"".""&amp;D952)),E951)"),"/.bmlllrl")</f>
        <v>/.bmlllrl</v>
      </c>
      <c r="F952" s="9">
        <f t="shared" si="1"/>
        <v>0</v>
      </c>
      <c r="H952" s="9"/>
      <c r="I952" s="10"/>
      <c r="J952" s="10"/>
    </row>
    <row r="953">
      <c r="A953" s="7" t="s">
        <v>136</v>
      </c>
      <c r="B953" s="8" t="str">
        <f>IFERROR(__xludf.DUMMYFUNCTION("SPLIT(A953,"" "")"),"$")</f>
        <v>$</v>
      </c>
      <c r="C953" s="8" t="str">
        <f>IFERROR(__xludf.DUMMYFUNCTION("""COMPUTED_VALUE"""),"cd")</f>
        <v>cd</v>
      </c>
      <c r="D953" s="9" t="str">
        <f>IFERROR(__xludf.DUMMYFUNCTION("""COMPUTED_VALUE"""),"rdzsz")</f>
        <v>rdzsz</v>
      </c>
      <c r="E953" s="9" t="str">
        <f>IFERROR(__xludf.DUMMYFUNCTION("IF(C953=""cd"",IF(D953=""/"",""/"",IF(D953="".."",JOIN(""."", ARRAY_CONSTRAIN(SPLIT(E952,"".""), 1, COLUMNS(SPLIT(E952,"".""))-1)), E952&amp;"".""&amp;D953)),E952)"),"/.bmlllrl.rdzsz")</f>
        <v>/.bmlllrl.rdzsz</v>
      </c>
      <c r="F953" s="9">
        <f t="shared" si="1"/>
        <v>0</v>
      </c>
      <c r="H953" s="9"/>
      <c r="I953" s="10"/>
      <c r="J953" s="10"/>
    </row>
    <row r="954">
      <c r="A954" s="7" t="s">
        <v>9</v>
      </c>
      <c r="B954" s="8" t="str">
        <f>IFERROR(__xludf.DUMMYFUNCTION("SPLIT(A954,"" "")"),"$")</f>
        <v>$</v>
      </c>
      <c r="C954" s="8" t="str">
        <f>IFERROR(__xludf.DUMMYFUNCTION("""COMPUTED_VALUE"""),"ls")</f>
        <v>ls</v>
      </c>
      <c r="D954" s="9"/>
      <c r="E954" s="9" t="str">
        <f>IFERROR(__xludf.DUMMYFUNCTION("IF(C954=""cd"",IF(D954=""/"",""/"",IF(D954="".."",JOIN(""."", ARRAY_CONSTRAIN(SPLIT(E953,"".""), 1, COLUMNS(SPLIT(E953,"".""))-1)), E953&amp;"".""&amp;D954)),E953)"),"/.bmlllrl.rdzsz")</f>
        <v>/.bmlllrl.rdzsz</v>
      </c>
      <c r="F954" s="9">
        <f t="shared" si="1"/>
        <v>0</v>
      </c>
      <c r="H954" s="9"/>
      <c r="I954" s="10"/>
      <c r="J954" s="10"/>
    </row>
    <row r="955">
      <c r="A955" s="7" t="s">
        <v>549</v>
      </c>
      <c r="B955" s="8">
        <f>IFERROR(__xludf.DUMMYFUNCTION("SPLIT(A955,"" "")"),290477.0)</f>
        <v>290477</v>
      </c>
      <c r="C955" s="8" t="str">
        <f>IFERROR(__xludf.DUMMYFUNCTION("""COMPUTED_VALUE"""),"nwqgchw.rng")</f>
        <v>nwqgchw.rng</v>
      </c>
      <c r="D955" s="9"/>
      <c r="E955" s="9" t="str">
        <f>IFERROR(__xludf.DUMMYFUNCTION("IF(C955=""cd"",IF(D955=""/"",""/"",IF(D955="".."",JOIN(""."", ARRAY_CONSTRAIN(SPLIT(E954,"".""), 1, COLUMNS(SPLIT(E954,"".""))-1)), E954&amp;"".""&amp;D955)),E954)"),"/.bmlllrl.rdzsz")</f>
        <v>/.bmlllrl.rdzsz</v>
      </c>
      <c r="F955" s="9">
        <f t="shared" si="1"/>
        <v>290477</v>
      </c>
      <c r="H955" s="9"/>
      <c r="I955" s="10"/>
      <c r="J955" s="10"/>
    </row>
    <row r="956">
      <c r="A956" s="7" t="s">
        <v>26</v>
      </c>
      <c r="B956" s="8" t="str">
        <f>IFERROR(__xludf.DUMMYFUNCTION("SPLIT(A956,"" "")"),"$")</f>
        <v>$</v>
      </c>
      <c r="C956" s="8" t="str">
        <f>IFERROR(__xludf.DUMMYFUNCTION("""COMPUTED_VALUE"""),"cd")</f>
        <v>cd</v>
      </c>
      <c r="D956" s="9" t="str">
        <f>IFERROR(__xludf.DUMMYFUNCTION("""COMPUTED_VALUE"""),"..")</f>
        <v>..</v>
      </c>
      <c r="E956" s="9" t="str">
        <f>IFERROR(__xludf.DUMMYFUNCTION("IF(C956=""cd"",IF(D956=""/"",""/"",IF(D956="".."",JOIN(""."", ARRAY_CONSTRAIN(SPLIT(E955,"".""), 1, COLUMNS(SPLIT(E955,"".""))-1)), E955&amp;"".""&amp;D956)),E955)"),"/.bmlllrl")</f>
        <v>/.bmlllrl</v>
      </c>
      <c r="F956" s="9">
        <f t="shared" si="1"/>
        <v>0</v>
      </c>
      <c r="H956" s="9"/>
      <c r="I956" s="10"/>
      <c r="J956" s="10"/>
    </row>
    <row r="957">
      <c r="A957" s="7" t="s">
        <v>26</v>
      </c>
      <c r="B957" s="8" t="str">
        <f>IFERROR(__xludf.DUMMYFUNCTION("SPLIT(A957,"" "")"),"$")</f>
        <v>$</v>
      </c>
      <c r="C957" s="8" t="str">
        <f>IFERROR(__xludf.DUMMYFUNCTION("""COMPUTED_VALUE"""),"cd")</f>
        <v>cd</v>
      </c>
      <c r="D957" s="9" t="str">
        <f>IFERROR(__xludf.DUMMYFUNCTION("""COMPUTED_VALUE"""),"..")</f>
        <v>..</v>
      </c>
      <c r="E957" s="9" t="str">
        <f>IFERROR(__xludf.DUMMYFUNCTION("IF(C957=""cd"",IF(D957=""/"",""/"",IF(D957="".."",JOIN(""."", ARRAY_CONSTRAIN(SPLIT(E956,"".""), 1, COLUMNS(SPLIT(E956,"".""))-1)), E956&amp;"".""&amp;D957)),E956)"),"/")</f>
        <v>/</v>
      </c>
      <c r="F957" s="9">
        <f t="shared" si="1"/>
        <v>0</v>
      </c>
      <c r="H957" s="9"/>
      <c r="I957" s="10"/>
      <c r="J957" s="10"/>
    </row>
    <row r="958">
      <c r="A958" s="7" t="s">
        <v>550</v>
      </c>
      <c r="B958" s="8" t="str">
        <f>IFERROR(__xludf.DUMMYFUNCTION("SPLIT(A958,"" "")"),"$")</f>
        <v>$</v>
      </c>
      <c r="C958" s="8" t="str">
        <f>IFERROR(__xludf.DUMMYFUNCTION("""COMPUTED_VALUE"""),"cd")</f>
        <v>cd</v>
      </c>
      <c r="D958" s="9" t="str">
        <f>IFERROR(__xludf.DUMMYFUNCTION("""COMPUTED_VALUE"""),"dhm")</f>
        <v>dhm</v>
      </c>
      <c r="E958" s="9" t="str">
        <f>IFERROR(__xludf.DUMMYFUNCTION("IF(C958=""cd"",IF(D958=""/"",""/"",IF(D958="".."",JOIN(""."", ARRAY_CONSTRAIN(SPLIT(E957,"".""), 1, COLUMNS(SPLIT(E957,"".""))-1)), E957&amp;"".""&amp;D958)),E957)"),"/.dhm")</f>
        <v>/.dhm</v>
      </c>
      <c r="F958" s="9">
        <f t="shared" si="1"/>
        <v>0</v>
      </c>
      <c r="H958" s="9"/>
      <c r="I958" s="10"/>
      <c r="J958" s="10"/>
    </row>
    <row r="959">
      <c r="A959" s="7" t="s">
        <v>9</v>
      </c>
      <c r="B959" s="8" t="str">
        <f>IFERROR(__xludf.DUMMYFUNCTION("SPLIT(A959,"" "")"),"$")</f>
        <v>$</v>
      </c>
      <c r="C959" s="8" t="str">
        <f>IFERROR(__xludf.DUMMYFUNCTION("""COMPUTED_VALUE"""),"ls")</f>
        <v>ls</v>
      </c>
      <c r="D959" s="9"/>
      <c r="E959" s="9" t="str">
        <f>IFERROR(__xludf.DUMMYFUNCTION("IF(C959=""cd"",IF(D959=""/"",""/"",IF(D959="".."",JOIN(""."", ARRAY_CONSTRAIN(SPLIT(E958,"".""), 1, COLUMNS(SPLIT(E958,"".""))-1)), E958&amp;"".""&amp;D959)),E958)"),"/.dhm")</f>
        <v>/.dhm</v>
      </c>
      <c r="F959" s="9">
        <f t="shared" si="1"/>
        <v>0</v>
      </c>
      <c r="H959" s="9"/>
      <c r="I959" s="10"/>
      <c r="J959" s="10"/>
    </row>
    <row r="960">
      <c r="A960" s="7" t="s">
        <v>551</v>
      </c>
      <c r="B960" s="8">
        <f>IFERROR(__xludf.DUMMYFUNCTION("SPLIT(A960,"" "")"),127736.0)</f>
        <v>127736</v>
      </c>
      <c r="C960" s="8" t="str">
        <f>IFERROR(__xludf.DUMMYFUNCTION("""COMPUTED_VALUE"""),"npznvgqn.bdd")</f>
        <v>npznvgqn.bdd</v>
      </c>
      <c r="D960" s="9"/>
      <c r="E960" s="9" t="str">
        <f>IFERROR(__xludf.DUMMYFUNCTION("IF(C960=""cd"",IF(D960=""/"",""/"",IF(D960="".."",JOIN(""."", ARRAY_CONSTRAIN(SPLIT(E959,"".""), 1, COLUMNS(SPLIT(E959,"".""))-1)), E959&amp;"".""&amp;D960)),E959)"),"/.dhm")</f>
        <v>/.dhm</v>
      </c>
      <c r="F960" s="9">
        <f t="shared" si="1"/>
        <v>127736</v>
      </c>
      <c r="H960" s="9"/>
      <c r="I960" s="10"/>
      <c r="J960" s="10"/>
    </row>
    <row r="961">
      <c r="A961" s="7" t="s">
        <v>552</v>
      </c>
      <c r="B961" s="8">
        <f>IFERROR(__xludf.DUMMYFUNCTION("SPLIT(A961,"" "")"),59221.0)</f>
        <v>59221</v>
      </c>
      <c r="C961" s="8" t="str">
        <f>IFERROR(__xludf.DUMMYFUNCTION("""COMPUTED_VALUE"""),"smmlzfj.lhh")</f>
        <v>smmlzfj.lhh</v>
      </c>
      <c r="D961" s="9"/>
      <c r="E961" s="9" t="str">
        <f>IFERROR(__xludf.DUMMYFUNCTION("IF(C961=""cd"",IF(D961=""/"",""/"",IF(D961="".."",JOIN(""."", ARRAY_CONSTRAIN(SPLIT(E960,"".""), 1, COLUMNS(SPLIT(E960,"".""))-1)), E960&amp;"".""&amp;D961)),E960)"),"/.dhm")</f>
        <v>/.dhm</v>
      </c>
      <c r="F961" s="9">
        <f t="shared" si="1"/>
        <v>59221</v>
      </c>
      <c r="H961" s="9"/>
      <c r="I961" s="10"/>
      <c r="J961" s="10"/>
    </row>
    <row r="962">
      <c r="A962" s="7" t="s">
        <v>553</v>
      </c>
      <c r="B962" s="8">
        <f>IFERROR(__xludf.DUMMYFUNCTION("SPLIT(A962,"" "")"),22345.0)</f>
        <v>22345</v>
      </c>
      <c r="C962" s="8" t="str">
        <f>IFERROR(__xludf.DUMMYFUNCTION("""COMPUTED_VALUE"""),"zhfpvppf.gtn")</f>
        <v>zhfpvppf.gtn</v>
      </c>
      <c r="D962" s="9"/>
      <c r="E962" s="9" t="str">
        <f>IFERROR(__xludf.DUMMYFUNCTION("IF(C962=""cd"",IF(D962=""/"",""/"",IF(D962="".."",JOIN(""."", ARRAY_CONSTRAIN(SPLIT(E961,"".""), 1, COLUMNS(SPLIT(E961,"".""))-1)), E961&amp;"".""&amp;D962)),E961)"),"/.dhm")</f>
        <v>/.dhm</v>
      </c>
      <c r="F962" s="9">
        <f t="shared" si="1"/>
        <v>22345</v>
      </c>
      <c r="H962" s="9"/>
      <c r="I962" s="10"/>
      <c r="J962" s="10"/>
    </row>
    <row r="963">
      <c r="A963" s="7" t="s">
        <v>26</v>
      </c>
      <c r="B963" s="8" t="str">
        <f>IFERROR(__xludf.DUMMYFUNCTION("SPLIT(A963,"" "")"),"$")</f>
        <v>$</v>
      </c>
      <c r="C963" s="8" t="str">
        <f>IFERROR(__xludf.DUMMYFUNCTION("""COMPUTED_VALUE"""),"cd")</f>
        <v>cd</v>
      </c>
      <c r="D963" s="9" t="str">
        <f>IFERROR(__xludf.DUMMYFUNCTION("""COMPUTED_VALUE"""),"..")</f>
        <v>..</v>
      </c>
      <c r="E963" s="9" t="str">
        <f>IFERROR(__xludf.DUMMYFUNCTION("IF(C963=""cd"",IF(D963=""/"",""/"",IF(D963="".."",JOIN(""."", ARRAY_CONSTRAIN(SPLIT(E962,"".""), 1, COLUMNS(SPLIT(E962,"".""))-1)), E962&amp;"".""&amp;D963)),E962)"),"/")</f>
        <v>/</v>
      </c>
      <c r="F963" s="9">
        <f t="shared" si="1"/>
        <v>0</v>
      </c>
      <c r="H963" s="9"/>
      <c r="I963" s="10"/>
      <c r="J963" s="10"/>
    </row>
    <row r="964">
      <c r="A964" s="7" t="s">
        <v>554</v>
      </c>
      <c r="B964" s="8" t="str">
        <f>IFERROR(__xludf.DUMMYFUNCTION("SPLIT(A964,"" "")"),"$")</f>
        <v>$</v>
      </c>
      <c r="C964" s="8" t="str">
        <f>IFERROR(__xludf.DUMMYFUNCTION("""COMPUTED_VALUE"""),"cd")</f>
        <v>cd</v>
      </c>
      <c r="D964" s="9" t="str">
        <f>IFERROR(__xludf.DUMMYFUNCTION("""COMPUTED_VALUE"""),"mnp")</f>
        <v>mnp</v>
      </c>
      <c r="E964" s="9" t="str">
        <f>IFERROR(__xludf.DUMMYFUNCTION("IF(C964=""cd"",IF(D964=""/"",""/"",IF(D964="".."",JOIN(""."", ARRAY_CONSTRAIN(SPLIT(E963,"".""), 1, COLUMNS(SPLIT(E963,"".""))-1)), E963&amp;"".""&amp;D964)),E963)"),"/.mnp")</f>
        <v>/.mnp</v>
      </c>
      <c r="F964" s="9">
        <f t="shared" si="1"/>
        <v>0</v>
      </c>
      <c r="H964" s="9"/>
      <c r="I964" s="10"/>
      <c r="J964" s="10"/>
    </row>
    <row r="965">
      <c r="A965" s="7" t="s">
        <v>9</v>
      </c>
      <c r="B965" s="8" t="str">
        <f>IFERROR(__xludf.DUMMYFUNCTION("SPLIT(A965,"" "")"),"$")</f>
        <v>$</v>
      </c>
      <c r="C965" s="8" t="str">
        <f>IFERROR(__xludf.DUMMYFUNCTION("""COMPUTED_VALUE"""),"ls")</f>
        <v>ls</v>
      </c>
      <c r="D965" s="9"/>
      <c r="E965" s="9" t="str">
        <f>IFERROR(__xludf.DUMMYFUNCTION("IF(C965=""cd"",IF(D965=""/"",""/"",IF(D965="".."",JOIN(""."", ARRAY_CONSTRAIN(SPLIT(E964,"".""), 1, COLUMNS(SPLIT(E964,"".""))-1)), E964&amp;"".""&amp;D965)),E964)"),"/.mnp")</f>
        <v>/.mnp</v>
      </c>
      <c r="F965" s="9">
        <f t="shared" si="1"/>
        <v>0</v>
      </c>
      <c r="H965" s="9"/>
      <c r="I965" s="10"/>
      <c r="J965" s="10"/>
    </row>
    <row r="966">
      <c r="A966" s="7" t="s">
        <v>555</v>
      </c>
      <c r="B966" s="8" t="str">
        <f>IFERROR(__xludf.DUMMYFUNCTION("SPLIT(A966,"" "")"),"dir")</f>
        <v>dir</v>
      </c>
      <c r="C966" s="8" t="str">
        <f>IFERROR(__xludf.DUMMYFUNCTION("""COMPUTED_VALUE"""),"gdntwv")</f>
        <v>gdntwv</v>
      </c>
      <c r="D966" s="9"/>
      <c r="E966" s="9" t="str">
        <f>IFERROR(__xludf.DUMMYFUNCTION("IF(C966=""cd"",IF(D966=""/"",""/"",IF(D966="".."",JOIN(""."", ARRAY_CONSTRAIN(SPLIT(E965,"".""), 1, COLUMNS(SPLIT(E965,"".""))-1)), E965&amp;"".""&amp;D966)),E965)"),"/.mnp")</f>
        <v>/.mnp</v>
      </c>
      <c r="F966" s="9">
        <f t="shared" si="1"/>
        <v>0</v>
      </c>
      <c r="H966" s="9"/>
      <c r="I966" s="10"/>
      <c r="J966" s="10"/>
    </row>
    <row r="967">
      <c r="A967" s="7" t="s">
        <v>556</v>
      </c>
      <c r="B967" s="8" t="str">
        <f>IFERROR(__xludf.DUMMYFUNCTION("SPLIT(A967,"" "")"),"dir")</f>
        <v>dir</v>
      </c>
      <c r="C967" s="8" t="str">
        <f>IFERROR(__xludf.DUMMYFUNCTION("""COMPUTED_VALUE"""),"qlsfmcqp")</f>
        <v>qlsfmcqp</v>
      </c>
      <c r="D967" s="9"/>
      <c r="E967" s="9" t="str">
        <f>IFERROR(__xludf.DUMMYFUNCTION("IF(C967=""cd"",IF(D967=""/"",""/"",IF(D967="".."",JOIN(""."", ARRAY_CONSTRAIN(SPLIT(E966,"".""), 1, COLUMNS(SPLIT(E966,"".""))-1)), E966&amp;"".""&amp;D967)),E966)"),"/.mnp")</f>
        <v>/.mnp</v>
      </c>
      <c r="F967" s="9">
        <f t="shared" si="1"/>
        <v>0</v>
      </c>
      <c r="H967" s="9"/>
      <c r="I967" s="10"/>
      <c r="J967" s="10"/>
    </row>
    <row r="968">
      <c r="A968" s="7" t="s">
        <v>557</v>
      </c>
      <c r="B968" s="8" t="str">
        <f>IFERROR(__xludf.DUMMYFUNCTION("SPLIT(A968,"" "")"),"dir")</f>
        <v>dir</v>
      </c>
      <c r="C968" s="8" t="str">
        <f>IFERROR(__xludf.DUMMYFUNCTION("""COMPUTED_VALUE"""),"schlsbb")</f>
        <v>schlsbb</v>
      </c>
      <c r="D968" s="9"/>
      <c r="E968" s="9" t="str">
        <f>IFERROR(__xludf.DUMMYFUNCTION("IF(C968=""cd"",IF(D968=""/"",""/"",IF(D968="".."",JOIN(""."", ARRAY_CONSTRAIN(SPLIT(E967,"".""), 1, COLUMNS(SPLIT(E967,"".""))-1)), E967&amp;"".""&amp;D968)),E967)"),"/.mnp")</f>
        <v>/.mnp</v>
      </c>
      <c r="F968" s="9">
        <f t="shared" si="1"/>
        <v>0</v>
      </c>
      <c r="H968" s="9"/>
      <c r="I968" s="10"/>
      <c r="J968" s="10"/>
    </row>
    <row r="969">
      <c r="A969" s="7" t="s">
        <v>558</v>
      </c>
      <c r="B969" s="8" t="str">
        <f>IFERROR(__xludf.DUMMYFUNCTION("SPLIT(A969,"" "")"),"$")</f>
        <v>$</v>
      </c>
      <c r="C969" s="8" t="str">
        <f>IFERROR(__xludf.DUMMYFUNCTION("""COMPUTED_VALUE"""),"cd")</f>
        <v>cd</v>
      </c>
      <c r="D969" s="9" t="str">
        <f>IFERROR(__xludf.DUMMYFUNCTION("""COMPUTED_VALUE"""),"gdntwv")</f>
        <v>gdntwv</v>
      </c>
      <c r="E969" s="9" t="str">
        <f>IFERROR(__xludf.DUMMYFUNCTION("IF(C969=""cd"",IF(D969=""/"",""/"",IF(D969="".."",JOIN(""."", ARRAY_CONSTRAIN(SPLIT(E968,"".""), 1, COLUMNS(SPLIT(E968,"".""))-1)), E968&amp;"".""&amp;D969)),E968)"),"/.mnp.gdntwv")</f>
        <v>/.mnp.gdntwv</v>
      </c>
      <c r="F969" s="9">
        <f t="shared" si="1"/>
        <v>0</v>
      </c>
      <c r="H969" s="9"/>
      <c r="I969" s="10"/>
      <c r="J969" s="10"/>
    </row>
    <row r="970">
      <c r="A970" s="7" t="s">
        <v>9</v>
      </c>
      <c r="B970" s="8" t="str">
        <f>IFERROR(__xludf.DUMMYFUNCTION("SPLIT(A970,"" "")"),"$")</f>
        <v>$</v>
      </c>
      <c r="C970" s="8" t="str">
        <f>IFERROR(__xludf.DUMMYFUNCTION("""COMPUTED_VALUE"""),"ls")</f>
        <v>ls</v>
      </c>
      <c r="D970" s="9"/>
      <c r="E970" s="9" t="str">
        <f>IFERROR(__xludf.DUMMYFUNCTION("IF(C970=""cd"",IF(D970=""/"",""/"",IF(D970="".."",JOIN(""."", ARRAY_CONSTRAIN(SPLIT(E969,"".""), 1, COLUMNS(SPLIT(E969,"".""))-1)), E969&amp;"".""&amp;D970)),E969)"),"/.mnp.gdntwv")</f>
        <v>/.mnp.gdntwv</v>
      </c>
      <c r="F970" s="9">
        <f t="shared" si="1"/>
        <v>0</v>
      </c>
      <c r="H970" s="9"/>
      <c r="I970" s="10"/>
      <c r="J970" s="10"/>
    </row>
    <row r="971">
      <c r="A971" s="7" t="s">
        <v>559</v>
      </c>
      <c r="B971" s="8">
        <f>IFERROR(__xludf.DUMMYFUNCTION("SPLIT(A971,"" "")"),133571.0)</f>
        <v>133571</v>
      </c>
      <c r="C971" s="8" t="str">
        <f>IFERROR(__xludf.DUMMYFUNCTION("""COMPUTED_VALUE"""),"btmz")</f>
        <v>btmz</v>
      </c>
      <c r="D971" s="9"/>
      <c r="E971" s="9" t="str">
        <f>IFERROR(__xludf.DUMMYFUNCTION("IF(C971=""cd"",IF(D971=""/"",""/"",IF(D971="".."",JOIN(""."", ARRAY_CONSTRAIN(SPLIT(E970,"".""), 1, COLUMNS(SPLIT(E970,"".""))-1)), E970&amp;"".""&amp;D971)),E970)"),"/.mnp.gdntwv")</f>
        <v>/.mnp.gdntwv</v>
      </c>
      <c r="F971" s="9">
        <f t="shared" si="1"/>
        <v>133571</v>
      </c>
      <c r="H971" s="9"/>
      <c r="I971" s="10"/>
      <c r="J971" s="10"/>
    </row>
    <row r="972">
      <c r="A972" s="7" t="s">
        <v>26</v>
      </c>
      <c r="B972" s="8" t="str">
        <f>IFERROR(__xludf.DUMMYFUNCTION("SPLIT(A972,"" "")"),"$")</f>
        <v>$</v>
      </c>
      <c r="C972" s="8" t="str">
        <f>IFERROR(__xludf.DUMMYFUNCTION("""COMPUTED_VALUE"""),"cd")</f>
        <v>cd</v>
      </c>
      <c r="D972" s="9" t="str">
        <f>IFERROR(__xludf.DUMMYFUNCTION("""COMPUTED_VALUE"""),"..")</f>
        <v>..</v>
      </c>
      <c r="E972" s="9" t="str">
        <f>IFERROR(__xludf.DUMMYFUNCTION("IF(C972=""cd"",IF(D972=""/"",""/"",IF(D972="".."",JOIN(""."", ARRAY_CONSTRAIN(SPLIT(E971,"".""), 1, COLUMNS(SPLIT(E971,"".""))-1)), E971&amp;"".""&amp;D972)),E971)"),"/.mnp")</f>
        <v>/.mnp</v>
      </c>
      <c r="F972" s="9">
        <f t="shared" si="1"/>
        <v>0</v>
      </c>
      <c r="H972" s="9"/>
      <c r="I972" s="10"/>
      <c r="J972" s="10"/>
    </row>
    <row r="973">
      <c r="A973" s="7" t="s">
        <v>560</v>
      </c>
      <c r="B973" s="8" t="str">
        <f>IFERROR(__xludf.DUMMYFUNCTION("SPLIT(A973,"" "")"),"$")</f>
        <v>$</v>
      </c>
      <c r="C973" s="8" t="str">
        <f>IFERROR(__xludf.DUMMYFUNCTION("""COMPUTED_VALUE"""),"cd")</f>
        <v>cd</v>
      </c>
      <c r="D973" s="9" t="str">
        <f>IFERROR(__xludf.DUMMYFUNCTION("""COMPUTED_VALUE"""),"qlsfmcqp")</f>
        <v>qlsfmcqp</v>
      </c>
      <c r="E973" s="9" t="str">
        <f>IFERROR(__xludf.DUMMYFUNCTION("IF(C973=""cd"",IF(D973=""/"",""/"",IF(D973="".."",JOIN(""."", ARRAY_CONSTRAIN(SPLIT(E972,"".""), 1, COLUMNS(SPLIT(E972,"".""))-1)), E972&amp;"".""&amp;D973)),E972)"),"/.mnp.qlsfmcqp")</f>
        <v>/.mnp.qlsfmcqp</v>
      </c>
      <c r="F973" s="9">
        <f t="shared" si="1"/>
        <v>0</v>
      </c>
      <c r="H973" s="9"/>
      <c r="I973" s="10"/>
      <c r="J973" s="10"/>
    </row>
    <row r="974">
      <c r="A974" s="7" t="s">
        <v>9</v>
      </c>
      <c r="B974" s="8" t="str">
        <f>IFERROR(__xludf.DUMMYFUNCTION("SPLIT(A974,"" "")"),"$")</f>
        <v>$</v>
      </c>
      <c r="C974" s="8" t="str">
        <f>IFERROR(__xludf.DUMMYFUNCTION("""COMPUTED_VALUE"""),"ls")</f>
        <v>ls</v>
      </c>
      <c r="D974" s="9"/>
      <c r="E974" s="9" t="str">
        <f>IFERROR(__xludf.DUMMYFUNCTION("IF(C974=""cd"",IF(D974=""/"",""/"",IF(D974="".."",JOIN(""."", ARRAY_CONSTRAIN(SPLIT(E973,"".""), 1, COLUMNS(SPLIT(E973,"".""))-1)), E973&amp;"".""&amp;D974)),E973)"),"/.mnp.qlsfmcqp")</f>
        <v>/.mnp.qlsfmcqp</v>
      </c>
      <c r="F974" s="9">
        <f t="shared" si="1"/>
        <v>0</v>
      </c>
      <c r="H974" s="9"/>
      <c r="I974" s="10"/>
      <c r="J974" s="10"/>
    </row>
    <row r="975">
      <c r="A975" s="7" t="s">
        <v>561</v>
      </c>
      <c r="B975" s="8">
        <f>IFERROR(__xludf.DUMMYFUNCTION("SPLIT(A975,"" "")"),244176.0)</f>
        <v>244176</v>
      </c>
      <c r="C975" s="8" t="str">
        <f>IFERROR(__xludf.DUMMYFUNCTION("""COMPUTED_VALUE"""),"bffzdczp.gqf")</f>
        <v>bffzdczp.gqf</v>
      </c>
      <c r="D975" s="9"/>
      <c r="E975" s="9" t="str">
        <f>IFERROR(__xludf.DUMMYFUNCTION("IF(C975=""cd"",IF(D975=""/"",""/"",IF(D975="".."",JOIN(""."", ARRAY_CONSTRAIN(SPLIT(E974,"".""), 1, COLUMNS(SPLIT(E974,"".""))-1)), E974&amp;"".""&amp;D975)),E974)"),"/.mnp.qlsfmcqp")</f>
        <v>/.mnp.qlsfmcqp</v>
      </c>
      <c r="F975" s="9">
        <f t="shared" si="1"/>
        <v>244176</v>
      </c>
      <c r="H975" s="9"/>
      <c r="I975" s="10"/>
      <c r="J975" s="10"/>
    </row>
    <row r="976">
      <c r="A976" s="7" t="s">
        <v>562</v>
      </c>
      <c r="B976" s="8">
        <f>IFERROR(__xludf.DUMMYFUNCTION("SPLIT(A976,"" "")"),12060.0)</f>
        <v>12060</v>
      </c>
      <c r="C976" s="8" t="str">
        <f>IFERROR(__xludf.DUMMYFUNCTION("""COMPUTED_VALUE"""),"cqlvm.wdd")</f>
        <v>cqlvm.wdd</v>
      </c>
      <c r="D976" s="9"/>
      <c r="E976" s="9" t="str">
        <f>IFERROR(__xludf.DUMMYFUNCTION("IF(C976=""cd"",IF(D976=""/"",""/"",IF(D976="".."",JOIN(""."", ARRAY_CONSTRAIN(SPLIT(E975,"".""), 1, COLUMNS(SPLIT(E975,"".""))-1)), E975&amp;"".""&amp;D976)),E975)"),"/.mnp.qlsfmcqp")</f>
        <v>/.mnp.qlsfmcqp</v>
      </c>
      <c r="F976" s="9">
        <f t="shared" si="1"/>
        <v>12060</v>
      </c>
      <c r="H976" s="9"/>
      <c r="I976" s="10"/>
      <c r="J976" s="10"/>
    </row>
    <row r="977">
      <c r="A977" s="7" t="s">
        <v>563</v>
      </c>
      <c r="B977" s="8" t="str">
        <f>IFERROR(__xludf.DUMMYFUNCTION("SPLIT(A977,"" "")"),"dir")</f>
        <v>dir</v>
      </c>
      <c r="C977" s="8" t="str">
        <f>IFERROR(__xludf.DUMMYFUNCTION("""COMPUTED_VALUE"""),"jnl")</f>
        <v>jnl</v>
      </c>
      <c r="D977" s="9"/>
      <c r="E977" s="9" t="str">
        <f>IFERROR(__xludf.DUMMYFUNCTION("IF(C977=""cd"",IF(D977=""/"",""/"",IF(D977="".."",JOIN(""."", ARRAY_CONSTRAIN(SPLIT(E976,"".""), 1, COLUMNS(SPLIT(E976,"".""))-1)), E976&amp;"".""&amp;D977)),E976)"),"/.mnp.qlsfmcqp")</f>
        <v>/.mnp.qlsfmcqp</v>
      </c>
      <c r="F977" s="9">
        <f t="shared" si="1"/>
        <v>0</v>
      </c>
      <c r="H977" s="9"/>
      <c r="I977" s="10"/>
      <c r="J977" s="10"/>
    </row>
    <row r="978">
      <c r="A978" s="7" t="s">
        <v>564</v>
      </c>
      <c r="B978" s="8">
        <f>IFERROR(__xludf.DUMMYFUNCTION("SPLIT(A978,"" "")"),14040.0)</f>
        <v>14040</v>
      </c>
      <c r="C978" s="8" t="str">
        <f>IFERROR(__xludf.DUMMYFUNCTION("""COMPUTED_VALUE"""),"ldczcfl")</f>
        <v>ldczcfl</v>
      </c>
      <c r="D978" s="9"/>
      <c r="E978" s="9" t="str">
        <f>IFERROR(__xludf.DUMMYFUNCTION("IF(C978=""cd"",IF(D978=""/"",""/"",IF(D978="".."",JOIN(""."", ARRAY_CONSTRAIN(SPLIT(E977,"".""), 1, COLUMNS(SPLIT(E977,"".""))-1)), E977&amp;"".""&amp;D978)),E977)"),"/.mnp.qlsfmcqp")</f>
        <v>/.mnp.qlsfmcqp</v>
      </c>
      <c r="F978" s="9">
        <f t="shared" si="1"/>
        <v>14040</v>
      </c>
      <c r="H978" s="9"/>
      <c r="I978" s="10"/>
      <c r="J978" s="10"/>
    </row>
    <row r="979">
      <c r="A979" s="7" t="s">
        <v>14</v>
      </c>
      <c r="B979" s="8" t="str">
        <f>IFERROR(__xludf.DUMMYFUNCTION("SPLIT(A979,"" "")"),"dir")</f>
        <v>dir</v>
      </c>
      <c r="C979" s="8" t="str">
        <f>IFERROR(__xludf.DUMMYFUNCTION("""COMPUTED_VALUE"""),"nwqgchw")</f>
        <v>nwqgchw</v>
      </c>
      <c r="D979" s="9"/>
      <c r="E979" s="9" t="str">
        <f>IFERROR(__xludf.DUMMYFUNCTION("IF(C979=""cd"",IF(D979=""/"",""/"",IF(D979="".."",JOIN(""."", ARRAY_CONSTRAIN(SPLIT(E978,"".""), 1, COLUMNS(SPLIT(E978,"".""))-1)), E978&amp;"".""&amp;D979)),E978)"),"/.mnp.qlsfmcqp")</f>
        <v>/.mnp.qlsfmcqp</v>
      </c>
      <c r="F979" s="9">
        <f t="shared" si="1"/>
        <v>0</v>
      </c>
      <c r="H979" s="9"/>
      <c r="I979" s="10"/>
      <c r="J979" s="10"/>
    </row>
    <row r="980">
      <c r="A980" s="7" t="s">
        <v>565</v>
      </c>
      <c r="B980" s="8">
        <f>IFERROR(__xludf.DUMMYFUNCTION("SPLIT(A980,"" "")"),243637.0)</f>
        <v>243637</v>
      </c>
      <c r="C980" s="8" t="str">
        <f>IFERROR(__xludf.DUMMYFUNCTION("""COMPUTED_VALUE"""),"sphmmcv")</f>
        <v>sphmmcv</v>
      </c>
      <c r="D980" s="9"/>
      <c r="E980" s="9" t="str">
        <f>IFERROR(__xludf.DUMMYFUNCTION("IF(C980=""cd"",IF(D980=""/"",""/"",IF(D980="".."",JOIN(""."", ARRAY_CONSTRAIN(SPLIT(E979,"".""), 1, COLUMNS(SPLIT(E979,"".""))-1)), E979&amp;"".""&amp;D980)),E979)"),"/.mnp.qlsfmcqp")</f>
        <v>/.mnp.qlsfmcqp</v>
      </c>
      <c r="F980" s="9">
        <f t="shared" si="1"/>
        <v>243637</v>
      </c>
      <c r="H980" s="9"/>
      <c r="I980" s="10"/>
      <c r="J980" s="10"/>
    </row>
    <row r="981">
      <c r="A981" s="7" t="s">
        <v>566</v>
      </c>
      <c r="B981" s="8">
        <f>IFERROR(__xludf.DUMMYFUNCTION("SPLIT(A981,"" "")"),290808.0)</f>
        <v>290808</v>
      </c>
      <c r="C981" s="8" t="str">
        <f>IFERROR(__xludf.DUMMYFUNCTION("""COMPUTED_VALUE"""),"wdcsgg.cjt")</f>
        <v>wdcsgg.cjt</v>
      </c>
      <c r="D981" s="9"/>
      <c r="E981" s="9" t="str">
        <f>IFERROR(__xludf.DUMMYFUNCTION("IF(C981=""cd"",IF(D981=""/"",""/"",IF(D981="".."",JOIN(""."", ARRAY_CONSTRAIN(SPLIT(E980,"".""), 1, COLUMNS(SPLIT(E980,"".""))-1)), E980&amp;"".""&amp;D981)),E980)"),"/.mnp.qlsfmcqp")</f>
        <v>/.mnp.qlsfmcqp</v>
      </c>
      <c r="F981" s="9">
        <f t="shared" si="1"/>
        <v>290808</v>
      </c>
      <c r="H981" s="9"/>
      <c r="I981" s="10"/>
      <c r="J981" s="10"/>
    </row>
    <row r="982">
      <c r="A982" s="7" t="s">
        <v>567</v>
      </c>
      <c r="B982" s="8" t="str">
        <f>IFERROR(__xludf.DUMMYFUNCTION("SPLIT(A982,"" "")"),"$")</f>
        <v>$</v>
      </c>
      <c r="C982" s="8" t="str">
        <f>IFERROR(__xludf.DUMMYFUNCTION("""COMPUTED_VALUE"""),"cd")</f>
        <v>cd</v>
      </c>
      <c r="D982" s="9" t="str">
        <f>IFERROR(__xludf.DUMMYFUNCTION("""COMPUTED_VALUE"""),"jnl")</f>
        <v>jnl</v>
      </c>
      <c r="E982" s="9" t="str">
        <f>IFERROR(__xludf.DUMMYFUNCTION("IF(C982=""cd"",IF(D982=""/"",""/"",IF(D982="".."",JOIN(""."", ARRAY_CONSTRAIN(SPLIT(E981,"".""), 1, COLUMNS(SPLIT(E981,"".""))-1)), E981&amp;"".""&amp;D982)),E981)"),"/.mnp.qlsfmcqp.jnl")</f>
        <v>/.mnp.qlsfmcqp.jnl</v>
      </c>
      <c r="F982" s="9">
        <f t="shared" si="1"/>
        <v>0</v>
      </c>
      <c r="H982" s="9"/>
      <c r="I982" s="10"/>
      <c r="J982" s="10"/>
    </row>
    <row r="983">
      <c r="A983" s="7" t="s">
        <v>9</v>
      </c>
      <c r="B983" s="8" t="str">
        <f>IFERROR(__xludf.DUMMYFUNCTION("SPLIT(A983,"" "")"),"$")</f>
        <v>$</v>
      </c>
      <c r="C983" s="8" t="str">
        <f>IFERROR(__xludf.DUMMYFUNCTION("""COMPUTED_VALUE"""),"ls")</f>
        <v>ls</v>
      </c>
      <c r="D983" s="9"/>
      <c r="E983" s="9" t="str">
        <f>IFERROR(__xludf.DUMMYFUNCTION("IF(C983=""cd"",IF(D983=""/"",""/"",IF(D983="".."",JOIN(""."", ARRAY_CONSTRAIN(SPLIT(E982,"".""), 1, COLUMNS(SPLIT(E982,"".""))-1)), E982&amp;"".""&amp;D983)),E982)"),"/.mnp.qlsfmcqp.jnl")</f>
        <v>/.mnp.qlsfmcqp.jnl</v>
      </c>
      <c r="F983" s="9">
        <f t="shared" si="1"/>
        <v>0</v>
      </c>
      <c r="H983" s="9"/>
      <c r="I983" s="10"/>
      <c r="J983" s="10"/>
    </row>
    <row r="984">
      <c r="A984" s="7" t="s">
        <v>568</v>
      </c>
      <c r="B984" s="8">
        <f>IFERROR(__xludf.DUMMYFUNCTION("SPLIT(A984,"" "")"),252674.0)</f>
        <v>252674</v>
      </c>
      <c r="C984" s="8" t="str">
        <f>IFERROR(__xludf.DUMMYFUNCTION("""COMPUTED_VALUE"""),"lcpgtrc.dqm")</f>
        <v>lcpgtrc.dqm</v>
      </c>
      <c r="D984" s="9"/>
      <c r="E984" s="9" t="str">
        <f>IFERROR(__xludf.DUMMYFUNCTION("IF(C984=""cd"",IF(D984=""/"",""/"",IF(D984="".."",JOIN(""."", ARRAY_CONSTRAIN(SPLIT(E983,"".""), 1, COLUMNS(SPLIT(E983,"".""))-1)), E983&amp;"".""&amp;D984)),E983)"),"/.mnp.qlsfmcqp.jnl")</f>
        <v>/.mnp.qlsfmcqp.jnl</v>
      </c>
      <c r="F984" s="9">
        <f t="shared" si="1"/>
        <v>252674</v>
      </c>
      <c r="H984" s="9"/>
      <c r="I984" s="10"/>
      <c r="J984" s="10"/>
    </row>
    <row r="985">
      <c r="A985" s="7" t="s">
        <v>26</v>
      </c>
      <c r="B985" s="8" t="str">
        <f>IFERROR(__xludf.DUMMYFUNCTION("SPLIT(A985,"" "")"),"$")</f>
        <v>$</v>
      </c>
      <c r="C985" s="8" t="str">
        <f>IFERROR(__xludf.DUMMYFUNCTION("""COMPUTED_VALUE"""),"cd")</f>
        <v>cd</v>
      </c>
      <c r="D985" s="9" t="str">
        <f>IFERROR(__xludf.DUMMYFUNCTION("""COMPUTED_VALUE"""),"..")</f>
        <v>..</v>
      </c>
      <c r="E985" s="9" t="str">
        <f>IFERROR(__xludf.DUMMYFUNCTION("IF(C985=""cd"",IF(D985=""/"",""/"",IF(D985="".."",JOIN(""."", ARRAY_CONSTRAIN(SPLIT(E984,"".""), 1, COLUMNS(SPLIT(E984,"".""))-1)), E984&amp;"".""&amp;D985)),E984)"),"/.mnp.qlsfmcqp")</f>
        <v>/.mnp.qlsfmcqp</v>
      </c>
      <c r="F985" s="9">
        <f t="shared" si="1"/>
        <v>0</v>
      </c>
      <c r="H985" s="9"/>
      <c r="I985" s="10"/>
      <c r="J985" s="10"/>
    </row>
    <row r="986">
      <c r="A986" s="7" t="s">
        <v>133</v>
      </c>
      <c r="B986" s="8" t="str">
        <f>IFERROR(__xludf.DUMMYFUNCTION("SPLIT(A986,"" "")"),"$")</f>
        <v>$</v>
      </c>
      <c r="C986" s="8" t="str">
        <f>IFERROR(__xludf.DUMMYFUNCTION("""COMPUTED_VALUE"""),"cd")</f>
        <v>cd</v>
      </c>
      <c r="D986" s="9" t="str">
        <f>IFERROR(__xludf.DUMMYFUNCTION("""COMPUTED_VALUE"""),"nwqgchw")</f>
        <v>nwqgchw</v>
      </c>
      <c r="E986" s="9" t="str">
        <f>IFERROR(__xludf.DUMMYFUNCTION("IF(C986=""cd"",IF(D986=""/"",""/"",IF(D986="".."",JOIN(""."", ARRAY_CONSTRAIN(SPLIT(E985,"".""), 1, COLUMNS(SPLIT(E985,"".""))-1)), E985&amp;"".""&amp;D986)),E985)"),"/.mnp.qlsfmcqp.nwqgchw")</f>
        <v>/.mnp.qlsfmcqp.nwqgchw</v>
      </c>
      <c r="F986" s="9">
        <f t="shared" si="1"/>
        <v>0</v>
      </c>
      <c r="H986" s="9"/>
      <c r="I986" s="10"/>
      <c r="J986" s="10"/>
    </row>
    <row r="987">
      <c r="A987" s="7" t="s">
        <v>9</v>
      </c>
      <c r="B987" s="8" t="str">
        <f>IFERROR(__xludf.DUMMYFUNCTION("SPLIT(A987,"" "")"),"$")</f>
        <v>$</v>
      </c>
      <c r="C987" s="8" t="str">
        <f>IFERROR(__xludf.DUMMYFUNCTION("""COMPUTED_VALUE"""),"ls")</f>
        <v>ls</v>
      </c>
      <c r="D987" s="9"/>
      <c r="E987" s="9" t="str">
        <f>IFERROR(__xludf.DUMMYFUNCTION("IF(C987=""cd"",IF(D987=""/"",""/"",IF(D987="".."",JOIN(""."", ARRAY_CONSTRAIN(SPLIT(E986,"".""), 1, COLUMNS(SPLIT(E986,"".""))-1)), E986&amp;"".""&amp;D987)),E986)"),"/.mnp.qlsfmcqp.nwqgchw")</f>
        <v>/.mnp.qlsfmcqp.nwqgchw</v>
      </c>
      <c r="F987" s="9">
        <f t="shared" si="1"/>
        <v>0</v>
      </c>
      <c r="H987" s="9"/>
      <c r="I987" s="10"/>
      <c r="J987" s="10"/>
    </row>
    <row r="988">
      <c r="A988" s="7" t="s">
        <v>569</v>
      </c>
      <c r="B988" s="8">
        <f>IFERROR(__xludf.DUMMYFUNCTION("SPLIT(A988,"" "")"),258944.0)</f>
        <v>258944</v>
      </c>
      <c r="C988" s="8" t="str">
        <f>IFERROR(__xludf.DUMMYFUNCTION("""COMPUTED_VALUE"""),"btmz")</f>
        <v>btmz</v>
      </c>
      <c r="D988" s="9"/>
      <c r="E988" s="9" t="str">
        <f>IFERROR(__xludf.DUMMYFUNCTION("IF(C988=""cd"",IF(D988=""/"",""/"",IF(D988="".."",JOIN(""."", ARRAY_CONSTRAIN(SPLIT(E987,"".""), 1, COLUMNS(SPLIT(E987,"".""))-1)), E987&amp;"".""&amp;D988)),E987)"),"/.mnp.qlsfmcqp.nwqgchw")</f>
        <v>/.mnp.qlsfmcqp.nwqgchw</v>
      </c>
      <c r="F988" s="9">
        <f t="shared" si="1"/>
        <v>258944</v>
      </c>
      <c r="H988" s="9"/>
      <c r="I988" s="10"/>
      <c r="J988" s="10"/>
    </row>
    <row r="989">
      <c r="A989" s="7" t="s">
        <v>26</v>
      </c>
      <c r="B989" s="8" t="str">
        <f>IFERROR(__xludf.DUMMYFUNCTION("SPLIT(A989,"" "")"),"$")</f>
        <v>$</v>
      </c>
      <c r="C989" s="8" t="str">
        <f>IFERROR(__xludf.DUMMYFUNCTION("""COMPUTED_VALUE"""),"cd")</f>
        <v>cd</v>
      </c>
      <c r="D989" s="9" t="str">
        <f>IFERROR(__xludf.DUMMYFUNCTION("""COMPUTED_VALUE"""),"..")</f>
        <v>..</v>
      </c>
      <c r="E989" s="9" t="str">
        <f>IFERROR(__xludf.DUMMYFUNCTION("IF(C989=""cd"",IF(D989=""/"",""/"",IF(D989="".."",JOIN(""."", ARRAY_CONSTRAIN(SPLIT(E988,"".""), 1, COLUMNS(SPLIT(E988,"".""))-1)), E988&amp;"".""&amp;D989)),E988)"),"/.mnp.qlsfmcqp")</f>
        <v>/.mnp.qlsfmcqp</v>
      </c>
      <c r="F989" s="9">
        <f t="shared" si="1"/>
        <v>0</v>
      </c>
      <c r="H989" s="9"/>
      <c r="I989" s="10"/>
      <c r="J989" s="10"/>
    </row>
    <row r="990">
      <c r="A990" s="7" t="s">
        <v>26</v>
      </c>
      <c r="B990" s="8" t="str">
        <f>IFERROR(__xludf.DUMMYFUNCTION("SPLIT(A990,"" "")"),"$")</f>
        <v>$</v>
      </c>
      <c r="C990" s="8" t="str">
        <f>IFERROR(__xludf.DUMMYFUNCTION("""COMPUTED_VALUE"""),"cd")</f>
        <v>cd</v>
      </c>
      <c r="D990" s="9" t="str">
        <f>IFERROR(__xludf.DUMMYFUNCTION("""COMPUTED_VALUE"""),"..")</f>
        <v>..</v>
      </c>
      <c r="E990" s="9" t="str">
        <f>IFERROR(__xludf.DUMMYFUNCTION("IF(C990=""cd"",IF(D990=""/"",""/"",IF(D990="".."",JOIN(""."", ARRAY_CONSTRAIN(SPLIT(E989,"".""), 1, COLUMNS(SPLIT(E989,"".""))-1)), E989&amp;"".""&amp;D990)),E989)"),"/.mnp")</f>
        <v>/.mnp</v>
      </c>
      <c r="F990" s="9">
        <f t="shared" si="1"/>
        <v>0</v>
      </c>
      <c r="H990" s="9"/>
      <c r="I990" s="10"/>
      <c r="J990" s="10"/>
    </row>
    <row r="991">
      <c r="A991" s="7" t="s">
        <v>570</v>
      </c>
      <c r="B991" s="8" t="str">
        <f>IFERROR(__xludf.DUMMYFUNCTION("SPLIT(A991,"" "")"),"$")</f>
        <v>$</v>
      </c>
      <c r="C991" s="8" t="str">
        <f>IFERROR(__xludf.DUMMYFUNCTION("""COMPUTED_VALUE"""),"cd")</f>
        <v>cd</v>
      </c>
      <c r="D991" s="9" t="str">
        <f>IFERROR(__xludf.DUMMYFUNCTION("""COMPUTED_VALUE"""),"schlsbb")</f>
        <v>schlsbb</v>
      </c>
      <c r="E991" s="9" t="str">
        <f>IFERROR(__xludf.DUMMYFUNCTION("IF(C991=""cd"",IF(D991=""/"",""/"",IF(D991="".."",JOIN(""."", ARRAY_CONSTRAIN(SPLIT(E990,"".""), 1, COLUMNS(SPLIT(E990,"".""))-1)), E990&amp;"".""&amp;D991)),E990)"),"/.mnp.schlsbb")</f>
        <v>/.mnp.schlsbb</v>
      </c>
      <c r="F991" s="9">
        <f t="shared" si="1"/>
        <v>0</v>
      </c>
      <c r="H991" s="9"/>
      <c r="I991" s="10"/>
      <c r="J991" s="10"/>
    </row>
    <row r="992">
      <c r="A992" s="7" t="s">
        <v>9</v>
      </c>
      <c r="B992" s="8" t="str">
        <f>IFERROR(__xludf.DUMMYFUNCTION("SPLIT(A992,"" "")"),"$")</f>
        <v>$</v>
      </c>
      <c r="C992" s="8" t="str">
        <f>IFERROR(__xludf.DUMMYFUNCTION("""COMPUTED_VALUE"""),"ls")</f>
        <v>ls</v>
      </c>
      <c r="D992" s="9"/>
      <c r="E992" s="9" t="str">
        <f>IFERROR(__xludf.DUMMYFUNCTION("IF(C992=""cd"",IF(D992=""/"",""/"",IF(D992="".."",JOIN(""."", ARRAY_CONSTRAIN(SPLIT(E991,"".""), 1, COLUMNS(SPLIT(E991,"".""))-1)), E991&amp;"".""&amp;D992)),E991)"),"/.mnp.schlsbb")</f>
        <v>/.mnp.schlsbb</v>
      </c>
      <c r="F992" s="9">
        <f t="shared" si="1"/>
        <v>0</v>
      </c>
      <c r="H992" s="9"/>
      <c r="I992" s="10"/>
      <c r="J992" s="10"/>
    </row>
    <row r="993">
      <c r="A993" s="7" t="s">
        <v>571</v>
      </c>
      <c r="B993" s="8" t="str">
        <f>IFERROR(__xludf.DUMMYFUNCTION("SPLIT(A993,"" "")"),"dir")</f>
        <v>dir</v>
      </c>
      <c r="C993" s="8" t="str">
        <f>IFERROR(__xludf.DUMMYFUNCTION("""COMPUTED_VALUE"""),"fpbrwnz")</f>
        <v>fpbrwnz</v>
      </c>
      <c r="D993" s="9"/>
      <c r="E993" s="9" t="str">
        <f>IFERROR(__xludf.DUMMYFUNCTION("IF(C993=""cd"",IF(D993=""/"",""/"",IF(D993="".."",JOIN(""."", ARRAY_CONSTRAIN(SPLIT(E992,"".""), 1, COLUMNS(SPLIT(E992,"".""))-1)), E992&amp;"".""&amp;D993)),E992)"),"/.mnp.schlsbb")</f>
        <v>/.mnp.schlsbb</v>
      </c>
      <c r="F993" s="9">
        <f t="shared" si="1"/>
        <v>0</v>
      </c>
      <c r="H993" s="9"/>
      <c r="I993" s="10"/>
      <c r="J993" s="10"/>
    </row>
    <row r="994">
      <c r="A994" s="7" t="s">
        <v>572</v>
      </c>
      <c r="B994" s="8" t="str">
        <f>IFERROR(__xludf.DUMMYFUNCTION("SPLIT(A994,"" "")"),"dir")</f>
        <v>dir</v>
      </c>
      <c r="C994" s="8" t="str">
        <f>IFERROR(__xludf.DUMMYFUNCTION("""COMPUTED_VALUE"""),"hnrh")</f>
        <v>hnrh</v>
      </c>
      <c r="D994" s="9"/>
      <c r="E994" s="9" t="str">
        <f>IFERROR(__xludf.DUMMYFUNCTION("IF(C994=""cd"",IF(D994=""/"",""/"",IF(D994="".."",JOIN(""."", ARRAY_CONSTRAIN(SPLIT(E993,"".""), 1, COLUMNS(SPLIT(E993,"".""))-1)), E993&amp;"".""&amp;D994)),E993)"),"/.mnp.schlsbb")</f>
        <v>/.mnp.schlsbb</v>
      </c>
      <c r="F994" s="9">
        <f t="shared" si="1"/>
        <v>0</v>
      </c>
      <c r="H994" s="9"/>
      <c r="I994" s="10"/>
      <c r="J994" s="10"/>
    </row>
    <row r="995">
      <c r="A995" s="7" t="s">
        <v>573</v>
      </c>
      <c r="B995" s="8">
        <f>IFERROR(__xludf.DUMMYFUNCTION("SPLIT(A995,"" "")"),101456.0)</f>
        <v>101456</v>
      </c>
      <c r="C995" s="8" t="str">
        <f>IFERROR(__xludf.DUMMYFUNCTION("""COMPUTED_VALUE"""),"rtqfwbl")</f>
        <v>rtqfwbl</v>
      </c>
      <c r="D995" s="9"/>
      <c r="E995" s="9" t="str">
        <f>IFERROR(__xludf.DUMMYFUNCTION("IF(C995=""cd"",IF(D995=""/"",""/"",IF(D995="".."",JOIN(""."", ARRAY_CONSTRAIN(SPLIT(E994,"".""), 1, COLUMNS(SPLIT(E994,"".""))-1)), E994&amp;"".""&amp;D995)),E994)"),"/.mnp.schlsbb")</f>
        <v>/.mnp.schlsbb</v>
      </c>
      <c r="F995" s="9">
        <f t="shared" si="1"/>
        <v>101456</v>
      </c>
      <c r="H995" s="9"/>
      <c r="I995" s="10"/>
      <c r="J995" s="10"/>
    </row>
    <row r="996">
      <c r="A996" s="7" t="s">
        <v>574</v>
      </c>
      <c r="B996" s="8" t="str">
        <f>IFERROR(__xludf.DUMMYFUNCTION("SPLIT(A996,"" "")"),"$")</f>
        <v>$</v>
      </c>
      <c r="C996" s="8" t="str">
        <f>IFERROR(__xludf.DUMMYFUNCTION("""COMPUTED_VALUE"""),"cd")</f>
        <v>cd</v>
      </c>
      <c r="D996" s="9" t="str">
        <f>IFERROR(__xludf.DUMMYFUNCTION("""COMPUTED_VALUE"""),"fpbrwnz")</f>
        <v>fpbrwnz</v>
      </c>
      <c r="E996" s="9" t="str">
        <f>IFERROR(__xludf.DUMMYFUNCTION("IF(C996=""cd"",IF(D996=""/"",""/"",IF(D996="".."",JOIN(""."", ARRAY_CONSTRAIN(SPLIT(E995,"".""), 1, COLUMNS(SPLIT(E995,"".""))-1)), E995&amp;"".""&amp;D996)),E995)"),"/.mnp.schlsbb.fpbrwnz")</f>
        <v>/.mnp.schlsbb.fpbrwnz</v>
      </c>
      <c r="F996" s="9">
        <f t="shared" si="1"/>
        <v>0</v>
      </c>
      <c r="H996" s="9"/>
      <c r="I996" s="10"/>
      <c r="J996" s="10"/>
    </row>
    <row r="997">
      <c r="A997" s="7" t="s">
        <v>9</v>
      </c>
      <c r="B997" s="8" t="str">
        <f>IFERROR(__xludf.DUMMYFUNCTION("SPLIT(A997,"" "")"),"$")</f>
        <v>$</v>
      </c>
      <c r="C997" s="8" t="str">
        <f>IFERROR(__xludf.DUMMYFUNCTION("""COMPUTED_VALUE"""),"ls")</f>
        <v>ls</v>
      </c>
      <c r="D997" s="9"/>
      <c r="E997" s="9" t="str">
        <f>IFERROR(__xludf.DUMMYFUNCTION("IF(C997=""cd"",IF(D997=""/"",""/"",IF(D997="".."",JOIN(""."", ARRAY_CONSTRAIN(SPLIT(E996,"".""), 1, COLUMNS(SPLIT(E996,"".""))-1)), E996&amp;"".""&amp;D997)),E996)"),"/.mnp.schlsbb.fpbrwnz")</f>
        <v>/.mnp.schlsbb.fpbrwnz</v>
      </c>
      <c r="F997" s="9">
        <f t="shared" si="1"/>
        <v>0</v>
      </c>
      <c r="H997" s="9"/>
      <c r="I997" s="10"/>
      <c r="J997" s="10"/>
    </row>
    <row r="998">
      <c r="A998" s="7" t="s">
        <v>575</v>
      </c>
      <c r="B998" s="8">
        <f>IFERROR(__xludf.DUMMYFUNCTION("SPLIT(A998,"" "")"),232867.0)</f>
        <v>232867</v>
      </c>
      <c r="C998" s="8" t="str">
        <f>IFERROR(__xludf.DUMMYFUNCTION("""COMPUTED_VALUE"""),"btmz")</f>
        <v>btmz</v>
      </c>
      <c r="D998" s="9"/>
      <c r="E998" s="9" t="str">
        <f>IFERROR(__xludf.DUMMYFUNCTION("IF(C998=""cd"",IF(D998=""/"",""/"",IF(D998="".."",JOIN(""."", ARRAY_CONSTRAIN(SPLIT(E997,"".""), 1, COLUMNS(SPLIT(E997,"".""))-1)), E997&amp;"".""&amp;D998)),E997)"),"/.mnp.schlsbb.fpbrwnz")</f>
        <v>/.mnp.schlsbb.fpbrwnz</v>
      </c>
      <c r="F998" s="9">
        <f t="shared" si="1"/>
        <v>232867</v>
      </c>
      <c r="H998" s="9"/>
      <c r="I998" s="10"/>
      <c r="J998" s="10"/>
    </row>
    <row r="999">
      <c r="A999" s="7" t="s">
        <v>576</v>
      </c>
      <c r="B999" s="8">
        <f>IFERROR(__xludf.DUMMYFUNCTION("SPLIT(A999,"" "")"),150179.0)</f>
        <v>150179</v>
      </c>
      <c r="C999" s="8" t="str">
        <f>IFERROR(__xludf.DUMMYFUNCTION("""COMPUTED_VALUE"""),"cmq.tgm")</f>
        <v>cmq.tgm</v>
      </c>
      <c r="D999" s="9"/>
      <c r="E999" s="9" t="str">
        <f>IFERROR(__xludf.DUMMYFUNCTION("IF(C999=""cd"",IF(D999=""/"",""/"",IF(D999="".."",JOIN(""."", ARRAY_CONSTRAIN(SPLIT(E998,"".""), 1, COLUMNS(SPLIT(E998,"".""))-1)), E998&amp;"".""&amp;D999)),E998)"),"/.mnp.schlsbb.fpbrwnz")</f>
        <v>/.mnp.schlsbb.fpbrwnz</v>
      </c>
      <c r="F999" s="9">
        <f t="shared" si="1"/>
        <v>150179</v>
      </c>
      <c r="H999" s="9"/>
      <c r="I999" s="10"/>
      <c r="J999" s="10"/>
    </row>
    <row r="1000">
      <c r="A1000" s="7" t="s">
        <v>577</v>
      </c>
      <c r="B1000" s="8">
        <f>IFERROR(__xludf.DUMMYFUNCTION("SPLIT(A1000,"" "")"),249603.0)</f>
        <v>249603</v>
      </c>
      <c r="C1000" s="8" t="str">
        <f>IFERROR(__xludf.DUMMYFUNCTION("""COMPUTED_VALUE"""),"jztmgg.dlb")</f>
        <v>jztmgg.dlb</v>
      </c>
      <c r="D1000" s="9"/>
      <c r="E1000" s="9" t="str">
        <f>IFERROR(__xludf.DUMMYFUNCTION("IF(C1000=""cd"",IF(D1000=""/"",""/"",IF(D1000="".."",JOIN(""."", ARRAY_CONSTRAIN(SPLIT(E999,"".""), 1, COLUMNS(SPLIT(E999,"".""))-1)), E999&amp;"".""&amp;D1000)),E999)"),"/.mnp.schlsbb.fpbrwnz")</f>
        <v>/.mnp.schlsbb.fpbrwnz</v>
      </c>
      <c r="F1000" s="9">
        <f t="shared" si="1"/>
        <v>249603</v>
      </c>
      <c r="H1000" s="9"/>
      <c r="I1000" s="10"/>
      <c r="J1000" s="10"/>
    </row>
    <row r="1001">
      <c r="A1001" s="7" t="s">
        <v>578</v>
      </c>
      <c r="B1001" s="8" t="str">
        <f>IFERROR(__xludf.DUMMYFUNCTION("SPLIT(A1001,"" "")"),"dir")</f>
        <v>dir</v>
      </c>
      <c r="C1001" s="8" t="str">
        <f>IFERROR(__xludf.DUMMYFUNCTION("""COMPUTED_VALUE"""),"mqhz")</f>
        <v>mqhz</v>
      </c>
      <c r="D1001" s="9"/>
      <c r="E1001" s="9" t="str">
        <f>IFERROR(__xludf.DUMMYFUNCTION("IF(C1001=""cd"",IF(D1001=""/"",""/"",IF(D1001="".."",JOIN(""."", ARRAY_CONSTRAIN(SPLIT(E1000,"".""), 1, COLUMNS(SPLIT(E1000,"".""))-1)), E1000&amp;"".""&amp;D1001)),E1000)"),"/.mnp.schlsbb.fpbrwnz")</f>
        <v>/.mnp.schlsbb.fpbrwnz</v>
      </c>
      <c r="F1001" s="9">
        <f t="shared" si="1"/>
        <v>0</v>
      </c>
      <c r="H1001" s="9"/>
      <c r="I1001" s="10"/>
      <c r="J1001" s="10"/>
    </row>
    <row r="1002">
      <c r="A1002" s="7" t="s">
        <v>579</v>
      </c>
      <c r="B1002" s="8">
        <f>IFERROR(__xludf.DUMMYFUNCTION("SPLIT(A1002,"" "")"),62465.0)</f>
        <v>62465</v>
      </c>
      <c r="C1002" s="8" t="str">
        <f>IFERROR(__xludf.DUMMYFUNCTION("""COMPUTED_VALUE"""),"wdcsgg.cjt")</f>
        <v>wdcsgg.cjt</v>
      </c>
      <c r="D1002" s="9"/>
      <c r="E1002" s="9" t="str">
        <f>IFERROR(__xludf.DUMMYFUNCTION("IF(C1002=""cd"",IF(D1002=""/"",""/"",IF(D1002="".."",JOIN(""."", ARRAY_CONSTRAIN(SPLIT(E1001,"".""), 1, COLUMNS(SPLIT(E1001,"".""))-1)), E1001&amp;"".""&amp;D1002)),E1001)"),"/.mnp.schlsbb.fpbrwnz")</f>
        <v>/.mnp.schlsbb.fpbrwnz</v>
      </c>
      <c r="F1002" s="9">
        <f t="shared" si="1"/>
        <v>62465</v>
      </c>
      <c r="H1002" s="9"/>
      <c r="I1002" s="10"/>
      <c r="J1002" s="10"/>
    </row>
    <row r="1003">
      <c r="A1003" s="7" t="s">
        <v>580</v>
      </c>
      <c r="B1003" s="8" t="str">
        <f>IFERROR(__xludf.DUMMYFUNCTION("SPLIT(A1003,"" "")"),"$")</f>
        <v>$</v>
      </c>
      <c r="C1003" s="8" t="str">
        <f>IFERROR(__xludf.DUMMYFUNCTION("""COMPUTED_VALUE"""),"cd")</f>
        <v>cd</v>
      </c>
      <c r="D1003" s="9" t="str">
        <f>IFERROR(__xludf.DUMMYFUNCTION("""COMPUTED_VALUE"""),"mqhz")</f>
        <v>mqhz</v>
      </c>
      <c r="E1003" s="9" t="str">
        <f>IFERROR(__xludf.DUMMYFUNCTION("IF(C1003=""cd"",IF(D1003=""/"",""/"",IF(D1003="".."",JOIN(""."", ARRAY_CONSTRAIN(SPLIT(E1002,"".""), 1, COLUMNS(SPLIT(E1002,"".""))-1)), E1002&amp;"".""&amp;D1003)),E1002)"),"/.mnp.schlsbb.fpbrwnz.mqhz")</f>
        <v>/.mnp.schlsbb.fpbrwnz.mqhz</v>
      </c>
      <c r="F1003" s="9">
        <f t="shared" si="1"/>
        <v>0</v>
      </c>
      <c r="H1003" s="9"/>
      <c r="I1003" s="10"/>
      <c r="J1003" s="10"/>
    </row>
    <row r="1004">
      <c r="A1004" s="7" t="s">
        <v>9</v>
      </c>
      <c r="B1004" s="8" t="str">
        <f>IFERROR(__xludf.DUMMYFUNCTION("SPLIT(A1004,"" "")"),"$")</f>
        <v>$</v>
      </c>
      <c r="C1004" s="8" t="str">
        <f>IFERROR(__xludf.DUMMYFUNCTION("""COMPUTED_VALUE"""),"ls")</f>
        <v>ls</v>
      </c>
      <c r="D1004" s="9"/>
      <c r="E1004" s="9" t="str">
        <f>IFERROR(__xludf.DUMMYFUNCTION("IF(C1004=""cd"",IF(D1004=""/"",""/"",IF(D1004="".."",JOIN(""."", ARRAY_CONSTRAIN(SPLIT(E1003,"".""), 1, COLUMNS(SPLIT(E1003,"".""))-1)), E1003&amp;"".""&amp;D1004)),E1003)"),"/.mnp.schlsbb.fpbrwnz.mqhz")</f>
        <v>/.mnp.schlsbb.fpbrwnz.mqhz</v>
      </c>
      <c r="F1004" s="9">
        <f t="shared" si="1"/>
        <v>0</v>
      </c>
      <c r="H1004" s="9"/>
      <c r="I1004" s="10"/>
      <c r="J1004" s="10"/>
    </row>
    <row r="1005">
      <c r="A1005" s="7" t="s">
        <v>581</v>
      </c>
      <c r="B1005" s="8">
        <f>IFERROR(__xludf.DUMMYFUNCTION("SPLIT(A1005,"" "")"),232359.0)</f>
        <v>232359</v>
      </c>
      <c r="C1005" s="8" t="str">
        <f>IFERROR(__xludf.DUMMYFUNCTION("""COMPUTED_VALUE"""),"rdzsz.lhj")</f>
        <v>rdzsz.lhj</v>
      </c>
      <c r="D1005" s="9"/>
      <c r="E1005" s="9" t="str">
        <f>IFERROR(__xludf.DUMMYFUNCTION("IF(C1005=""cd"",IF(D1005=""/"",""/"",IF(D1005="".."",JOIN(""."", ARRAY_CONSTRAIN(SPLIT(E1004,"".""), 1, COLUMNS(SPLIT(E1004,"".""))-1)), E1004&amp;"".""&amp;D1005)),E1004)"),"/.mnp.schlsbb.fpbrwnz.mqhz")</f>
        <v>/.mnp.schlsbb.fpbrwnz.mqhz</v>
      </c>
      <c r="F1005" s="9">
        <f t="shared" si="1"/>
        <v>232359</v>
      </c>
      <c r="H1005" s="9"/>
      <c r="I1005" s="10"/>
      <c r="J1005" s="10"/>
    </row>
    <row r="1006">
      <c r="A1006" s="7" t="s">
        <v>582</v>
      </c>
      <c r="B1006" s="8">
        <f>IFERROR(__xludf.DUMMYFUNCTION("SPLIT(A1006,"" "")"),25201.0)</f>
        <v>25201</v>
      </c>
      <c r="C1006" s="8" t="str">
        <f>IFERROR(__xludf.DUMMYFUNCTION("""COMPUTED_VALUE"""),"vpjbmjd.zvt")</f>
        <v>vpjbmjd.zvt</v>
      </c>
      <c r="D1006" s="9"/>
      <c r="E1006" s="9" t="str">
        <f>IFERROR(__xludf.DUMMYFUNCTION("IF(C1006=""cd"",IF(D1006=""/"",""/"",IF(D1006="".."",JOIN(""."", ARRAY_CONSTRAIN(SPLIT(E1005,"".""), 1, COLUMNS(SPLIT(E1005,"".""))-1)), E1005&amp;"".""&amp;D1006)),E1005)"),"/.mnp.schlsbb.fpbrwnz.mqhz")</f>
        <v>/.mnp.schlsbb.fpbrwnz.mqhz</v>
      </c>
      <c r="F1006" s="9">
        <f t="shared" si="1"/>
        <v>25201</v>
      </c>
      <c r="H1006" s="9"/>
      <c r="I1006" s="10"/>
      <c r="J1006" s="10"/>
    </row>
    <row r="1007">
      <c r="A1007" s="7" t="s">
        <v>583</v>
      </c>
      <c r="B1007" s="8">
        <f>IFERROR(__xludf.DUMMYFUNCTION("SPLIT(A1007,"" "")"),277414.0)</f>
        <v>277414</v>
      </c>
      <c r="C1007" s="8" t="str">
        <f>IFERROR(__xludf.DUMMYFUNCTION("""COMPUTED_VALUE"""),"vqqcvgts.vrc")</f>
        <v>vqqcvgts.vrc</v>
      </c>
      <c r="D1007" s="9"/>
      <c r="E1007" s="9" t="str">
        <f>IFERROR(__xludf.DUMMYFUNCTION("IF(C1007=""cd"",IF(D1007=""/"",""/"",IF(D1007="".."",JOIN(""."", ARRAY_CONSTRAIN(SPLIT(E1006,"".""), 1, COLUMNS(SPLIT(E1006,"".""))-1)), E1006&amp;"".""&amp;D1007)),E1006)"),"/.mnp.schlsbb.fpbrwnz.mqhz")</f>
        <v>/.mnp.schlsbb.fpbrwnz.mqhz</v>
      </c>
      <c r="F1007" s="9">
        <f t="shared" si="1"/>
        <v>277414</v>
      </c>
      <c r="H1007" s="9"/>
      <c r="I1007" s="10"/>
      <c r="J1007" s="10"/>
    </row>
    <row r="1008">
      <c r="A1008" s="7" t="s">
        <v>26</v>
      </c>
      <c r="B1008" s="8" t="str">
        <f>IFERROR(__xludf.DUMMYFUNCTION("SPLIT(A1008,"" "")"),"$")</f>
        <v>$</v>
      </c>
      <c r="C1008" s="8" t="str">
        <f>IFERROR(__xludf.DUMMYFUNCTION("""COMPUTED_VALUE"""),"cd")</f>
        <v>cd</v>
      </c>
      <c r="D1008" s="9" t="str">
        <f>IFERROR(__xludf.DUMMYFUNCTION("""COMPUTED_VALUE"""),"..")</f>
        <v>..</v>
      </c>
      <c r="E1008" s="9" t="str">
        <f>IFERROR(__xludf.DUMMYFUNCTION("IF(C1008=""cd"",IF(D1008=""/"",""/"",IF(D1008="".."",JOIN(""."", ARRAY_CONSTRAIN(SPLIT(E1007,"".""), 1, COLUMNS(SPLIT(E1007,"".""))-1)), E1007&amp;"".""&amp;D1008)),E1007)"),"/.mnp.schlsbb.fpbrwnz")</f>
        <v>/.mnp.schlsbb.fpbrwnz</v>
      </c>
      <c r="F1008" s="9">
        <f t="shared" si="1"/>
        <v>0</v>
      </c>
      <c r="H1008" s="9"/>
      <c r="I1008" s="10"/>
      <c r="J1008" s="10"/>
    </row>
    <row r="1009">
      <c r="A1009" s="7" t="s">
        <v>26</v>
      </c>
      <c r="B1009" s="8" t="str">
        <f>IFERROR(__xludf.DUMMYFUNCTION("SPLIT(A1009,"" "")"),"$")</f>
        <v>$</v>
      </c>
      <c r="C1009" s="8" t="str">
        <f>IFERROR(__xludf.DUMMYFUNCTION("""COMPUTED_VALUE"""),"cd")</f>
        <v>cd</v>
      </c>
      <c r="D1009" s="9" t="str">
        <f>IFERROR(__xludf.DUMMYFUNCTION("""COMPUTED_VALUE"""),"..")</f>
        <v>..</v>
      </c>
      <c r="E1009" s="9" t="str">
        <f>IFERROR(__xludf.DUMMYFUNCTION("IF(C1009=""cd"",IF(D1009=""/"",""/"",IF(D1009="".."",JOIN(""."", ARRAY_CONSTRAIN(SPLIT(E1008,"".""), 1, COLUMNS(SPLIT(E1008,"".""))-1)), E1008&amp;"".""&amp;D1009)),E1008)"),"/.mnp.schlsbb")</f>
        <v>/.mnp.schlsbb</v>
      </c>
      <c r="F1009" s="9">
        <f t="shared" si="1"/>
        <v>0</v>
      </c>
      <c r="H1009" s="9"/>
      <c r="I1009" s="10"/>
      <c r="J1009" s="10"/>
    </row>
    <row r="1010">
      <c r="A1010" s="7" t="s">
        <v>584</v>
      </c>
      <c r="B1010" s="8" t="str">
        <f>IFERROR(__xludf.DUMMYFUNCTION("SPLIT(A1010,"" "")"),"$")</f>
        <v>$</v>
      </c>
      <c r="C1010" s="8" t="str">
        <f>IFERROR(__xludf.DUMMYFUNCTION("""COMPUTED_VALUE"""),"cd")</f>
        <v>cd</v>
      </c>
      <c r="D1010" s="9" t="str">
        <f>IFERROR(__xludf.DUMMYFUNCTION("""COMPUTED_VALUE"""),"hnrh")</f>
        <v>hnrh</v>
      </c>
      <c r="E1010" s="9" t="str">
        <f>IFERROR(__xludf.DUMMYFUNCTION("IF(C1010=""cd"",IF(D1010=""/"",""/"",IF(D1010="".."",JOIN(""."", ARRAY_CONSTRAIN(SPLIT(E1009,"".""), 1, COLUMNS(SPLIT(E1009,"".""))-1)), E1009&amp;"".""&amp;D1010)),E1009)"),"/.mnp.schlsbb.hnrh")</f>
        <v>/.mnp.schlsbb.hnrh</v>
      </c>
      <c r="F1010" s="9">
        <f t="shared" si="1"/>
        <v>0</v>
      </c>
      <c r="H1010" s="9"/>
      <c r="I1010" s="10"/>
      <c r="J1010" s="10"/>
    </row>
    <row r="1011">
      <c r="A1011" s="7" t="s">
        <v>9</v>
      </c>
      <c r="B1011" s="8" t="str">
        <f>IFERROR(__xludf.DUMMYFUNCTION("SPLIT(A1011,"" "")"),"$")</f>
        <v>$</v>
      </c>
      <c r="C1011" s="8" t="str">
        <f>IFERROR(__xludf.DUMMYFUNCTION("""COMPUTED_VALUE"""),"ls")</f>
        <v>ls</v>
      </c>
      <c r="D1011" s="9"/>
      <c r="E1011" s="9" t="str">
        <f>IFERROR(__xludf.DUMMYFUNCTION("IF(C1011=""cd"",IF(D1011=""/"",""/"",IF(D1011="".."",JOIN(""."", ARRAY_CONSTRAIN(SPLIT(E1010,"".""), 1, COLUMNS(SPLIT(E1010,"".""))-1)), E1010&amp;"".""&amp;D1011)),E1010)"),"/.mnp.schlsbb.hnrh")</f>
        <v>/.mnp.schlsbb.hnrh</v>
      </c>
      <c r="F1011" s="9">
        <f t="shared" si="1"/>
        <v>0</v>
      </c>
      <c r="H1011" s="9"/>
      <c r="I1011" s="10"/>
      <c r="J1011" s="10"/>
    </row>
    <row r="1012">
      <c r="A1012" s="7" t="s">
        <v>585</v>
      </c>
      <c r="B1012" s="8" t="str">
        <f>IFERROR(__xludf.DUMMYFUNCTION("SPLIT(A1012,"" "")"),"dir")</f>
        <v>dir</v>
      </c>
      <c r="C1012" s="8" t="str">
        <f>IFERROR(__xludf.DUMMYFUNCTION("""COMPUTED_VALUE"""),"dmghrm")</f>
        <v>dmghrm</v>
      </c>
      <c r="D1012" s="9"/>
      <c r="E1012" s="9" t="str">
        <f>IFERROR(__xludf.DUMMYFUNCTION("IF(C1012=""cd"",IF(D1012=""/"",""/"",IF(D1012="".."",JOIN(""."", ARRAY_CONSTRAIN(SPLIT(E1011,"".""), 1, COLUMNS(SPLIT(E1011,"".""))-1)), E1011&amp;"".""&amp;D1012)),E1011)"),"/.mnp.schlsbb.hnrh")</f>
        <v>/.mnp.schlsbb.hnrh</v>
      </c>
      <c r="F1012" s="9">
        <f t="shared" si="1"/>
        <v>0</v>
      </c>
      <c r="H1012" s="9"/>
      <c r="I1012" s="10"/>
      <c r="J1012" s="10"/>
    </row>
    <row r="1013">
      <c r="A1013" s="7" t="s">
        <v>586</v>
      </c>
      <c r="B1013" s="8">
        <f>IFERROR(__xludf.DUMMYFUNCTION("SPLIT(A1013,"" "")"),290254.0)</f>
        <v>290254</v>
      </c>
      <c r="C1013" s="8" t="str">
        <f>IFERROR(__xludf.DUMMYFUNCTION("""COMPUTED_VALUE"""),"lcpgtrc.dqm")</f>
        <v>lcpgtrc.dqm</v>
      </c>
      <c r="D1013" s="9"/>
      <c r="E1013" s="9" t="str">
        <f>IFERROR(__xludf.DUMMYFUNCTION("IF(C1013=""cd"",IF(D1013=""/"",""/"",IF(D1013="".."",JOIN(""."", ARRAY_CONSTRAIN(SPLIT(E1012,"".""), 1, COLUMNS(SPLIT(E1012,"".""))-1)), E1012&amp;"".""&amp;D1013)),E1012)"),"/.mnp.schlsbb.hnrh")</f>
        <v>/.mnp.schlsbb.hnrh</v>
      </c>
      <c r="F1013" s="9">
        <f t="shared" si="1"/>
        <v>290254</v>
      </c>
      <c r="H1013" s="9"/>
      <c r="I1013" s="10"/>
      <c r="J1013" s="10"/>
    </row>
    <row r="1014">
      <c r="A1014" s="7" t="s">
        <v>587</v>
      </c>
      <c r="B1014" s="8" t="str">
        <f>IFERROR(__xludf.DUMMYFUNCTION("SPLIT(A1014,"" "")"),"dir")</f>
        <v>dir</v>
      </c>
      <c r="C1014" s="8" t="str">
        <f>IFERROR(__xludf.DUMMYFUNCTION("""COMPUTED_VALUE"""),"tbbp")</f>
        <v>tbbp</v>
      </c>
      <c r="D1014" s="9"/>
      <c r="E1014" s="9" t="str">
        <f>IFERROR(__xludf.DUMMYFUNCTION("IF(C1014=""cd"",IF(D1014=""/"",""/"",IF(D1014="".."",JOIN(""."", ARRAY_CONSTRAIN(SPLIT(E1013,"".""), 1, COLUMNS(SPLIT(E1013,"".""))-1)), E1013&amp;"".""&amp;D1014)),E1013)"),"/.mnp.schlsbb.hnrh")</f>
        <v>/.mnp.schlsbb.hnrh</v>
      </c>
      <c r="F1014" s="9">
        <f t="shared" si="1"/>
        <v>0</v>
      </c>
      <c r="H1014" s="9"/>
      <c r="I1014" s="10"/>
      <c r="J1014" s="10"/>
    </row>
    <row r="1015">
      <c r="A1015" s="7" t="s">
        <v>588</v>
      </c>
      <c r="B1015" s="8">
        <f>IFERROR(__xludf.DUMMYFUNCTION("SPLIT(A1015,"" "")"),104510.0)</f>
        <v>104510</v>
      </c>
      <c r="C1015" s="8" t="str">
        <f>IFERROR(__xludf.DUMMYFUNCTION("""COMPUTED_VALUE"""),"vqqcvgts.vrc")</f>
        <v>vqqcvgts.vrc</v>
      </c>
      <c r="D1015" s="9"/>
      <c r="E1015" s="9" t="str">
        <f>IFERROR(__xludf.DUMMYFUNCTION("IF(C1015=""cd"",IF(D1015=""/"",""/"",IF(D1015="".."",JOIN(""."", ARRAY_CONSTRAIN(SPLIT(E1014,"".""), 1, COLUMNS(SPLIT(E1014,"".""))-1)), E1014&amp;"".""&amp;D1015)),E1014)"),"/.mnp.schlsbb.hnrh")</f>
        <v>/.mnp.schlsbb.hnrh</v>
      </c>
      <c r="F1015" s="9">
        <f t="shared" si="1"/>
        <v>104510</v>
      </c>
      <c r="H1015" s="9"/>
      <c r="I1015" s="10"/>
      <c r="J1015" s="10"/>
    </row>
    <row r="1016">
      <c r="A1016" s="7" t="s">
        <v>589</v>
      </c>
      <c r="B1016" s="8" t="str">
        <f>IFERROR(__xludf.DUMMYFUNCTION("SPLIT(A1016,"" "")"),"$")</f>
        <v>$</v>
      </c>
      <c r="C1016" s="8" t="str">
        <f>IFERROR(__xludf.DUMMYFUNCTION("""COMPUTED_VALUE"""),"cd")</f>
        <v>cd</v>
      </c>
      <c r="D1016" s="9" t="str">
        <f>IFERROR(__xludf.DUMMYFUNCTION("""COMPUTED_VALUE"""),"dmghrm")</f>
        <v>dmghrm</v>
      </c>
      <c r="E1016" s="9" t="str">
        <f>IFERROR(__xludf.DUMMYFUNCTION("IF(C1016=""cd"",IF(D1016=""/"",""/"",IF(D1016="".."",JOIN(""."", ARRAY_CONSTRAIN(SPLIT(E1015,"".""), 1, COLUMNS(SPLIT(E1015,"".""))-1)), E1015&amp;"".""&amp;D1016)),E1015)"),"/.mnp.schlsbb.hnrh.dmghrm")</f>
        <v>/.mnp.schlsbb.hnrh.dmghrm</v>
      </c>
      <c r="F1016" s="9">
        <f t="shared" si="1"/>
        <v>0</v>
      </c>
      <c r="H1016" s="9"/>
      <c r="I1016" s="10"/>
      <c r="J1016" s="10"/>
    </row>
    <row r="1017">
      <c r="A1017" s="7" t="s">
        <v>9</v>
      </c>
      <c r="B1017" s="8" t="str">
        <f>IFERROR(__xludf.DUMMYFUNCTION("SPLIT(A1017,"" "")"),"$")</f>
        <v>$</v>
      </c>
      <c r="C1017" s="8" t="str">
        <f>IFERROR(__xludf.DUMMYFUNCTION("""COMPUTED_VALUE"""),"ls")</f>
        <v>ls</v>
      </c>
      <c r="D1017" s="9"/>
      <c r="E1017" s="9" t="str">
        <f>IFERROR(__xludf.DUMMYFUNCTION("IF(C1017=""cd"",IF(D1017=""/"",""/"",IF(D1017="".."",JOIN(""."", ARRAY_CONSTRAIN(SPLIT(E1016,"".""), 1, COLUMNS(SPLIT(E1016,"".""))-1)), E1016&amp;"".""&amp;D1017)),E1016)"),"/.mnp.schlsbb.hnrh.dmghrm")</f>
        <v>/.mnp.schlsbb.hnrh.dmghrm</v>
      </c>
      <c r="F1017" s="9">
        <f t="shared" si="1"/>
        <v>0</v>
      </c>
      <c r="H1017" s="9"/>
      <c r="I1017" s="10"/>
      <c r="J1017" s="10"/>
    </row>
    <row r="1018">
      <c r="A1018" s="7" t="s">
        <v>590</v>
      </c>
      <c r="B1018" s="8">
        <f>IFERROR(__xludf.DUMMYFUNCTION("SPLIT(A1018,"" "")"),16799.0)</f>
        <v>16799</v>
      </c>
      <c r="C1018" s="8" t="str">
        <f>IFERROR(__xludf.DUMMYFUNCTION("""COMPUTED_VALUE"""),"vqqcvgts.vrc")</f>
        <v>vqqcvgts.vrc</v>
      </c>
      <c r="D1018" s="9"/>
      <c r="E1018" s="9" t="str">
        <f>IFERROR(__xludf.DUMMYFUNCTION("IF(C1018=""cd"",IF(D1018=""/"",""/"",IF(D1018="".."",JOIN(""."", ARRAY_CONSTRAIN(SPLIT(E1017,"".""), 1, COLUMNS(SPLIT(E1017,"".""))-1)), E1017&amp;"".""&amp;D1018)),E1017)"),"/.mnp.schlsbb.hnrh.dmghrm")</f>
        <v>/.mnp.schlsbb.hnrh.dmghrm</v>
      </c>
      <c r="F1018" s="9">
        <f t="shared" si="1"/>
        <v>16799</v>
      </c>
      <c r="H1018" s="9"/>
      <c r="I1018" s="10"/>
      <c r="J1018" s="10"/>
    </row>
    <row r="1019">
      <c r="A1019" s="7" t="s">
        <v>26</v>
      </c>
      <c r="B1019" s="8" t="str">
        <f>IFERROR(__xludf.DUMMYFUNCTION("SPLIT(A1019,"" "")"),"$")</f>
        <v>$</v>
      </c>
      <c r="C1019" s="8" t="str">
        <f>IFERROR(__xludf.DUMMYFUNCTION("""COMPUTED_VALUE"""),"cd")</f>
        <v>cd</v>
      </c>
      <c r="D1019" s="9" t="str">
        <f>IFERROR(__xludf.DUMMYFUNCTION("""COMPUTED_VALUE"""),"..")</f>
        <v>..</v>
      </c>
      <c r="E1019" s="9" t="str">
        <f>IFERROR(__xludf.DUMMYFUNCTION("IF(C1019=""cd"",IF(D1019=""/"",""/"",IF(D1019="".."",JOIN(""."", ARRAY_CONSTRAIN(SPLIT(E1018,"".""), 1, COLUMNS(SPLIT(E1018,"".""))-1)), E1018&amp;"".""&amp;D1019)),E1018)"),"/.mnp.schlsbb.hnrh")</f>
        <v>/.mnp.schlsbb.hnrh</v>
      </c>
      <c r="F1019" s="9">
        <f t="shared" si="1"/>
        <v>0</v>
      </c>
      <c r="H1019" s="9"/>
      <c r="I1019" s="10"/>
      <c r="J1019" s="10"/>
    </row>
    <row r="1020">
      <c r="A1020" s="7" t="s">
        <v>591</v>
      </c>
      <c r="B1020" s="8" t="str">
        <f>IFERROR(__xludf.DUMMYFUNCTION("SPLIT(A1020,"" "")"),"$")</f>
        <v>$</v>
      </c>
      <c r="C1020" s="8" t="str">
        <f>IFERROR(__xludf.DUMMYFUNCTION("""COMPUTED_VALUE"""),"cd")</f>
        <v>cd</v>
      </c>
      <c r="D1020" s="9" t="str">
        <f>IFERROR(__xludf.DUMMYFUNCTION("""COMPUTED_VALUE"""),"tbbp")</f>
        <v>tbbp</v>
      </c>
      <c r="E1020" s="9" t="str">
        <f>IFERROR(__xludf.DUMMYFUNCTION("IF(C1020=""cd"",IF(D1020=""/"",""/"",IF(D1020="".."",JOIN(""."", ARRAY_CONSTRAIN(SPLIT(E1019,"".""), 1, COLUMNS(SPLIT(E1019,"".""))-1)), E1019&amp;"".""&amp;D1020)),E1019)"),"/.mnp.schlsbb.hnrh.tbbp")</f>
        <v>/.mnp.schlsbb.hnrh.tbbp</v>
      </c>
      <c r="F1020" s="9">
        <f t="shared" si="1"/>
        <v>0</v>
      </c>
      <c r="H1020" s="9"/>
      <c r="I1020" s="10"/>
      <c r="J1020" s="10"/>
    </row>
    <row r="1021">
      <c r="A1021" s="7" t="s">
        <v>9</v>
      </c>
      <c r="B1021" s="8" t="str">
        <f>IFERROR(__xludf.DUMMYFUNCTION("SPLIT(A1021,"" "")"),"$")</f>
        <v>$</v>
      </c>
      <c r="C1021" s="8" t="str">
        <f>IFERROR(__xludf.DUMMYFUNCTION("""COMPUTED_VALUE"""),"ls")</f>
        <v>ls</v>
      </c>
      <c r="D1021" s="9"/>
      <c r="E1021" s="9" t="str">
        <f>IFERROR(__xludf.DUMMYFUNCTION("IF(C1021=""cd"",IF(D1021=""/"",""/"",IF(D1021="".."",JOIN(""."", ARRAY_CONSTRAIN(SPLIT(E1020,"".""), 1, COLUMNS(SPLIT(E1020,"".""))-1)), E1020&amp;"".""&amp;D1021)),E1020)"),"/.mnp.schlsbb.hnrh.tbbp")</f>
        <v>/.mnp.schlsbb.hnrh.tbbp</v>
      </c>
      <c r="F1021" s="9">
        <f t="shared" si="1"/>
        <v>0</v>
      </c>
      <c r="H1021" s="9"/>
      <c r="I1021" s="10"/>
      <c r="J1021" s="10"/>
    </row>
    <row r="1022">
      <c r="A1022" s="7" t="s">
        <v>592</v>
      </c>
      <c r="B1022" s="8">
        <f>IFERROR(__xludf.DUMMYFUNCTION("SPLIT(A1022,"" "")"),14688.0)</f>
        <v>14688</v>
      </c>
      <c r="C1022" s="8" t="str">
        <f>IFERROR(__xludf.DUMMYFUNCTION("""COMPUTED_VALUE"""),"jrvt")</f>
        <v>jrvt</v>
      </c>
      <c r="D1022" s="9"/>
      <c r="E1022" s="9" t="str">
        <f>IFERROR(__xludf.DUMMYFUNCTION("IF(C1022=""cd"",IF(D1022=""/"",""/"",IF(D1022="".."",JOIN(""."", ARRAY_CONSTRAIN(SPLIT(E1021,"".""), 1, COLUMNS(SPLIT(E1021,"".""))-1)), E1021&amp;"".""&amp;D1022)),E1021)"),"/.mnp.schlsbb.hnrh.tbbp")</f>
        <v>/.mnp.schlsbb.hnrh.tbbp</v>
      </c>
      <c r="F1022" s="9">
        <f t="shared" si="1"/>
        <v>14688</v>
      </c>
      <c r="H1022" s="9"/>
      <c r="I1022" s="10"/>
      <c r="J1022" s="10"/>
    </row>
    <row r="1023">
      <c r="A1023" s="7" t="s">
        <v>593</v>
      </c>
      <c r="B1023" s="8">
        <f>IFERROR(__xludf.DUMMYFUNCTION("SPLIT(A1023,"" "")"),45492.0)</f>
        <v>45492</v>
      </c>
      <c r="C1023" s="8" t="str">
        <f>IFERROR(__xludf.DUMMYFUNCTION("""COMPUTED_VALUE"""),"wdcsgg.cjt")</f>
        <v>wdcsgg.cjt</v>
      </c>
      <c r="D1023" s="9"/>
      <c r="E1023" s="9" t="str">
        <f>IFERROR(__xludf.DUMMYFUNCTION("IF(C1023=""cd"",IF(D1023=""/"",""/"",IF(D1023="".."",JOIN(""."", ARRAY_CONSTRAIN(SPLIT(E1022,"".""), 1, COLUMNS(SPLIT(E1022,"".""))-1)), E1022&amp;"".""&amp;D1023)),E1022)"),"/.mnp.schlsbb.hnrh.tbbp")</f>
        <v>/.mnp.schlsbb.hnrh.tbbp</v>
      </c>
      <c r="F1023" s="9">
        <f t="shared" si="1"/>
        <v>45492</v>
      </c>
      <c r="H1023" s="9"/>
      <c r="I1023" s="10"/>
      <c r="J1023" s="10"/>
    </row>
    <row r="1024">
      <c r="A1024" s="7" t="s">
        <v>26</v>
      </c>
      <c r="B1024" s="8" t="str">
        <f>IFERROR(__xludf.DUMMYFUNCTION("SPLIT(A1024,"" "")"),"$")</f>
        <v>$</v>
      </c>
      <c r="C1024" s="8" t="str">
        <f>IFERROR(__xludf.DUMMYFUNCTION("""COMPUTED_VALUE"""),"cd")</f>
        <v>cd</v>
      </c>
      <c r="D1024" s="9" t="str">
        <f>IFERROR(__xludf.DUMMYFUNCTION("""COMPUTED_VALUE"""),"..")</f>
        <v>..</v>
      </c>
      <c r="E1024" s="9" t="str">
        <f>IFERROR(__xludf.DUMMYFUNCTION("IF(C1024=""cd"",IF(D1024=""/"",""/"",IF(D1024="".."",JOIN(""."", ARRAY_CONSTRAIN(SPLIT(E1023,"".""), 1, COLUMNS(SPLIT(E1023,"".""))-1)), E1023&amp;"".""&amp;D1024)),E1023)"),"/.mnp.schlsbb.hnrh")</f>
        <v>/.mnp.schlsbb.hnrh</v>
      </c>
      <c r="F1024" s="9">
        <f t="shared" si="1"/>
        <v>0</v>
      </c>
      <c r="H1024" s="9"/>
      <c r="I1024" s="10"/>
      <c r="J1024" s="10"/>
    </row>
    <row r="1025">
      <c r="A1025" s="7" t="s">
        <v>26</v>
      </c>
      <c r="B1025" s="8" t="str">
        <f>IFERROR(__xludf.DUMMYFUNCTION("SPLIT(A1025,"" "")"),"$")</f>
        <v>$</v>
      </c>
      <c r="C1025" s="8" t="str">
        <f>IFERROR(__xludf.DUMMYFUNCTION("""COMPUTED_VALUE"""),"cd")</f>
        <v>cd</v>
      </c>
      <c r="D1025" s="9" t="str">
        <f>IFERROR(__xludf.DUMMYFUNCTION("""COMPUTED_VALUE"""),"..")</f>
        <v>..</v>
      </c>
      <c r="E1025" s="9" t="str">
        <f>IFERROR(__xludf.DUMMYFUNCTION("IF(C1025=""cd"",IF(D1025=""/"",""/"",IF(D1025="".."",JOIN(""."", ARRAY_CONSTRAIN(SPLIT(E1024,"".""), 1, COLUMNS(SPLIT(E1024,"".""))-1)), E1024&amp;"".""&amp;D1025)),E1024)"),"/.mnp.schlsbb")</f>
        <v>/.mnp.schlsbb</v>
      </c>
      <c r="F1025" s="9">
        <f t="shared" si="1"/>
        <v>0</v>
      </c>
      <c r="H1025" s="9"/>
      <c r="I1025" s="10"/>
      <c r="J1025" s="10"/>
    </row>
    <row r="1026">
      <c r="A1026" s="7" t="s">
        <v>26</v>
      </c>
      <c r="B1026" s="8" t="str">
        <f>IFERROR(__xludf.DUMMYFUNCTION("SPLIT(A1026,"" "")"),"$")</f>
        <v>$</v>
      </c>
      <c r="C1026" s="8" t="str">
        <f>IFERROR(__xludf.DUMMYFUNCTION("""COMPUTED_VALUE"""),"cd")</f>
        <v>cd</v>
      </c>
      <c r="D1026" s="9" t="str">
        <f>IFERROR(__xludf.DUMMYFUNCTION("""COMPUTED_VALUE"""),"..")</f>
        <v>..</v>
      </c>
      <c r="E1026" s="9" t="str">
        <f>IFERROR(__xludf.DUMMYFUNCTION("IF(C1026=""cd"",IF(D1026=""/"",""/"",IF(D1026="".."",JOIN(""."", ARRAY_CONSTRAIN(SPLIT(E1025,"".""), 1, COLUMNS(SPLIT(E1025,"".""))-1)), E1025&amp;"".""&amp;D1026)),E1025)"),"/.mnp")</f>
        <v>/.mnp</v>
      </c>
      <c r="F1026" s="9">
        <f t="shared" si="1"/>
        <v>0</v>
      </c>
      <c r="H1026" s="9"/>
      <c r="I1026" s="10"/>
      <c r="J1026" s="10"/>
    </row>
    <row r="1027">
      <c r="A1027" s="7" t="s">
        <v>26</v>
      </c>
      <c r="B1027" s="8" t="str">
        <f>IFERROR(__xludf.DUMMYFUNCTION("SPLIT(A1027,"" "")"),"$")</f>
        <v>$</v>
      </c>
      <c r="C1027" s="8" t="str">
        <f>IFERROR(__xludf.DUMMYFUNCTION("""COMPUTED_VALUE"""),"cd")</f>
        <v>cd</v>
      </c>
      <c r="D1027" s="9" t="str">
        <f>IFERROR(__xludf.DUMMYFUNCTION("""COMPUTED_VALUE"""),"..")</f>
        <v>..</v>
      </c>
      <c r="E1027" s="9" t="str">
        <f>IFERROR(__xludf.DUMMYFUNCTION("IF(C1027=""cd"",IF(D1027=""/"",""/"",IF(D1027="".."",JOIN(""."", ARRAY_CONSTRAIN(SPLIT(E1026,"".""), 1, COLUMNS(SPLIT(E1026,"".""))-1)), E1026&amp;"".""&amp;D1027)),E1026)"),"/")</f>
        <v>/</v>
      </c>
      <c r="F1027" s="9">
        <f t="shared" si="1"/>
        <v>0</v>
      </c>
      <c r="H1027" s="9"/>
      <c r="I1027" s="10"/>
      <c r="J1027" s="10"/>
    </row>
    <row r="1028">
      <c r="A1028" s="7" t="s">
        <v>133</v>
      </c>
      <c r="B1028" s="8" t="str">
        <f>IFERROR(__xludf.DUMMYFUNCTION("SPLIT(A1028,"" "")"),"$")</f>
        <v>$</v>
      </c>
      <c r="C1028" s="8" t="str">
        <f>IFERROR(__xludf.DUMMYFUNCTION("""COMPUTED_VALUE"""),"cd")</f>
        <v>cd</v>
      </c>
      <c r="D1028" s="9" t="str">
        <f>IFERROR(__xludf.DUMMYFUNCTION("""COMPUTED_VALUE"""),"nwqgchw")</f>
        <v>nwqgchw</v>
      </c>
      <c r="E1028" s="9" t="str">
        <f>IFERROR(__xludf.DUMMYFUNCTION("IF(C1028=""cd"",IF(D1028=""/"",""/"",IF(D1028="".."",JOIN(""."", ARRAY_CONSTRAIN(SPLIT(E1027,"".""), 1, COLUMNS(SPLIT(E1027,"".""))-1)), E1027&amp;"".""&amp;D1028)),E1027)"),"/.nwqgchw")</f>
        <v>/.nwqgchw</v>
      </c>
      <c r="F1028" s="9">
        <f t="shared" si="1"/>
        <v>0</v>
      </c>
      <c r="H1028" s="9"/>
      <c r="I1028" s="10"/>
      <c r="J1028" s="10"/>
    </row>
    <row r="1029">
      <c r="A1029" s="7" t="s">
        <v>9</v>
      </c>
      <c r="B1029" s="8" t="str">
        <f>IFERROR(__xludf.DUMMYFUNCTION("SPLIT(A1029,"" "")"),"$")</f>
        <v>$</v>
      </c>
      <c r="C1029" s="8" t="str">
        <f>IFERROR(__xludf.DUMMYFUNCTION("""COMPUTED_VALUE"""),"ls")</f>
        <v>ls</v>
      </c>
      <c r="D1029" s="9"/>
      <c r="E1029" s="9" t="str">
        <f>IFERROR(__xludf.DUMMYFUNCTION("IF(C1029=""cd"",IF(D1029=""/"",""/"",IF(D1029="".."",JOIN(""."", ARRAY_CONSTRAIN(SPLIT(E1028,"".""), 1, COLUMNS(SPLIT(E1028,"".""))-1)), E1028&amp;"".""&amp;D1029)),E1028)"),"/.nwqgchw")</f>
        <v>/.nwqgchw</v>
      </c>
      <c r="F1029" s="9">
        <f t="shared" si="1"/>
        <v>0</v>
      </c>
      <c r="H1029" s="9"/>
      <c r="I1029" s="10"/>
      <c r="J1029" s="10"/>
    </row>
    <row r="1030">
      <c r="A1030" s="7" t="s">
        <v>594</v>
      </c>
      <c r="B1030" s="8">
        <f>IFERROR(__xludf.DUMMYFUNCTION("SPLIT(A1030,"" "")"),21374.0)</f>
        <v>21374</v>
      </c>
      <c r="C1030" s="8" t="str">
        <f>IFERROR(__xludf.DUMMYFUNCTION("""COMPUTED_VALUE"""),"lhfsc.lrh")</f>
        <v>lhfsc.lrh</v>
      </c>
      <c r="D1030" s="9"/>
      <c r="E1030" s="9" t="str">
        <f>IFERROR(__xludf.DUMMYFUNCTION("IF(C1030=""cd"",IF(D1030=""/"",""/"",IF(D1030="".."",JOIN(""."", ARRAY_CONSTRAIN(SPLIT(E1029,"".""), 1, COLUMNS(SPLIT(E1029,"".""))-1)), E1029&amp;"".""&amp;D1030)),E1029)"),"/.nwqgchw")</f>
        <v>/.nwqgchw</v>
      </c>
      <c r="F1030" s="9">
        <f t="shared" si="1"/>
        <v>21374</v>
      </c>
      <c r="H1030" s="9"/>
      <c r="I1030" s="10"/>
      <c r="J1030" s="10"/>
    </row>
    <row r="1031">
      <c r="A1031" s="7" t="s">
        <v>595</v>
      </c>
      <c r="B1031" s="8">
        <f>IFERROR(__xludf.DUMMYFUNCTION("SPLIT(A1031,"" "")"),121726.0)</f>
        <v>121726</v>
      </c>
      <c r="C1031" s="8" t="str">
        <f>IFERROR(__xludf.DUMMYFUNCTION("""COMPUTED_VALUE"""),"wdcsgg.cjt")</f>
        <v>wdcsgg.cjt</v>
      </c>
      <c r="D1031" s="9"/>
      <c r="E1031" s="9" t="str">
        <f>IFERROR(__xludf.DUMMYFUNCTION("IF(C1031=""cd"",IF(D1031=""/"",""/"",IF(D1031="".."",JOIN(""."", ARRAY_CONSTRAIN(SPLIT(E1030,"".""), 1, COLUMNS(SPLIT(E1030,"".""))-1)), E1030&amp;"".""&amp;D1031)),E1030)"),"/.nwqgchw")</f>
        <v>/.nwqgchw</v>
      </c>
      <c r="F1031" s="9">
        <f t="shared" si="1"/>
        <v>121726</v>
      </c>
      <c r="H1031" s="9"/>
      <c r="I1031" s="10"/>
      <c r="J1031" s="10"/>
    </row>
  </sheetData>
  <mergeCells count="2">
    <mergeCell ref="B1:D1"/>
    <mergeCell ref="G1:H1"/>
  </mergeCells>
  <drawing r:id="rId1"/>
</worksheet>
</file>